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5" windowWidth="19320" windowHeight="12720" activeTab="1"/>
  </bookViews>
  <sheets>
    <sheet name="RDA" sheetId="1" r:id="rId1"/>
    <sheet name="Mef" sheetId="2" r:id="rId2"/>
    <sheet name="gaged" sheetId="3" r:id="rId3"/>
  </sheets>
  <definedNames/>
  <calcPr fullCalcOnLoad="1"/>
</workbook>
</file>

<file path=xl/sharedStrings.xml><?xml version="1.0" encoding="utf-8"?>
<sst xmlns="http://schemas.openxmlformats.org/spreadsheetml/2006/main" count="113" uniqueCount="44">
  <si>
    <t>Diversion
Tailwater
from
Upstream
Nodes
(Project)**</t>
  </si>
  <si>
    <t>Diversion
Tailwater
from
Upstream
Nodes**</t>
  </si>
  <si>
    <t>Op Imp 2</t>
  </si>
  <si>
    <t>Annual</t>
  </si>
  <si>
    <t>Seasonal</t>
  </si>
  <si>
    <t>RDA</t>
  </si>
  <si>
    <t>ft/ac</t>
  </si>
  <si>
    <t>Wet Year RHDA (AF)</t>
  </si>
  <si>
    <t>Op imp 2</t>
  </si>
  <si>
    <t>Normal Year RHDA (AF)</t>
  </si>
  <si>
    <t>Dry Year RHDA (AF)</t>
  </si>
  <si>
    <t>Gaged</t>
  </si>
  <si>
    <t>Canal</t>
  </si>
  <si>
    <t>Jocko K Canal at headworks</t>
  </si>
  <si>
    <t>Average</t>
  </si>
  <si>
    <t>Gaged Flow data cfs-days</t>
  </si>
  <si>
    <t>upper S canal</t>
  </si>
  <si>
    <t>Gaged flows af</t>
  </si>
  <si>
    <t>K &amp; uppper S canals</t>
  </si>
  <si>
    <t>Gaged - HIA 2009</t>
  </si>
  <si>
    <t>Gaged - op Imp 2</t>
  </si>
  <si>
    <t>af/ac</t>
  </si>
  <si>
    <t>AF/ac</t>
  </si>
  <si>
    <t>EF-wet</t>
  </si>
  <si>
    <t>EF-normal</t>
  </si>
  <si>
    <t>EF-dry MEF</t>
  </si>
  <si>
    <t>Wet Year EF (AF)</t>
  </si>
  <si>
    <t>Normal Year EF (AF)</t>
  </si>
  <si>
    <t>Dry Year EF MEF (AF)</t>
  </si>
  <si>
    <t>Jocko R @ Jocko K Cnl</t>
  </si>
  <si>
    <t>Streamflow from Upstream Nodes</t>
  </si>
  <si>
    <t>seasonal</t>
  </si>
  <si>
    <t>River flow from table</t>
  </si>
  <si>
    <t>MEH evaluation</t>
  </si>
  <si>
    <t>Jocko River bl Jocko K Canal</t>
  </si>
  <si>
    <t>Monthly Flow volume in cfs-days</t>
  </si>
  <si>
    <t>Year</t>
  </si>
  <si>
    <t>Jocko R ab Finley Cr</t>
  </si>
  <si>
    <t>AF</t>
  </si>
  <si>
    <t>Streamflow
passed to
Next Node</t>
  </si>
  <si>
    <t>Op Imp2 - gaged flows</t>
  </si>
  <si>
    <t>Op Imp2 - EF</t>
  </si>
  <si>
    <t>Gaged flow - Op Imp2</t>
  </si>
  <si>
    <t>Acres irrigated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</si>
</sst>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=20]#,##0_);[&lt;=-20]\(#,##0\);#,##0.0_)"/>
    <numFmt numFmtId="165" formatCode="#,##0;[Red]#,##0"/>
    <numFmt numFmtId="166" formatCode="#,##0.00;[Red]#,##0.00"/>
    <numFmt numFmtId="167" formatCode="0.0"/>
    <numFmt numFmtId="168" formatCode="0.0;[Red]0.0"/>
    <numFmt numFmtId="169" formatCode="#,##0.0;[Red]#,##0.0"/>
    <numFmt numFmtId="170" formatCode="[$-409]d\-mmm;@"/>
    <numFmt numFmtId="171" formatCode="#,##0.0000"/>
  </numFmts>
  <fonts count="24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" fontId="1" fillId="0" borderId="0" xfId="87" applyNumberFormat="1" applyFont="1" applyFill="1">
      <alignment/>
      <protection/>
    </xf>
    <xf numFmtId="0" fontId="1" fillId="0" borderId="0" xfId="87" applyFont="1" applyFill="1">
      <alignment/>
      <protection/>
    </xf>
    <xf numFmtId="0" fontId="0" fillId="0" borderId="0" xfId="87">
      <alignment/>
      <protection/>
    </xf>
    <xf numFmtId="0" fontId="0" fillId="4" borderId="0" xfId="86" applyFill="1">
      <alignment/>
      <protection/>
    </xf>
    <xf numFmtId="165" fontId="0" fillId="4" borderId="0" xfId="86" applyNumberFormat="1" applyFill="1">
      <alignment/>
      <protection/>
    </xf>
    <xf numFmtId="0" fontId="0" fillId="23" borderId="0" xfId="86" applyFill="1">
      <alignment/>
      <protection/>
    </xf>
    <xf numFmtId="165" fontId="0" fillId="23" borderId="0" xfId="86" applyNumberFormat="1" applyFill="1">
      <alignment/>
      <protection/>
    </xf>
    <xf numFmtId="0" fontId="0" fillId="24" borderId="0" xfId="86" applyFill="1">
      <alignment/>
      <protection/>
    </xf>
    <xf numFmtId="165" fontId="0" fillId="24" borderId="0" xfId="86" applyNumberFormat="1" applyFill="1">
      <alignment/>
      <protection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24" borderId="0" xfId="0" applyNumberFormat="1" applyFill="1" applyAlignment="1">
      <alignment/>
    </xf>
    <xf numFmtId="165" fontId="0" fillId="0" borderId="0" xfId="0" applyNumberFormat="1" applyAlignment="1">
      <alignment/>
    </xf>
    <xf numFmtId="3" fontId="0" fillId="20" borderId="0" xfId="87" applyNumberFormat="1" applyFill="1">
      <alignment/>
      <protection/>
    </xf>
    <xf numFmtId="167" fontId="0" fillId="0" borderId="0" xfId="0" applyNumberFormat="1" applyAlignment="1">
      <alignment/>
    </xf>
    <xf numFmtId="165" fontId="0" fillId="4" borderId="0" xfId="0" applyNumberFormat="1" applyFill="1" applyAlignment="1">
      <alignment/>
    </xf>
    <xf numFmtId="165" fontId="2" fillId="23" borderId="0" xfId="83" applyNumberFormat="1" applyFont="1" applyFill="1" applyBorder="1">
      <alignment/>
      <protection/>
    </xf>
    <xf numFmtId="165" fontId="2" fillId="0" borderId="0" xfId="83" applyNumberFormat="1" applyFont="1" applyFill="1" applyBorder="1">
      <alignment/>
      <protection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/>
    </xf>
    <xf numFmtId="165" fontId="2" fillId="0" borderId="0" xfId="83" applyNumberFormat="1" applyFont="1" applyFill="1" applyBorder="1" applyAlignment="1">
      <alignment horizontal="right"/>
      <protection/>
    </xf>
    <xf numFmtId="165" fontId="0" fillId="0" borderId="0" xfId="87" applyNumberFormat="1" applyFill="1" quotePrefix="1">
      <alignment/>
      <protection/>
    </xf>
    <xf numFmtId="0" fontId="0" fillId="0" borderId="0" xfId="87" applyFill="1">
      <alignment/>
      <protection/>
    </xf>
    <xf numFmtId="3" fontId="0" fillId="0" borderId="0" xfId="87" applyNumberFormat="1" applyFill="1">
      <alignment/>
      <protection/>
    </xf>
    <xf numFmtId="0" fontId="1" fillId="3" borderId="0" xfId="87" applyFont="1" applyFill="1">
      <alignment/>
      <protection/>
    </xf>
    <xf numFmtId="168" fontId="1" fillId="0" borderId="0" xfId="87" applyNumberFormat="1" applyFont="1" applyFill="1">
      <alignment/>
      <protection/>
    </xf>
    <xf numFmtId="168" fontId="0" fillId="0" borderId="0" xfId="87" applyNumberFormat="1" applyFill="1">
      <alignment/>
      <protection/>
    </xf>
    <xf numFmtId="1" fontId="1" fillId="0" borderId="0" xfId="87" applyNumberFormat="1" applyFont="1" applyFill="1">
      <alignment/>
      <protection/>
    </xf>
    <xf numFmtId="0" fontId="1" fillId="23" borderId="0" xfId="87" applyFont="1" applyFill="1">
      <alignment/>
      <protection/>
    </xf>
    <xf numFmtId="165" fontId="0" fillId="23" borderId="0" xfId="87" applyNumberFormat="1" applyFill="1">
      <alignment/>
      <protection/>
    </xf>
    <xf numFmtId="0" fontId="1" fillId="4" borderId="0" xfId="87" applyFont="1" applyFill="1">
      <alignment/>
      <protection/>
    </xf>
    <xf numFmtId="165" fontId="0" fillId="4" borderId="0" xfId="87" applyNumberFormat="1" applyFill="1">
      <alignment/>
      <protection/>
    </xf>
    <xf numFmtId="0" fontId="1" fillId="24" borderId="0" xfId="87" applyFont="1" applyFill="1">
      <alignment/>
      <protection/>
    </xf>
    <xf numFmtId="165" fontId="0" fillId="24" borderId="0" xfId="87" applyNumberFormat="1" applyFill="1">
      <alignment/>
      <protection/>
    </xf>
    <xf numFmtId="0" fontId="1" fillId="20" borderId="0" xfId="87" applyFont="1" applyFill="1">
      <alignment/>
      <protection/>
    </xf>
    <xf numFmtId="165" fontId="0" fillId="20" borderId="0" xfId="87" applyNumberFormat="1" applyFill="1" quotePrefix="1">
      <alignment/>
      <protection/>
    </xf>
    <xf numFmtId="165" fontId="0" fillId="23" borderId="0" xfId="83" applyNumberFormat="1" applyFont="1" applyFill="1" applyBorder="1">
      <alignment/>
      <protection/>
    </xf>
    <xf numFmtId="165" fontId="0" fillId="24" borderId="0" xfId="0" applyNumberFormat="1" applyFont="1" applyFill="1" applyAlignment="1">
      <alignment/>
    </xf>
    <xf numFmtId="165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67" fontId="0" fillId="23" borderId="0" xfId="83" applyNumberFormat="1" applyFont="1" applyFill="1" applyBorder="1">
      <alignment/>
      <protection/>
    </xf>
    <xf numFmtId="165" fontId="0" fillId="0" borderId="0" xfId="0" applyNumberFormat="1" applyFont="1" applyFill="1" applyAlignment="1">
      <alignment/>
    </xf>
    <xf numFmtId="165" fontId="0" fillId="0" borderId="0" xfId="83" applyNumberFormat="1" applyFont="1" applyFill="1" applyBorder="1">
      <alignment/>
      <protection/>
    </xf>
    <xf numFmtId="165" fontId="0" fillId="0" borderId="0" xfId="87" applyNumberFormat="1" applyFill="1">
      <alignment/>
      <protection/>
    </xf>
    <xf numFmtId="0" fontId="0" fillId="0" borderId="0" xfId="0" applyFill="1" applyAlignment="1">
      <alignment/>
    </xf>
    <xf numFmtId="165" fontId="0" fillId="0" borderId="0" xfId="86" applyNumberFormat="1" applyFill="1">
      <alignment/>
      <protection/>
    </xf>
    <xf numFmtId="167" fontId="0" fillId="0" borderId="0" xfId="87" applyNumberFormat="1" applyFont="1" applyFill="1">
      <alignment/>
      <protection/>
    </xf>
    <xf numFmtId="167" fontId="0" fillId="0" borderId="0" xfId="0" applyNumberFormat="1" applyFont="1" applyFill="1" applyAlignment="1">
      <alignment/>
    </xf>
    <xf numFmtId="167" fontId="0" fillId="0" borderId="0" xfId="83" applyNumberFormat="1" applyFont="1" applyFill="1" applyBorder="1">
      <alignment/>
      <protection/>
    </xf>
    <xf numFmtId="167" fontId="1" fillId="0" borderId="0" xfId="87" applyNumberFormat="1" applyFont="1" applyFill="1">
      <alignment/>
      <protection/>
    </xf>
    <xf numFmtId="167" fontId="0" fillId="23" borderId="0" xfId="87" applyNumberFormat="1" applyFill="1">
      <alignment/>
      <protection/>
    </xf>
    <xf numFmtId="167" fontId="0" fillId="4" borderId="0" xfId="87" applyNumberFormat="1" applyFill="1">
      <alignment/>
      <protection/>
    </xf>
    <xf numFmtId="167" fontId="0" fillId="24" borderId="0" xfId="87" applyNumberFormat="1" applyFill="1">
      <alignment/>
      <protection/>
    </xf>
    <xf numFmtId="167" fontId="0" fillId="20" borderId="0" xfId="87" applyNumberFormat="1" applyFill="1" quotePrefix="1">
      <alignment/>
      <protection/>
    </xf>
    <xf numFmtId="167" fontId="0" fillId="24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7" fontId="0" fillId="0" borderId="0" xfId="87" applyNumberFormat="1">
      <alignment/>
      <protection/>
    </xf>
    <xf numFmtId="0" fontId="0" fillId="0" borderId="0" xfId="0" applyFill="1" applyAlignment="1">
      <alignment/>
    </xf>
    <xf numFmtId="0" fontId="0" fillId="0" borderId="0" xfId="87" applyFont="1">
      <alignment/>
      <protection/>
    </xf>
    <xf numFmtId="2" fontId="1" fillId="0" borderId="0" xfId="87" applyNumberFormat="1" applyFont="1" applyFill="1">
      <alignment/>
      <protection/>
    </xf>
    <xf numFmtId="167" fontId="0" fillId="0" borderId="0" xfId="0" applyNumberFormat="1" applyFill="1" applyAlignment="1">
      <alignment/>
    </xf>
    <xf numFmtId="167" fontId="0" fillId="0" borderId="0" xfId="87" applyNumberFormat="1" applyFill="1">
      <alignment/>
      <protection/>
    </xf>
    <xf numFmtId="169" fontId="0" fillId="0" borderId="0" xfId="87" applyNumberFormat="1" applyFill="1">
      <alignment/>
      <protection/>
    </xf>
    <xf numFmtId="167" fontId="0" fillId="0" borderId="0" xfId="87" applyNumberFormat="1" applyFill="1" quotePrefix="1">
      <alignment/>
      <protection/>
    </xf>
    <xf numFmtId="169" fontId="0" fillId="0" borderId="0" xfId="87" applyNumberFormat="1" applyFill="1" quotePrefix="1">
      <alignment/>
      <protection/>
    </xf>
    <xf numFmtId="169" fontId="0" fillId="0" borderId="0" xfId="0" applyNumberFormat="1" applyFill="1" applyAlignment="1">
      <alignment/>
    </xf>
    <xf numFmtId="169" fontId="0" fillId="0" borderId="0" xfId="83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0" fillId="23" borderId="0" xfId="0" applyNumberFormat="1" applyFill="1" applyAlignment="1">
      <alignment/>
    </xf>
    <xf numFmtId="0" fontId="0" fillId="23" borderId="0" xfId="0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1" fillId="3" borderId="0" xfId="0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" fontId="1" fillId="0" borderId="0" xfId="0" applyNumberFormat="1" applyFont="1" applyFill="1" applyAlignment="1">
      <alignment/>
    </xf>
    <xf numFmtId="170" fontId="1" fillId="20" borderId="0" xfId="0" applyNumberFormat="1" applyFont="1" applyFill="1" applyAlignment="1">
      <alignment/>
    </xf>
    <xf numFmtId="0" fontId="1" fillId="23" borderId="0" xfId="0" applyFont="1" applyFill="1" applyAlignment="1">
      <alignment/>
    </xf>
    <xf numFmtId="165" fontId="0" fillId="0" borderId="0" xfId="0" applyNumberFormat="1" applyFill="1" applyAlignment="1" quotePrefix="1">
      <alignment/>
    </xf>
    <xf numFmtId="165" fontId="0" fillId="23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1" fillId="24" borderId="0" xfId="0" applyFont="1" applyFill="1" applyAlignment="1">
      <alignment/>
    </xf>
    <xf numFmtId="16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23" borderId="0" xfId="87" applyNumberFormat="1" applyFont="1" applyFill="1">
      <alignment/>
      <protection/>
    </xf>
    <xf numFmtId="3" fontId="0" fillId="4" borderId="0" xfId="87" applyNumberFormat="1" applyFont="1" applyFill="1">
      <alignment/>
      <protection/>
    </xf>
    <xf numFmtId="3" fontId="0" fillId="24" borderId="0" xfId="87" applyNumberFormat="1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omma 5" xfId="45"/>
    <cellStyle name="Comma 5 2" xfId="46"/>
    <cellStyle name="Comma 6" xfId="47"/>
    <cellStyle name="Comma 6 2" xfId="48"/>
    <cellStyle name="Currency" xfId="49"/>
    <cellStyle name="Currency [0]" xfId="50"/>
    <cellStyle name="Explanatory Text" xfId="51"/>
    <cellStyle name="Flash" xfId="52"/>
    <cellStyle name="Flash 2" xfId="53"/>
    <cellStyle name="Flash 3" xfId="54"/>
    <cellStyle name="Flash 4" xfId="55"/>
    <cellStyle name="Flash 5" xfId="56"/>
    <cellStyle name="Flash 6" xfId="57"/>
    <cellStyle name="Flash 7" xfId="58"/>
    <cellStyle name="Flash 8" xfId="59"/>
    <cellStyle name="Flash 9" xfId="60"/>
    <cellStyle name="Flash_historical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3" xfId="73"/>
    <cellStyle name="Normal 3 2" xfId="74"/>
    <cellStyle name="Normal 4" xfId="75"/>
    <cellStyle name="Normal 5" xfId="76"/>
    <cellStyle name="Normal 5 2" xfId="77"/>
    <cellStyle name="Normal 6" xfId="78"/>
    <cellStyle name="Normal 6 2" xfId="79"/>
    <cellStyle name="Normal 7" xfId="80"/>
    <cellStyle name="Normal 7 2" xfId="81"/>
    <cellStyle name="Normal 8" xfId="82"/>
    <cellStyle name="Normal 9" xfId="83"/>
    <cellStyle name="Normal 9 2" xfId="84"/>
    <cellStyle name="Normal 9 3" xfId="85"/>
    <cellStyle name="Normal_JockoKCnl" xfId="86"/>
    <cellStyle name="Normal_JockoKCnl_1" xfId="87"/>
    <cellStyle name="Note" xfId="88"/>
    <cellStyle name="Output" xfId="89"/>
    <cellStyle name="Percent" xfId="90"/>
    <cellStyle name="Percent 2" xfId="91"/>
    <cellStyle name="Percent 4" xfId="92"/>
    <cellStyle name="Percent 4 2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102"/>
  <sheetViews>
    <sheetView zoomScalePageLayoutView="0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Q45"/>
    </sheetView>
  </sheetViews>
  <sheetFormatPr defaultColWidth="9.140625" defaultRowHeight="12.75"/>
  <cols>
    <col min="1" max="1" width="14.421875" style="0" customWidth="1"/>
    <col min="33" max="33" width="9.140625" style="17" customWidth="1"/>
  </cols>
  <sheetData>
    <row r="2" spans="1:48" ht="12.75">
      <c r="A2" s="1">
        <v>6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AJ2" s="1" t="s">
        <v>1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2">
        <v>3860.8157329078904</v>
      </c>
      <c r="B3" s="1" t="s">
        <v>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1"/>
    </row>
    <row r="4" spans="1:63" ht="12.75">
      <c r="A4" s="2" t="s">
        <v>2</v>
      </c>
      <c r="B4" s="3">
        <v>41275</v>
      </c>
      <c r="C4" s="3">
        <v>41306</v>
      </c>
      <c r="D4" s="3">
        <v>41334</v>
      </c>
      <c r="E4" s="3">
        <v>41365</v>
      </c>
      <c r="F4" s="3">
        <v>41395</v>
      </c>
      <c r="G4" s="3">
        <v>41426</v>
      </c>
      <c r="H4" s="3">
        <v>41456</v>
      </c>
      <c r="I4" s="3">
        <v>41487</v>
      </c>
      <c r="J4" s="3">
        <v>41518</v>
      </c>
      <c r="K4" s="3">
        <v>41548</v>
      </c>
      <c r="L4" s="3">
        <v>41579</v>
      </c>
      <c r="M4" s="3">
        <v>41609</v>
      </c>
      <c r="N4" s="3" t="s">
        <v>3</v>
      </c>
      <c r="O4" s="4" t="s">
        <v>4</v>
      </c>
      <c r="P4" s="61" t="s">
        <v>22</v>
      </c>
      <c r="Q4" s="1"/>
      <c r="S4" s="3">
        <v>41275</v>
      </c>
      <c r="T4" s="3">
        <v>41306</v>
      </c>
      <c r="U4" s="3">
        <v>41334</v>
      </c>
      <c r="V4" s="3">
        <v>41365</v>
      </c>
      <c r="W4" s="3">
        <v>41395</v>
      </c>
      <c r="X4" s="3">
        <v>41426</v>
      </c>
      <c r="Y4" s="3">
        <v>41456</v>
      </c>
      <c r="Z4" s="3">
        <v>41487</v>
      </c>
      <c r="AA4" s="3">
        <v>41518</v>
      </c>
      <c r="AB4" s="3">
        <v>41548</v>
      </c>
      <c r="AC4" s="3">
        <v>41579</v>
      </c>
      <c r="AD4" s="3">
        <v>41609</v>
      </c>
      <c r="AE4" s="3" t="s">
        <v>3</v>
      </c>
      <c r="AJ4" s="3">
        <v>41275</v>
      </c>
      <c r="AK4" s="3">
        <v>41306</v>
      </c>
      <c r="AL4" s="3">
        <v>41334</v>
      </c>
      <c r="AM4" s="3">
        <v>41365</v>
      </c>
      <c r="AN4" s="3">
        <v>41395</v>
      </c>
      <c r="AO4" s="3">
        <v>41426</v>
      </c>
      <c r="AP4" s="3">
        <v>41456</v>
      </c>
      <c r="AQ4" s="3">
        <v>41487</v>
      </c>
      <c r="AR4" s="3">
        <v>41518</v>
      </c>
      <c r="AS4" s="3">
        <v>41548</v>
      </c>
      <c r="AT4" s="3">
        <v>41579</v>
      </c>
      <c r="AU4" s="3">
        <v>41609</v>
      </c>
      <c r="AV4" s="3" t="s">
        <v>3</v>
      </c>
      <c r="AW4" s="4" t="s">
        <v>4</v>
      </c>
      <c r="AY4" s="3">
        <v>41275</v>
      </c>
      <c r="AZ4" s="3">
        <v>41306</v>
      </c>
      <c r="BA4" s="3">
        <v>41334</v>
      </c>
      <c r="BB4" s="3">
        <v>41365</v>
      </c>
      <c r="BC4" s="3">
        <v>41395</v>
      </c>
      <c r="BD4" s="3">
        <v>41426</v>
      </c>
      <c r="BE4" s="3">
        <v>41456</v>
      </c>
      <c r="BF4" s="3">
        <v>41487</v>
      </c>
      <c r="BG4" s="3">
        <v>41518</v>
      </c>
      <c r="BH4" s="3">
        <v>41548</v>
      </c>
      <c r="BI4" s="3">
        <v>41579</v>
      </c>
      <c r="BJ4" s="3">
        <v>41609</v>
      </c>
      <c r="BK4" s="3" t="s">
        <v>3</v>
      </c>
    </row>
    <row r="5" spans="1:63" ht="12.75">
      <c r="A5" s="6">
        <v>1983</v>
      </c>
      <c r="B5" s="48">
        <v>0</v>
      </c>
      <c r="C5" s="48">
        <v>0</v>
      </c>
      <c r="D5" s="48">
        <v>0</v>
      </c>
      <c r="E5" s="7">
        <v>1742.65</v>
      </c>
      <c r="F5" s="7">
        <v>3302.61</v>
      </c>
      <c r="G5" s="7">
        <v>1403.92</v>
      </c>
      <c r="H5" s="7">
        <v>4734.32</v>
      </c>
      <c r="I5" s="7">
        <v>7394.44</v>
      </c>
      <c r="J5" s="7">
        <v>1948.9</v>
      </c>
      <c r="K5" s="48">
        <v>0</v>
      </c>
      <c r="L5" s="48">
        <v>0</v>
      </c>
      <c r="M5" s="48">
        <v>0</v>
      </c>
      <c r="N5" s="7">
        <v>20526.84</v>
      </c>
      <c r="O5" s="7">
        <f>SUM(E5:J5)</f>
        <v>20526.84</v>
      </c>
      <c r="P5" s="17">
        <f>+O5/$A$3</f>
        <v>5.31671061766514</v>
      </c>
      <c r="Q5" s="1"/>
      <c r="AJ5" s="7">
        <v>3</v>
      </c>
      <c r="AK5" s="7">
        <v>0</v>
      </c>
      <c r="AL5" s="7">
        <v>108</v>
      </c>
      <c r="AM5" s="7">
        <v>1930</v>
      </c>
      <c r="AN5" s="7">
        <v>5498</v>
      </c>
      <c r="AO5" s="7">
        <v>6863</v>
      </c>
      <c r="AP5" s="7">
        <v>5149</v>
      </c>
      <c r="AQ5" s="7">
        <v>7488</v>
      </c>
      <c r="AR5" s="7">
        <v>2220</v>
      </c>
      <c r="AS5" s="7">
        <v>2299</v>
      </c>
      <c r="AT5" s="7">
        <v>1212</v>
      </c>
      <c r="AU5" s="7">
        <v>78</v>
      </c>
      <c r="AV5" s="7">
        <f aca="true" t="shared" si="0" ref="AV5:AV14">SUM(AJ5:AU5)</f>
        <v>32848</v>
      </c>
      <c r="AW5" s="7">
        <f>SUM(AM5:AR5)</f>
        <v>29148</v>
      </c>
      <c r="AY5" s="7">
        <f aca="true" t="shared" si="1" ref="AY5:AY24">+B5-AJ5</f>
        <v>-3</v>
      </c>
      <c r="AZ5" s="7">
        <f aca="true" t="shared" si="2" ref="AZ5:AZ24">+C5-AK5</f>
        <v>0</v>
      </c>
      <c r="BA5" s="7">
        <f aca="true" t="shared" si="3" ref="BA5:BA24">+D5-AL5</f>
        <v>-108</v>
      </c>
      <c r="BB5" s="7">
        <f aca="true" t="shared" si="4" ref="BB5:BB24">+E5-AM5</f>
        <v>-187.3499999999999</v>
      </c>
      <c r="BC5" s="7">
        <f aca="true" t="shared" si="5" ref="BC5:BC24">+F5-AN5</f>
        <v>-2195.39</v>
      </c>
      <c r="BD5" s="7">
        <f aca="true" t="shared" si="6" ref="BD5:BD24">+G5-AO5</f>
        <v>-5459.08</v>
      </c>
      <c r="BE5" s="7">
        <f aca="true" t="shared" si="7" ref="BE5:BE24">+H5-AP5</f>
        <v>-414.6800000000003</v>
      </c>
      <c r="BF5" s="7">
        <f aca="true" t="shared" si="8" ref="BF5:BF24">+I5-AQ5</f>
        <v>-93.5600000000004</v>
      </c>
      <c r="BG5" s="7">
        <f aca="true" t="shared" si="9" ref="BG5:BG24">+J5-AR5</f>
        <v>-271.0999999999999</v>
      </c>
      <c r="BH5" s="7">
        <f aca="true" t="shared" si="10" ref="BH5:BH24">+K5-AS5</f>
        <v>-2299</v>
      </c>
      <c r="BI5" s="7">
        <f aca="true" t="shared" si="11" ref="BI5:BI24">+L5-AT5</f>
        <v>-1212</v>
      </c>
      <c r="BJ5" s="7">
        <f aca="true" t="shared" si="12" ref="BJ5:BJ24">+M5-AU5</f>
        <v>-78</v>
      </c>
      <c r="BK5" s="1"/>
    </row>
    <row r="6" spans="1:63" ht="12.75">
      <c r="A6" s="6">
        <v>1984</v>
      </c>
      <c r="B6" s="48">
        <v>0</v>
      </c>
      <c r="C6" s="48">
        <v>0</v>
      </c>
      <c r="D6" s="48">
        <v>0</v>
      </c>
      <c r="E6" s="7">
        <v>0</v>
      </c>
      <c r="F6" s="7">
        <v>3703.91</v>
      </c>
      <c r="G6" s="7">
        <v>4689.16</v>
      </c>
      <c r="H6" s="7">
        <v>9711.48</v>
      </c>
      <c r="I6" s="7">
        <v>6432.56</v>
      </c>
      <c r="J6" s="7">
        <v>2056.97</v>
      </c>
      <c r="K6" s="48">
        <v>0</v>
      </c>
      <c r="L6" s="48">
        <v>0</v>
      </c>
      <c r="M6" s="48">
        <v>0</v>
      </c>
      <c r="N6" s="7">
        <v>26594.08</v>
      </c>
      <c r="O6" s="7">
        <f aca="true" t="shared" si="13" ref="O6:O22">SUM(E6:J6)</f>
        <v>26594.08</v>
      </c>
      <c r="P6" s="17">
        <f aca="true" t="shared" si="14" ref="P6:P24">+O6/$A$3</f>
        <v>6.888202348877672</v>
      </c>
      <c r="Q6" s="1"/>
      <c r="AJ6" s="7">
        <v>54</v>
      </c>
      <c r="AK6" s="7">
        <v>35</v>
      </c>
      <c r="AL6" s="7">
        <v>161</v>
      </c>
      <c r="AM6" s="7">
        <v>655</v>
      </c>
      <c r="AN6" s="7">
        <v>5407</v>
      </c>
      <c r="AO6" s="7">
        <v>6396</v>
      </c>
      <c r="AP6" s="7">
        <v>8173</v>
      </c>
      <c r="AQ6" s="7">
        <v>7175</v>
      </c>
      <c r="AR6" s="7">
        <v>2325</v>
      </c>
      <c r="AS6" s="7">
        <v>1365</v>
      </c>
      <c r="AT6" s="7">
        <v>1186</v>
      </c>
      <c r="AU6" s="7">
        <v>71</v>
      </c>
      <c r="AV6" s="7">
        <f t="shared" si="0"/>
        <v>33003</v>
      </c>
      <c r="AW6" s="7">
        <f aca="true" t="shared" si="15" ref="AW6:AW23">SUM(AM6:AR6)</f>
        <v>30131</v>
      </c>
      <c r="AY6" s="7">
        <f t="shared" si="1"/>
        <v>-54</v>
      </c>
      <c r="AZ6" s="7">
        <f t="shared" si="2"/>
        <v>-35</v>
      </c>
      <c r="BA6" s="7">
        <f t="shared" si="3"/>
        <v>-161</v>
      </c>
      <c r="BB6" s="7">
        <f t="shared" si="4"/>
        <v>-655</v>
      </c>
      <c r="BC6" s="7">
        <f t="shared" si="5"/>
        <v>-1703.0900000000001</v>
      </c>
      <c r="BD6" s="7">
        <f t="shared" si="6"/>
        <v>-1706.8400000000001</v>
      </c>
      <c r="BE6" s="7">
        <f t="shared" si="7"/>
        <v>1538.4799999999996</v>
      </c>
      <c r="BF6" s="7">
        <f t="shared" si="8"/>
        <v>-742.4399999999996</v>
      </c>
      <c r="BG6" s="7">
        <f t="shared" si="9"/>
        <v>-268.0300000000002</v>
      </c>
      <c r="BH6" s="7">
        <f t="shared" si="10"/>
        <v>-1365</v>
      </c>
      <c r="BI6" s="7">
        <f t="shared" si="11"/>
        <v>-1186</v>
      </c>
      <c r="BJ6" s="7">
        <f t="shared" si="12"/>
        <v>-71</v>
      </c>
      <c r="BK6" s="1"/>
    </row>
    <row r="7" spans="1:63" ht="12.75">
      <c r="A7" s="6">
        <v>1985</v>
      </c>
      <c r="B7" s="48">
        <v>0</v>
      </c>
      <c r="C7" s="48">
        <v>0</v>
      </c>
      <c r="D7" s="48">
        <v>0</v>
      </c>
      <c r="E7" s="7">
        <v>3105.89</v>
      </c>
      <c r="F7" s="7">
        <v>2593.16</v>
      </c>
      <c r="G7" s="7">
        <v>5803.54</v>
      </c>
      <c r="H7" s="7">
        <v>10228.06</v>
      </c>
      <c r="I7" s="7">
        <v>2672.2</v>
      </c>
      <c r="J7" s="7">
        <v>0</v>
      </c>
      <c r="K7" s="48">
        <v>0</v>
      </c>
      <c r="L7" s="48">
        <v>0</v>
      </c>
      <c r="M7" s="48">
        <v>0</v>
      </c>
      <c r="N7" s="7">
        <v>24402.85</v>
      </c>
      <c r="O7" s="7">
        <f t="shared" si="13"/>
        <v>24402.850000000002</v>
      </c>
      <c r="P7" s="17">
        <f t="shared" si="14"/>
        <v>6.320646124600269</v>
      </c>
      <c r="Q7" s="1"/>
      <c r="AJ7" s="7">
        <v>49</v>
      </c>
      <c r="AK7" s="7">
        <v>35</v>
      </c>
      <c r="AL7" s="7">
        <v>160</v>
      </c>
      <c r="AM7" s="7">
        <v>1693</v>
      </c>
      <c r="AN7" s="7">
        <v>8035</v>
      </c>
      <c r="AO7" s="7">
        <v>6562</v>
      </c>
      <c r="AP7" s="7">
        <v>8720</v>
      </c>
      <c r="AQ7" s="7">
        <v>5376</v>
      </c>
      <c r="AR7" s="7">
        <v>1095</v>
      </c>
      <c r="AS7" s="7">
        <v>1732</v>
      </c>
      <c r="AT7" s="7">
        <v>1292</v>
      </c>
      <c r="AU7" s="7">
        <v>87</v>
      </c>
      <c r="AV7" s="7">
        <f t="shared" si="0"/>
        <v>34836</v>
      </c>
      <c r="AW7" s="7">
        <f t="shared" si="15"/>
        <v>31481</v>
      </c>
      <c r="AY7" s="7">
        <f t="shared" si="1"/>
        <v>-49</v>
      </c>
      <c r="AZ7" s="7">
        <f t="shared" si="2"/>
        <v>-35</v>
      </c>
      <c r="BA7" s="7">
        <f t="shared" si="3"/>
        <v>-160</v>
      </c>
      <c r="BB7" s="7">
        <f t="shared" si="4"/>
        <v>1412.8899999999999</v>
      </c>
      <c r="BC7" s="7">
        <f t="shared" si="5"/>
        <v>-5441.84</v>
      </c>
      <c r="BD7" s="7">
        <f t="shared" si="6"/>
        <v>-758.46</v>
      </c>
      <c r="BE7" s="7">
        <f t="shared" si="7"/>
        <v>1508.0599999999995</v>
      </c>
      <c r="BF7" s="7">
        <f t="shared" si="8"/>
        <v>-2703.8</v>
      </c>
      <c r="BG7" s="7">
        <f t="shared" si="9"/>
        <v>-1095</v>
      </c>
      <c r="BH7" s="7">
        <f t="shared" si="10"/>
        <v>-1732</v>
      </c>
      <c r="BI7" s="7">
        <f t="shared" si="11"/>
        <v>-1292</v>
      </c>
      <c r="BJ7" s="7">
        <f t="shared" si="12"/>
        <v>-87</v>
      </c>
      <c r="BK7" s="1"/>
    </row>
    <row r="8" spans="1:63" ht="12.75">
      <c r="A8" s="6">
        <v>1986</v>
      </c>
      <c r="B8" s="48">
        <v>0</v>
      </c>
      <c r="C8" s="48">
        <v>0</v>
      </c>
      <c r="D8" s="48">
        <v>0</v>
      </c>
      <c r="E8" s="7">
        <v>3105.92</v>
      </c>
      <c r="F8" s="7">
        <v>1649.43</v>
      </c>
      <c r="G8" s="7">
        <v>5509.32</v>
      </c>
      <c r="H8" s="7">
        <v>9606.65</v>
      </c>
      <c r="I8" s="7">
        <v>6914.08</v>
      </c>
      <c r="J8" s="7">
        <v>0</v>
      </c>
      <c r="K8" s="48">
        <v>0</v>
      </c>
      <c r="L8" s="48">
        <v>0</v>
      </c>
      <c r="M8" s="48">
        <v>0</v>
      </c>
      <c r="N8" s="7">
        <v>26785.4</v>
      </c>
      <c r="O8" s="7">
        <f t="shared" si="13"/>
        <v>26785.4</v>
      </c>
      <c r="P8" s="17">
        <f t="shared" si="14"/>
        <v>6.937756643419438</v>
      </c>
      <c r="Q8" s="1"/>
      <c r="AJ8" s="7">
        <v>58</v>
      </c>
      <c r="AK8" s="7">
        <v>38</v>
      </c>
      <c r="AL8" s="7">
        <v>148</v>
      </c>
      <c r="AM8" s="7">
        <v>1696</v>
      </c>
      <c r="AN8" s="7">
        <v>6656</v>
      </c>
      <c r="AO8" s="7">
        <v>6475</v>
      </c>
      <c r="AP8" s="7">
        <v>8485</v>
      </c>
      <c r="AQ8" s="7">
        <v>7409</v>
      </c>
      <c r="AR8" s="7">
        <v>1095</v>
      </c>
      <c r="AS8" s="7">
        <v>1909</v>
      </c>
      <c r="AT8" s="7">
        <v>1221</v>
      </c>
      <c r="AU8" s="7">
        <v>87</v>
      </c>
      <c r="AV8" s="7">
        <f t="shared" si="0"/>
        <v>35277</v>
      </c>
      <c r="AW8" s="7">
        <f t="shared" si="15"/>
        <v>31816</v>
      </c>
      <c r="AY8" s="7">
        <f t="shared" si="1"/>
        <v>-58</v>
      </c>
      <c r="AZ8" s="7">
        <f t="shared" si="2"/>
        <v>-38</v>
      </c>
      <c r="BA8" s="7">
        <f t="shared" si="3"/>
        <v>-148</v>
      </c>
      <c r="BB8" s="7">
        <f t="shared" si="4"/>
        <v>1409.92</v>
      </c>
      <c r="BC8" s="7">
        <f t="shared" si="5"/>
        <v>-5006.57</v>
      </c>
      <c r="BD8" s="7">
        <f t="shared" si="6"/>
        <v>-965.6800000000003</v>
      </c>
      <c r="BE8" s="7">
        <f t="shared" si="7"/>
        <v>1121.6499999999996</v>
      </c>
      <c r="BF8" s="7">
        <f t="shared" si="8"/>
        <v>-494.9200000000001</v>
      </c>
      <c r="BG8" s="7">
        <f t="shared" si="9"/>
        <v>-1095</v>
      </c>
      <c r="BH8" s="7">
        <f t="shared" si="10"/>
        <v>-1909</v>
      </c>
      <c r="BI8" s="7">
        <f t="shared" si="11"/>
        <v>-1221</v>
      </c>
      <c r="BJ8" s="7">
        <f t="shared" si="12"/>
        <v>-87</v>
      </c>
      <c r="BK8" s="1"/>
    </row>
    <row r="9" spans="1:63" ht="12.75">
      <c r="A9" s="8">
        <v>1987</v>
      </c>
      <c r="B9" s="48">
        <v>0</v>
      </c>
      <c r="C9" s="48">
        <v>0</v>
      </c>
      <c r="D9" s="48">
        <v>0</v>
      </c>
      <c r="E9" s="9">
        <v>5435.53</v>
      </c>
      <c r="F9" s="9">
        <v>4977.81</v>
      </c>
      <c r="G9" s="9">
        <v>6411.38</v>
      </c>
      <c r="H9" s="9">
        <v>6324.37</v>
      </c>
      <c r="I9" s="9">
        <v>3653.31</v>
      </c>
      <c r="J9" s="9">
        <v>2644.92</v>
      </c>
      <c r="K9" s="48">
        <v>0</v>
      </c>
      <c r="L9" s="48">
        <v>0</v>
      </c>
      <c r="M9" s="48">
        <v>0</v>
      </c>
      <c r="N9" s="9">
        <v>29447.32</v>
      </c>
      <c r="O9" s="9">
        <f t="shared" si="13"/>
        <v>29447.32</v>
      </c>
      <c r="P9" s="17">
        <f t="shared" si="14"/>
        <v>7.627227518009739</v>
      </c>
      <c r="Q9" s="1"/>
      <c r="AJ9" s="9">
        <v>58</v>
      </c>
      <c r="AK9" s="9">
        <v>38</v>
      </c>
      <c r="AL9" s="9">
        <v>156</v>
      </c>
      <c r="AM9" s="9">
        <v>1686</v>
      </c>
      <c r="AN9" s="9">
        <v>10560</v>
      </c>
      <c r="AO9" s="9">
        <v>7889</v>
      </c>
      <c r="AP9" s="9">
        <v>6810</v>
      </c>
      <c r="AQ9" s="9">
        <v>2949</v>
      </c>
      <c r="AR9" s="9">
        <v>1312</v>
      </c>
      <c r="AS9" s="9">
        <v>654</v>
      </c>
      <c r="AT9" s="9">
        <v>771</v>
      </c>
      <c r="AU9" s="9">
        <v>10</v>
      </c>
      <c r="AV9" s="9">
        <f t="shared" si="0"/>
        <v>32893</v>
      </c>
      <c r="AW9" s="9">
        <f t="shared" si="15"/>
        <v>31206</v>
      </c>
      <c r="AY9" s="9">
        <f t="shared" si="1"/>
        <v>-58</v>
      </c>
      <c r="AZ9" s="9">
        <f t="shared" si="2"/>
        <v>-38</v>
      </c>
      <c r="BA9" s="9">
        <f t="shared" si="3"/>
        <v>-156</v>
      </c>
      <c r="BB9" s="9">
        <f t="shared" si="4"/>
        <v>3749.5299999999997</v>
      </c>
      <c r="BC9" s="9">
        <f t="shared" si="5"/>
        <v>-5582.19</v>
      </c>
      <c r="BD9" s="9">
        <f t="shared" si="6"/>
        <v>-1477.62</v>
      </c>
      <c r="BE9" s="9">
        <f t="shared" si="7"/>
        <v>-485.6300000000001</v>
      </c>
      <c r="BF9" s="9">
        <f t="shared" si="8"/>
        <v>704.31</v>
      </c>
      <c r="BG9" s="9">
        <f t="shared" si="9"/>
        <v>1332.92</v>
      </c>
      <c r="BH9" s="9">
        <f t="shared" si="10"/>
        <v>-654</v>
      </c>
      <c r="BI9" s="9">
        <f t="shared" si="11"/>
        <v>-771</v>
      </c>
      <c r="BJ9" s="9">
        <f t="shared" si="12"/>
        <v>-10</v>
      </c>
      <c r="BK9" s="1"/>
    </row>
    <row r="10" spans="1:63" ht="12.75">
      <c r="A10" s="6">
        <v>1988</v>
      </c>
      <c r="B10" s="48">
        <v>0</v>
      </c>
      <c r="C10" s="48">
        <v>0</v>
      </c>
      <c r="D10" s="48">
        <v>0</v>
      </c>
      <c r="E10" s="7">
        <v>3206.23</v>
      </c>
      <c r="F10" s="7">
        <v>859.79</v>
      </c>
      <c r="G10" s="7">
        <v>5824</v>
      </c>
      <c r="H10" s="7">
        <v>7918.03</v>
      </c>
      <c r="I10" s="7">
        <v>3602.22</v>
      </c>
      <c r="J10" s="7">
        <v>2334.16</v>
      </c>
      <c r="K10" s="48">
        <v>0</v>
      </c>
      <c r="L10" s="48">
        <v>0</v>
      </c>
      <c r="M10" s="48">
        <v>0</v>
      </c>
      <c r="N10" s="7">
        <v>23744.43</v>
      </c>
      <c r="O10" s="7">
        <f t="shared" si="13"/>
        <v>23744.43</v>
      </c>
      <c r="P10" s="17">
        <f t="shared" si="14"/>
        <v>6.150107035052969</v>
      </c>
      <c r="Q10" s="1"/>
      <c r="AJ10" s="7">
        <v>4</v>
      </c>
      <c r="AK10" s="7">
        <v>1</v>
      </c>
      <c r="AL10" s="7">
        <v>141</v>
      </c>
      <c r="AM10" s="7">
        <v>1663</v>
      </c>
      <c r="AN10" s="7">
        <v>5910</v>
      </c>
      <c r="AO10" s="7">
        <v>7874</v>
      </c>
      <c r="AP10" s="7">
        <v>8422</v>
      </c>
      <c r="AQ10" s="7">
        <v>3060</v>
      </c>
      <c r="AR10" s="7">
        <v>1286</v>
      </c>
      <c r="AS10" s="7">
        <v>708</v>
      </c>
      <c r="AT10" s="7">
        <v>804</v>
      </c>
      <c r="AU10" s="7">
        <v>10</v>
      </c>
      <c r="AV10" s="7">
        <f t="shared" si="0"/>
        <v>29883</v>
      </c>
      <c r="AW10" s="7">
        <f t="shared" si="15"/>
        <v>28215</v>
      </c>
      <c r="AY10" s="7">
        <f t="shared" si="1"/>
        <v>-4</v>
      </c>
      <c r="AZ10" s="7">
        <f t="shared" si="2"/>
        <v>-1</v>
      </c>
      <c r="BA10" s="7">
        <f t="shared" si="3"/>
        <v>-141</v>
      </c>
      <c r="BB10" s="7">
        <f t="shared" si="4"/>
        <v>1543.23</v>
      </c>
      <c r="BC10" s="7">
        <f t="shared" si="5"/>
        <v>-5050.21</v>
      </c>
      <c r="BD10" s="7">
        <f t="shared" si="6"/>
        <v>-2050</v>
      </c>
      <c r="BE10" s="7">
        <f t="shared" si="7"/>
        <v>-503.97000000000025</v>
      </c>
      <c r="BF10" s="7">
        <f t="shared" si="8"/>
        <v>542.2199999999998</v>
      </c>
      <c r="BG10" s="7">
        <f t="shared" si="9"/>
        <v>1048.1599999999999</v>
      </c>
      <c r="BH10" s="7">
        <f t="shared" si="10"/>
        <v>-708</v>
      </c>
      <c r="BI10" s="7">
        <f t="shared" si="11"/>
        <v>-804</v>
      </c>
      <c r="BJ10" s="7">
        <f t="shared" si="12"/>
        <v>-10</v>
      </c>
      <c r="BK10" s="1"/>
    </row>
    <row r="11" spans="1:63" ht="12.75">
      <c r="A11" s="6">
        <v>1989</v>
      </c>
      <c r="B11" s="48">
        <v>0</v>
      </c>
      <c r="C11" s="48">
        <v>0</v>
      </c>
      <c r="D11" s="48">
        <v>0</v>
      </c>
      <c r="E11" s="7">
        <v>2953.12</v>
      </c>
      <c r="F11" s="7">
        <v>3160.12</v>
      </c>
      <c r="G11" s="7">
        <v>5441.39</v>
      </c>
      <c r="H11" s="7">
        <v>10149.36</v>
      </c>
      <c r="I11" s="7">
        <v>1361.57</v>
      </c>
      <c r="J11" s="7">
        <v>1150.66</v>
      </c>
      <c r="K11" s="48">
        <v>0</v>
      </c>
      <c r="L11" s="48">
        <v>0</v>
      </c>
      <c r="M11" s="48">
        <v>0</v>
      </c>
      <c r="N11" s="7">
        <v>24216.22</v>
      </c>
      <c r="O11" s="7">
        <f t="shared" si="13"/>
        <v>24216.22</v>
      </c>
      <c r="P11" s="17">
        <f t="shared" si="14"/>
        <v>6.272306599248346</v>
      </c>
      <c r="Q11" s="1"/>
      <c r="AJ11" s="7">
        <v>5</v>
      </c>
      <c r="AK11" s="7">
        <v>1</v>
      </c>
      <c r="AL11" s="7">
        <v>141</v>
      </c>
      <c r="AM11" s="7">
        <v>1733</v>
      </c>
      <c r="AN11" s="7">
        <v>5579</v>
      </c>
      <c r="AO11" s="7">
        <v>7708</v>
      </c>
      <c r="AP11" s="7">
        <v>8320</v>
      </c>
      <c r="AQ11" s="7">
        <v>4018</v>
      </c>
      <c r="AR11" s="7">
        <v>2264</v>
      </c>
      <c r="AS11" s="7">
        <v>1338</v>
      </c>
      <c r="AT11" s="7">
        <v>1202</v>
      </c>
      <c r="AU11" s="7">
        <v>80</v>
      </c>
      <c r="AV11" s="7">
        <f t="shared" si="0"/>
        <v>32389</v>
      </c>
      <c r="AW11" s="7">
        <f t="shared" si="15"/>
        <v>29622</v>
      </c>
      <c r="AY11" s="7">
        <f t="shared" si="1"/>
        <v>-5</v>
      </c>
      <c r="AZ11" s="7">
        <f t="shared" si="2"/>
        <v>-1</v>
      </c>
      <c r="BA11" s="7">
        <f t="shared" si="3"/>
        <v>-141</v>
      </c>
      <c r="BB11" s="7">
        <f t="shared" si="4"/>
        <v>1220.12</v>
      </c>
      <c r="BC11" s="7">
        <f t="shared" si="5"/>
        <v>-2418.88</v>
      </c>
      <c r="BD11" s="7">
        <f t="shared" si="6"/>
        <v>-2266.6099999999997</v>
      </c>
      <c r="BE11" s="7">
        <f t="shared" si="7"/>
        <v>1829.3600000000006</v>
      </c>
      <c r="BF11" s="7">
        <f t="shared" si="8"/>
        <v>-2656.4300000000003</v>
      </c>
      <c r="BG11" s="7">
        <f t="shared" si="9"/>
        <v>-1113.34</v>
      </c>
      <c r="BH11" s="7">
        <f t="shared" si="10"/>
        <v>-1338</v>
      </c>
      <c r="BI11" s="7">
        <f t="shared" si="11"/>
        <v>-1202</v>
      </c>
      <c r="BJ11" s="7">
        <f t="shared" si="12"/>
        <v>-80</v>
      </c>
      <c r="BK11" s="1"/>
    </row>
    <row r="12" spans="1:63" ht="12.75">
      <c r="A12" s="10">
        <v>1990</v>
      </c>
      <c r="B12" s="48">
        <v>0</v>
      </c>
      <c r="C12" s="48">
        <v>0</v>
      </c>
      <c r="D12" s="48">
        <v>0</v>
      </c>
      <c r="E12" s="11">
        <v>1262.05</v>
      </c>
      <c r="F12" s="11">
        <v>531.57</v>
      </c>
      <c r="G12" s="11">
        <v>4781.75</v>
      </c>
      <c r="H12" s="11">
        <v>7697.69</v>
      </c>
      <c r="I12" s="11">
        <v>5711.73</v>
      </c>
      <c r="J12" s="11">
        <v>4848.54</v>
      </c>
      <c r="K12" s="48">
        <v>0</v>
      </c>
      <c r="L12" s="48">
        <v>0</v>
      </c>
      <c r="M12" s="48">
        <v>0</v>
      </c>
      <c r="N12" s="11">
        <v>24833.33</v>
      </c>
      <c r="O12" s="11">
        <f t="shared" si="13"/>
        <v>24833.33</v>
      </c>
      <c r="P12" s="17">
        <f t="shared" si="14"/>
        <v>6.432145877445445</v>
      </c>
      <c r="Q12" s="1"/>
      <c r="R12" t="s">
        <v>18</v>
      </c>
      <c r="W12" t="s">
        <v>17</v>
      </c>
      <c r="AJ12" s="11">
        <v>55</v>
      </c>
      <c r="AK12" s="11">
        <v>36</v>
      </c>
      <c r="AL12" s="11">
        <v>179</v>
      </c>
      <c r="AM12" s="11">
        <v>2000</v>
      </c>
      <c r="AN12" s="11">
        <v>5362</v>
      </c>
      <c r="AO12" s="11">
        <v>7800</v>
      </c>
      <c r="AP12" s="11">
        <v>7709</v>
      </c>
      <c r="AQ12" s="11">
        <v>7531</v>
      </c>
      <c r="AR12" s="11">
        <v>2150</v>
      </c>
      <c r="AS12" s="11">
        <v>1647</v>
      </c>
      <c r="AT12" s="11">
        <v>1193</v>
      </c>
      <c r="AU12" s="11">
        <v>72</v>
      </c>
      <c r="AV12" s="11">
        <f t="shared" si="0"/>
        <v>35734</v>
      </c>
      <c r="AW12" s="11">
        <f t="shared" si="15"/>
        <v>32552</v>
      </c>
      <c r="AY12" s="11">
        <f t="shared" si="1"/>
        <v>-55</v>
      </c>
      <c r="AZ12" s="11">
        <f t="shared" si="2"/>
        <v>-36</v>
      </c>
      <c r="BA12" s="11">
        <f t="shared" si="3"/>
        <v>-179</v>
      </c>
      <c r="BB12" s="11">
        <f t="shared" si="4"/>
        <v>-737.95</v>
      </c>
      <c r="BC12" s="11">
        <f t="shared" si="5"/>
        <v>-4830.43</v>
      </c>
      <c r="BD12" s="11">
        <f t="shared" si="6"/>
        <v>-3018.25</v>
      </c>
      <c r="BE12" s="11">
        <f t="shared" si="7"/>
        <v>-11.3100000000004</v>
      </c>
      <c r="BF12" s="11">
        <f t="shared" si="8"/>
        <v>-1819.2700000000004</v>
      </c>
      <c r="BG12" s="11">
        <f t="shared" si="9"/>
        <v>2698.54</v>
      </c>
      <c r="BH12" s="11">
        <f t="shared" si="10"/>
        <v>-1647</v>
      </c>
      <c r="BI12" s="11">
        <f t="shared" si="11"/>
        <v>-1193</v>
      </c>
      <c r="BJ12" s="11">
        <f t="shared" si="12"/>
        <v>-72</v>
      </c>
      <c r="BK12" s="1"/>
    </row>
    <row r="13" spans="1:63" ht="12.75">
      <c r="A13" s="6">
        <v>1991</v>
      </c>
      <c r="B13" s="48">
        <v>0</v>
      </c>
      <c r="C13" s="48">
        <v>0</v>
      </c>
      <c r="D13" s="48">
        <v>0</v>
      </c>
      <c r="E13" s="7">
        <v>3134.93</v>
      </c>
      <c r="F13" s="7">
        <v>1475.68</v>
      </c>
      <c r="G13" s="7">
        <v>465.53</v>
      </c>
      <c r="H13" s="7">
        <v>9790.23</v>
      </c>
      <c r="I13" s="7">
        <v>7545.02</v>
      </c>
      <c r="J13" s="7">
        <v>3384.41</v>
      </c>
      <c r="K13" s="48">
        <v>0</v>
      </c>
      <c r="L13" s="48">
        <v>0</v>
      </c>
      <c r="M13" s="48">
        <v>0</v>
      </c>
      <c r="N13" s="7">
        <v>25795.8</v>
      </c>
      <c r="O13" s="7">
        <f t="shared" si="13"/>
        <v>25795.8</v>
      </c>
      <c r="P13" s="17">
        <f t="shared" si="14"/>
        <v>6.68143775423623</v>
      </c>
      <c r="Q13" s="1"/>
      <c r="S13" s="3">
        <v>41275</v>
      </c>
      <c r="T13" s="3">
        <v>41306</v>
      </c>
      <c r="U13" s="3">
        <v>41334</v>
      </c>
      <c r="V13" s="3">
        <v>41365</v>
      </c>
      <c r="W13" s="3">
        <v>41395</v>
      </c>
      <c r="X13" s="3">
        <v>41426</v>
      </c>
      <c r="Y13" s="3">
        <v>41456</v>
      </c>
      <c r="Z13" s="3">
        <v>41487</v>
      </c>
      <c r="AA13" s="3">
        <v>41518</v>
      </c>
      <c r="AB13" s="3">
        <v>41548</v>
      </c>
      <c r="AC13" s="3">
        <v>41579</v>
      </c>
      <c r="AD13" s="3">
        <v>41609</v>
      </c>
      <c r="AE13" s="3" t="s">
        <v>3</v>
      </c>
      <c r="AF13" s="4" t="s">
        <v>4</v>
      </c>
      <c r="AG13" s="52" t="s">
        <v>21</v>
      </c>
      <c r="AH13" s="4"/>
      <c r="AJ13" s="7">
        <v>48</v>
      </c>
      <c r="AK13" s="7">
        <v>33</v>
      </c>
      <c r="AL13" s="7">
        <v>157</v>
      </c>
      <c r="AM13" s="7">
        <v>1685</v>
      </c>
      <c r="AN13" s="7">
        <v>6509</v>
      </c>
      <c r="AO13" s="7">
        <v>6175</v>
      </c>
      <c r="AP13" s="7">
        <v>8111</v>
      </c>
      <c r="AQ13" s="7">
        <v>7341</v>
      </c>
      <c r="AR13" s="7">
        <v>2661</v>
      </c>
      <c r="AS13" s="7">
        <v>2156</v>
      </c>
      <c r="AT13" s="7">
        <v>1243</v>
      </c>
      <c r="AU13" s="7">
        <v>65</v>
      </c>
      <c r="AV13" s="7">
        <f t="shared" si="0"/>
        <v>36184</v>
      </c>
      <c r="AW13" s="7">
        <f t="shared" si="15"/>
        <v>32482</v>
      </c>
      <c r="AY13" s="7">
        <f t="shared" si="1"/>
        <v>-48</v>
      </c>
      <c r="AZ13" s="7">
        <f t="shared" si="2"/>
        <v>-33</v>
      </c>
      <c r="BA13" s="7">
        <f t="shared" si="3"/>
        <v>-157</v>
      </c>
      <c r="BB13" s="7">
        <f t="shared" si="4"/>
        <v>1449.9299999999998</v>
      </c>
      <c r="BC13" s="7">
        <f t="shared" si="5"/>
        <v>-5033.32</v>
      </c>
      <c r="BD13" s="7">
        <f t="shared" si="6"/>
        <v>-5709.47</v>
      </c>
      <c r="BE13" s="7">
        <f t="shared" si="7"/>
        <v>1679.2299999999996</v>
      </c>
      <c r="BF13" s="7">
        <f t="shared" si="8"/>
        <v>204.02000000000044</v>
      </c>
      <c r="BG13" s="7">
        <f t="shared" si="9"/>
        <v>723.4099999999999</v>
      </c>
      <c r="BH13" s="7">
        <f t="shared" si="10"/>
        <v>-2156</v>
      </c>
      <c r="BI13" s="7">
        <f t="shared" si="11"/>
        <v>-1243</v>
      </c>
      <c r="BJ13" s="7">
        <f t="shared" si="12"/>
        <v>-65</v>
      </c>
      <c r="BK13" s="1"/>
    </row>
    <row r="14" spans="1:63" ht="12.75">
      <c r="A14" s="8">
        <v>1992</v>
      </c>
      <c r="B14" s="48">
        <v>0</v>
      </c>
      <c r="C14" s="48">
        <v>0</v>
      </c>
      <c r="D14" s="48">
        <v>0</v>
      </c>
      <c r="E14" s="9">
        <v>28.58</v>
      </c>
      <c r="F14" s="9">
        <v>6562.99</v>
      </c>
      <c r="G14" s="9">
        <v>5481.16</v>
      </c>
      <c r="H14" s="9">
        <v>7858.94</v>
      </c>
      <c r="I14" s="9">
        <v>2066.69</v>
      </c>
      <c r="J14" s="9">
        <v>2185.97</v>
      </c>
      <c r="K14" s="48">
        <v>0</v>
      </c>
      <c r="L14" s="48">
        <v>0</v>
      </c>
      <c r="M14" s="48">
        <v>0</v>
      </c>
      <c r="N14" s="9">
        <v>24184.33</v>
      </c>
      <c r="O14" s="9">
        <f t="shared" si="13"/>
        <v>24184.329999999998</v>
      </c>
      <c r="P14" s="17">
        <f t="shared" si="14"/>
        <v>6.26404668678265</v>
      </c>
      <c r="Q14" s="1"/>
      <c r="R14" s="31">
        <v>1992</v>
      </c>
      <c r="S14" s="46">
        <f aca="true" t="shared" si="16" ref="S14:AD14">+(S48+S76)*1.983</f>
        <v>0</v>
      </c>
      <c r="T14" s="46">
        <f t="shared" si="16"/>
        <v>0</v>
      </c>
      <c r="U14" s="46">
        <f t="shared" si="16"/>
        <v>0</v>
      </c>
      <c r="V14" s="32">
        <f t="shared" si="16"/>
        <v>1756.46208</v>
      </c>
      <c r="W14" s="32">
        <f t="shared" si="16"/>
        <v>9132.15126</v>
      </c>
      <c r="X14" s="32">
        <f t="shared" si="16"/>
        <v>11388.5673</v>
      </c>
      <c r="Y14" s="32">
        <f t="shared" si="16"/>
        <v>8479.308</v>
      </c>
      <c r="Z14" s="32">
        <f t="shared" si="16"/>
        <v>3313.11708</v>
      </c>
      <c r="AA14" s="32">
        <f t="shared" si="16"/>
        <v>1703.3970000000002</v>
      </c>
      <c r="AB14" s="46">
        <f t="shared" si="16"/>
        <v>1564.1904</v>
      </c>
      <c r="AC14" s="46">
        <f t="shared" si="16"/>
        <v>1133.66127</v>
      </c>
      <c r="AD14" s="46">
        <f t="shared" si="16"/>
        <v>0</v>
      </c>
      <c r="AE14" s="32">
        <f>SUM(S14:AD14)</f>
        <v>38470.85438999999</v>
      </c>
      <c r="AF14" s="32">
        <f aca="true" t="shared" si="17" ref="AF14:AF22">SUM(V14:AA14)</f>
        <v>35773.00272</v>
      </c>
      <c r="AG14" s="53">
        <f>+AF14/$A$3</f>
        <v>9.26565917536201</v>
      </c>
      <c r="AH14" s="46"/>
      <c r="AJ14" s="9">
        <v>42</v>
      </c>
      <c r="AK14" s="9">
        <v>26</v>
      </c>
      <c r="AL14" s="9">
        <v>159</v>
      </c>
      <c r="AM14" s="9">
        <v>834</v>
      </c>
      <c r="AN14" s="9">
        <v>6858</v>
      </c>
      <c r="AO14" s="9">
        <v>10210</v>
      </c>
      <c r="AP14" s="9">
        <v>8093</v>
      </c>
      <c r="AQ14" s="9">
        <v>1978</v>
      </c>
      <c r="AR14" s="9">
        <v>1731</v>
      </c>
      <c r="AS14" s="9">
        <v>1788</v>
      </c>
      <c r="AT14" s="9">
        <v>661</v>
      </c>
      <c r="AU14" s="9">
        <v>37</v>
      </c>
      <c r="AV14" s="9">
        <f t="shared" si="0"/>
        <v>32417</v>
      </c>
      <c r="AW14" s="9">
        <f t="shared" si="15"/>
        <v>29704</v>
      </c>
      <c r="AY14" s="9">
        <f t="shared" si="1"/>
        <v>-42</v>
      </c>
      <c r="AZ14" s="9">
        <f t="shared" si="2"/>
        <v>-26</v>
      </c>
      <c r="BA14" s="9">
        <f t="shared" si="3"/>
        <v>-159</v>
      </c>
      <c r="BB14" s="9">
        <f t="shared" si="4"/>
        <v>-805.42</v>
      </c>
      <c r="BC14" s="9">
        <f t="shared" si="5"/>
        <v>-295.0100000000002</v>
      </c>
      <c r="BD14" s="9">
        <f t="shared" si="6"/>
        <v>-4728.84</v>
      </c>
      <c r="BE14" s="9">
        <f t="shared" si="7"/>
        <v>-234.0600000000004</v>
      </c>
      <c r="BF14" s="9">
        <f t="shared" si="8"/>
        <v>88.69000000000005</v>
      </c>
      <c r="BG14" s="9">
        <f t="shared" si="9"/>
        <v>454.9699999999998</v>
      </c>
      <c r="BH14" s="9">
        <f t="shared" si="10"/>
        <v>-1788</v>
      </c>
      <c r="BI14" s="9">
        <f t="shared" si="11"/>
        <v>-661</v>
      </c>
      <c r="BJ14" s="9">
        <f t="shared" si="12"/>
        <v>-37</v>
      </c>
      <c r="BK14" s="1"/>
    </row>
    <row r="15" spans="1:63" ht="12.75">
      <c r="A15" s="6">
        <v>1993</v>
      </c>
      <c r="B15" s="48">
        <v>0</v>
      </c>
      <c r="C15" s="48">
        <v>0</v>
      </c>
      <c r="D15" s="48">
        <v>0</v>
      </c>
      <c r="E15" s="7">
        <v>0</v>
      </c>
      <c r="F15" s="7">
        <v>5441.02</v>
      </c>
      <c r="G15" s="7">
        <v>4143.66</v>
      </c>
      <c r="H15" s="7">
        <v>864.33</v>
      </c>
      <c r="I15" s="7">
        <v>3756.09</v>
      </c>
      <c r="J15" s="7">
        <v>2874.31</v>
      </c>
      <c r="K15" s="48">
        <v>0</v>
      </c>
      <c r="L15" s="48">
        <v>0</v>
      </c>
      <c r="M15" s="48">
        <v>0</v>
      </c>
      <c r="N15" s="7">
        <v>17079.41</v>
      </c>
      <c r="O15" s="7">
        <f t="shared" si="13"/>
        <v>17079.41</v>
      </c>
      <c r="P15" s="17">
        <f t="shared" si="14"/>
        <v>4.423782739596361</v>
      </c>
      <c r="Q15" s="1"/>
      <c r="R15" s="33">
        <v>1993</v>
      </c>
      <c r="S15" s="46">
        <f aca="true" t="shared" si="18" ref="S15:AD15">+(S49+S77)*1.983</f>
        <v>0</v>
      </c>
      <c r="T15" s="46">
        <f t="shared" si="18"/>
        <v>0</v>
      </c>
      <c r="U15" s="46">
        <f t="shared" si="18"/>
        <v>0</v>
      </c>
      <c r="V15" s="34">
        <f t="shared" si="18"/>
        <v>1740.9946800000002</v>
      </c>
      <c r="W15" s="34">
        <f t="shared" si="18"/>
        <v>6200.97981</v>
      </c>
      <c r="X15" s="34">
        <f t="shared" si="18"/>
        <v>7105.862370000001</v>
      </c>
      <c r="Y15" s="34">
        <f t="shared" si="18"/>
        <v>7783.988880000001</v>
      </c>
      <c r="Z15" s="34">
        <f t="shared" si="18"/>
        <v>9105.26178</v>
      </c>
      <c r="AA15" s="34">
        <f t="shared" si="18"/>
        <v>3203.1398999999997</v>
      </c>
      <c r="AB15" s="46">
        <f t="shared" si="18"/>
        <v>628.71015</v>
      </c>
      <c r="AC15" s="46">
        <f t="shared" si="18"/>
        <v>281.40753</v>
      </c>
      <c r="AD15" s="46">
        <f t="shared" si="18"/>
        <v>0</v>
      </c>
      <c r="AE15" s="34">
        <f aca="true" t="shared" si="19" ref="AE15:AE31">SUM(S15:AD15)</f>
        <v>36050.3451</v>
      </c>
      <c r="AF15" s="34">
        <f t="shared" si="17"/>
        <v>35140.22742</v>
      </c>
      <c r="AG15" s="54">
        <f aca="true" t="shared" si="20" ref="AG15:AG35">+AF15/$A$3</f>
        <v>9.101762386762001</v>
      </c>
      <c r="AH15" s="46"/>
      <c r="AJ15" s="7">
        <v>28</v>
      </c>
      <c r="AK15" s="7">
        <v>15</v>
      </c>
      <c r="AL15" s="7">
        <v>148</v>
      </c>
      <c r="AM15" s="7">
        <v>767</v>
      </c>
      <c r="AN15" s="7">
        <v>6530</v>
      </c>
      <c r="AO15" s="7">
        <v>7722</v>
      </c>
      <c r="AP15" s="7">
        <v>1258</v>
      </c>
      <c r="AQ15" s="7">
        <v>6401</v>
      </c>
      <c r="AR15" s="7">
        <v>3993</v>
      </c>
      <c r="AS15" s="7">
        <v>1461</v>
      </c>
      <c r="AT15" s="7">
        <v>1253</v>
      </c>
      <c r="AU15" s="7">
        <v>80</v>
      </c>
      <c r="AV15" s="7">
        <f aca="true" t="shared" si="21" ref="AV15:AV24">SUM(AJ15:AU15)</f>
        <v>29656</v>
      </c>
      <c r="AW15" s="7">
        <f t="shared" si="15"/>
        <v>26671</v>
      </c>
      <c r="AY15" s="7">
        <f t="shared" si="1"/>
        <v>-28</v>
      </c>
      <c r="AZ15" s="7">
        <f t="shared" si="2"/>
        <v>-15</v>
      </c>
      <c r="BA15" s="7">
        <f t="shared" si="3"/>
        <v>-148</v>
      </c>
      <c r="BB15" s="7">
        <f t="shared" si="4"/>
        <v>-767</v>
      </c>
      <c r="BC15" s="7">
        <f t="shared" si="5"/>
        <v>-1088.9799999999996</v>
      </c>
      <c r="BD15" s="7">
        <f t="shared" si="6"/>
        <v>-3578.34</v>
      </c>
      <c r="BE15" s="7">
        <f t="shared" si="7"/>
        <v>-393.66999999999996</v>
      </c>
      <c r="BF15" s="7">
        <f t="shared" si="8"/>
        <v>-2644.91</v>
      </c>
      <c r="BG15" s="7">
        <f t="shared" si="9"/>
        <v>-1118.69</v>
      </c>
      <c r="BH15" s="7">
        <f t="shared" si="10"/>
        <v>-1461</v>
      </c>
      <c r="BI15" s="7">
        <f t="shared" si="11"/>
        <v>-1253</v>
      </c>
      <c r="BJ15" s="7">
        <f t="shared" si="12"/>
        <v>-80</v>
      </c>
      <c r="BK15" s="1"/>
    </row>
    <row r="16" spans="1:63" ht="12.75">
      <c r="A16" s="8">
        <v>1994</v>
      </c>
      <c r="B16" s="48">
        <v>0</v>
      </c>
      <c r="C16" s="48">
        <v>0</v>
      </c>
      <c r="D16" s="48">
        <v>0</v>
      </c>
      <c r="E16" s="9">
        <v>180.48</v>
      </c>
      <c r="F16" s="9">
        <v>4065.58</v>
      </c>
      <c r="G16" s="9">
        <v>5415.45</v>
      </c>
      <c r="H16" s="9">
        <v>11698.76</v>
      </c>
      <c r="I16" s="9">
        <v>2744.8</v>
      </c>
      <c r="J16" s="9">
        <v>2645.65</v>
      </c>
      <c r="K16" s="48">
        <v>0</v>
      </c>
      <c r="L16" s="48">
        <v>0</v>
      </c>
      <c r="M16" s="48">
        <v>0</v>
      </c>
      <c r="N16" s="9">
        <v>26750.72</v>
      </c>
      <c r="O16" s="9">
        <f t="shared" si="13"/>
        <v>26750.719999999998</v>
      </c>
      <c r="P16" s="17">
        <f t="shared" si="14"/>
        <v>6.928774085742726</v>
      </c>
      <c r="Q16" s="1"/>
      <c r="R16" s="31">
        <v>1994</v>
      </c>
      <c r="S16" s="46">
        <f aca="true" t="shared" si="22" ref="S16:AD16">+(S50+S78)*1.983</f>
        <v>0</v>
      </c>
      <c r="T16" s="46">
        <f t="shared" si="22"/>
        <v>0</v>
      </c>
      <c r="U16" s="46">
        <f t="shared" si="22"/>
        <v>0</v>
      </c>
      <c r="V16" s="32">
        <f t="shared" si="22"/>
        <v>760.0839000000001</v>
      </c>
      <c r="W16" s="32">
        <f t="shared" si="22"/>
        <v>6793.619190000001</v>
      </c>
      <c r="X16" s="32">
        <f t="shared" si="22"/>
        <v>8663.70717</v>
      </c>
      <c r="Y16" s="32">
        <f t="shared" si="22"/>
        <v>10243.781400000002</v>
      </c>
      <c r="Z16" s="32">
        <f t="shared" si="22"/>
        <v>3958.90086</v>
      </c>
      <c r="AA16" s="32">
        <f t="shared" si="22"/>
        <v>1678.11375</v>
      </c>
      <c r="AB16" s="46">
        <f t="shared" si="22"/>
        <v>1223.9076000000002</v>
      </c>
      <c r="AC16" s="46">
        <f t="shared" si="22"/>
        <v>464.4186</v>
      </c>
      <c r="AD16" s="46">
        <f t="shared" si="22"/>
        <v>0</v>
      </c>
      <c r="AE16" s="32">
        <f t="shared" si="19"/>
        <v>33786.532470000006</v>
      </c>
      <c r="AF16" s="32">
        <f t="shared" si="17"/>
        <v>32098.206270000006</v>
      </c>
      <c r="AG16" s="53">
        <f t="shared" si="20"/>
        <v>8.313840517279562</v>
      </c>
      <c r="AH16" s="46"/>
      <c r="AJ16" s="9">
        <v>56</v>
      </c>
      <c r="AK16" s="9">
        <v>36</v>
      </c>
      <c r="AL16" s="9">
        <v>121</v>
      </c>
      <c r="AM16" s="9">
        <v>1163</v>
      </c>
      <c r="AN16" s="9">
        <v>5501</v>
      </c>
      <c r="AO16" s="9">
        <v>7825</v>
      </c>
      <c r="AP16" s="9">
        <v>8395</v>
      </c>
      <c r="AQ16" s="9">
        <v>3959</v>
      </c>
      <c r="AR16" s="9">
        <v>1164</v>
      </c>
      <c r="AS16" s="9">
        <v>1178</v>
      </c>
      <c r="AT16" s="9">
        <v>891</v>
      </c>
      <c r="AU16" s="9">
        <v>27</v>
      </c>
      <c r="AV16" s="9">
        <f t="shared" si="21"/>
        <v>30316</v>
      </c>
      <c r="AW16" s="9">
        <f t="shared" si="15"/>
        <v>28007</v>
      </c>
      <c r="AY16" s="9">
        <f t="shared" si="1"/>
        <v>-56</v>
      </c>
      <c r="AZ16" s="9">
        <f t="shared" si="2"/>
        <v>-36</v>
      </c>
      <c r="BA16" s="9">
        <f t="shared" si="3"/>
        <v>-121</v>
      </c>
      <c r="BB16" s="9">
        <f t="shared" si="4"/>
        <v>-982.52</v>
      </c>
      <c r="BC16" s="9">
        <f t="shared" si="5"/>
        <v>-1435.42</v>
      </c>
      <c r="BD16" s="9">
        <f t="shared" si="6"/>
        <v>-2409.55</v>
      </c>
      <c r="BE16" s="9">
        <f t="shared" si="7"/>
        <v>3303.76</v>
      </c>
      <c r="BF16" s="9">
        <f t="shared" si="8"/>
        <v>-1214.1999999999998</v>
      </c>
      <c r="BG16" s="9">
        <f t="shared" si="9"/>
        <v>1481.65</v>
      </c>
      <c r="BH16" s="9">
        <f t="shared" si="10"/>
        <v>-1178</v>
      </c>
      <c r="BI16" s="9">
        <f t="shared" si="11"/>
        <v>-891</v>
      </c>
      <c r="BJ16" s="9">
        <f t="shared" si="12"/>
        <v>-27</v>
      </c>
      <c r="BK16" s="1"/>
    </row>
    <row r="17" spans="1:63" ht="12.75">
      <c r="A17" s="8">
        <v>1995</v>
      </c>
      <c r="B17" s="48">
        <v>0</v>
      </c>
      <c r="C17" s="48">
        <v>0</v>
      </c>
      <c r="D17" s="48">
        <v>0</v>
      </c>
      <c r="E17" s="9">
        <v>259.12</v>
      </c>
      <c r="F17" s="9">
        <v>3216.76</v>
      </c>
      <c r="G17" s="9">
        <v>2301.1</v>
      </c>
      <c r="H17" s="9">
        <v>9356.16</v>
      </c>
      <c r="I17" s="9">
        <v>6070.76</v>
      </c>
      <c r="J17" s="9">
        <v>1943.38</v>
      </c>
      <c r="K17" s="48">
        <v>0</v>
      </c>
      <c r="L17" s="48">
        <v>0</v>
      </c>
      <c r="M17" s="48">
        <v>0</v>
      </c>
      <c r="N17" s="9">
        <v>23147.28</v>
      </c>
      <c r="O17" s="9">
        <f t="shared" si="13"/>
        <v>23147.280000000002</v>
      </c>
      <c r="P17" s="17">
        <f t="shared" si="14"/>
        <v>5.995437648759768</v>
      </c>
      <c r="Q17" s="1"/>
      <c r="R17" s="31">
        <v>1995</v>
      </c>
      <c r="S17" s="46">
        <f aca="true" t="shared" si="23" ref="S17:AD17">+(S51+S79)*1.983</f>
        <v>0</v>
      </c>
      <c r="T17" s="46">
        <f t="shared" si="23"/>
        <v>0</v>
      </c>
      <c r="U17" s="46">
        <f t="shared" si="23"/>
        <v>0</v>
      </c>
      <c r="V17" s="32">
        <f t="shared" si="23"/>
        <v>1468.4115000000002</v>
      </c>
      <c r="W17" s="32">
        <f t="shared" si="23"/>
        <v>6153.34815</v>
      </c>
      <c r="X17" s="32">
        <f t="shared" si="23"/>
        <v>9305.842230000002</v>
      </c>
      <c r="Y17" s="32">
        <f t="shared" si="23"/>
        <v>10242.789900000002</v>
      </c>
      <c r="Z17" s="32">
        <f t="shared" si="23"/>
        <v>7440.216</v>
      </c>
      <c r="AA17" s="32">
        <f t="shared" si="23"/>
        <v>3370.2671400000004</v>
      </c>
      <c r="AB17" s="46">
        <f t="shared" si="23"/>
        <v>1948.0595400000002</v>
      </c>
      <c r="AC17" s="46">
        <f t="shared" si="23"/>
        <v>339.093</v>
      </c>
      <c r="AD17" s="46">
        <f t="shared" si="23"/>
        <v>0</v>
      </c>
      <c r="AE17" s="32">
        <f t="shared" si="19"/>
        <v>40268.02746000001</v>
      </c>
      <c r="AF17" s="32">
        <f t="shared" si="17"/>
        <v>37980.87492000001</v>
      </c>
      <c r="AG17" s="53">
        <f t="shared" si="20"/>
        <v>9.837525939471233</v>
      </c>
      <c r="AH17" s="46"/>
      <c r="AJ17" s="9">
        <v>22</v>
      </c>
      <c r="AK17" s="9">
        <v>13</v>
      </c>
      <c r="AL17" s="9">
        <v>169</v>
      </c>
      <c r="AM17" s="9">
        <v>1531</v>
      </c>
      <c r="AN17" s="9">
        <v>8296</v>
      </c>
      <c r="AO17" s="9">
        <v>8294</v>
      </c>
      <c r="AP17" s="9">
        <v>8434</v>
      </c>
      <c r="AQ17" s="9">
        <v>7113</v>
      </c>
      <c r="AR17" s="9">
        <v>1623</v>
      </c>
      <c r="AS17" s="9">
        <v>1660</v>
      </c>
      <c r="AT17" s="9">
        <v>1213</v>
      </c>
      <c r="AU17" s="9">
        <v>77</v>
      </c>
      <c r="AV17" s="9">
        <f t="shared" si="21"/>
        <v>38445</v>
      </c>
      <c r="AW17" s="9">
        <f t="shared" si="15"/>
        <v>35291</v>
      </c>
      <c r="AY17" s="9">
        <f t="shared" si="1"/>
        <v>-22</v>
      </c>
      <c r="AZ17" s="9">
        <f t="shared" si="2"/>
        <v>-13</v>
      </c>
      <c r="BA17" s="9">
        <f t="shared" si="3"/>
        <v>-169</v>
      </c>
      <c r="BB17" s="9">
        <f t="shared" si="4"/>
        <v>-1271.88</v>
      </c>
      <c r="BC17" s="9">
        <f t="shared" si="5"/>
        <v>-5079.24</v>
      </c>
      <c r="BD17" s="9">
        <f t="shared" si="6"/>
        <v>-5992.9</v>
      </c>
      <c r="BE17" s="9">
        <f t="shared" si="7"/>
        <v>922.1599999999999</v>
      </c>
      <c r="BF17" s="9">
        <f t="shared" si="8"/>
        <v>-1042.2399999999998</v>
      </c>
      <c r="BG17" s="9">
        <f t="shared" si="9"/>
        <v>320.3800000000001</v>
      </c>
      <c r="BH17" s="9">
        <f t="shared" si="10"/>
        <v>-1660</v>
      </c>
      <c r="BI17" s="9">
        <f t="shared" si="11"/>
        <v>-1213</v>
      </c>
      <c r="BJ17" s="9">
        <f t="shared" si="12"/>
        <v>-77</v>
      </c>
      <c r="BK17" s="1"/>
    </row>
    <row r="18" spans="1:63" ht="12.75">
      <c r="A18" s="10">
        <v>1996</v>
      </c>
      <c r="B18" s="48">
        <v>0</v>
      </c>
      <c r="C18" s="48">
        <v>0</v>
      </c>
      <c r="D18" s="48">
        <v>0</v>
      </c>
      <c r="E18" s="11">
        <v>0</v>
      </c>
      <c r="F18" s="11">
        <v>68.16</v>
      </c>
      <c r="G18" s="11">
        <v>4627.7</v>
      </c>
      <c r="H18" s="11">
        <v>9605.54</v>
      </c>
      <c r="I18" s="11">
        <v>7946.07</v>
      </c>
      <c r="J18" s="11">
        <v>2014.8</v>
      </c>
      <c r="K18" s="48">
        <v>0</v>
      </c>
      <c r="L18" s="48">
        <v>0</v>
      </c>
      <c r="M18" s="48">
        <v>0</v>
      </c>
      <c r="N18" s="11">
        <v>24262.27</v>
      </c>
      <c r="O18" s="11">
        <f t="shared" si="13"/>
        <v>24262.27</v>
      </c>
      <c r="P18" s="17">
        <f t="shared" si="14"/>
        <v>6.284234130419412</v>
      </c>
      <c r="Q18" s="1"/>
      <c r="R18" s="35">
        <v>1996</v>
      </c>
      <c r="S18" s="46">
        <f aca="true" t="shared" si="24" ref="S18:AD18">+(S52+S80)*1.983</f>
        <v>0</v>
      </c>
      <c r="T18" s="46">
        <f t="shared" si="24"/>
        <v>0</v>
      </c>
      <c r="U18" s="46">
        <f t="shared" si="24"/>
        <v>0</v>
      </c>
      <c r="V18" s="36">
        <f t="shared" si="24"/>
        <v>1554.8703</v>
      </c>
      <c r="W18" s="36">
        <f t="shared" si="24"/>
        <v>3449.7457799999997</v>
      </c>
      <c r="X18" s="36">
        <f t="shared" si="24"/>
        <v>5656.32903</v>
      </c>
      <c r="Y18" s="36">
        <f t="shared" si="24"/>
        <v>10767.84864</v>
      </c>
      <c r="Z18" s="36">
        <f t="shared" si="24"/>
        <v>9410.326500000001</v>
      </c>
      <c r="AA18" s="36">
        <f t="shared" si="24"/>
        <v>4961.4858300000005</v>
      </c>
      <c r="AB18" s="46">
        <f t="shared" si="24"/>
        <v>2338.6312199999998</v>
      </c>
      <c r="AC18" s="46">
        <f t="shared" si="24"/>
        <v>722.22843</v>
      </c>
      <c r="AD18" s="46">
        <f t="shared" si="24"/>
        <v>0</v>
      </c>
      <c r="AE18" s="36">
        <f t="shared" si="19"/>
        <v>38861.46573</v>
      </c>
      <c r="AF18" s="36">
        <f t="shared" si="17"/>
        <v>35800.60608</v>
      </c>
      <c r="AG18" s="55">
        <f t="shared" si="20"/>
        <v>9.27280879396844</v>
      </c>
      <c r="AH18" s="46"/>
      <c r="AJ18" s="11">
        <v>53</v>
      </c>
      <c r="AK18" s="11">
        <v>33</v>
      </c>
      <c r="AL18" s="11">
        <v>162</v>
      </c>
      <c r="AM18" s="11">
        <v>535</v>
      </c>
      <c r="AN18" s="11">
        <v>4493</v>
      </c>
      <c r="AO18" s="11">
        <v>7827</v>
      </c>
      <c r="AP18" s="11">
        <v>8133</v>
      </c>
      <c r="AQ18" s="11">
        <v>7274</v>
      </c>
      <c r="AR18" s="11">
        <v>3211</v>
      </c>
      <c r="AS18" s="11">
        <v>1398</v>
      </c>
      <c r="AT18" s="11">
        <v>1255</v>
      </c>
      <c r="AU18" s="11">
        <v>84</v>
      </c>
      <c r="AV18" s="11">
        <f t="shared" si="21"/>
        <v>34458</v>
      </c>
      <c r="AW18" s="11">
        <f t="shared" si="15"/>
        <v>31473</v>
      </c>
      <c r="AY18" s="11">
        <f t="shared" si="1"/>
        <v>-53</v>
      </c>
      <c r="AZ18" s="11">
        <f t="shared" si="2"/>
        <v>-33</v>
      </c>
      <c r="BA18" s="11">
        <f t="shared" si="3"/>
        <v>-162</v>
      </c>
      <c r="BB18" s="11">
        <f t="shared" si="4"/>
        <v>-535</v>
      </c>
      <c r="BC18" s="11">
        <f t="shared" si="5"/>
        <v>-4424.84</v>
      </c>
      <c r="BD18" s="11">
        <f t="shared" si="6"/>
        <v>-3199.3</v>
      </c>
      <c r="BE18" s="11">
        <f t="shared" si="7"/>
        <v>1472.5400000000009</v>
      </c>
      <c r="BF18" s="11">
        <f t="shared" si="8"/>
        <v>672.0699999999997</v>
      </c>
      <c r="BG18" s="11">
        <f t="shared" si="9"/>
        <v>-1196.2</v>
      </c>
      <c r="BH18" s="11">
        <f t="shared" si="10"/>
        <v>-1398</v>
      </c>
      <c r="BI18" s="11">
        <f t="shared" si="11"/>
        <v>-1255</v>
      </c>
      <c r="BJ18" s="11">
        <f t="shared" si="12"/>
        <v>-84</v>
      </c>
      <c r="BK18" s="1"/>
    </row>
    <row r="19" spans="1:63" ht="12.75">
      <c r="A19" s="10">
        <v>1997</v>
      </c>
      <c r="B19" s="48">
        <v>0</v>
      </c>
      <c r="C19" s="48">
        <v>0</v>
      </c>
      <c r="D19" s="48">
        <v>0</v>
      </c>
      <c r="E19" s="11">
        <v>1274.28</v>
      </c>
      <c r="F19" s="11">
        <v>1107.16</v>
      </c>
      <c r="G19" s="11">
        <v>3162.14</v>
      </c>
      <c r="H19" s="11">
        <v>8170.08</v>
      </c>
      <c r="I19" s="11">
        <v>5753.88</v>
      </c>
      <c r="J19" s="11">
        <v>2027.22</v>
      </c>
      <c r="K19" s="48">
        <v>0</v>
      </c>
      <c r="L19" s="48">
        <v>0</v>
      </c>
      <c r="M19" s="48">
        <v>0</v>
      </c>
      <c r="N19" s="11">
        <v>21494.76</v>
      </c>
      <c r="O19" s="11">
        <f t="shared" si="13"/>
        <v>21494.760000000002</v>
      </c>
      <c r="P19" s="17">
        <f t="shared" si="14"/>
        <v>5.567414113237301</v>
      </c>
      <c r="Q19" s="1"/>
      <c r="R19" s="35">
        <v>1997</v>
      </c>
      <c r="S19" s="46">
        <f aca="true" t="shared" si="25" ref="S19:AD19">+(S53+S81)*1.983</f>
        <v>0</v>
      </c>
      <c r="T19" s="46">
        <f t="shared" si="25"/>
        <v>0</v>
      </c>
      <c r="U19" s="46">
        <f t="shared" si="25"/>
        <v>0</v>
      </c>
      <c r="V19" s="36">
        <f t="shared" si="25"/>
        <v>569.5176</v>
      </c>
      <c r="W19" s="36">
        <f t="shared" si="25"/>
        <v>4417.3308</v>
      </c>
      <c r="X19" s="36">
        <f t="shared" si="25"/>
        <v>4634.072700000001</v>
      </c>
      <c r="Y19" s="36">
        <f t="shared" si="25"/>
        <v>5936.903700000001</v>
      </c>
      <c r="Z19" s="36">
        <f t="shared" si="25"/>
        <v>9984.008399999999</v>
      </c>
      <c r="AA19" s="36">
        <f t="shared" si="25"/>
        <v>4769.5116</v>
      </c>
      <c r="AB19" s="46">
        <f t="shared" si="25"/>
        <v>1477.5333</v>
      </c>
      <c r="AC19" s="46">
        <f t="shared" si="25"/>
        <v>708.1293000000001</v>
      </c>
      <c r="AD19" s="46">
        <f t="shared" si="25"/>
        <v>0</v>
      </c>
      <c r="AE19" s="36">
        <f t="shared" si="19"/>
        <v>32497.0074</v>
      </c>
      <c r="AF19" s="36">
        <f t="shared" si="17"/>
        <v>30311.3448</v>
      </c>
      <c r="AG19" s="55">
        <f t="shared" si="20"/>
        <v>7.851020845579204</v>
      </c>
      <c r="AH19" s="46"/>
      <c r="AJ19" s="11">
        <v>56</v>
      </c>
      <c r="AK19" s="11">
        <v>36</v>
      </c>
      <c r="AL19" s="11">
        <v>164</v>
      </c>
      <c r="AM19" s="11">
        <v>1988</v>
      </c>
      <c r="AN19" s="11">
        <v>6562</v>
      </c>
      <c r="AO19" s="11">
        <v>8644</v>
      </c>
      <c r="AP19" s="11">
        <v>7895</v>
      </c>
      <c r="AQ19" s="11">
        <v>7552</v>
      </c>
      <c r="AR19" s="11">
        <v>3242</v>
      </c>
      <c r="AS19" s="11">
        <v>1365</v>
      </c>
      <c r="AT19" s="11">
        <v>1226</v>
      </c>
      <c r="AU19" s="11">
        <v>91</v>
      </c>
      <c r="AV19" s="11">
        <f t="shared" si="21"/>
        <v>38821</v>
      </c>
      <c r="AW19" s="11">
        <f t="shared" si="15"/>
        <v>35883</v>
      </c>
      <c r="AY19" s="11">
        <f t="shared" si="1"/>
        <v>-56</v>
      </c>
      <c r="AZ19" s="11">
        <f t="shared" si="2"/>
        <v>-36</v>
      </c>
      <c r="BA19" s="11">
        <f t="shared" si="3"/>
        <v>-164</v>
      </c>
      <c r="BB19" s="11">
        <f t="shared" si="4"/>
        <v>-713.72</v>
      </c>
      <c r="BC19" s="11">
        <f t="shared" si="5"/>
        <v>-5454.84</v>
      </c>
      <c r="BD19" s="11">
        <f t="shared" si="6"/>
        <v>-5481.860000000001</v>
      </c>
      <c r="BE19" s="11">
        <f t="shared" si="7"/>
        <v>275.0799999999999</v>
      </c>
      <c r="BF19" s="11">
        <f t="shared" si="8"/>
        <v>-1798.12</v>
      </c>
      <c r="BG19" s="11">
        <f t="shared" si="9"/>
        <v>-1214.78</v>
      </c>
      <c r="BH19" s="11">
        <f t="shared" si="10"/>
        <v>-1365</v>
      </c>
      <c r="BI19" s="11">
        <f t="shared" si="11"/>
        <v>-1226</v>
      </c>
      <c r="BJ19" s="11">
        <f t="shared" si="12"/>
        <v>-91</v>
      </c>
      <c r="BK19" s="1"/>
    </row>
    <row r="20" spans="1:63" ht="12.75">
      <c r="A20" s="6">
        <v>1998</v>
      </c>
      <c r="B20" s="48">
        <v>0</v>
      </c>
      <c r="C20" s="48">
        <v>0</v>
      </c>
      <c r="D20" s="48">
        <v>0</v>
      </c>
      <c r="E20" s="7">
        <v>274.37</v>
      </c>
      <c r="F20" s="7">
        <v>17.08</v>
      </c>
      <c r="G20" s="7">
        <v>725.95</v>
      </c>
      <c r="H20" s="7">
        <v>7266.04</v>
      </c>
      <c r="I20" s="7">
        <v>8541.11</v>
      </c>
      <c r="J20" s="7">
        <v>3387.64</v>
      </c>
      <c r="K20" s="48">
        <v>0</v>
      </c>
      <c r="L20" s="48">
        <v>0</v>
      </c>
      <c r="M20" s="48">
        <v>0</v>
      </c>
      <c r="N20" s="7">
        <v>20212.19</v>
      </c>
      <c r="O20" s="7">
        <f t="shared" si="13"/>
        <v>20212.190000000002</v>
      </c>
      <c r="P20" s="17">
        <f t="shared" si="14"/>
        <v>5.235212296645035</v>
      </c>
      <c r="Q20" s="1"/>
      <c r="R20" s="33">
        <v>1998</v>
      </c>
      <c r="S20" s="46">
        <f aca="true" t="shared" si="26" ref="S20:AD20">+(S54+S82)*1.983</f>
        <v>0</v>
      </c>
      <c r="T20" s="46">
        <f t="shared" si="26"/>
        <v>0</v>
      </c>
      <c r="U20" s="46">
        <f t="shared" si="26"/>
        <v>0</v>
      </c>
      <c r="V20" s="34">
        <f t="shared" si="26"/>
        <v>1434.3038999999999</v>
      </c>
      <c r="W20" s="34">
        <f t="shared" si="26"/>
        <v>6841.131870000001</v>
      </c>
      <c r="X20" s="34">
        <f t="shared" si="26"/>
        <v>4360.141079999999</v>
      </c>
      <c r="Y20" s="34">
        <f t="shared" si="26"/>
        <v>6757.0725</v>
      </c>
      <c r="Z20" s="34">
        <f t="shared" si="26"/>
        <v>8704.3785</v>
      </c>
      <c r="AA20" s="34">
        <f t="shared" si="26"/>
        <v>3819.87273</v>
      </c>
      <c r="AB20" s="46">
        <f t="shared" si="26"/>
        <v>2030.4135300000003</v>
      </c>
      <c r="AC20" s="46">
        <f t="shared" si="26"/>
        <v>837.4209000000001</v>
      </c>
      <c r="AD20" s="46">
        <f t="shared" si="26"/>
        <v>0</v>
      </c>
      <c r="AE20" s="34">
        <f t="shared" si="19"/>
        <v>34784.73501</v>
      </c>
      <c r="AF20" s="34">
        <f t="shared" si="17"/>
        <v>31916.900579999998</v>
      </c>
      <c r="AG20" s="54">
        <f t="shared" si="20"/>
        <v>8.26688005541275</v>
      </c>
      <c r="AH20" s="46"/>
      <c r="AJ20" s="7">
        <v>61</v>
      </c>
      <c r="AK20" s="7">
        <v>37</v>
      </c>
      <c r="AL20" s="7">
        <v>155</v>
      </c>
      <c r="AM20" s="7">
        <v>1227</v>
      </c>
      <c r="AN20" s="7">
        <v>4418</v>
      </c>
      <c r="AO20" s="7">
        <v>6520</v>
      </c>
      <c r="AP20" s="7">
        <v>7560</v>
      </c>
      <c r="AQ20" s="7">
        <v>7568</v>
      </c>
      <c r="AR20" s="7">
        <v>4173</v>
      </c>
      <c r="AS20" s="7">
        <v>2069</v>
      </c>
      <c r="AT20" s="7">
        <v>1266</v>
      </c>
      <c r="AU20" s="7">
        <v>89</v>
      </c>
      <c r="AV20" s="7">
        <f t="shared" si="21"/>
        <v>35143</v>
      </c>
      <c r="AW20" s="7">
        <f t="shared" si="15"/>
        <v>31466</v>
      </c>
      <c r="AY20" s="7">
        <f t="shared" si="1"/>
        <v>-61</v>
      </c>
      <c r="AZ20" s="7">
        <f t="shared" si="2"/>
        <v>-37</v>
      </c>
      <c r="BA20" s="7">
        <f t="shared" si="3"/>
        <v>-155</v>
      </c>
      <c r="BB20" s="7">
        <f t="shared" si="4"/>
        <v>-952.63</v>
      </c>
      <c r="BC20" s="7">
        <f t="shared" si="5"/>
        <v>-4400.92</v>
      </c>
      <c r="BD20" s="7">
        <f t="shared" si="6"/>
        <v>-5794.05</v>
      </c>
      <c r="BE20" s="7">
        <f t="shared" si="7"/>
        <v>-293.96000000000004</v>
      </c>
      <c r="BF20" s="7">
        <f t="shared" si="8"/>
        <v>973.1100000000006</v>
      </c>
      <c r="BG20" s="7">
        <f t="shared" si="9"/>
        <v>-785.3600000000001</v>
      </c>
      <c r="BH20" s="7">
        <f t="shared" si="10"/>
        <v>-2069</v>
      </c>
      <c r="BI20" s="7">
        <f t="shared" si="11"/>
        <v>-1266</v>
      </c>
      <c r="BJ20" s="7">
        <f t="shared" si="12"/>
        <v>-89</v>
      </c>
      <c r="BK20" s="1"/>
    </row>
    <row r="21" spans="1:63" ht="12.75">
      <c r="A21" s="6">
        <v>1999</v>
      </c>
      <c r="B21" s="48">
        <v>0</v>
      </c>
      <c r="C21" s="48">
        <v>0</v>
      </c>
      <c r="D21" s="48">
        <v>0</v>
      </c>
      <c r="E21" s="7">
        <v>3114.36</v>
      </c>
      <c r="F21" s="7">
        <v>5838.63</v>
      </c>
      <c r="G21" s="7">
        <v>4256.46</v>
      </c>
      <c r="H21" s="7">
        <v>9984.05</v>
      </c>
      <c r="I21" s="7">
        <v>7210.18</v>
      </c>
      <c r="J21" s="7">
        <v>3391.16</v>
      </c>
      <c r="K21" s="48">
        <v>0</v>
      </c>
      <c r="L21" s="48">
        <v>0</v>
      </c>
      <c r="M21" s="48">
        <v>0</v>
      </c>
      <c r="N21" s="7">
        <v>33794.84</v>
      </c>
      <c r="O21" s="7">
        <f t="shared" si="13"/>
        <v>33794.84</v>
      </c>
      <c r="P21" s="17">
        <f t="shared" si="14"/>
        <v>8.753290065606521</v>
      </c>
      <c r="Q21" s="1"/>
      <c r="R21" s="33">
        <v>1999</v>
      </c>
      <c r="S21" s="46">
        <f aca="true" t="shared" si="27" ref="S21:AD21">+(S55+S83)*1.983</f>
        <v>0</v>
      </c>
      <c r="T21" s="46">
        <f t="shared" si="27"/>
        <v>0</v>
      </c>
      <c r="U21" s="46">
        <f t="shared" si="27"/>
        <v>0</v>
      </c>
      <c r="V21" s="34">
        <f t="shared" si="27"/>
        <v>1716.0882000000001</v>
      </c>
      <c r="W21" s="34">
        <f t="shared" si="27"/>
        <v>6119.91477</v>
      </c>
      <c r="X21" s="34">
        <f t="shared" si="27"/>
        <v>6081.543720000001</v>
      </c>
      <c r="Y21" s="34">
        <f t="shared" si="27"/>
        <v>7820.87268</v>
      </c>
      <c r="Z21" s="34">
        <f t="shared" si="27"/>
        <v>8955.6246</v>
      </c>
      <c r="AA21" s="34">
        <f t="shared" si="27"/>
        <v>4404.28266</v>
      </c>
      <c r="AB21" s="46">
        <f t="shared" si="27"/>
        <v>1436.24724</v>
      </c>
      <c r="AC21" s="46">
        <f t="shared" si="27"/>
        <v>115.11315000000002</v>
      </c>
      <c r="AD21" s="46">
        <f t="shared" si="27"/>
        <v>0</v>
      </c>
      <c r="AE21" s="34">
        <f t="shared" si="19"/>
        <v>36649.68702</v>
      </c>
      <c r="AF21" s="34">
        <f t="shared" si="17"/>
        <v>35098.32663</v>
      </c>
      <c r="AG21" s="54">
        <f t="shared" si="20"/>
        <v>9.090909553345773</v>
      </c>
      <c r="AH21" s="46"/>
      <c r="AJ21" s="7">
        <v>59</v>
      </c>
      <c r="AK21" s="7">
        <v>36</v>
      </c>
      <c r="AL21" s="7">
        <v>123</v>
      </c>
      <c r="AM21" s="7">
        <v>1674</v>
      </c>
      <c r="AN21" s="7">
        <v>11401</v>
      </c>
      <c r="AO21" s="7">
        <v>7666</v>
      </c>
      <c r="AP21" s="7">
        <v>8168</v>
      </c>
      <c r="AQ21" s="7">
        <v>7434</v>
      </c>
      <c r="AR21" s="7">
        <v>4268</v>
      </c>
      <c r="AS21" s="7">
        <v>1426</v>
      </c>
      <c r="AT21" s="7">
        <v>1221</v>
      </c>
      <c r="AU21" s="7">
        <v>84</v>
      </c>
      <c r="AV21" s="7">
        <f t="shared" si="21"/>
        <v>43560</v>
      </c>
      <c r="AW21" s="7">
        <f t="shared" si="15"/>
        <v>40611</v>
      </c>
      <c r="AY21" s="7">
        <f t="shared" si="1"/>
        <v>-59</v>
      </c>
      <c r="AZ21" s="7">
        <f t="shared" si="2"/>
        <v>-36</v>
      </c>
      <c r="BA21" s="7">
        <f t="shared" si="3"/>
        <v>-123</v>
      </c>
      <c r="BB21" s="7">
        <f t="shared" si="4"/>
        <v>1440.3600000000001</v>
      </c>
      <c r="BC21" s="7">
        <f t="shared" si="5"/>
        <v>-5562.37</v>
      </c>
      <c r="BD21" s="7">
        <f t="shared" si="6"/>
        <v>-3409.54</v>
      </c>
      <c r="BE21" s="7">
        <f t="shared" si="7"/>
        <v>1816.0499999999993</v>
      </c>
      <c r="BF21" s="7">
        <f t="shared" si="8"/>
        <v>-223.8199999999997</v>
      </c>
      <c r="BG21" s="7">
        <f t="shared" si="9"/>
        <v>-876.8400000000001</v>
      </c>
      <c r="BH21" s="7">
        <f t="shared" si="10"/>
        <v>-1426</v>
      </c>
      <c r="BI21" s="7">
        <f t="shared" si="11"/>
        <v>-1221</v>
      </c>
      <c r="BJ21" s="7">
        <f t="shared" si="12"/>
        <v>-84</v>
      </c>
      <c r="BK21" s="1"/>
    </row>
    <row r="22" spans="1:63" ht="12.75">
      <c r="A22" s="6">
        <v>2000</v>
      </c>
      <c r="B22" s="48">
        <v>0</v>
      </c>
      <c r="C22" s="48">
        <v>0</v>
      </c>
      <c r="D22" s="48">
        <v>0</v>
      </c>
      <c r="E22" s="7">
        <v>1583.52</v>
      </c>
      <c r="F22" s="7">
        <v>2739.79</v>
      </c>
      <c r="G22" s="7">
        <v>5519.67</v>
      </c>
      <c r="H22" s="7">
        <v>9756.18</v>
      </c>
      <c r="I22" s="7">
        <v>8660.45</v>
      </c>
      <c r="J22" s="7">
        <v>424.67</v>
      </c>
      <c r="K22" s="48">
        <v>0</v>
      </c>
      <c r="L22" s="48">
        <v>0</v>
      </c>
      <c r="M22" s="48">
        <v>0</v>
      </c>
      <c r="N22" s="7">
        <v>28684.28</v>
      </c>
      <c r="O22" s="7">
        <f t="shared" si="13"/>
        <v>28684.28</v>
      </c>
      <c r="P22" s="17">
        <f t="shared" si="14"/>
        <v>7.429590528112453</v>
      </c>
      <c r="Q22" s="1"/>
      <c r="R22" s="33">
        <v>2000</v>
      </c>
      <c r="S22" s="46">
        <f aca="true" t="shared" si="28" ref="S22:AD22">+(S56+S84)*1.983</f>
        <v>0</v>
      </c>
      <c r="T22" s="46">
        <f t="shared" si="28"/>
        <v>0</v>
      </c>
      <c r="U22" s="46">
        <f t="shared" si="28"/>
        <v>0</v>
      </c>
      <c r="V22" s="34">
        <f t="shared" si="28"/>
        <v>1027.7889</v>
      </c>
      <c r="W22" s="34">
        <f t="shared" si="28"/>
        <v>6000.161400000001</v>
      </c>
      <c r="X22" s="34">
        <f t="shared" si="28"/>
        <v>9143.315550000001</v>
      </c>
      <c r="Y22" s="34">
        <f t="shared" si="28"/>
        <v>11269.983900000001</v>
      </c>
      <c r="Z22" s="34">
        <f t="shared" si="28"/>
        <v>5882.985930000001</v>
      </c>
      <c r="AA22" s="34">
        <f t="shared" si="28"/>
        <v>2545.00203</v>
      </c>
      <c r="AB22" s="46">
        <f t="shared" si="28"/>
        <v>1563.5955000000001</v>
      </c>
      <c r="AC22" s="46">
        <f t="shared" si="28"/>
        <v>799.5456</v>
      </c>
      <c r="AD22" s="46">
        <f t="shared" si="28"/>
        <v>0</v>
      </c>
      <c r="AE22" s="34">
        <f t="shared" si="19"/>
        <v>38232.37881000001</v>
      </c>
      <c r="AF22" s="34">
        <f t="shared" si="17"/>
        <v>35869.23771000001</v>
      </c>
      <c r="AG22" s="54">
        <f t="shared" si="20"/>
        <v>9.29058525229952</v>
      </c>
      <c r="AH22" s="46"/>
      <c r="AJ22" s="7">
        <v>56</v>
      </c>
      <c r="AK22" s="7">
        <v>36</v>
      </c>
      <c r="AL22" s="7">
        <v>159</v>
      </c>
      <c r="AM22" s="7">
        <v>1988</v>
      </c>
      <c r="AN22" s="7">
        <v>8097</v>
      </c>
      <c r="AO22" s="7">
        <v>7752</v>
      </c>
      <c r="AP22" s="7">
        <v>8251</v>
      </c>
      <c r="AQ22" s="7">
        <v>3323</v>
      </c>
      <c r="AR22" s="7">
        <v>1863</v>
      </c>
      <c r="AS22" s="7">
        <v>1316</v>
      </c>
      <c r="AT22" s="7">
        <v>1234</v>
      </c>
      <c r="AU22" s="7">
        <v>67</v>
      </c>
      <c r="AV22" s="7">
        <f t="shared" si="21"/>
        <v>34142</v>
      </c>
      <c r="AW22" s="7">
        <f t="shared" si="15"/>
        <v>31274</v>
      </c>
      <c r="AY22" s="7">
        <f t="shared" si="1"/>
        <v>-56</v>
      </c>
      <c r="AZ22" s="7">
        <f t="shared" si="2"/>
        <v>-36</v>
      </c>
      <c r="BA22" s="7">
        <f t="shared" si="3"/>
        <v>-159</v>
      </c>
      <c r="BB22" s="7">
        <f t="shared" si="4"/>
        <v>-404.48</v>
      </c>
      <c r="BC22" s="7">
        <f t="shared" si="5"/>
        <v>-5357.21</v>
      </c>
      <c r="BD22" s="7">
        <f t="shared" si="6"/>
        <v>-2232.33</v>
      </c>
      <c r="BE22" s="7">
        <f t="shared" si="7"/>
        <v>1505.1800000000003</v>
      </c>
      <c r="BF22" s="7">
        <f t="shared" si="8"/>
        <v>5337.450000000001</v>
      </c>
      <c r="BG22" s="7">
        <f t="shared" si="9"/>
        <v>-1438.33</v>
      </c>
      <c r="BH22" s="7">
        <f t="shared" si="10"/>
        <v>-1316</v>
      </c>
      <c r="BI22" s="7">
        <f t="shared" si="11"/>
        <v>-1234</v>
      </c>
      <c r="BJ22" s="7">
        <f t="shared" si="12"/>
        <v>-67</v>
      </c>
      <c r="BK22" s="1"/>
    </row>
    <row r="23" spans="1:63" ht="12.75">
      <c r="A23" s="6">
        <v>2001</v>
      </c>
      <c r="B23" s="48">
        <v>0</v>
      </c>
      <c r="C23" s="48">
        <v>0</v>
      </c>
      <c r="D23" s="48">
        <v>0</v>
      </c>
      <c r="E23" s="7">
        <v>0</v>
      </c>
      <c r="F23" s="7">
        <v>5589.33</v>
      </c>
      <c r="G23" s="7">
        <v>337.65</v>
      </c>
      <c r="H23" s="7">
        <v>9843.17</v>
      </c>
      <c r="I23" s="7">
        <v>3860.12</v>
      </c>
      <c r="J23" s="7">
        <v>2494.71</v>
      </c>
      <c r="K23" s="48">
        <v>0</v>
      </c>
      <c r="L23" s="48">
        <v>0</v>
      </c>
      <c r="M23" s="48">
        <v>0</v>
      </c>
      <c r="N23" s="7">
        <v>22124.98</v>
      </c>
      <c r="O23" s="7">
        <f>SUM(E23:J23)</f>
        <v>22124.98</v>
      </c>
      <c r="P23" s="17">
        <f t="shared" si="14"/>
        <v>5.730649046888312</v>
      </c>
      <c r="Q23" s="1"/>
      <c r="R23" s="33">
        <v>2001</v>
      </c>
      <c r="S23" s="46">
        <f aca="true" t="shared" si="29" ref="S23:AD23">+(S57+S85)*1.983</f>
        <v>0</v>
      </c>
      <c r="T23" s="46">
        <f t="shared" si="29"/>
        <v>0</v>
      </c>
      <c r="U23" s="46">
        <f t="shared" si="29"/>
        <v>0</v>
      </c>
      <c r="V23" s="34">
        <f t="shared" si="29"/>
        <v>0</v>
      </c>
      <c r="W23" s="34">
        <f t="shared" si="29"/>
        <v>6677.018790000001</v>
      </c>
      <c r="X23" s="34">
        <f t="shared" si="29"/>
        <v>7779.745260000001</v>
      </c>
      <c r="Y23" s="34">
        <f t="shared" si="29"/>
        <v>8668.724160000002</v>
      </c>
      <c r="Z23" s="34">
        <f t="shared" si="29"/>
        <v>6831.8315999999995</v>
      </c>
      <c r="AA23" s="34">
        <f t="shared" si="29"/>
        <v>1987.58073</v>
      </c>
      <c r="AB23" s="46">
        <f t="shared" si="29"/>
        <v>1531.8675</v>
      </c>
      <c r="AC23" s="46">
        <f t="shared" si="29"/>
        <v>1119.6018000000001</v>
      </c>
      <c r="AD23" s="46">
        <f t="shared" si="29"/>
        <v>0</v>
      </c>
      <c r="AE23" s="34">
        <f t="shared" si="19"/>
        <v>34596.36984</v>
      </c>
      <c r="AF23" s="34">
        <f>SUM(V23:AA23)</f>
        <v>31944.900540000002</v>
      </c>
      <c r="AG23" s="54">
        <f t="shared" si="20"/>
        <v>8.274132398424447</v>
      </c>
      <c r="AH23" s="46"/>
      <c r="AJ23" s="7">
        <v>50</v>
      </c>
      <c r="AK23" s="7">
        <v>32</v>
      </c>
      <c r="AL23" s="7">
        <v>139</v>
      </c>
      <c r="AM23" s="7">
        <v>764</v>
      </c>
      <c r="AN23" s="7">
        <v>6824</v>
      </c>
      <c r="AO23" s="7">
        <v>6070</v>
      </c>
      <c r="AP23" s="7">
        <v>8395</v>
      </c>
      <c r="AQ23" s="7">
        <v>7388</v>
      </c>
      <c r="AR23" s="7">
        <v>1647</v>
      </c>
      <c r="AS23" s="7">
        <v>1806</v>
      </c>
      <c r="AT23" s="7">
        <v>1244</v>
      </c>
      <c r="AU23" s="7">
        <v>73</v>
      </c>
      <c r="AV23" s="7">
        <f t="shared" si="21"/>
        <v>34432</v>
      </c>
      <c r="AW23" s="7">
        <f t="shared" si="15"/>
        <v>31088</v>
      </c>
      <c r="AY23" s="7">
        <f t="shared" si="1"/>
        <v>-50</v>
      </c>
      <c r="AZ23" s="7">
        <f t="shared" si="2"/>
        <v>-32</v>
      </c>
      <c r="BA23" s="7">
        <f t="shared" si="3"/>
        <v>-139</v>
      </c>
      <c r="BB23" s="7">
        <f t="shared" si="4"/>
        <v>-764</v>
      </c>
      <c r="BC23" s="7">
        <f t="shared" si="5"/>
        <v>-1234.67</v>
      </c>
      <c r="BD23" s="7">
        <f t="shared" si="6"/>
        <v>-5732.35</v>
      </c>
      <c r="BE23" s="7">
        <f t="shared" si="7"/>
        <v>1448.17</v>
      </c>
      <c r="BF23" s="7">
        <f t="shared" si="8"/>
        <v>-3527.88</v>
      </c>
      <c r="BG23" s="7">
        <f t="shared" si="9"/>
        <v>847.71</v>
      </c>
      <c r="BH23" s="7">
        <f t="shared" si="10"/>
        <v>-1806</v>
      </c>
      <c r="BI23" s="7">
        <f t="shared" si="11"/>
        <v>-1244</v>
      </c>
      <c r="BJ23" s="7">
        <f t="shared" si="12"/>
        <v>-73</v>
      </c>
      <c r="BK23" s="1"/>
    </row>
    <row r="24" spans="1:63" ht="12.75">
      <c r="A24" s="10">
        <v>2002</v>
      </c>
      <c r="B24" s="48">
        <v>0</v>
      </c>
      <c r="C24" s="48">
        <v>0</v>
      </c>
      <c r="D24" s="48">
        <v>0</v>
      </c>
      <c r="E24" s="11">
        <v>34.53</v>
      </c>
      <c r="F24" s="11">
        <v>766.53</v>
      </c>
      <c r="G24" s="11">
        <v>1953.31</v>
      </c>
      <c r="H24" s="11">
        <v>9643.06</v>
      </c>
      <c r="I24" s="11">
        <v>5837.07</v>
      </c>
      <c r="J24" s="11">
        <v>3129.63</v>
      </c>
      <c r="K24" s="48">
        <v>0</v>
      </c>
      <c r="L24" s="48">
        <v>0</v>
      </c>
      <c r="M24" s="48">
        <v>0</v>
      </c>
      <c r="N24" s="11">
        <v>21364.13</v>
      </c>
      <c r="O24" s="11">
        <f>SUM(E24:J24)</f>
        <v>21364.13</v>
      </c>
      <c r="P24" s="17">
        <f t="shared" si="14"/>
        <v>5.53357929462978</v>
      </c>
      <c r="Q24" s="1"/>
      <c r="R24" s="35">
        <v>2002</v>
      </c>
      <c r="S24" s="46">
        <f aca="true" t="shared" si="30" ref="S24:AD24">+(S58+S86)*1.983</f>
        <v>0</v>
      </c>
      <c r="T24" s="46">
        <f t="shared" si="30"/>
        <v>0</v>
      </c>
      <c r="U24" s="46">
        <f t="shared" si="30"/>
        <v>0</v>
      </c>
      <c r="V24" s="36">
        <f t="shared" si="30"/>
        <v>1333.1709</v>
      </c>
      <c r="W24" s="36">
        <f t="shared" si="30"/>
        <v>5181.49968</v>
      </c>
      <c r="X24" s="36">
        <f t="shared" si="30"/>
        <v>5594.73705</v>
      </c>
      <c r="Y24" s="36">
        <f t="shared" si="30"/>
        <v>8128.3566599999995</v>
      </c>
      <c r="Z24" s="36">
        <f t="shared" si="30"/>
        <v>9007.5792</v>
      </c>
      <c r="AA24" s="36">
        <f t="shared" si="30"/>
        <v>4686.265260000001</v>
      </c>
      <c r="AB24" s="46">
        <f t="shared" si="30"/>
        <v>1781.78499</v>
      </c>
      <c r="AC24" s="46">
        <f t="shared" si="30"/>
        <v>489.2061</v>
      </c>
      <c r="AD24" s="46">
        <f t="shared" si="30"/>
        <v>0</v>
      </c>
      <c r="AE24" s="36">
        <f t="shared" si="19"/>
        <v>36202.59984</v>
      </c>
      <c r="AF24" s="36">
        <f aca="true" t="shared" si="31" ref="AF24:AF31">SUM(V24:AA24)</f>
        <v>33931.60875</v>
      </c>
      <c r="AG24" s="55">
        <f t="shared" si="20"/>
        <v>8.788714897937743</v>
      </c>
      <c r="AH24" s="46"/>
      <c r="AJ24" s="11">
        <v>51</v>
      </c>
      <c r="AK24" s="11">
        <v>32</v>
      </c>
      <c r="AL24" s="11">
        <v>135</v>
      </c>
      <c r="AM24" s="11">
        <v>1055</v>
      </c>
      <c r="AN24" s="11">
        <v>5602</v>
      </c>
      <c r="AO24" s="11">
        <v>7942</v>
      </c>
      <c r="AP24" s="11">
        <v>8314</v>
      </c>
      <c r="AQ24" s="11">
        <v>7565</v>
      </c>
      <c r="AR24" s="11">
        <v>4212</v>
      </c>
      <c r="AS24" s="11">
        <v>2106</v>
      </c>
      <c r="AT24" s="11">
        <v>1263</v>
      </c>
      <c r="AU24" s="11">
        <v>80</v>
      </c>
      <c r="AV24" s="11">
        <f t="shared" si="21"/>
        <v>38357</v>
      </c>
      <c r="AW24" s="11">
        <f>SUM(AM24:AR24)</f>
        <v>34690</v>
      </c>
      <c r="AY24" s="11">
        <f t="shared" si="1"/>
        <v>-51</v>
      </c>
      <c r="AZ24" s="11">
        <f t="shared" si="2"/>
        <v>-32</v>
      </c>
      <c r="BA24" s="11">
        <f t="shared" si="3"/>
        <v>-135</v>
      </c>
      <c r="BB24" s="11">
        <f t="shared" si="4"/>
        <v>-1020.47</v>
      </c>
      <c r="BC24" s="11">
        <f t="shared" si="5"/>
        <v>-4835.47</v>
      </c>
      <c r="BD24" s="11">
        <f t="shared" si="6"/>
        <v>-5988.6900000000005</v>
      </c>
      <c r="BE24" s="11">
        <f t="shared" si="7"/>
        <v>1329.0599999999995</v>
      </c>
      <c r="BF24" s="11">
        <f t="shared" si="8"/>
        <v>-1727.9300000000003</v>
      </c>
      <c r="BG24" s="11">
        <f t="shared" si="9"/>
        <v>-1082.37</v>
      </c>
      <c r="BH24" s="11">
        <f t="shared" si="10"/>
        <v>-2106</v>
      </c>
      <c r="BI24" s="11">
        <f t="shared" si="11"/>
        <v>-1263</v>
      </c>
      <c r="BJ24" s="11">
        <f t="shared" si="12"/>
        <v>-80</v>
      </c>
      <c r="BK24" s="1"/>
    </row>
    <row r="25" spans="1:4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 t="s">
        <v>5</v>
      </c>
      <c r="Q25" s="1" t="s">
        <v>6</v>
      </c>
      <c r="R25" s="33">
        <v>2003</v>
      </c>
      <c r="S25" s="46">
        <f aca="true" t="shared" si="32" ref="S25:AD25">+(S59+S87)*1.983</f>
        <v>0</v>
      </c>
      <c r="T25" s="46">
        <f t="shared" si="32"/>
        <v>0</v>
      </c>
      <c r="U25" s="46">
        <f t="shared" si="32"/>
        <v>0</v>
      </c>
      <c r="V25" s="34">
        <f t="shared" si="32"/>
        <v>1070.6217</v>
      </c>
      <c r="W25" s="34">
        <f t="shared" si="32"/>
        <v>3599.50194</v>
      </c>
      <c r="X25" s="34">
        <f t="shared" si="32"/>
        <v>7393.27839</v>
      </c>
      <c r="Y25" s="34">
        <f t="shared" si="32"/>
        <v>9253.867800000002</v>
      </c>
      <c r="Z25" s="34">
        <f t="shared" si="32"/>
        <v>5206.5648</v>
      </c>
      <c r="AA25" s="34">
        <f t="shared" si="32"/>
        <v>2106.02532</v>
      </c>
      <c r="AB25" s="46">
        <f t="shared" si="32"/>
        <v>1279.8282</v>
      </c>
      <c r="AC25" s="46">
        <f t="shared" si="32"/>
        <v>525.8122800000001</v>
      </c>
      <c r="AD25" s="46">
        <f t="shared" si="32"/>
        <v>0</v>
      </c>
      <c r="AE25" s="34">
        <f t="shared" si="19"/>
        <v>30435.500430000007</v>
      </c>
      <c r="AF25" s="34">
        <f t="shared" si="31"/>
        <v>28629.859950000005</v>
      </c>
      <c r="AG25" s="54">
        <f t="shared" si="20"/>
        <v>7.415495048357711</v>
      </c>
      <c r="AH25" s="46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3"/>
      <c r="AV25" s="1"/>
      <c r="AW25" s="1"/>
    </row>
    <row r="26" spans="1:49" ht="12.75">
      <c r="A26" s="5" t="s">
        <v>7</v>
      </c>
      <c r="B26" s="1"/>
      <c r="C26" s="1" t="s">
        <v>8</v>
      </c>
      <c r="D26" s="44"/>
      <c r="E26" s="40">
        <f aca="true" t="shared" si="33" ref="E26:J26">AVERAGE(E12,E18,E19,E24)</f>
        <v>642.715</v>
      </c>
      <c r="F26" s="40">
        <f t="shared" si="33"/>
        <v>618.355</v>
      </c>
      <c r="G26" s="40">
        <f t="shared" si="33"/>
        <v>3631.225</v>
      </c>
      <c r="H26" s="40">
        <f t="shared" si="33"/>
        <v>8779.092499999999</v>
      </c>
      <c r="I26" s="40">
        <f t="shared" si="33"/>
        <v>6312.1875</v>
      </c>
      <c r="J26" s="40">
        <f t="shared" si="33"/>
        <v>3005.0474999999997</v>
      </c>
      <c r="K26" s="44"/>
      <c r="L26" s="15"/>
      <c r="M26" s="15"/>
      <c r="N26" s="40">
        <f>AVERAGE(N12,N18,N19,N24)</f>
        <v>22988.6225</v>
      </c>
      <c r="O26" s="40">
        <f>AVERAGE(O12,O18,O19,O24)</f>
        <v>22988.622500000005</v>
      </c>
      <c r="P26" s="16">
        <v>22900</v>
      </c>
      <c r="Q26" s="17">
        <v>5.931389007978418</v>
      </c>
      <c r="R26" s="31">
        <v>2004</v>
      </c>
      <c r="S26" s="46">
        <f aca="true" t="shared" si="34" ref="S26:AD26">+(S60+S88)*1.983</f>
        <v>0</v>
      </c>
      <c r="T26" s="46">
        <f t="shared" si="34"/>
        <v>0</v>
      </c>
      <c r="U26" s="46">
        <f t="shared" si="34"/>
        <v>0</v>
      </c>
      <c r="V26" s="32">
        <f t="shared" si="34"/>
        <v>1434.7005000000001</v>
      </c>
      <c r="W26" s="32">
        <f t="shared" si="34"/>
        <v>6205.818330000001</v>
      </c>
      <c r="X26" s="32">
        <f t="shared" si="34"/>
        <v>4895.33295</v>
      </c>
      <c r="Y26" s="32">
        <f t="shared" si="34"/>
        <v>9023.919119999999</v>
      </c>
      <c r="Z26" s="32">
        <f t="shared" si="34"/>
        <v>6831.435</v>
      </c>
      <c r="AA26" s="32">
        <f t="shared" si="34"/>
        <v>3196.2985500000004</v>
      </c>
      <c r="AB26" s="46">
        <f t="shared" si="34"/>
        <v>1775.4592200000002</v>
      </c>
      <c r="AC26" s="46">
        <f t="shared" si="34"/>
        <v>1007.3441700000001</v>
      </c>
      <c r="AD26" s="46">
        <f t="shared" si="34"/>
        <v>0</v>
      </c>
      <c r="AE26" s="32">
        <f t="shared" si="19"/>
        <v>34370.307839999994</v>
      </c>
      <c r="AF26" s="32">
        <f t="shared" si="31"/>
        <v>31587.50445</v>
      </c>
      <c r="AG26" s="53">
        <f t="shared" si="20"/>
        <v>8.18156230062006</v>
      </c>
      <c r="AH26" s="46"/>
      <c r="AJ26" s="40">
        <f aca="true" t="shared" si="35" ref="AJ26:AU26">AVERAGE(AJ12,AJ18,AJ19,AJ24)</f>
        <v>53.75</v>
      </c>
      <c r="AK26" s="40">
        <f t="shared" si="35"/>
        <v>34.25</v>
      </c>
      <c r="AL26" s="40">
        <f t="shared" si="35"/>
        <v>160</v>
      </c>
      <c r="AM26" s="40">
        <f>AVERAGE(AM12,AM18,AM19,AM24)</f>
        <v>1394.5</v>
      </c>
      <c r="AN26" s="40">
        <f t="shared" si="35"/>
        <v>5504.75</v>
      </c>
      <c r="AO26" s="40">
        <f t="shared" si="35"/>
        <v>8053.25</v>
      </c>
      <c r="AP26" s="40">
        <f t="shared" si="35"/>
        <v>8012.75</v>
      </c>
      <c r="AQ26" s="40">
        <f t="shared" si="35"/>
        <v>7480.5</v>
      </c>
      <c r="AR26" s="40">
        <f t="shared" si="35"/>
        <v>3203.75</v>
      </c>
      <c r="AS26" s="40">
        <f t="shared" si="35"/>
        <v>1629</v>
      </c>
      <c r="AT26" s="40">
        <f t="shared" si="35"/>
        <v>1234.25</v>
      </c>
      <c r="AU26" s="40">
        <f t="shared" si="35"/>
        <v>81.75</v>
      </c>
      <c r="AV26" s="40">
        <f>AVERAGE(AV12,AV18,AV19,AV24)</f>
        <v>36842.5</v>
      </c>
      <c r="AW26" s="40">
        <f>SUM(AM26:AR26)</f>
        <v>33649.5</v>
      </c>
    </row>
    <row r="27" spans="1:49" ht="12.75">
      <c r="A27" s="5" t="s">
        <v>9</v>
      </c>
      <c r="B27" s="1"/>
      <c r="C27" s="1"/>
      <c r="D27" s="44"/>
      <c r="E27" s="41">
        <f aca="true" t="shared" si="36" ref="E27:J27">AVERAGE(E5,E6,E7,E8,E10,E11,E13,E15,E20,E21,E22,E23)</f>
        <v>1851.7491666666667</v>
      </c>
      <c r="F27" s="41">
        <f t="shared" si="36"/>
        <v>3030.879166666667</v>
      </c>
      <c r="G27" s="41">
        <f t="shared" si="36"/>
        <v>3676.6874999999995</v>
      </c>
      <c r="H27" s="41">
        <f t="shared" si="36"/>
        <v>8320.991666666667</v>
      </c>
      <c r="I27" s="41">
        <f t="shared" si="36"/>
        <v>5662.503333333333</v>
      </c>
      <c r="J27" s="41">
        <f t="shared" si="36"/>
        <v>1953.965833333333</v>
      </c>
      <c r="K27" s="44"/>
      <c r="L27" s="15"/>
      <c r="M27" s="15"/>
      <c r="N27" s="41">
        <f>AVERAGE(N5,N6,N7,N8,N10,N11,N13,N15,N20,N21,N22,N23)</f>
        <v>24496.77666666666</v>
      </c>
      <c r="O27" s="41">
        <f>AVERAGE(O5,O6,O7,O8,O10,O11,O13,O15,O20,O21,O22,O23)</f>
        <v>24496.77666666666</v>
      </c>
      <c r="P27" s="16">
        <v>24000</v>
      </c>
      <c r="Q27" s="17">
        <v>6.21630289045773</v>
      </c>
      <c r="R27" s="35">
        <v>2005</v>
      </c>
      <c r="S27" s="46">
        <f aca="true" t="shared" si="37" ref="S27:AD27">+(S61+S89)*1.983</f>
        <v>0</v>
      </c>
      <c r="T27" s="46">
        <f t="shared" si="37"/>
        <v>0</v>
      </c>
      <c r="U27" s="46">
        <f t="shared" si="37"/>
        <v>0</v>
      </c>
      <c r="V27" s="36">
        <f t="shared" si="37"/>
        <v>1265.7489</v>
      </c>
      <c r="W27" s="36">
        <f t="shared" si="37"/>
        <v>3585.4623</v>
      </c>
      <c r="X27" s="36">
        <f t="shared" si="37"/>
        <v>3095.0664</v>
      </c>
      <c r="Y27" s="36">
        <f t="shared" si="37"/>
        <v>7156.726320000001</v>
      </c>
      <c r="Z27" s="36">
        <f t="shared" si="37"/>
        <v>9146.190900000001</v>
      </c>
      <c r="AA27" s="36">
        <f t="shared" si="37"/>
        <v>3029.0325000000003</v>
      </c>
      <c r="AB27" s="46">
        <f t="shared" si="37"/>
        <v>2113.04514</v>
      </c>
      <c r="AC27" s="46">
        <f t="shared" si="37"/>
        <v>1218.85095</v>
      </c>
      <c r="AD27" s="46">
        <f t="shared" si="37"/>
        <v>0</v>
      </c>
      <c r="AE27" s="36">
        <f t="shared" si="19"/>
        <v>30610.12341</v>
      </c>
      <c r="AF27" s="36">
        <f t="shared" si="31"/>
        <v>27278.22732</v>
      </c>
      <c r="AG27" s="55">
        <f t="shared" si="20"/>
        <v>7.06540513899496</v>
      </c>
      <c r="AH27" s="46"/>
      <c r="AJ27" s="41">
        <f aca="true" t="shared" si="38" ref="AJ27:AU27">AVERAGE(AJ5,AJ6,AJ7,AJ8,AJ10,AJ11,AJ13,AJ15,AJ20,AJ21,AJ22,AJ23)</f>
        <v>39.583333333333336</v>
      </c>
      <c r="AK27" s="41">
        <f t="shared" si="38"/>
        <v>24.916666666666668</v>
      </c>
      <c r="AL27" s="41">
        <f t="shared" si="38"/>
        <v>145</v>
      </c>
      <c r="AM27" s="41">
        <f t="shared" si="38"/>
        <v>1456.25</v>
      </c>
      <c r="AN27" s="41">
        <f t="shared" si="38"/>
        <v>6738.666666666667</v>
      </c>
      <c r="AO27" s="41">
        <f t="shared" si="38"/>
        <v>6981.916666666667</v>
      </c>
      <c r="AP27" s="41">
        <f t="shared" si="38"/>
        <v>7417.666666666667</v>
      </c>
      <c r="AQ27" s="41">
        <f t="shared" si="38"/>
        <v>6165.083333333333</v>
      </c>
      <c r="AR27" s="41">
        <f t="shared" si="38"/>
        <v>2407.5</v>
      </c>
      <c r="AS27" s="41">
        <f t="shared" si="38"/>
        <v>1632.0833333333333</v>
      </c>
      <c r="AT27" s="41">
        <f t="shared" si="38"/>
        <v>1198.1666666666667</v>
      </c>
      <c r="AU27" s="41">
        <f t="shared" si="38"/>
        <v>72.58333333333333</v>
      </c>
      <c r="AV27" s="41">
        <f>AVERAGE(AV5,AV6,AV7,AV8,AV10,AV11,AV13,AV15,AV20,AV21,AV22,AV23)</f>
        <v>34279.416666666664</v>
      </c>
      <c r="AW27" s="41">
        <f>SUM(AM27:AR27)</f>
        <v>31167.083333333336</v>
      </c>
    </row>
    <row r="28" spans="1:49" ht="12.75">
      <c r="A28" s="5" t="s">
        <v>10</v>
      </c>
      <c r="B28" s="1"/>
      <c r="C28" s="1"/>
      <c r="D28" s="45"/>
      <c r="E28" s="39">
        <f aca="true" t="shared" si="39" ref="E28:J28">AVERAGE(E9,E14,E16,E17)</f>
        <v>1475.9274999999998</v>
      </c>
      <c r="F28" s="39">
        <f t="shared" si="39"/>
        <v>4705.785</v>
      </c>
      <c r="G28" s="39">
        <f t="shared" si="39"/>
        <v>4902.2725</v>
      </c>
      <c r="H28" s="39">
        <f t="shared" si="39"/>
        <v>8809.557499999999</v>
      </c>
      <c r="I28" s="39">
        <f t="shared" si="39"/>
        <v>3633.89</v>
      </c>
      <c r="J28" s="39">
        <f t="shared" si="39"/>
        <v>2354.9799999999996</v>
      </c>
      <c r="K28" s="45"/>
      <c r="L28" s="15"/>
      <c r="M28" s="15"/>
      <c r="N28" s="39">
        <f>AVERAGE(N9,N14,N16,N17)</f>
        <v>25882.4125</v>
      </c>
      <c r="O28" s="39">
        <f>AVERAGE(O9,O14,O16,O17)</f>
        <v>25882.4125</v>
      </c>
      <c r="P28" s="16">
        <v>26500</v>
      </c>
      <c r="Q28" s="17">
        <v>6.863834441547078</v>
      </c>
      <c r="R28" s="35">
        <v>2006</v>
      </c>
      <c r="S28" s="46">
        <f aca="true" t="shared" si="40" ref="S28:AD28">+(S62+S90)*1.983</f>
        <v>0</v>
      </c>
      <c r="T28" s="46">
        <f t="shared" si="40"/>
        <v>0</v>
      </c>
      <c r="U28" s="46">
        <f t="shared" si="40"/>
        <v>0</v>
      </c>
      <c r="V28" s="36">
        <f t="shared" si="40"/>
        <v>1225.6923000000002</v>
      </c>
      <c r="W28" s="36">
        <f t="shared" si="40"/>
        <v>5704.0995</v>
      </c>
      <c r="X28" s="36">
        <f t="shared" si="40"/>
        <v>5309.720460000001</v>
      </c>
      <c r="Y28" s="36">
        <f t="shared" si="40"/>
        <v>10164.36225</v>
      </c>
      <c r="Z28" s="36">
        <f t="shared" si="40"/>
        <v>8197.920300000002</v>
      </c>
      <c r="AA28" s="36">
        <f t="shared" si="40"/>
        <v>2633.8206</v>
      </c>
      <c r="AB28" s="46">
        <f t="shared" si="40"/>
        <v>1828.10787</v>
      </c>
      <c r="AC28" s="46">
        <f t="shared" si="40"/>
        <v>444.35064</v>
      </c>
      <c r="AD28" s="46">
        <f t="shared" si="40"/>
        <v>0</v>
      </c>
      <c r="AE28" s="36">
        <f t="shared" si="19"/>
        <v>35508.07392</v>
      </c>
      <c r="AF28" s="36">
        <f t="shared" si="31"/>
        <v>33235.615410000006</v>
      </c>
      <c r="AG28" s="55">
        <f t="shared" si="20"/>
        <v>8.608443839138522</v>
      </c>
      <c r="AH28" s="46"/>
      <c r="AJ28" s="39">
        <f aca="true" t="shared" si="41" ref="AJ28:AU28">AVERAGE(AJ9,AJ14,AJ16,AJ17)</f>
        <v>44.5</v>
      </c>
      <c r="AK28" s="39">
        <f t="shared" si="41"/>
        <v>28.25</v>
      </c>
      <c r="AL28" s="39">
        <f t="shared" si="41"/>
        <v>151.25</v>
      </c>
      <c r="AM28" s="39">
        <f>AVERAGE(AM9,AM14,AM16,AM17)</f>
        <v>1303.5</v>
      </c>
      <c r="AN28" s="39">
        <f t="shared" si="41"/>
        <v>7803.75</v>
      </c>
      <c r="AO28" s="39">
        <f t="shared" si="41"/>
        <v>8554.5</v>
      </c>
      <c r="AP28" s="39">
        <f t="shared" si="41"/>
        <v>7933</v>
      </c>
      <c r="AQ28" s="39">
        <f t="shared" si="41"/>
        <v>3999.75</v>
      </c>
      <c r="AR28" s="39">
        <f t="shared" si="41"/>
        <v>1457.5</v>
      </c>
      <c r="AS28" s="39">
        <f t="shared" si="41"/>
        <v>1320</v>
      </c>
      <c r="AT28" s="39">
        <f t="shared" si="41"/>
        <v>884</v>
      </c>
      <c r="AU28" s="39">
        <f t="shared" si="41"/>
        <v>37.75</v>
      </c>
      <c r="AV28" s="39">
        <f>AVERAGE(AV9,AV14,AV16,AV17)</f>
        <v>33517.75</v>
      </c>
      <c r="AW28" s="39">
        <f>SUM(AM28:AR28)</f>
        <v>31052</v>
      </c>
    </row>
    <row r="29" spans="1:48" ht="12.75">
      <c r="A29" s="1"/>
      <c r="B29" s="1"/>
      <c r="C29" s="1"/>
      <c r="D29" s="20"/>
      <c r="E29" s="20"/>
      <c r="F29" s="20"/>
      <c r="G29" s="20"/>
      <c r="H29" s="20"/>
      <c r="I29" s="20"/>
      <c r="J29" s="20"/>
      <c r="K29" s="20"/>
      <c r="L29" s="15"/>
      <c r="M29" s="15"/>
      <c r="N29" s="19"/>
      <c r="O29" s="1"/>
      <c r="P29" s="15"/>
      <c r="Q29" s="17"/>
      <c r="R29" s="31">
        <v>2007</v>
      </c>
      <c r="S29" s="46">
        <f aca="true" t="shared" si="42" ref="S29:AD29">+(S63+S91)*1.983</f>
        <v>0</v>
      </c>
      <c r="T29" s="46">
        <f t="shared" si="42"/>
        <v>0</v>
      </c>
      <c r="U29" s="46">
        <f t="shared" si="42"/>
        <v>0</v>
      </c>
      <c r="V29" s="32">
        <f t="shared" si="42"/>
        <v>1921.50717</v>
      </c>
      <c r="W29" s="32">
        <f t="shared" si="42"/>
        <v>6923.009940000001</v>
      </c>
      <c r="X29" s="32">
        <f t="shared" si="42"/>
        <v>7513.15074</v>
      </c>
      <c r="Y29" s="32">
        <f t="shared" si="42"/>
        <v>9952.0821</v>
      </c>
      <c r="Z29" s="32">
        <f t="shared" si="42"/>
        <v>4251.92877</v>
      </c>
      <c r="AA29" s="32">
        <f t="shared" si="42"/>
        <v>1866.5185800000002</v>
      </c>
      <c r="AB29" s="46">
        <f t="shared" si="42"/>
        <v>1568.31504</v>
      </c>
      <c r="AC29" s="46">
        <f t="shared" si="42"/>
        <v>754.29354</v>
      </c>
      <c r="AD29" s="46">
        <f t="shared" si="42"/>
        <v>0</v>
      </c>
      <c r="AE29" s="32">
        <f t="shared" si="19"/>
        <v>34750.80588</v>
      </c>
      <c r="AF29" s="32">
        <f t="shared" si="31"/>
        <v>32428.197300000003</v>
      </c>
      <c r="AG29" s="53">
        <f t="shared" si="20"/>
        <v>8.399312358680149</v>
      </c>
      <c r="AH29" s="46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2"/>
    </row>
    <row r="30" spans="1:48" ht="12.75">
      <c r="A30" s="25"/>
      <c r="B30" s="60"/>
      <c r="C30" s="60"/>
      <c r="D30" s="60"/>
      <c r="E30" s="22"/>
      <c r="F30" s="22"/>
      <c r="G30" s="22"/>
      <c r="H30" s="22"/>
      <c r="I30" s="22"/>
      <c r="J30" s="22"/>
      <c r="K30" s="60"/>
      <c r="L30" s="1"/>
      <c r="M30" s="15"/>
      <c r="N30" s="15"/>
      <c r="O30" s="1"/>
      <c r="P30" s="1"/>
      <c r="Q30" s="1"/>
      <c r="R30" s="35">
        <v>2008</v>
      </c>
      <c r="S30" s="46">
        <f aca="true" t="shared" si="43" ref="S30:AD30">+(S64+S92)*1.983</f>
        <v>0</v>
      </c>
      <c r="T30" s="46">
        <f t="shared" si="43"/>
        <v>0</v>
      </c>
      <c r="U30" s="46">
        <f t="shared" si="43"/>
        <v>0</v>
      </c>
      <c r="V30" s="36">
        <f t="shared" si="43"/>
        <v>811.0073400000001</v>
      </c>
      <c r="W30" s="36">
        <f t="shared" si="43"/>
        <v>5589.700230000001</v>
      </c>
      <c r="X30" s="36">
        <f t="shared" si="43"/>
        <v>5811.181500000001</v>
      </c>
      <c r="Y30" s="36">
        <f t="shared" si="43"/>
        <v>9362.95263</v>
      </c>
      <c r="Z30" s="36">
        <f t="shared" si="43"/>
        <v>9690.3261</v>
      </c>
      <c r="AA30" s="36">
        <f t="shared" si="43"/>
        <v>4385.0079</v>
      </c>
      <c r="AB30" s="46">
        <f t="shared" si="43"/>
        <v>2660.3928</v>
      </c>
      <c r="AC30" s="46">
        <f t="shared" si="43"/>
        <v>1790.03427</v>
      </c>
      <c r="AD30" s="46">
        <f t="shared" si="43"/>
        <v>15.34842</v>
      </c>
      <c r="AE30" s="36">
        <f t="shared" si="19"/>
        <v>40115.95119</v>
      </c>
      <c r="AF30" s="36">
        <f t="shared" si="31"/>
        <v>35650.1757</v>
      </c>
      <c r="AG30" s="55">
        <f t="shared" si="20"/>
        <v>9.233845427051497</v>
      </c>
      <c r="AH30" s="46"/>
      <c r="AJ30" s="23"/>
      <c r="AK30" s="23"/>
      <c r="AL30" s="23"/>
      <c r="AM30" s="23">
        <f aca="true" t="shared" si="44" ref="AM30:AU32">+AM26-E34</f>
        <v>-346.49468000000024</v>
      </c>
      <c r="AN30" s="23">
        <f t="shared" si="44"/>
        <v>4744.790190000001</v>
      </c>
      <c r="AO30" s="23">
        <f t="shared" si="44"/>
        <v>5091.047629999999</v>
      </c>
      <c r="AP30" s="23">
        <f t="shared" si="44"/>
        <v>1093.0911199999991</v>
      </c>
      <c r="AQ30" s="23">
        <f t="shared" si="44"/>
        <v>2131.3282199999994</v>
      </c>
      <c r="AR30" s="23">
        <f t="shared" si="44"/>
        <v>2874.9201000000003</v>
      </c>
      <c r="AS30" s="23">
        <f t="shared" si="44"/>
        <v>1629</v>
      </c>
      <c r="AT30" s="23">
        <f t="shared" si="44"/>
        <v>1234.25</v>
      </c>
      <c r="AU30" s="23">
        <f t="shared" si="44"/>
        <v>81.75</v>
      </c>
      <c r="AV30" s="20"/>
    </row>
    <row r="31" spans="1:48" ht="12.75">
      <c r="A31" s="25"/>
      <c r="B31" s="60"/>
      <c r="C31" s="60"/>
      <c r="D31" s="60" t="s">
        <v>42</v>
      </c>
      <c r="E31" s="22"/>
      <c r="F31" s="22"/>
      <c r="G31" s="22"/>
      <c r="H31" s="22"/>
      <c r="I31" s="22"/>
      <c r="J31" s="22"/>
      <c r="K31" s="60"/>
      <c r="L31" s="1"/>
      <c r="M31" s="15"/>
      <c r="N31" s="15"/>
      <c r="O31" s="1"/>
      <c r="P31" s="1"/>
      <c r="Q31" s="1"/>
      <c r="R31" s="33">
        <v>2009</v>
      </c>
      <c r="S31" s="46">
        <f aca="true" t="shared" si="45" ref="S31:AD31">+(S65+S93)*1.983</f>
        <v>0</v>
      </c>
      <c r="T31" s="46">
        <f t="shared" si="45"/>
        <v>0</v>
      </c>
      <c r="U31" s="46">
        <f t="shared" si="45"/>
        <v>6.99999</v>
      </c>
      <c r="V31" s="34">
        <f t="shared" si="45"/>
        <v>163.0026</v>
      </c>
      <c r="W31" s="34">
        <f t="shared" si="45"/>
        <v>6532.002</v>
      </c>
      <c r="X31" s="34">
        <f t="shared" si="45"/>
        <v>7912.427790000001</v>
      </c>
      <c r="Y31" s="34">
        <f t="shared" si="45"/>
        <v>10578.5118</v>
      </c>
      <c r="Z31" s="34">
        <f t="shared" si="45"/>
        <v>8811.8571</v>
      </c>
      <c r="AA31" s="34">
        <f t="shared" si="45"/>
        <v>4733.2227</v>
      </c>
      <c r="AB31" s="46">
        <f t="shared" si="45"/>
        <v>0</v>
      </c>
      <c r="AC31" s="46">
        <f t="shared" si="45"/>
        <v>0</v>
      </c>
      <c r="AD31" s="46">
        <f t="shared" si="45"/>
        <v>0</v>
      </c>
      <c r="AE31" s="34">
        <f t="shared" si="19"/>
        <v>38738.02398</v>
      </c>
      <c r="AF31" s="34">
        <f t="shared" si="31"/>
        <v>38731.02399</v>
      </c>
      <c r="AG31" s="54">
        <f t="shared" si="20"/>
        <v>10.031824015809363</v>
      </c>
      <c r="AH31" s="46"/>
      <c r="AJ31" s="1"/>
      <c r="AK31" s="1"/>
      <c r="AL31" s="1"/>
      <c r="AM31" s="23">
        <f t="shared" si="44"/>
        <v>876.6460999999999</v>
      </c>
      <c r="AN31" s="23">
        <f t="shared" si="44"/>
        <v>4010.6274766666656</v>
      </c>
      <c r="AO31" s="23">
        <f t="shared" si="44"/>
        <v>3733.659496666667</v>
      </c>
      <c r="AP31" s="23">
        <f t="shared" si="44"/>
        <v>8872.645266666666</v>
      </c>
      <c r="AQ31" s="23">
        <f t="shared" si="44"/>
        <v>4950.9824733333335</v>
      </c>
      <c r="AR31" s="23">
        <f t="shared" si="44"/>
        <v>3375.03625</v>
      </c>
      <c r="AS31" s="23">
        <f t="shared" si="44"/>
        <v>1632.0833333333333</v>
      </c>
      <c r="AT31" s="23">
        <f t="shared" si="44"/>
        <v>1198.1666666666667</v>
      </c>
      <c r="AU31" s="23">
        <f t="shared" si="44"/>
        <v>72.58333333333333</v>
      </c>
      <c r="AV31" s="1"/>
    </row>
    <row r="32" spans="1:48" ht="12.75">
      <c r="A32" s="25"/>
      <c r="B32" s="60"/>
      <c r="C32" s="60"/>
      <c r="D32" s="60"/>
      <c r="E32" s="3">
        <v>41365</v>
      </c>
      <c r="F32" s="3">
        <v>41395</v>
      </c>
      <c r="G32" s="3">
        <v>41426</v>
      </c>
      <c r="H32" s="3">
        <v>41456</v>
      </c>
      <c r="I32" s="3">
        <v>41487</v>
      </c>
      <c r="J32" s="3">
        <v>41518</v>
      </c>
      <c r="K32" s="60"/>
      <c r="L32" s="1"/>
      <c r="M32" s="15"/>
      <c r="N32" s="15"/>
      <c r="O32" s="1"/>
      <c r="P32" s="1"/>
      <c r="Q32" s="1"/>
      <c r="R32" s="37"/>
      <c r="S32" s="47"/>
      <c r="T32" s="47"/>
      <c r="U32" s="47"/>
      <c r="V32" s="38"/>
      <c r="W32" s="38"/>
      <c r="X32" s="38"/>
      <c r="Y32" s="38"/>
      <c r="Z32" s="38"/>
      <c r="AA32" s="38"/>
      <c r="AB32" s="24"/>
      <c r="AC32" s="24"/>
      <c r="AD32" s="47"/>
      <c r="AE32" s="38"/>
      <c r="AF32" s="38"/>
      <c r="AG32" s="56"/>
      <c r="AH32" s="24"/>
      <c r="AJ32" s="1"/>
      <c r="AK32" s="1"/>
      <c r="AL32" s="1"/>
      <c r="AM32" s="23">
        <f t="shared" si="44"/>
        <v>94.20849999999973</v>
      </c>
      <c r="AN32" s="23">
        <f t="shared" si="44"/>
        <v>4867.16185</v>
      </c>
      <c r="AO32" s="23">
        <f t="shared" si="44"/>
        <v>1549.7577699999983</v>
      </c>
      <c r="AP32" s="23">
        <f t="shared" si="44"/>
        <v>7046.370099999998</v>
      </c>
      <c r="AQ32" s="23">
        <f t="shared" si="44"/>
        <v>2630.294</v>
      </c>
      <c r="AR32" s="23">
        <f t="shared" si="44"/>
        <v>30.612859999999728</v>
      </c>
      <c r="AS32" s="23">
        <f t="shared" si="44"/>
        <v>1320</v>
      </c>
      <c r="AT32" s="23">
        <f t="shared" si="44"/>
        <v>884</v>
      </c>
      <c r="AU32" s="23">
        <f t="shared" si="44"/>
        <v>37.75</v>
      </c>
      <c r="AV32" s="1"/>
    </row>
    <row r="33" spans="1:48" ht="12.75">
      <c r="A33" s="60"/>
      <c r="B33" s="60"/>
      <c r="C33" s="60"/>
      <c r="D33" s="31">
        <v>1992</v>
      </c>
      <c r="E33" s="9">
        <f>+V14-E14</f>
        <v>1727.88208</v>
      </c>
      <c r="F33" s="9">
        <f>+W14-F14</f>
        <v>2569.1612600000008</v>
      </c>
      <c r="G33" s="9">
        <f aca="true" t="shared" si="46" ref="G33:G43">+X14-G14</f>
        <v>5907.407300000001</v>
      </c>
      <c r="H33" s="9">
        <f aca="true" t="shared" si="47" ref="H33:H43">+Y14-H14</f>
        <v>620.3680000000013</v>
      </c>
      <c r="I33" s="9">
        <f aca="true" t="shared" si="48" ref="I33:I43">+Z14-I14</f>
        <v>1246.42708</v>
      </c>
      <c r="J33" s="9">
        <f aca="true" t="shared" si="49" ref="J33:J43">+AA14-J14</f>
        <v>-482.57299999999964</v>
      </c>
      <c r="K33" s="60"/>
      <c r="L33" s="1"/>
      <c r="M33" s="1"/>
      <c r="N33" s="1"/>
      <c r="O33" s="93">
        <f>SUM(E33:J33)</f>
        <v>11588.672720000004</v>
      </c>
      <c r="P33" s="96">
        <f>+O33/AF14</f>
        <v>0.32395023729783246</v>
      </c>
      <c r="Q33" s="1"/>
      <c r="R33" s="5" t="s">
        <v>7</v>
      </c>
      <c r="S33" s="47"/>
      <c r="T33" s="47"/>
      <c r="U33" s="22">
        <f>AVERAGE(U18,U19,U24,U27,U28,U30)</f>
        <v>0</v>
      </c>
      <c r="V33" s="14">
        <f>AVERAGE(V18,V19,V24,V27,V28,V30)</f>
        <v>1126.66789</v>
      </c>
      <c r="W33" s="14">
        <f aca="true" t="shared" si="50" ref="W33:AD33">AVERAGE(W18,W19,W24,W27,W28,W30)</f>
        <v>4654.639715</v>
      </c>
      <c r="X33" s="14">
        <f t="shared" si="50"/>
        <v>5016.85119</v>
      </c>
      <c r="Y33" s="14">
        <f t="shared" si="50"/>
        <v>8586.1917</v>
      </c>
      <c r="Z33" s="14">
        <f t="shared" si="50"/>
        <v>9239.3919</v>
      </c>
      <c r="AA33" s="14">
        <f t="shared" si="50"/>
        <v>4077.520615</v>
      </c>
      <c r="AB33" s="22">
        <f t="shared" si="50"/>
        <v>2033.24922</v>
      </c>
      <c r="AC33" s="22">
        <f>AVERAGE(AC18,AC19,AC24,AC27,AC28,AC30)</f>
        <v>895.4666149999999</v>
      </c>
      <c r="AD33" s="22">
        <f t="shared" si="50"/>
        <v>2.5580700000000003</v>
      </c>
      <c r="AE33" s="14">
        <f>AVERAGE(AE18,AE19,AE24,AE27,AE28,AE30)</f>
        <v>35632.536915</v>
      </c>
      <c r="AF33" s="14">
        <f>AVERAGE(AF18,AF19,AF24,AF27,AF28,AF30)</f>
        <v>32701.26301</v>
      </c>
      <c r="AG33" s="57">
        <f t="shared" si="20"/>
        <v>8.470039823778395</v>
      </c>
      <c r="AH33" s="2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2.75">
      <c r="A34" s="25"/>
      <c r="B34" s="60"/>
      <c r="C34" s="60"/>
      <c r="D34" s="33">
        <v>1993</v>
      </c>
      <c r="E34" s="7">
        <f aca="true" t="shared" si="51" ref="E34:E43">+V15-E15</f>
        <v>1740.9946800000002</v>
      </c>
      <c r="F34" s="7">
        <f aca="true" t="shared" si="52" ref="F34:F43">+W15-F15</f>
        <v>759.9598099999994</v>
      </c>
      <c r="G34" s="7">
        <f t="shared" si="46"/>
        <v>2962.202370000001</v>
      </c>
      <c r="H34" s="7">
        <f t="shared" si="47"/>
        <v>6919.658880000001</v>
      </c>
      <c r="I34" s="7">
        <f t="shared" si="48"/>
        <v>5349.171780000001</v>
      </c>
      <c r="J34" s="7">
        <f t="shared" si="49"/>
        <v>328.8298999999997</v>
      </c>
      <c r="K34" s="22"/>
      <c r="L34" s="22"/>
      <c r="M34" s="22"/>
      <c r="N34" s="22"/>
      <c r="O34" s="94">
        <f aca="true" t="shared" si="53" ref="O34:O43">SUM(E34:J34)</f>
        <v>18060.817420000003</v>
      </c>
      <c r="P34" s="96">
        <f aca="true" t="shared" si="54" ref="P34:P43">+O34/AF15</f>
        <v>0.5139641586303656</v>
      </c>
      <c r="Q34" s="49"/>
      <c r="R34" s="5" t="s">
        <v>9</v>
      </c>
      <c r="S34" s="47"/>
      <c r="T34" s="47"/>
      <c r="U34" s="22">
        <f>AVERAGE(U15,U20,U21,U22,U23,U25,U31)</f>
        <v>0.9999985714285715</v>
      </c>
      <c r="V34" s="18">
        <f>AVERAGE(V15,V20,V21,V22,V23,V25,V31)</f>
        <v>1021.8285685714285</v>
      </c>
      <c r="W34" s="18">
        <f aca="true" t="shared" si="55" ref="W34:AD34">AVERAGE(W15,W20,W21,W22,W23,W25,W31)</f>
        <v>5995.815797142858</v>
      </c>
      <c r="X34" s="18">
        <f t="shared" si="55"/>
        <v>7110.902022857144</v>
      </c>
      <c r="Y34" s="18">
        <f t="shared" si="55"/>
        <v>8876.14596</v>
      </c>
      <c r="Z34" s="18">
        <f t="shared" si="55"/>
        <v>7642.643472857142</v>
      </c>
      <c r="AA34" s="18">
        <f t="shared" si="55"/>
        <v>3257.01801</v>
      </c>
      <c r="AB34" s="22">
        <f t="shared" si="55"/>
        <v>1210.0945885714286</v>
      </c>
      <c r="AC34" s="22">
        <f t="shared" si="55"/>
        <v>525.5573228571429</v>
      </c>
      <c r="AD34" s="22">
        <f t="shared" si="55"/>
        <v>0</v>
      </c>
      <c r="AE34" s="18">
        <f>AVERAGE(AE15,AE20,AE21,AE22,AE23,AE25,AE31)</f>
        <v>35641.00574142858</v>
      </c>
      <c r="AF34" s="18">
        <f>AVERAGE(AF15,AF20,AF21,AF22,AF23,AF25,AF31)</f>
        <v>33904.353831428576</v>
      </c>
      <c r="AG34" s="58">
        <f t="shared" si="20"/>
        <v>8.781655530058796</v>
      </c>
      <c r="AH34" s="22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2.75">
      <c r="A35" s="25"/>
      <c r="B35" s="60"/>
      <c r="C35" s="60"/>
      <c r="D35" s="31">
        <v>1994</v>
      </c>
      <c r="E35" s="9">
        <f t="shared" si="51"/>
        <v>579.6039000000001</v>
      </c>
      <c r="F35" s="9">
        <f t="shared" si="52"/>
        <v>2728.0391900000013</v>
      </c>
      <c r="G35" s="9">
        <f t="shared" si="46"/>
        <v>3248.25717</v>
      </c>
      <c r="H35" s="9">
        <f t="shared" si="47"/>
        <v>-1454.9785999999986</v>
      </c>
      <c r="I35" s="9">
        <f t="shared" si="48"/>
        <v>1214.10086</v>
      </c>
      <c r="J35" s="9">
        <f t="shared" si="49"/>
        <v>-967.5362500000001</v>
      </c>
      <c r="K35" s="22"/>
      <c r="L35" s="22"/>
      <c r="M35" s="22"/>
      <c r="N35" s="22"/>
      <c r="O35" s="93">
        <f t="shared" si="53"/>
        <v>5347.486270000002</v>
      </c>
      <c r="P35" s="96">
        <f t="shared" si="54"/>
        <v>0.16659766670506854</v>
      </c>
      <c r="Q35" s="50"/>
      <c r="R35" s="5" t="s">
        <v>10</v>
      </c>
      <c r="S35" s="47"/>
      <c r="T35" s="47"/>
      <c r="U35" s="45">
        <f>AVERAGE(U14,U16,U17,U26,U29)</f>
        <v>0</v>
      </c>
      <c r="V35" s="39">
        <f>AVERAGE(V14,V16,V17,V26,V29)</f>
        <v>1468.2330299999999</v>
      </c>
      <c r="W35" s="39">
        <f aca="true" t="shared" si="56" ref="W35:AD35">AVERAGE(W14,W16,W17,W26,W29)</f>
        <v>7041.589374000001</v>
      </c>
      <c r="X35" s="39">
        <f t="shared" si="56"/>
        <v>8353.320078</v>
      </c>
      <c r="Y35" s="39">
        <f t="shared" si="56"/>
        <v>9588.376104</v>
      </c>
      <c r="Z35" s="39">
        <f t="shared" si="56"/>
        <v>5159.119542</v>
      </c>
      <c r="AA35" s="39">
        <f t="shared" si="56"/>
        <v>2362.9190040000003</v>
      </c>
      <c r="AB35" s="45">
        <f t="shared" si="56"/>
        <v>1615.98636</v>
      </c>
      <c r="AC35" s="45">
        <f t="shared" si="56"/>
        <v>739.7621160000001</v>
      </c>
      <c r="AD35" s="45">
        <f t="shared" si="56"/>
        <v>0</v>
      </c>
      <c r="AE35" s="39">
        <f>AVERAGE(AE14,AE16,AE17,AE26,AE29)</f>
        <v>36329.305608</v>
      </c>
      <c r="AF35" s="39">
        <f>AVERAGE(AF14,AF16,AF17,AF26,AF29)</f>
        <v>33973.557132</v>
      </c>
      <c r="AG35" s="43">
        <f t="shared" si="20"/>
        <v>8.799580058282602</v>
      </c>
      <c r="AH35" s="45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2.75">
      <c r="A36" s="25"/>
      <c r="B36" s="60"/>
      <c r="C36" s="60"/>
      <c r="D36" s="31">
        <v>1995</v>
      </c>
      <c r="E36" s="9">
        <f t="shared" si="51"/>
        <v>1209.2915000000003</v>
      </c>
      <c r="F36" s="9">
        <f t="shared" si="52"/>
        <v>2936.5881499999996</v>
      </c>
      <c r="G36" s="9">
        <f t="shared" si="46"/>
        <v>7004.742230000002</v>
      </c>
      <c r="H36" s="9">
        <f t="shared" si="47"/>
        <v>886.6299000000017</v>
      </c>
      <c r="I36" s="9">
        <f t="shared" si="48"/>
        <v>1369.4560000000001</v>
      </c>
      <c r="J36" s="9">
        <f t="shared" si="49"/>
        <v>1426.8871400000003</v>
      </c>
      <c r="K36" s="20"/>
      <c r="L36" s="20"/>
      <c r="M36" s="20"/>
      <c r="N36" s="20"/>
      <c r="O36" s="93">
        <f t="shared" si="53"/>
        <v>14833.594920000005</v>
      </c>
      <c r="P36" s="96">
        <f t="shared" si="54"/>
        <v>0.39055432375489896</v>
      </c>
      <c r="Q36" s="5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17" ht="12.75">
      <c r="A37" s="25"/>
      <c r="B37" s="60"/>
      <c r="C37" s="60"/>
      <c r="D37" s="35">
        <v>1996</v>
      </c>
      <c r="E37" s="11">
        <f t="shared" si="51"/>
        <v>1554.8703</v>
      </c>
      <c r="F37" s="11">
        <f>+W18-F18</f>
        <v>3381.58578</v>
      </c>
      <c r="G37" s="11">
        <f t="shared" si="46"/>
        <v>1028.62903</v>
      </c>
      <c r="H37" s="11">
        <f t="shared" si="47"/>
        <v>1162.3086399999993</v>
      </c>
      <c r="I37" s="11">
        <f t="shared" si="48"/>
        <v>1464.2565000000013</v>
      </c>
      <c r="J37" s="11">
        <f t="shared" si="49"/>
        <v>2946.6858300000004</v>
      </c>
      <c r="K37" s="60"/>
      <c r="L37" s="1"/>
      <c r="M37" s="1"/>
      <c r="N37" s="25"/>
      <c r="O37" s="95">
        <f t="shared" si="53"/>
        <v>11538.336080000001</v>
      </c>
      <c r="P37" s="96">
        <f t="shared" si="54"/>
        <v>0.32229443418405956</v>
      </c>
      <c r="Q37" s="1"/>
    </row>
    <row r="38" spans="1:17" ht="12.75">
      <c r="A38" s="25"/>
      <c r="B38" s="60"/>
      <c r="C38" s="60"/>
      <c r="D38" s="35">
        <v>1997</v>
      </c>
      <c r="E38" s="11">
        <f t="shared" si="51"/>
        <v>-704.7624</v>
      </c>
      <c r="F38" s="11">
        <f t="shared" si="52"/>
        <v>3310.1708</v>
      </c>
      <c r="G38" s="11">
        <f t="shared" si="46"/>
        <v>1471.9327000000008</v>
      </c>
      <c r="H38" s="11">
        <f t="shared" si="47"/>
        <v>-2233.176299999999</v>
      </c>
      <c r="I38" s="11">
        <f t="shared" si="48"/>
        <v>4230.128399999999</v>
      </c>
      <c r="J38" s="11">
        <f t="shared" si="49"/>
        <v>2742.2915999999996</v>
      </c>
      <c r="K38" s="60"/>
      <c r="L38" s="1"/>
      <c r="M38" s="1"/>
      <c r="N38" s="25"/>
      <c r="O38" s="95">
        <f t="shared" si="53"/>
        <v>8816.5848</v>
      </c>
      <c r="P38" s="96">
        <f t="shared" si="54"/>
        <v>0.2908674906433053</v>
      </c>
      <c r="Q38" s="1"/>
    </row>
    <row r="39" spans="1:17" ht="12.75">
      <c r="A39" s="5"/>
      <c r="B39" s="1"/>
      <c r="C39" s="1"/>
      <c r="D39" s="33">
        <v>1998</v>
      </c>
      <c r="E39" s="7">
        <f t="shared" si="51"/>
        <v>1159.9339</v>
      </c>
      <c r="F39" s="7">
        <f t="shared" si="52"/>
        <v>6824.051870000001</v>
      </c>
      <c r="G39" s="7">
        <f t="shared" si="46"/>
        <v>3634.1910799999996</v>
      </c>
      <c r="H39" s="7">
        <f t="shared" si="47"/>
        <v>-508.96749999999975</v>
      </c>
      <c r="I39" s="7">
        <f t="shared" si="48"/>
        <v>163.26850000000013</v>
      </c>
      <c r="J39" s="7">
        <f t="shared" si="49"/>
        <v>432.2327300000002</v>
      </c>
      <c r="K39" s="1"/>
      <c r="L39" s="1"/>
      <c r="M39" s="1"/>
      <c r="N39" s="26"/>
      <c r="O39" s="94">
        <f t="shared" si="53"/>
        <v>11704.71058</v>
      </c>
      <c r="P39" s="96">
        <f t="shared" si="54"/>
        <v>0.36672453675951516</v>
      </c>
      <c r="Q39" s="1"/>
    </row>
    <row r="40" spans="1:17" ht="12.75">
      <c r="A40" s="5"/>
      <c r="B40" s="1"/>
      <c r="C40" s="1"/>
      <c r="D40" s="33">
        <v>1999</v>
      </c>
      <c r="E40" s="7">
        <f t="shared" si="51"/>
        <v>-1398.2718</v>
      </c>
      <c r="F40" s="7">
        <f t="shared" si="52"/>
        <v>281.2847700000002</v>
      </c>
      <c r="G40" s="7">
        <f t="shared" si="46"/>
        <v>1825.0837200000005</v>
      </c>
      <c r="H40" s="7">
        <f t="shared" si="47"/>
        <v>-2163.177319999999</v>
      </c>
      <c r="I40" s="7">
        <f t="shared" si="48"/>
        <v>1745.444599999999</v>
      </c>
      <c r="J40" s="7">
        <f t="shared" si="49"/>
        <v>1013.12266</v>
      </c>
      <c r="K40" s="1"/>
      <c r="L40" s="1"/>
      <c r="M40" s="1"/>
      <c r="N40" s="26"/>
      <c r="O40" s="94">
        <f t="shared" si="53"/>
        <v>1303.4866300000008</v>
      </c>
      <c r="P40" s="96">
        <f t="shared" si="54"/>
        <v>0.037138141762173255</v>
      </c>
      <c r="Q40" s="1"/>
    </row>
    <row r="41" spans="1:17" ht="12.75">
      <c r="A41" s="5"/>
      <c r="B41" s="1"/>
      <c r="C41" s="1"/>
      <c r="D41" s="33">
        <v>2000</v>
      </c>
      <c r="E41" s="7">
        <f t="shared" si="51"/>
        <v>-555.7311</v>
      </c>
      <c r="F41" s="7">
        <f t="shared" si="52"/>
        <v>3260.371400000001</v>
      </c>
      <c r="G41" s="7">
        <f t="shared" si="46"/>
        <v>3623.645550000001</v>
      </c>
      <c r="H41" s="7">
        <f t="shared" si="47"/>
        <v>1513.8039000000008</v>
      </c>
      <c r="I41" s="7">
        <f t="shared" si="48"/>
        <v>-2777.46407</v>
      </c>
      <c r="J41" s="7">
        <f t="shared" si="49"/>
        <v>2120.33203</v>
      </c>
      <c r="K41" s="1"/>
      <c r="L41" s="1"/>
      <c r="M41" s="1"/>
      <c r="N41" s="26"/>
      <c r="O41" s="94">
        <f t="shared" si="53"/>
        <v>7184.957710000002</v>
      </c>
      <c r="P41" s="96">
        <f t="shared" si="54"/>
        <v>0.2003097408450613</v>
      </c>
      <c r="Q41" s="1"/>
    </row>
    <row r="42" spans="1:17" ht="12.75">
      <c r="A42" s="1"/>
      <c r="B42" s="1"/>
      <c r="C42" s="1"/>
      <c r="D42" s="33">
        <v>2001</v>
      </c>
      <c r="E42" s="7">
        <f t="shared" si="51"/>
        <v>0</v>
      </c>
      <c r="F42" s="7">
        <f t="shared" si="52"/>
        <v>1087.688790000001</v>
      </c>
      <c r="G42" s="7">
        <f t="shared" si="46"/>
        <v>7442.095260000001</v>
      </c>
      <c r="H42" s="7">
        <f t="shared" si="47"/>
        <v>-1174.4458399999985</v>
      </c>
      <c r="I42" s="7">
        <f t="shared" si="48"/>
        <v>2971.7115999999996</v>
      </c>
      <c r="J42" s="7">
        <f t="shared" si="49"/>
        <v>-507.12927000000013</v>
      </c>
      <c r="K42" s="1"/>
      <c r="L42" s="1"/>
      <c r="M42" s="1"/>
      <c r="N42" s="1"/>
      <c r="O42" s="94">
        <f t="shared" si="53"/>
        <v>9819.920540000005</v>
      </c>
      <c r="P42" s="96">
        <f t="shared" si="54"/>
        <v>0.30740181919502085</v>
      </c>
      <c r="Q42" s="1"/>
    </row>
    <row r="43" spans="4:34" ht="12.75">
      <c r="D43" s="35">
        <v>2002</v>
      </c>
      <c r="E43" s="11">
        <f t="shared" si="51"/>
        <v>1298.6409</v>
      </c>
      <c r="F43" s="11">
        <f t="shared" si="52"/>
        <v>4414.96968</v>
      </c>
      <c r="G43" s="11">
        <f t="shared" si="46"/>
        <v>3641.42705</v>
      </c>
      <c r="H43" s="11">
        <f t="shared" si="47"/>
        <v>-1514.70334</v>
      </c>
      <c r="I43" s="11">
        <f t="shared" si="48"/>
        <v>3170.5092000000004</v>
      </c>
      <c r="J43" s="11">
        <f t="shared" si="49"/>
        <v>1556.635260000001</v>
      </c>
      <c r="O43" s="95">
        <f t="shared" si="53"/>
        <v>12567.478750000002</v>
      </c>
      <c r="P43" s="96">
        <f t="shared" si="54"/>
        <v>0.37037674348405314</v>
      </c>
      <c r="Q43" s="1"/>
      <c r="R43" s="27">
        <v>40</v>
      </c>
      <c r="S43" s="28" t="s">
        <v>12</v>
      </c>
      <c r="T43" s="62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59"/>
      <c r="AH43" s="5"/>
    </row>
    <row r="44" spans="17:34" ht="12.75">
      <c r="Q44" s="1"/>
      <c r="R44" s="30" t="s">
        <v>13</v>
      </c>
      <c r="S44" s="28"/>
      <c r="T44" s="28"/>
      <c r="U44" s="28"/>
      <c r="V44" s="29"/>
      <c r="W44" s="29"/>
      <c r="X44" s="28" t="s">
        <v>15</v>
      </c>
      <c r="Y44" s="29"/>
      <c r="Z44" s="29"/>
      <c r="AA44" s="29"/>
      <c r="AB44" s="29"/>
      <c r="AC44" s="29"/>
      <c r="AD44" s="29"/>
      <c r="AE44" s="29"/>
      <c r="AF44" s="29"/>
      <c r="AG44" s="59"/>
      <c r="AH44" s="5"/>
    </row>
    <row r="45" spans="17:34" ht="12.75">
      <c r="Q45" s="1"/>
      <c r="R45" s="30">
        <v>514000</v>
      </c>
      <c r="S45" s="4"/>
      <c r="T45" s="4"/>
      <c r="U45" s="4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59"/>
      <c r="AH45" s="5"/>
    </row>
    <row r="46" spans="17:39" ht="12.75">
      <c r="Q46" s="1"/>
      <c r="R46" s="4"/>
      <c r="S46" s="25">
        <v>1</v>
      </c>
      <c r="T46" s="25">
        <v>2</v>
      </c>
      <c r="U46" s="25">
        <v>3</v>
      </c>
      <c r="V46" s="25">
        <v>4</v>
      </c>
      <c r="W46" s="25">
        <v>5</v>
      </c>
      <c r="X46" s="25">
        <v>6</v>
      </c>
      <c r="Y46" s="25">
        <v>7</v>
      </c>
      <c r="Z46" s="25">
        <v>8</v>
      </c>
      <c r="AA46" s="25">
        <v>9</v>
      </c>
      <c r="AB46" s="25">
        <v>10</v>
      </c>
      <c r="AC46" s="25">
        <v>11</v>
      </c>
      <c r="AD46" s="25">
        <v>12</v>
      </c>
      <c r="AE46" s="25"/>
      <c r="AF46" s="25"/>
      <c r="AG46" s="59"/>
      <c r="AH46" s="5"/>
      <c r="AM46" t="s">
        <v>19</v>
      </c>
    </row>
    <row r="47" spans="5:49" ht="12.75">
      <c r="E47" t="s">
        <v>20</v>
      </c>
      <c r="N47" s="3" t="s">
        <v>3</v>
      </c>
      <c r="O47" s="4" t="s">
        <v>4</v>
      </c>
      <c r="R47" s="4"/>
      <c r="S47" s="3">
        <v>41275</v>
      </c>
      <c r="T47" s="3">
        <v>41306</v>
      </c>
      <c r="U47" s="3">
        <v>41334</v>
      </c>
      <c r="V47" s="3">
        <v>41365</v>
      </c>
      <c r="W47" s="3">
        <v>41395</v>
      </c>
      <c r="X47" s="3">
        <v>41426</v>
      </c>
      <c r="Y47" s="3">
        <v>41456</v>
      </c>
      <c r="Z47" s="3">
        <v>41487</v>
      </c>
      <c r="AA47" s="3">
        <v>41518</v>
      </c>
      <c r="AB47" s="3">
        <v>41548</v>
      </c>
      <c r="AC47" s="3">
        <v>41579</v>
      </c>
      <c r="AD47" s="3">
        <v>41609</v>
      </c>
      <c r="AE47" s="3" t="s">
        <v>3</v>
      </c>
      <c r="AF47" s="4" t="s">
        <v>4</v>
      </c>
      <c r="AG47" s="63"/>
      <c r="AH47" s="60"/>
      <c r="AV47" s="3" t="s">
        <v>3</v>
      </c>
      <c r="AW47" s="4" t="s">
        <v>4</v>
      </c>
    </row>
    <row r="48" spans="1:49" ht="12.75">
      <c r="A48" s="8">
        <v>1992</v>
      </c>
      <c r="B48" s="32">
        <f aca="true" t="shared" si="57" ref="B48:B58">+S14-B14</f>
        <v>0</v>
      </c>
      <c r="C48" s="32">
        <f aca="true" t="shared" si="58" ref="C48:C58">+T14-C14</f>
        <v>0</v>
      </c>
      <c r="D48" s="32">
        <f aca="true" t="shared" si="59" ref="D48:D58">+U14-D14</f>
        <v>0</v>
      </c>
      <c r="E48" s="32">
        <f aca="true" t="shared" si="60" ref="E48:E58">+V14-E14</f>
        <v>1727.88208</v>
      </c>
      <c r="F48" s="32">
        <f aca="true" t="shared" si="61" ref="F48:F58">+W14-F14</f>
        <v>2569.1612600000008</v>
      </c>
      <c r="G48" s="32">
        <f aca="true" t="shared" si="62" ref="G48:G58">+X14-G14</f>
        <v>5907.407300000001</v>
      </c>
      <c r="H48" s="32">
        <f aca="true" t="shared" si="63" ref="H48:H58">+Y14-H14</f>
        <v>620.3680000000013</v>
      </c>
      <c r="I48" s="32">
        <f aca="true" t="shared" si="64" ref="I48:I58">+Z14-I14</f>
        <v>1246.42708</v>
      </c>
      <c r="J48" s="32">
        <f aca="true" t="shared" si="65" ref="J48:J58">+AA14-J14</f>
        <v>-482.57299999999964</v>
      </c>
      <c r="K48" s="32">
        <f aca="true" t="shared" si="66" ref="K48:K58">+AB14-K14</f>
        <v>1564.1904</v>
      </c>
      <c r="L48" s="32">
        <f aca="true" t="shared" si="67" ref="L48:L58">+AC14-L14</f>
        <v>1133.66127</v>
      </c>
      <c r="M48" s="32">
        <f aca="true" t="shared" si="68" ref="M48:M58">+AD14-M14</f>
        <v>0</v>
      </c>
      <c r="N48" s="32">
        <f>SUM(B48:M48)</f>
        <v>14286.524390000004</v>
      </c>
      <c r="O48" s="32">
        <f>SUM(F48:J48)</f>
        <v>9860.790640000001</v>
      </c>
      <c r="P48" s="17"/>
      <c r="R48" s="31">
        <v>1992</v>
      </c>
      <c r="S48" s="24">
        <v>0</v>
      </c>
      <c r="T48" s="24">
        <v>0</v>
      </c>
      <c r="U48" s="24">
        <v>0</v>
      </c>
      <c r="V48" s="24">
        <v>711.4</v>
      </c>
      <c r="W48" s="32">
        <v>3936.8</v>
      </c>
      <c r="X48" s="32">
        <v>4452.6</v>
      </c>
      <c r="Y48" s="32">
        <v>3343.8</v>
      </c>
      <c r="Z48" s="32">
        <v>1372.2</v>
      </c>
      <c r="AA48" s="32">
        <v>692</v>
      </c>
      <c r="AB48" s="24">
        <v>788.8</v>
      </c>
      <c r="AC48" s="24">
        <v>571.69</v>
      </c>
      <c r="AD48" s="24">
        <v>0</v>
      </c>
      <c r="AE48" s="32">
        <f>SUM(S48:AD48)</f>
        <v>15869.289999999999</v>
      </c>
      <c r="AF48" s="32">
        <f>SUM(W48:AA48)</f>
        <v>13797.400000000001</v>
      </c>
      <c r="AG48" s="64"/>
      <c r="AH48" s="65"/>
      <c r="AI48" s="8">
        <v>1992</v>
      </c>
      <c r="AJ48" s="32">
        <f aca="true" t="shared" si="69" ref="AJ48:AJ58">+S14-AJ14</f>
        <v>-42</v>
      </c>
      <c r="AK48" s="32">
        <f aca="true" t="shared" si="70" ref="AK48:AK58">+T14-AK14</f>
        <v>-26</v>
      </c>
      <c r="AL48" s="32">
        <f aca="true" t="shared" si="71" ref="AL48:AL58">+U14-AL14</f>
        <v>-159</v>
      </c>
      <c r="AM48" s="32">
        <f aca="true" t="shared" si="72" ref="AM48:AM58">+V14-AM14</f>
        <v>922.46208</v>
      </c>
      <c r="AN48" s="32">
        <f aca="true" t="shared" si="73" ref="AN48:AN58">+W14-AN14</f>
        <v>2274.1512600000005</v>
      </c>
      <c r="AO48" s="32">
        <f aca="true" t="shared" si="74" ref="AO48:AO58">+X14-AO14</f>
        <v>1178.5673000000006</v>
      </c>
      <c r="AP48" s="32">
        <f aca="true" t="shared" si="75" ref="AP48:AP58">+Y14-AP14</f>
        <v>386.3080000000009</v>
      </c>
      <c r="AQ48" s="32">
        <f aca="true" t="shared" si="76" ref="AQ48:AQ58">+Z14-AQ14</f>
        <v>1335.11708</v>
      </c>
      <c r="AR48" s="32">
        <f aca="true" t="shared" si="77" ref="AR48:AR58">+AA14-AR14</f>
        <v>-27.602999999999838</v>
      </c>
      <c r="AS48" s="32">
        <f aca="true" t="shared" si="78" ref="AS48:AS58">+AB14-AS14</f>
        <v>-223.80960000000005</v>
      </c>
      <c r="AT48" s="32">
        <f aca="true" t="shared" si="79" ref="AT48:AT58">+AC14-AT14</f>
        <v>472.66127000000006</v>
      </c>
      <c r="AU48" s="32">
        <f aca="true" t="shared" si="80" ref="AU48:AU58">+AD14-AU14</f>
        <v>-37</v>
      </c>
      <c r="AV48" s="32">
        <f>SUM(AJ48:AU48)</f>
        <v>6053.854390000002</v>
      </c>
      <c r="AW48" s="32">
        <f>SUM(AN48:AR48)</f>
        <v>5146.540640000002</v>
      </c>
    </row>
    <row r="49" spans="1:49" ht="12.75">
      <c r="A49" s="6">
        <v>1993</v>
      </c>
      <c r="B49" s="34">
        <f t="shared" si="57"/>
        <v>0</v>
      </c>
      <c r="C49" s="34">
        <f t="shared" si="58"/>
        <v>0</v>
      </c>
      <c r="D49" s="34">
        <f t="shared" si="59"/>
        <v>0</v>
      </c>
      <c r="E49" s="34">
        <f t="shared" si="60"/>
        <v>1740.9946800000002</v>
      </c>
      <c r="F49" s="34">
        <f t="shared" si="61"/>
        <v>759.9598099999994</v>
      </c>
      <c r="G49" s="34">
        <f t="shared" si="62"/>
        <v>2962.202370000001</v>
      </c>
      <c r="H49" s="34">
        <f t="shared" si="63"/>
        <v>6919.658880000001</v>
      </c>
      <c r="I49" s="34">
        <f t="shared" si="64"/>
        <v>5349.171780000001</v>
      </c>
      <c r="J49" s="34">
        <f t="shared" si="65"/>
        <v>328.8298999999997</v>
      </c>
      <c r="K49" s="34">
        <f t="shared" si="66"/>
        <v>628.71015</v>
      </c>
      <c r="L49" s="34">
        <f t="shared" si="67"/>
        <v>281.40753</v>
      </c>
      <c r="M49" s="34">
        <f t="shared" si="68"/>
        <v>0</v>
      </c>
      <c r="N49" s="34">
        <f aca="true" t="shared" si="81" ref="N49:N58">SUM(B49:M49)</f>
        <v>18970.935100000002</v>
      </c>
      <c r="O49" s="34">
        <f>SUM(F49:J49)</f>
        <v>16319.822740000003</v>
      </c>
      <c r="P49" s="17"/>
      <c r="R49" s="33">
        <v>1993</v>
      </c>
      <c r="S49" s="24">
        <v>0</v>
      </c>
      <c r="T49" s="24">
        <v>0</v>
      </c>
      <c r="U49" s="24">
        <v>0</v>
      </c>
      <c r="V49" s="24">
        <v>805.01</v>
      </c>
      <c r="W49" s="34">
        <v>2891.2</v>
      </c>
      <c r="X49" s="34">
        <v>3454.4</v>
      </c>
      <c r="Y49" s="34">
        <v>3591.3</v>
      </c>
      <c r="Z49" s="34">
        <v>3686.4</v>
      </c>
      <c r="AA49" s="34">
        <v>1053.12</v>
      </c>
      <c r="AB49" s="24">
        <v>0</v>
      </c>
      <c r="AC49" s="24">
        <v>0</v>
      </c>
      <c r="AD49" s="24">
        <v>0</v>
      </c>
      <c r="AE49" s="34">
        <f aca="true" t="shared" si="82" ref="AE49:AE65">SUM(S49:AD49)</f>
        <v>15481.43</v>
      </c>
      <c r="AF49" s="34">
        <f aca="true" t="shared" si="83" ref="AF49:AF65">SUM(W49:AA49)</f>
        <v>14676.420000000002</v>
      </c>
      <c r="AG49" s="64"/>
      <c r="AH49" s="65"/>
      <c r="AI49" s="6">
        <v>1993</v>
      </c>
      <c r="AJ49" s="34">
        <f t="shared" si="69"/>
        <v>-28</v>
      </c>
      <c r="AK49" s="34">
        <f t="shared" si="70"/>
        <v>-15</v>
      </c>
      <c r="AL49" s="34">
        <f t="shared" si="71"/>
        <v>-148</v>
      </c>
      <c r="AM49" s="34">
        <f t="shared" si="72"/>
        <v>973.9946800000002</v>
      </c>
      <c r="AN49" s="34">
        <f t="shared" si="73"/>
        <v>-329.0201900000002</v>
      </c>
      <c r="AO49" s="34">
        <f t="shared" si="74"/>
        <v>-616.1376299999993</v>
      </c>
      <c r="AP49" s="34">
        <f t="shared" si="75"/>
        <v>6525.988880000001</v>
      </c>
      <c r="AQ49" s="34">
        <f t="shared" si="76"/>
        <v>2704.2617800000007</v>
      </c>
      <c r="AR49" s="34">
        <f t="shared" si="77"/>
        <v>-789.8601000000003</v>
      </c>
      <c r="AS49" s="34">
        <f t="shared" si="78"/>
        <v>-832.28985</v>
      </c>
      <c r="AT49" s="34">
        <f t="shared" si="79"/>
        <v>-971.59247</v>
      </c>
      <c r="AU49" s="34">
        <f t="shared" si="80"/>
        <v>-80</v>
      </c>
      <c r="AV49" s="34">
        <f aca="true" t="shared" si="84" ref="AV49:AV58">SUM(AJ49:AU49)</f>
        <v>6394.345100000002</v>
      </c>
      <c r="AW49" s="34">
        <f aca="true" t="shared" si="85" ref="AW49:AW58">SUM(AN49:AR49)</f>
        <v>7495.232740000001</v>
      </c>
    </row>
    <row r="50" spans="1:49" ht="12.75">
      <c r="A50" s="8">
        <v>1994</v>
      </c>
      <c r="B50" s="32">
        <f t="shared" si="57"/>
        <v>0</v>
      </c>
      <c r="C50" s="32">
        <f t="shared" si="58"/>
        <v>0</v>
      </c>
      <c r="D50" s="32">
        <f t="shared" si="59"/>
        <v>0</v>
      </c>
      <c r="E50" s="32">
        <f t="shared" si="60"/>
        <v>579.6039000000001</v>
      </c>
      <c r="F50" s="32">
        <f t="shared" si="61"/>
        <v>2728.0391900000013</v>
      </c>
      <c r="G50" s="32">
        <f t="shared" si="62"/>
        <v>3248.25717</v>
      </c>
      <c r="H50" s="32">
        <f t="shared" si="63"/>
        <v>-1454.9785999999986</v>
      </c>
      <c r="I50" s="32">
        <f t="shared" si="64"/>
        <v>1214.10086</v>
      </c>
      <c r="J50" s="32">
        <f t="shared" si="65"/>
        <v>-967.5362500000001</v>
      </c>
      <c r="K50" s="32">
        <f t="shared" si="66"/>
        <v>1223.9076000000002</v>
      </c>
      <c r="L50" s="32">
        <f t="shared" si="67"/>
        <v>464.4186</v>
      </c>
      <c r="M50" s="32">
        <f t="shared" si="68"/>
        <v>0</v>
      </c>
      <c r="N50" s="32">
        <f t="shared" si="81"/>
        <v>7035.812470000003</v>
      </c>
      <c r="O50" s="32">
        <f aca="true" t="shared" si="86" ref="O50:O58">SUM(F50:J50)</f>
        <v>4767.882370000002</v>
      </c>
      <c r="P50" s="17"/>
      <c r="R50" s="31">
        <v>1994</v>
      </c>
      <c r="S50" s="24">
        <v>0</v>
      </c>
      <c r="T50" s="24">
        <v>0</v>
      </c>
      <c r="U50" s="24">
        <v>0</v>
      </c>
      <c r="V50" s="24">
        <v>383.3</v>
      </c>
      <c r="W50" s="32">
        <v>3115.3</v>
      </c>
      <c r="X50" s="32">
        <v>3998.3</v>
      </c>
      <c r="Y50" s="32">
        <v>3896.6</v>
      </c>
      <c r="Z50" s="32">
        <v>1563.5</v>
      </c>
      <c r="AA50" s="32">
        <v>765</v>
      </c>
      <c r="AB50" s="24">
        <v>617.2</v>
      </c>
      <c r="AC50" s="24">
        <v>234.2</v>
      </c>
      <c r="AD50" s="24">
        <v>0</v>
      </c>
      <c r="AE50" s="32">
        <f t="shared" si="82"/>
        <v>14573.400000000001</v>
      </c>
      <c r="AF50" s="32">
        <f t="shared" si="83"/>
        <v>13338.7</v>
      </c>
      <c r="AG50" s="64"/>
      <c r="AH50" s="65"/>
      <c r="AI50" s="8">
        <v>1994</v>
      </c>
      <c r="AJ50" s="32">
        <f t="shared" si="69"/>
        <v>-56</v>
      </c>
      <c r="AK50" s="32">
        <f t="shared" si="70"/>
        <v>-36</v>
      </c>
      <c r="AL50" s="32">
        <f t="shared" si="71"/>
        <v>-121</v>
      </c>
      <c r="AM50" s="32">
        <f t="shared" si="72"/>
        <v>-402.9160999999999</v>
      </c>
      <c r="AN50" s="32">
        <f t="shared" si="73"/>
        <v>1292.6191900000013</v>
      </c>
      <c r="AO50" s="32">
        <f t="shared" si="74"/>
        <v>838.7071699999997</v>
      </c>
      <c r="AP50" s="32">
        <f t="shared" si="75"/>
        <v>1848.7814000000017</v>
      </c>
      <c r="AQ50" s="32">
        <f t="shared" si="76"/>
        <v>-0.0991399999998066</v>
      </c>
      <c r="AR50" s="32">
        <f t="shared" si="77"/>
        <v>514.11375</v>
      </c>
      <c r="AS50" s="32">
        <f t="shared" si="78"/>
        <v>45.90760000000023</v>
      </c>
      <c r="AT50" s="32">
        <f t="shared" si="79"/>
        <v>-426.5814</v>
      </c>
      <c r="AU50" s="32">
        <f t="shared" si="80"/>
        <v>-27</v>
      </c>
      <c r="AV50" s="32">
        <f t="shared" si="84"/>
        <v>3470.532470000003</v>
      </c>
      <c r="AW50" s="32">
        <f t="shared" si="85"/>
        <v>4494.122370000003</v>
      </c>
    </row>
    <row r="51" spans="1:49" ht="12.75">
      <c r="A51" s="8">
        <v>1995</v>
      </c>
      <c r="B51" s="32">
        <f t="shared" si="57"/>
        <v>0</v>
      </c>
      <c r="C51" s="32">
        <f t="shared" si="58"/>
        <v>0</v>
      </c>
      <c r="D51" s="32">
        <f t="shared" si="59"/>
        <v>0</v>
      </c>
      <c r="E51" s="32">
        <f t="shared" si="60"/>
        <v>1209.2915000000003</v>
      </c>
      <c r="F51" s="32">
        <f t="shared" si="61"/>
        <v>2936.5881499999996</v>
      </c>
      <c r="G51" s="32">
        <f t="shared" si="62"/>
        <v>7004.742230000002</v>
      </c>
      <c r="H51" s="32">
        <f t="shared" si="63"/>
        <v>886.6299000000017</v>
      </c>
      <c r="I51" s="32">
        <f t="shared" si="64"/>
        <v>1369.4560000000001</v>
      </c>
      <c r="J51" s="32">
        <f t="shared" si="65"/>
        <v>1426.8871400000003</v>
      </c>
      <c r="K51" s="32">
        <f t="shared" si="66"/>
        <v>1948.0595400000002</v>
      </c>
      <c r="L51" s="32">
        <f t="shared" si="67"/>
        <v>339.093</v>
      </c>
      <c r="M51" s="32">
        <f t="shared" si="68"/>
        <v>0</v>
      </c>
      <c r="N51" s="32">
        <f t="shared" si="81"/>
        <v>17120.747460000006</v>
      </c>
      <c r="O51" s="32">
        <f t="shared" si="86"/>
        <v>13624.303420000004</v>
      </c>
      <c r="P51" s="17"/>
      <c r="R51" s="31">
        <v>1995</v>
      </c>
      <c r="S51" s="24">
        <v>0</v>
      </c>
      <c r="T51" s="24">
        <v>0</v>
      </c>
      <c r="U51" s="24">
        <v>0</v>
      </c>
      <c r="V51" s="24">
        <v>648</v>
      </c>
      <c r="W51" s="32">
        <v>2728.1</v>
      </c>
      <c r="X51" s="32">
        <v>4424.8</v>
      </c>
      <c r="Y51" s="32">
        <v>4197.3</v>
      </c>
      <c r="Z51" s="32">
        <v>2896.6</v>
      </c>
      <c r="AA51" s="32">
        <v>1443.9</v>
      </c>
      <c r="AB51" s="24">
        <v>960.7</v>
      </c>
      <c r="AC51" s="24">
        <v>171</v>
      </c>
      <c r="AD51" s="24">
        <v>0</v>
      </c>
      <c r="AE51" s="32">
        <f t="shared" si="82"/>
        <v>17470.4</v>
      </c>
      <c r="AF51" s="32">
        <f t="shared" si="83"/>
        <v>15690.7</v>
      </c>
      <c r="AG51" s="64"/>
      <c r="AH51" s="65"/>
      <c r="AI51" s="8">
        <v>1995</v>
      </c>
      <c r="AJ51" s="32">
        <f t="shared" si="69"/>
        <v>-22</v>
      </c>
      <c r="AK51" s="32">
        <f t="shared" si="70"/>
        <v>-13</v>
      </c>
      <c r="AL51" s="32">
        <f t="shared" si="71"/>
        <v>-169</v>
      </c>
      <c r="AM51" s="32">
        <f t="shared" si="72"/>
        <v>-62.58849999999984</v>
      </c>
      <c r="AN51" s="32">
        <f t="shared" si="73"/>
        <v>-2142.65185</v>
      </c>
      <c r="AO51" s="32">
        <f t="shared" si="74"/>
        <v>1011.842230000002</v>
      </c>
      <c r="AP51" s="32">
        <f t="shared" si="75"/>
        <v>1808.7899000000016</v>
      </c>
      <c r="AQ51" s="32">
        <f t="shared" si="76"/>
        <v>327.21600000000035</v>
      </c>
      <c r="AR51" s="32">
        <f t="shared" si="77"/>
        <v>1747.2671400000004</v>
      </c>
      <c r="AS51" s="32">
        <f t="shared" si="78"/>
        <v>288.0595400000002</v>
      </c>
      <c r="AT51" s="32">
        <f t="shared" si="79"/>
        <v>-873.9069999999999</v>
      </c>
      <c r="AU51" s="32">
        <f t="shared" si="80"/>
        <v>-77</v>
      </c>
      <c r="AV51" s="32">
        <f t="shared" si="84"/>
        <v>1823.0274600000046</v>
      </c>
      <c r="AW51" s="32">
        <f t="shared" si="85"/>
        <v>2752.463420000004</v>
      </c>
    </row>
    <row r="52" spans="1:49" ht="12.75">
      <c r="A52" s="10">
        <v>1996</v>
      </c>
      <c r="B52" s="36">
        <f t="shared" si="57"/>
        <v>0</v>
      </c>
      <c r="C52" s="36">
        <f t="shared" si="58"/>
        <v>0</v>
      </c>
      <c r="D52" s="36">
        <f t="shared" si="59"/>
        <v>0</v>
      </c>
      <c r="E52" s="36">
        <f t="shared" si="60"/>
        <v>1554.8703</v>
      </c>
      <c r="F52" s="36">
        <f t="shared" si="61"/>
        <v>3381.58578</v>
      </c>
      <c r="G52" s="36">
        <f t="shared" si="62"/>
        <v>1028.62903</v>
      </c>
      <c r="H52" s="36">
        <f t="shared" si="63"/>
        <v>1162.3086399999993</v>
      </c>
      <c r="I52" s="36">
        <f t="shared" si="64"/>
        <v>1464.2565000000013</v>
      </c>
      <c r="J52" s="36">
        <f t="shared" si="65"/>
        <v>2946.6858300000004</v>
      </c>
      <c r="K52" s="36">
        <f t="shared" si="66"/>
        <v>2338.6312199999998</v>
      </c>
      <c r="L52" s="36">
        <f t="shared" si="67"/>
        <v>722.22843</v>
      </c>
      <c r="M52" s="36">
        <f t="shared" si="68"/>
        <v>0</v>
      </c>
      <c r="N52" s="36">
        <f t="shared" si="81"/>
        <v>14599.19573</v>
      </c>
      <c r="O52" s="36">
        <f t="shared" si="86"/>
        <v>9983.46578</v>
      </c>
      <c r="P52" s="17"/>
      <c r="R52" s="35">
        <v>1996</v>
      </c>
      <c r="S52" s="24">
        <v>0</v>
      </c>
      <c r="T52" s="24">
        <v>0</v>
      </c>
      <c r="U52" s="24">
        <v>0</v>
      </c>
      <c r="V52" s="24">
        <v>784.1</v>
      </c>
      <c r="W52" s="36">
        <v>1722.1</v>
      </c>
      <c r="X52" s="36">
        <v>2706.4</v>
      </c>
      <c r="Y52" s="36">
        <v>4413</v>
      </c>
      <c r="Z52" s="36">
        <v>3459.8</v>
      </c>
      <c r="AA52" s="36">
        <v>1944.7</v>
      </c>
      <c r="AB52" s="24">
        <v>1051.6</v>
      </c>
      <c r="AC52" s="24">
        <v>364.21</v>
      </c>
      <c r="AD52" s="24">
        <v>0</v>
      </c>
      <c r="AE52" s="36">
        <f t="shared" si="82"/>
        <v>16445.910000000003</v>
      </c>
      <c r="AF52" s="36">
        <f t="shared" si="83"/>
        <v>14246</v>
      </c>
      <c r="AG52" s="64"/>
      <c r="AH52" s="65"/>
      <c r="AI52" s="10">
        <v>1996</v>
      </c>
      <c r="AJ52" s="36">
        <f t="shared" si="69"/>
        <v>-53</v>
      </c>
      <c r="AK52" s="36">
        <f t="shared" si="70"/>
        <v>-33</v>
      </c>
      <c r="AL52" s="36">
        <f t="shared" si="71"/>
        <v>-162</v>
      </c>
      <c r="AM52" s="36">
        <f t="shared" si="72"/>
        <v>1019.8703</v>
      </c>
      <c r="AN52" s="36">
        <f t="shared" si="73"/>
        <v>-1043.2542200000003</v>
      </c>
      <c r="AO52" s="36">
        <f t="shared" si="74"/>
        <v>-2170.67097</v>
      </c>
      <c r="AP52" s="36">
        <f t="shared" si="75"/>
        <v>2634.84864</v>
      </c>
      <c r="AQ52" s="36">
        <f t="shared" si="76"/>
        <v>2136.326500000001</v>
      </c>
      <c r="AR52" s="36">
        <f t="shared" si="77"/>
        <v>1750.4858300000005</v>
      </c>
      <c r="AS52" s="36">
        <f t="shared" si="78"/>
        <v>940.6312199999998</v>
      </c>
      <c r="AT52" s="36">
        <f t="shared" si="79"/>
        <v>-532.77157</v>
      </c>
      <c r="AU52" s="36">
        <f t="shared" si="80"/>
        <v>-84</v>
      </c>
      <c r="AV52" s="36">
        <f t="shared" si="84"/>
        <v>4403.465730000001</v>
      </c>
      <c r="AW52" s="36">
        <f t="shared" si="85"/>
        <v>3307.7357800000013</v>
      </c>
    </row>
    <row r="53" spans="1:49" ht="12.75">
      <c r="A53" s="10">
        <v>1997</v>
      </c>
      <c r="B53" s="36">
        <f t="shared" si="57"/>
        <v>0</v>
      </c>
      <c r="C53" s="36">
        <f t="shared" si="58"/>
        <v>0</v>
      </c>
      <c r="D53" s="36">
        <f t="shared" si="59"/>
        <v>0</v>
      </c>
      <c r="E53" s="36">
        <f t="shared" si="60"/>
        <v>-704.7624</v>
      </c>
      <c r="F53" s="36">
        <f t="shared" si="61"/>
        <v>3310.1708</v>
      </c>
      <c r="G53" s="36">
        <f t="shared" si="62"/>
        <v>1471.9327000000008</v>
      </c>
      <c r="H53" s="36">
        <f t="shared" si="63"/>
        <v>-2233.176299999999</v>
      </c>
      <c r="I53" s="36">
        <f t="shared" si="64"/>
        <v>4230.128399999999</v>
      </c>
      <c r="J53" s="36">
        <f t="shared" si="65"/>
        <v>2742.2915999999996</v>
      </c>
      <c r="K53" s="36">
        <f t="shared" si="66"/>
        <v>1477.5333</v>
      </c>
      <c r="L53" s="36">
        <f t="shared" si="67"/>
        <v>708.1293000000001</v>
      </c>
      <c r="M53" s="36">
        <f t="shared" si="68"/>
        <v>0</v>
      </c>
      <c r="N53" s="36">
        <f t="shared" si="81"/>
        <v>11002.2474</v>
      </c>
      <c r="O53" s="36">
        <f t="shared" si="86"/>
        <v>9521.3472</v>
      </c>
      <c r="P53" s="17"/>
      <c r="R53" s="35">
        <v>1997</v>
      </c>
      <c r="S53" s="24">
        <v>0</v>
      </c>
      <c r="T53" s="24">
        <v>0</v>
      </c>
      <c r="U53" s="24">
        <v>0</v>
      </c>
      <c r="V53" s="24">
        <v>287.2</v>
      </c>
      <c r="W53" s="36">
        <v>2227.6</v>
      </c>
      <c r="X53" s="36">
        <v>2336.9</v>
      </c>
      <c r="Y53" s="36">
        <v>2827.4</v>
      </c>
      <c r="Z53" s="36">
        <v>3669.2</v>
      </c>
      <c r="AA53" s="36">
        <v>1842.8</v>
      </c>
      <c r="AB53" s="24">
        <v>745.1</v>
      </c>
      <c r="AC53" s="24">
        <v>357.1</v>
      </c>
      <c r="AD53" s="24">
        <v>0</v>
      </c>
      <c r="AE53" s="36">
        <f t="shared" si="82"/>
        <v>14293.3</v>
      </c>
      <c r="AF53" s="36">
        <f t="shared" si="83"/>
        <v>12903.899999999998</v>
      </c>
      <c r="AG53" s="64"/>
      <c r="AH53" s="65"/>
      <c r="AI53" s="10">
        <v>1997</v>
      </c>
      <c r="AJ53" s="36">
        <f t="shared" si="69"/>
        <v>-56</v>
      </c>
      <c r="AK53" s="36">
        <f t="shared" si="70"/>
        <v>-36</v>
      </c>
      <c r="AL53" s="36">
        <f t="shared" si="71"/>
        <v>-164</v>
      </c>
      <c r="AM53" s="36">
        <f t="shared" si="72"/>
        <v>-1418.4823999999999</v>
      </c>
      <c r="AN53" s="36">
        <f t="shared" si="73"/>
        <v>-2144.6692000000003</v>
      </c>
      <c r="AO53" s="36">
        <f t="shared" si="74"/>
        <v>-4009.9272999999994</v>
      </c>
      <c r="AP53" s="36">
        <f t="shared" si="75"/>
        <v>-1958.0962999999992</v>
      </c>
      <c r="AQ53" s="36">
        <f t="shared" si="76"/>
        <v>2432.008399999999</v>
      </c>
      <c r="AR53" s="36">
        <f t="shared" si="77"/>
        <v>1527.5115999999998</v>
      </c>
      <c r="AS53" s="36">
        <f t="shared" si="78"/>
        <v>112.53330000000005</v>
      </c>
      <c r="AT53" s="36">
        <f t="shared" si="79"/>
        <v>-517.8706999999999</v>
      </c>
      <c r="AU53" s="36">
        <f t="shared" si="80"/>
        <v>-91</v>
      </c>
      <c r="AV53" s="36">
        <f t="shared" si="84"/>
        <v>-6323.9926</v>
      </c>
      <c r="AW53" s="36">
        <f t="shared" si="85"/>
        <v>-4153.1728</v>
      </c>
    </row>
    <row r="54" spans="1:49" ht="12.75">
      <c r="A54" s="6">
        <v>1998</v>
      </c>
      <c r="B54" s="34">
        <f t="shared" si="57"/>
        <v>0</v>
      </c>
      <c r="C54" s="34">
        <f t="shared" si="58"/>
        <v>0</v>
      </c>
      <c r="D54" s="34">
        <f t="shared" si="59"/>
        <v>0</v>
      </c>
      <c r="E54" s="34">
        <f t="shared" si="60"/>
        <v>1159.9339</v>
      </c>
      <c r="F54" s="34">
        <f t="shared" si="61"/>
        <v>6824.051870000001</v>
      </c>
      <c r="G54" s="34">
        <f t="shared" si="62"/>
        <v>3634.1910799999996</v>
      </c>
      <c r="H54" s="34">
        <f t="shared" si="63"/>
        <v>-508.96749999999975</v>
      </c>
      <c r="I54" s="34">
        <f t="shared" si="64"/>
        <v>163.26850000000013</v>
      </c>
      <c r="J54" s="34">
        <f t="shared" si="65"/>
        <v>432.2327300000002</v>
      </c>
      <c r="K54" s="34">
        <f t="shared" si="66"/>
        <v>2030.4135300000003</v>
      </c>
      <c r="L54" s="34">
        <f t="shared" si="67"/>
        <v>837.4209000000001</v>
      </c>
      <c r="M54" s="34">
        <f t="shared" si="68"/>
        <v>0</v>
      </c>
      <c r="N54" s="34">
        <f t="shared" si="81"/>
        <v>14572.545010000002</v>
      </c>
      <c r="O54" s="34">
        <f t="shared" si="86"/>
        <v>10544.77668</v>
      </c>
      <c r="P54" s="17"/>
      <c r="R54" s="33">
        <v>1998</v>
      </c>
      <c r="S54" s="24">
        <v>0</v>
      </c>
      <c r="T54" s="24">
        <v>0</v>
      </c>
      <c r="U54" s="24">
        <v>0</v>
      </c>
      <c r="V54" s="24">
        <v>723.3</v>
      </c>
      <c r="W54" s="34">
        <v>3143.3</v>
      </c>
      <c r="X54" s="34">
        <v>1908.8</v>
      </c>
      <c r="Y54" s="34">
        <v>2803.6</v>
      </c>
      <c r="Z54" s="34">
        <v>3264.7</v>
      </c>
      <c r="AA54" s="34">
        <v>1454.6</v>
      </c>
      <c r="AB54" s="24">
        <v>934.1</v>
      </c>
      <c r="AC54" s="24">
        <v>422.3</v>
      </c>
      <c r="AD54" s="24">
        <v>0</v>
      </c>
      <c r="AE54" s="34">
        <f t="shared" si="82"/>
        <v>14654.7</v>
      </c>
      <c r="AF54" s="34">
        <f t="shared" si="83"/>
        <v>12575.000000000002</v>
      </c>
      <c r="AG54" s="64"/>
      <c r="AH54" s="65"/>
      <c r="AI54" s="6">
        <v>1998</v>
      </c>
      <c r="AJ54" s="34">
        <f t="shared" si="69"/>
        <v>-61</v>
      </c>
      <c r="AK54" s="34">
        <f t="shared" si="70"/>
        <v>-37</v>
      </c>
      <c r="AL54" s="34">
        <f t="shared" si="71"/>
        <v>-155</v>
      </c>
      <c r="AM54" s="34">
        <f t="shared" si="72"/>
        <v>207.30389999999989</v>
      </c>
      <c r="AN54" s="34">
        <f t="shared" si="73"/>
        <v>2423.131870000001</v>
      </c>
      <c r="AO54" s="34">
        <f t="shared" si="74"/>
        <v>-2159.8589200000006</v>
      </c>
      <c r="AP54" s="34">
        <f t="shared" si="75"/>
        <v>-802.9274999999998</v>
      </c>
      <c r="AQ54" s="34">
        <f t="shared" si="76"/>
        <v>1136.3785000000007</v>
      </c>
      <c r="AR54" s="34">
        <f t="shared" si="77"/>
        <v>-353.12726999999995</v>
      </c>
      <c r="AS54" s="34">
        <f t="shared" si="78"/>
        <v>-38.586469999999736</v>
      </c>
      <c r="AT54" s="34">
        <f t="shared" si="79"/>
        <v>-428.5790999999999</v>
      </c>
      <c r="AU54" s="34">
        <f t="shared" si="80"/>
        <v>-89</v>
      </c>
      <c r="AV54" s="34">
        <f t="shared" si="84"/>
        <v>-358.2649899999983</v>
      </c>
      <c r="AW54" s="34">
        <f t="shared" si="85"/>
        <v>243.59668000000147</v>
      </c>
    </row>
    <row r="55" spans="1:49" ht="12.75">
      <c r="A55" s="6">
        <v>1999</v>
      </c>
      <c r="B55" s="34">
        <f t="shared" si="57"/>
        <v>0</v>
      </c>
      <c r="C55" s="34">
        <f t="shared" si="58"/>
        <v>0</v>
      </c>
      <c r="D55" s="34">
        <f t="shared" si="59"/>
        <v>0</v>
      </c>
      <c r="E55" s="34">
        <f t="shared" si="60"/>
        <v>-1398.2718</v>
      </c>
      <c r="F55" s="34">
        <f t="shared" si="61"/>
        <v>281.2847700000002</v>
      </c>
      <c r="G55" s="34">
        <f t="shared" si="62"/>
        <v>1825.0837200000005</v>
      </c>
      <c r="H55" s="34">
        <f t="shared" si="63"/>
        <v>-2163.177319999999</v>
      </c>
      <c r="I55" s="34">
        <f t="shared" si="64"/>
        <v>1745.444599999999</v>
      </c>
      <c r="J55" s="34">
        <f t="shared" si="65"/>
        <v>1013.12266</v>
      </c>
      <c r="K55" s="34">
        <f t="shared" si="66"/>
        <v>1436.24724</v>
      </c>
      <c r="L55" s="34">
        <f t="shared" si="67"/>
        <v>115.11315000000002</v>
      </c>
      <c r="M55" s="34">
        <f t="shared" si="68"/>
        <v>0</v>
      </c>
      <c r="N55" s="34">
        <f t="shared" si="81"/>
        <v>2854.847020000001</v>
      </c>
      <c r="O55" s="34">
        <f t="shared" si="86"/>
        <v>2701.7584300000008</v>
      </c>
      <c r="P55" s="17"/>
      <c r="R55" s="33">
        <v>1999</v>
      </c>
      <c r="S55" s="24">
        <v>0</v>
      </c>
      <c r="T55" s="24">
        <v>0</v>
      </c>
      <c r="U55" s="24">
        <v>0</v>
      </c>
      <c r="V55" s="24">
        <v>865.4</v>
      </c>
      <c r="W55" s="34">
        <v>2718.3</v>
      </c>
      <c r="X55" s="34">
        <v>2874.8</v>
      </c>
      <c r="Y55" s="34">
        <v>3387.5</v>
      </c>
      <c r="Z55" s="34">
        <v>3551.7</v>
      </c>
      <c r="AA55" s="34">
        <v>1751.4</v>
      </c>
      <c r="AB55" s="24">
        <v>573.4</v>
      </c>
      <c r="AC55" s="24">
        <v>22.6</v>
      </c>
      <c r="AD55" s="24">
        <v>0</v>
      </c>
      <c r="AE55" s="34">
        <f t="shared" si="82"/>
        <v>15745.1</v>
      </c>
      <c r="AF55" s="34">
        <f t="shared" si="83"/>
        <v>14283.699999999999</v>
      </c>
      <c r="AG55" s="64"/>
      <c r="AH55" s="65"/>
      <c r="AI55" s="6">
        <v>1999</v>
      </c>
      <c r="AJ55" s="34">
        <f t="shared" si="69"/>
        <v>-59</v>
      </c>
      <c r="AK55" s="34">
        <f t="shared" si="70"/>
        <v>-36</v>
      </c>
      <c r="AL55" s="34">
        <f t="shared" si="71"/>
        <v>-123</v>
      </c>
      <c r="AM55" s="34">
        <f t="shared" si="72"/>
        <v>42.08820000000014</v>
      </c>
      <c r="AN55" s="34">
        <f t="shared" si="73"/>
        <v>-5281.08523</v>
      </c>
      <c r="AO55" s="34">
        <f t="shared" si="74"/>
        <v>-1584.4562799999994</v>
      </c>
      <c r="AP55" s="34">
        <f t="shared" si="75"/>
        <v>-347.1273199999996</v>
      </c>
      <c r="AQ55" s="34">
        <f t="shared" si="76"/>
        <v>1521.6245999999992</v>
      </c>
      <c r="AR55" s="34">
        <f t="shared" si="77"/>
        <v>136.28265999999985</v>
      </c>
      <c r="AS55" s="34">
        <f t="shared" si="78"/>
        <v>10.24723999999992</v>
      </c>
      <c r="AT55" s="34">
        <f t="shared" si="79"/>
        <v>-1105.8868499999999</v>
      </c>
      <c r="AU55" s="34">
        <f t="shared" si="80"/>
        <v>-84</v>
      </c>
      <c r="AV55" s="34">
        <f t="shared" si="84"/>
        <v>-6910.31298</v>
      </c>
      <c r="AW55" s="34">
        <f t="shared" si="85"/>
        <v>-5554.76157</v>
      </c>
    </row>
    <row r="56" spans="1:49" ht="12.75">
      <c r="A56" s="6">
        <v>2000</v>
      </c>
      <c r="B56" s="34">
        <f t="shared" si="57"/>
        <v>0</v>
      </c>
      <c r="C56" s="34">
        <f t="shared" si="58"/>
        <v>0</v>
      </c>
      <c r="D56" s="34">
        <f t="shared" si="59"/>
        <v>0</v>
      </c>
      <c r="E56" s="34">
        <f t="shared" si="60"/>
        <v>-555.7311</v>
      </c>
      <c r="F56" s="34">
        <f t="shared" si="61"/>
        <v>3260.371400000001</v>
      </c>
      <c r="G56" s="34">
        <f t="shared" si="62"/>
        <v>3623.645550000001</v>
      </c>
      <c r="H56" s="34">
        <f t="shared" si="63"/>
        <v>1513.8039000000008</v>
      </c>
      <c r="I56" s="34">
        <f t="shared" si="64"/>
        <v>-2777.46407</v>
      </c>
      <c r="J56" s="34">
        <f t="shared" si="65"/>
        <v>2120.33203</v>
      </c>
      <c r="K56" s="34">
        <f t="shared" si="66"/>
        <v>1563.5955000000001</v>
      </c>
      <c r="L56" s="34">
        <f t="shared" si="67"/>
        <v>799.5456</v>
      </c>
      <c r="M56" s="34">
        <f t="shared" si="68"/>
        <v>0</v>
      </c>
      <c r="N56" s="34">
        <f t="shared" si="81"/>
        <v>9548.098810000001</v>
      </c>
      <c r="O56" s="34">
        <f t="shared" si="86"/>
        <v>7740.688810000003</v>
      </c>
      <c r="P56" s="17"/>
      <c r="R56" s="33">
        <v>2000</v>
      </c>
      <c r="S56" s="24">
        <v>0</v>
      </c>
      <c r="T56" s="24">
        <v>0</v>
      </c>
      <c r="U56" s="24">
        <v>0</v>
      </c>
      <c r="V56" s="24">
        <v>518.3</v>
      </c>
      <c r="W56" s="34">
        <v>3025.8</v>
      </c>
      <c r="X56" s="34">
        <v>4044.6</v>
      </c>
      <c r="Y56" s="34">
        <v>4453.5</v>
      </c>
      <c r="Z56" s="34">
        <v>2268.3</v>
      </c>
      <c r="AA56" s="34">
        <v>1090.2</v>
      </c>
      <c r="AB56" s="24">
        <v>788.5</v>
      </c>
      <c r="AC56" s="24">
        <v>403.2</v>
      </c>
      <c r="AD56" s="24">
        <v>0</v>
      </c>
      <c r="AE56" s="34">
        <f t="shared" si="82"/>
        <v>16592.4</v>
      </c>
      <c r="AF56" s="34">
        <f t="shared" si="83"/>
        <v>14882.400000000001</v>
      </c>
      <c r="AG56" s="64"/>
      <c r="AH56" s="65"/>
      <c r="AI56" s="6">
        <v>2000</v>
      </c>
      <c r="AJ56" s="34">
        <f t="shared" si="69"/>
        <v>-56</v>
      </c>
      <c r="AK56" s="34">
        <f t="shared" si="70"/>
        <v>-36</v>
      </c>
      <c r="AL56" s="34">
        <f t="shared" si="71"/>
        <v>-159</v>
      </c>
      <c r="AM56" s="34">
        <f t="shared" si="72"/>
        <v>-960.2111</v>
      </c>
      <c r="AN56" s="34">
        <f t="shared" si="73"/>
        <v>-2096.838599999999</v>
      </c>
      <c r="AO56" s="34">
        <f t="shared" si="74"/>
        <v>1391.3155500000012</v>
      </c>
      <c r="AP56" s="34">
        <f t="shared" si="75"/>
        <v>3018.983900000001</v>
      </c>
      <c r="AQ56" s="34">
        <f t="shared" si="76"/>
        <v>2559.9859300000007</v>
      </c>
      <c r="AR56" s="34">
        <f t="shared" si="77"/>
        <v>682.0020300000001</v>
      </c>
      <c r="AS56" s="34">
        <f t="shared" si="78"/>
        <v>247.59550000000013</v>
      </c>
      <c r="AT56" s="34">
        <f t="shared" si="79"/>
        <v>-434.45439999999996</v>
      </c>
      <c r="AU56" s="34">
        <f t="shared" si="80"/>
        <v>-67</v>
      </c>
      <c r="AV56" s="34">
        <f t="shared" si="84"/>
        <v>4090.3788100000047</v>
      </c>
      <c r="AW56" s="34">
        <f t="shared" si="85"/>
        <v>5555.4488100000035</v>
      </c>
    </row>
    <row r="57" spans="1:49" ht="12.75">
      <c r="A57" s="6">
        <v>2001</v>
      </c>
      <c r="B57" s="34">
        <f t="shared" si="57"/>
        <v>0</v>
      </c>
      <c r="C57" s="34">
        <f t="shared" si="58"/>
        <v>0</v>
      </c>
      <c r="D57" s="34">
        <f t="shared" si="59"/>
        <v>0</v>
      </c>
      <c r="E57" s="34">
        <f t="shared" si="60"/>
        <v>0</v>
      </c>
      <c r="F57" s="34">
        <f t="shared" si="61"/>
        <v>1087.688790000001</v>
      </c>
      <c r="G57" s="34">
        <f t="shared" si="62"/>
        <v>7442.095260000001</v>
      </c>
      <c r="H57" s="34">
        <f t="shared" si="63"/>
        <v>-1174.4458399999985</v>
      </c>
      <c r="I57" s="34">
        <f t="shared" si="64"/>
        <v>2971.7115999999996</v>
      </c>
      <c r="J57" s="34">
        <f t="shared" si="65"/>
        <v>-507.12927000000013</v>
      </c>
      <c r="K57" s="34">
        <f t="shared" si="66"/>
        <v>1531.8675</v>
      </c>
      <c r="L57" s="34">
        <f t="shared" si="67"/>
        <v>1119.6018000000001</v>
      </c>
      <c r="M57" s="34">
        <f t="shared" si="68"/>
        <v>0</v>
      </c>
      <c r="N57" s="34">
        <f t="shared" si="81"/>
        <v>12471.389840000005</v>
      </c>
      <c r="O57" s="34">
        <f t="shared" si="86"/>
        <v>9819.920540000005</v>
      </c>
      <c r="P57" s="17"/>
      <c r="R57" s="33">
        <v>2001</v>
      </c>
      <c r="S57" s="24">
        <v>0</v>
      </c>
      <c r="T57" s="24">
        <v>0</v>
      </c>
      <c r="U57" s="24">
        <v>0</v>
      </c>
      <c r="V57" s="24">
        <v>0</v>
      </c>
      <c r="W57" s="34">
        <v>3280.6</v>
      </c>
      <c r="X57" s="34">
        <v>3830.9</v>
      </c>
      <c r="Y57" s="34">
        <v>4066.3</v>
      </c>
      <c r="Z57" s="34">
        <v>2650.9</v>
      </c>
      <c r="AA57" s="34">
        <v>905.5</v>
      </c>
      <c r="AB57" s="24">
        <v>772.5</v>
      </c>
      <c r="AC57" s="24">
        <v>564.6</v>
      </c>
      <c r="AD57" s="24">
        <v>0</v>
      </c>
      <c r="AE57" s="34">
        <f t="shared" si="82"/>
        <v>16071.3</v>
      </c>
      <c r="AF57" s="34">
        <f t="shared" si="83"/>
        <v>14734.199999999999</v>
      </c>
      <c r="AG57" s="64"/>
      <c r="AH57" s="65"/>
      <c r="AI57" s="6">
        <v>2001</v>
      </c>
      <c r="AJ57" s="34">
        <f t="shared" si="69"/>
        <v>-50</v>
      </c>
      <c r="AK57" s="34">
        <f t="shared" si="70"/>
        <v>-32</v>
      </c>
      <c r="AL57" s="34">
        <f t="shared" si="71"/>
        <v>-139</v>
      </c>
      <c r="AM57" s="34">
        <f t="shared" si="72"/>
        <v>-764</v>
      </c>
      <c r="AN57" s="34">
        <f t="shared" si="73"/>
        <v>-146.981209999999</v>
      </c>
      <c r="AO57" s="34">
        <f t="shared" si="74"/>
        <v>1709.7452600000006</v>
      </c>
      <c r="AP57" s="34">
        <f t="shared" si="75"/>
        <v>273.7241600000016</v>
      </c>
      <c r="AQ57" s="34">
        <f t="shared" si="76"/>
        <v>-556.1684000000005</v>
      </c>
      <c r="AR57" s="34">
        <f t="shared" si="77"/>
        <v>340.5807299999999</v>
      </c>
      <c r="AS57" s="34">
        <f t="shared" si="78"/>
        <v>-274.13249999999994</v>
      </c>
      <c r="AT57" s="34">
        <f t="shared" si="79"/>
        <v>-124.39819999999986</v>
      </c>
      <c r="AU57" s="34">
        <f t="shared" si="80"/>
        <v>-73</v>
      </c>
      <c r="AV57" s="34">
        <f t="shared" si="84"/>
        <v>164.3698400000028</v>
      </c>
      <c r="AW57" s="34">
        <f t="shared" si="85"/>
        <v>1620.9005400000026</v>
      </c>
    </row>
    <row r="58" spans="1:49" ht="12.75">
      <c r="A58" s="10">
        <v>2002</v>
      </c>
      <c r="B58" s="36">
        <f t="shared" si="57"/>
        <v>0</v>
      </c>
      <c r="C58" s="36">
        <f t="shared" si="58"/>
        <v>0</v>
      </c>
      <c r="D58" s="36">
        <f t="shared" si="59"/>
        <v>0</v>
      </c>
      <c r="E58" s="36">
        <f t="shared" si="60"/>
        <v>1298.6409</v>
      </c>
      <c r="F58" s="36">
        <f t="shared" si="61"/>
        <v>4414.96968</v>
      </c>
      <c r="G58" s="36">
        <f t="shared" si="62"/>
        <v>3641.42705</v>
      </c>
      <c r="H58" s="36">
        <f t="shared" si="63"/>
        <v>-1514.70334</v>
      </c>
      <c r="I58" s="36">
        <f t="shared" si="64"/>
        <v>3170.5092000000004</v>
      </c>
      <c r="J58" s="36">
        <f t="shared" si="65"/>
        <v>1556.635260000001</v>
      </c>
      <c r="K58" s="36">
        <f t="shared" si="66"/>
        <v>1781.78499</v>
      </c>
      <c r="L58" s="36">
        <f t="shared" si="67"/>
        <v>489.2061</v>
      </c>
      <c r="M58" s="36">
        <f t="shared" si="68"/>
        <v>0</v>
      </c>
      <c r="N58" s="36">
        <f t="shared" si="81"/>
        <v>14838.469840000002</v>
      </c>
      <c r="O58" s="36">
        <f t="shared" si="86"/>
        <v>11268.837850000002</v>
      </c>
      <c r="P58" s="17"/>
      <c r="R58" s="35">
        <v>2002</v>
      </c>
      <c r="S58" s="24">
        <v>0</v>
      </c>
      <c r="T58" s="24">
        <v>0</v>
      </c>
      <c r="U58" s="24">
        <v>0</v>
      </c>
      <c r="V58" s="24">
        <v>672.3</v>
      </c>
      <c r="W58" s="36">
        <v>2569.5</v>
      </c>
      <c r="X58" s="36">
        <v>2660.1</v>
      </c>
      <c r="Y58" s="36">
        <v>3512.1</v>
      </c>
      <c r="Z58" s="36">
        <v>3627</v>
      </c>
      <c r="AA58" s="36">
        <v>1891.4</v>
      </c>
      <c r="AB58" s="24">
        <v>817.1</v>
      </c>
      <c r="AC58" s="24">
        <v>246.7</v>
      </c>
      <c r="AD58" s="24">
        <v>0</v>
      </c>
      <c r="AE58" s="36">
        <f t="shared" si="82"/>
        <v>15996.2</v>
      </c>
      <c r="AF58" s="36">
        <f t="shared" si="83"/>
        <v>14260.1</v>
      </c>
      <c r="AG58" s="64"/>
      <c r="AH58" s="65"/>
      <c r="AI58" s="10">
        <v>2002</v>
      </c>
      <c r="AJ58" s="36">
        <f t="shared" si="69"/>
        <v>-51</v>
      </c>
      <c r="AK58" s="36">
        <f t="shared" si="70"/>
        <v>-32</v>
      </c>
      <c r="AL58" s="36">
        <f t="shared" si="71"/>
        <v>-135</v>
      </c>
      <c r="AM58" s="36">
        <f t="shared" si="72"/>
        <v>278.1709000000001</v>
      </c>
      <c r="AN58" s="36">
        <f t="shared" si="73"/>
        <v>-420.5003200000001</v>
      </c>
      <c r="AO58" s="36">
        <f t="shared" si="74"/>
        <v>-2347.2629500000003</v>
      </c>
      <c r="AP58" s="36">
        <f t="shared" si="75"/>
        <v>-185.64334000000053</v>
      </c>
      <c r="AQ58" s="36">
        <f t="shared" si="76"/>
        <v>1442.5792000000001</v>
      </c>
      <c r="AR58" s="36">
        <f t="shared" si="77"/>
        <v>474.26526000000104</v>
      </c>
      <c r="AS58" s="36">
        <f t="shared" si="78"/>
        <v>-324.2150099999999</v>
      </c>
      <c r="AT58" s="36">
        <f t="shared" si="79"/>
        <v>-773.7939</v>
      </c>
      <c r="AU58" s="36">
        <f t="shared" si="80"/>
        <v>-80</v>
      </c>
      <c r="AV58" s="36">
        <f t="shared" si="84"/>
        <v>-2154.4001599999997</v>
      </c>
      <c r="AW58" s="36">
        <f t="shared" si="85"/>
        <v>-1036.5621499999997</v>
      </c>
    </row>
    <row r="59" spans="16:34" ht="12.75">
      <c r="P59" s="17"/>
      <c r="R59" s="33">
        <v>2003</v>
      </c>
      <c r="S59" s="24">
        <v>0</v>
      </c>
      <c r="T59" s="24">
        <v>0</v>
      </c>
      <c r="U59" s="24">
        <v>0</v>
      </c>
      <c r="V59" s="24">
        <v>539.9</v>
      </c>
      <c r="W59" s="34">
        <v>1804.5</v>
      </c>
      <c r="X59" s="34">
        <v>3428.4</v>
      </c>
      <c r="Y59" s="34">
        <v>3560.9</v>
      </c>
      <c r="Z59" s="34">
        <v>1832.8</v>
      </c>
      <c r="AA59" s="34">
        <v>853.7</v>
      </c>
      <c r="AB59" s="24">
        <v>645.4</v>
      </c>
      <c r="AC59" s="24">
        <v>265.16</v>
      </c>
      <c r="AD59" s="24">
        <v>0</v>
      </c>
      <c r="AE59" s="34">
        <f t="shared" si="82"/>
        <v>12930.76</v>
      </c>
      <c r="AF59" s="34">
        <f t="shared" si="83"/>
        <v>11480.3</v>
      </c>
      <c r="AG59" s="64"/>
      <c r="AH59" s="65"/>
    </row>
    <row r="60" spans="2:49" ht="12.75">
      <c r="B60" s="14">
        <f>AVERAGE(B52,B53,B58)</f>
        <v>0</v>
      </c>
      <c r="C60" s="14">
        <f aca="true" t="shared" si="87" ref="C60:M60">AVERAGE(C52,C53,C58)</f>
        <v>0</v>
      </c>
      <c r="D60" s="14">
        <f t="shared" si="87"/>
        <v>0</v>
      </c>
      <c r="E60" s="14">
        <f t="shared" si="87"/>
        <v>716.2496000000001</v>
      </c>
      <c r="F60" s="14">
        <f t="shared" si="87"/>
        <v>3702.2420866666666</v>
      </c>
      <c r="G60" s="14">
        <f t="shared" si="87"/>
        <v>2047.3295933333336</v>
      </c>
      <c r="H60" s="14">
        <f t="shared" si="87"/>
        <v>-861.857</v>
      </c>
      <c r="I60" s="14">
        <f t="shared" si="87"/>
        <v>2954.9647000000004</v>
      </c>
      <c r="J60" s="14">
        <f t="shared" si="87"/>
        <v>2415.2042300000003</v>
      </c>
      <c r="K60" s="14">
        <f t="shared" si="87"/>
        <v>1865.9831700000002</v>
      </c>
      <c r="L60" s="14">
        <f t="shared" si="87"/>
        <v>639.85461</v>
      </c>
      <c r="M60" s="14">
        <f t="shared" si="87"/>
        <v>0</v>
      </c>
      <c r="N60" s="14">
        <f>SUM(B60:M60)</f>
        <v>13479.97099</v>
      </c>
      <c r="O60" s="14">
        <f>SUM(F60:J60)</f>
        <v>10257.88361</v>
      </c>
      <c r="P60" s="17"/>
      <c r="R60" s="31">
        <v>2004</v>
      </c>
      <c r="S60" s="24">
        <v>0</v>
      </c>
      <c r="T60" s="24">
        <v>0</v>
      </c>
      <c r="U60" s="24">
        <v>0</v>
      </c>
      <c r="V60" s="24">
        <v>723.5</v>
      </c>
      <c r="W60" s="32">
        <v>2961.3</v>
      </c>
      <c r="X60" s="32">
        <v>2445.8</v>
      </c>
      <c r="Y60" s="32">
        <v>3701.1</v>
      </c>
      <c r="Z60" s="32">
        <v>2436.6</v>
      </c>
      <c r="AA60" s="32">
        <v>1159.9</v>
      </c>
      <c r="AB60" s="24">
        <v>834.7</v>
      </c>
      <c r="AC60" s="24">
        <v>481.83</v>
      </c>
      <c r="AD60" s="24">
        <v>0</v>
      </c>
      <c r="AE60" s="32">
        <f t="shared" si="82"/>
        <v>14744.730000000001</v>
      </c>
      <c r="AF60" s="32">
        <f t="shared" si="83"/>
        <v>12704.7</v>
      </c>
      <c r="AG60" s="64"/>
      <c r="AH60" s="65"/>
      <c r="AJ60" s="14">
        <f>AVERAGE(AJ52,AJ53,AJ58)</f>
        <v>-53.333333333333336</v>
      </c>
      <c r="AK60" s="14">
        <f aca="true" t="shared" si="88" ref="AK60:AU60">AVERAGE(AK52,AK53,AK58)</f>
        <v>-33.666666666666664</v>
      </c>
      <c r="AL60" s="14">
        <f t="shared" si="88"/>
        <v>-153.66666666666666</v>
      </c>
      <c r="AM60" s="14">
        <f t="shared" si="88"/>
        <v>-40.14706666666658</v>
      </c>
      <c r="AN60" s="14">
        <f t="shared" si="88"/>
        <v>-1202.8079133333335</v>
      </c>
      <c r="AO60" s="14">
        <f t="shared" si="88"/>
        <v>-2842.6204066666664</v>
      </c>
      <c r="AP60" s="14">
        <f t="shared" si="88"/>
        <v>163.70300000000012</v>
      </c>
      <c r="AQ60" s="14">
        <f t="shared" si="88"/>
        <v>2003.6380333333334</v>
      </c>
      <c r="AR60" s="14">
        <f t="shared" si="88"/>
        <v>1250.7542300000005</v>
      </c>
      <c r="AS60" s="14">
        <f t="shared" si="88"/>
        <v>242.98316999999997</v>
      </c>
      <c r="AT60" s="14">
        <f t="shared" si="88"/>
        <v>-608.14539</v>
      </c>
      <c r="AU60" s="14">
        <f t="shared" si="88"/>
        <v>-85</v>
      </c>
      <c r="AV60" s="14">
        <f>SUM(AJ60:AU60)</f>
        <v>-1358.309009999999</v>
      </c>
      <c r="AW60" s="14">
        <f>SUM(AN60:AR60)</f>
        <v>-627.3330566666662</v>
      </c>
    </row>
    <row r="61" spans="2:49" ht="12.75">
      <c r="B61" s="18">
        <f>AVERAGE(B49,B54,B55,B56,B57)</f>
        <v>0</v>
      </c>
      <c r="C61" s="18">
        <f aca="true" t="shared" si="89" ref="C61:M61">AVERAGE(C49,C54,C55,C56,C57)</f>
        <v>0</v>
      </c>
      <c r="D61" s="18">
        <f t="shared" si="89"/>
        <v>0</v>
      </c>
      <c r="E61" s="18">
        <f t="shared" si="89"/>
        <v>189.38513600000005</v>
      </c>
      <c r="F61" s="18">
        <f t="shared" si="89"/>
        <v>2442.6713280000004</v>
      </c>
      <c r="G61" s="18">
        <f t="shared" si="89"/>
        <v>3897.443596000001</v>
      </c>
      <c r="H61" s="18">
        <f t="shared" si="89"/>
        <v>917.3744240000009</v>
      </c>
      <c r="I61" s="18">
        <f t="shared" si="89"/>
        <v>1490.4264819999999</v>
      </c>
      <c r="J61" s="18">
        <f t="shared" si="89"/>
        <v>677.4776099999999</v>
      </c>
      <c r="K61" s="18">
        <f t="shared" si="89"/>
        <v>1438.1667840000002</v>
      </c>
      <c r="L61" s="18">
        <f t="shared" si="89"/>
        <v>630.6177960000001</v>
      </c>
      <c r="M61" s="18">
        <f t="shared" si="89"/>
        <v>0</v>
      </c>
      <c r="N61" s="18">
        <f>SUM(B61:M61)</f>
        <v>11683.563156000004</v>
      </c>
      <c r="O61" s="18">
        <f>SUM(F61:J61)</f>
        <v>9425.393440000002</v>
      </c>
      <c r="P61" s="17"/>
      <c r="R61" s="35">
        <v>2005</v>
      </c>
      <c r="S61" s="24">
        <v>0</v>
      </c>
      <c r="T61" s="24">
        <v>0</v>
      </c>
      <c r="U61" s="24">
        <v>0</v>
      </c>
      <c r="V61" s="24">
        <v>638.3</v>
      </c>
      <c r="W61" s="36">
        <v>1808.1</v>
      </c>
      <c r="X61" s="36">
        <v>1560.8</v>
      </c>
      <c r="Y61" s="36">
        <v>3112</v>
      </c>
      <c r="Z61" s="36">
        <v>3303.6</v>
      </c>
      <c r="AA61" s="36">
        <v>1077.7</v>
      </c>
      <c r="AB61" s="24">
        <v>755.7</v>
      </c>
      <c r="AC61" s="24">
        <v>540.88</v>
      </c>
      <c r="AD61" s="24">
        <v>0</v>
      </c>
      <c r="AE61" s="36">
        <f t="shared" si="82"/>
        <v>12797.08</v>
      </c>
      <c r="AF61" s="36">
        <f t="shared" si="83"/>
        <v>10862.2</v>
      </c>
      <c r="AG61" s="64"/>
      <c r="AH61" s="65"/>
      <c r="AJ61" s="18">
        <f>AVERAGE(AJ49,AJ54,AJ55,AJ56,AJ57)</f>
        <v>-50.8</v>
      </c>
      <c r="AK61" s="18">
        <f aca="true" t="shared" si="90" ref="AK61:AU61">AVERAGE(AK49,AK54,AK55,AK56,AK57)</f>
        <v>-31.2</v>
      </c>
      <c r="AL61" s="18">
        <f t="shared" si="90"/>
        <v>-144.8</v>
      </c>
      <c r="AM61" s="18">
        <f t="shared" si="90"/>
        <v>-100.16486399999994</v>
      </c>
      <c r="AN61" s="18">
        <f t="shared" si="90"/>
        <v>-1086.1586719999993</v>
      </c>
      <c r="AO61" s="18">
        <f t="shared" si="90"/>
        <v>-251.8784039999995</v>
      </c>
      <c r="AP61" s="18">
        <f t="shared" si="90"/>
        <v>1733.7284240000008</v>
      </c>
      <c r="AQ61" s="18">
        <f t="shared" si="90"/>
        <v>1473.2164820000003</v>
      </c>
      <c r="AR61" s="18">
        <f t="shared" si="90"/>
        <v>3.175609999999915</v>
      </c>
      <c r="AS61" s="18">
        <f t="shared" si="90"/>
        <v>-177.43321599999993</v>
      </c>
      <c r="AT61" s="18">
        <f t="shared" si="90"/>
        <v>-612.9822039999999</v>
      </c>
      <c r="AU61" s="18">
        <f t="shared" si="90"/>
        <v>-78.6</v>
      </c>
      <c r="AV61" s="18">
        <f>SUM(AJ61:AU61)</f>
        <v>676.1031560000025</v>
      </c>
      <c r="AW61" s="18">
        <f>SUM(AN61:AR61)</f>
        <v>1872.0834400000022</v>
      </c>
    </row>
    <row r="62" spans="2:49" ht="12.75">
      <c r="B62" s="39">
        <f>AVERAGE(B48,B50,B51)</f>
        <v>0</v>
      </c>
      <c r="C62" s="39">
        <f aca="true" t="shared" si="91" ref="C62:M62">AVERAGE(C48,C50,C51)</f>
        <v>0</v>
      </c>
      <c r="D62" s="39">
        <f t="shared" si="91"/>
        <v>0</v>
      </c>
      <c r="E62" s="39">
        <f t="shared" si="91"/>
        <v>1172.2591600000003</v>
      </c>
      <c r="F62" s="39">
        <f t="shared" si="91"/>
        <v>2744.5962000000004</v>
      </c>
      <c r="G62" s="39">
        <f t="shared" si="91"/>
        <v>5386.802233333334</v>
      </c>
      <c r="H62" s="39">
        <f t="shared" si="91"/>
        <v>17.339766666668158</v>
      </c>
      <c r="I62" s="39">
        <f t="shared" si="91"/>
        <v>1276.6613133333333</v>
      </c>
      <c r="J62" s="39">
        <f t="shared" si="91"/>
        <v>-7.740703333333158</v>
      </c>
      <c r="K62" s="39">
        <f t="shared" si="91"/>
        <v>1578.71918</v>
      </c>
      <c r="L62" s="39">
        <f t="shared" si="91"/>
        <v>645.72429</v>
      </c>
      <c r="M62" s="39">
        <f t="shared" si="91"/>
        <v>0</v>
      </c>
      <c r="N62" s="39">
        <f>SUM(B62:M62)</f>
        <v>12814.361440000002</v>
      </c>
      <c r="O62" s="39">
        <f>SUM(F62:J62)</f>
        <v>9417.658810000003</v>
      </c>
      <c r="P62" s="17"/>
      <c r="R62" s="35">
        <v>2006</v>
      </c>
      <c r="S62" s="24">
        <v>0</v>
      </c>
      <c r="T62" s="24">
        <v>0</v>
      </c>
      <c r="U62" s="24">
        <v>0</v>
      </c>
      <c r="V62" s="24">
        <v>618.1</v>
      </c>
      <c r="W62" s="36">
        <v>2876.5</v>
      </c>
      <c r="X62" s="36">
        <v>2644.3</v>
      </c>
      <c r="Y62" s="36">
        <v>4111.6</v>
      </c>
      <c r="Z62" s="36">
        <v>2976.7</v>
      </c>
      <c r="AA62" s="36">
        <v>916.2</v>
      </c>
      <c r="AB62" s="24">
        <v>657.5</v>
      </c>
      <c r="AC62" s="24">
        <v>215.39</v>
      </c>
      <c r="AD62" s="24">
        <v>0</v>
      </c>
      <c r="AE62" s="36">
        <f t="shared" si="82"/>
        <v>15016.29</v>
      </c>
      <c r="AF62" s="36">
        <f t="shared" si="83"/>
        <v>13525.300000000003</v>
      </c>
      <c r="AG62" s="64"/>
      <c r="AH62" s="65"/>
      <c r="AJ62" s="39">
        <f>AVERAGE(AJ48,AJ50,AJ51)</f>
        <v>-40</v>
      </c>
      <c r="AK62" s="39">
        <f aca="true" t="shared" si="92" ref="AK62:AU62">AVERAGE(AK48,AK50,AK51)</f>
        <v>-25</v>
      </c>
      <c r="AL62" s="39">
        <f t="shared" si="92"/>
        <v>-149.66666666666666</v>
      </c>
      <c r="AM62" s="39">
        <f t="shared" si="92"/>
        <v>152.3191600000001</v>
      </c>
      <c r="AN62" s="39">
        <f t="shared" si="92"/>
        <v>474.70620000000054</v>
      </c>
      <c r="AO62" s="39">
        <f t="shared" si="92"/>
        <v>1009.7055666666674</v>
      </c>
      <c r="AP62" s="39">
        <f t="shared" si="92"/>
        <v>1347.959766666668</v>
      </c>
      <c r="AQ62" s="39">
        <f t="shared" si="92"/>
        <v>554.0779800000001</v>
      </c>
      <c r="AR62" s="39">
        <f t="shared" si="92"/>
        <v>744.5926300000001</v>
      </c>
      <c r="AS62" s="39">
        <f t="shared" si="92"/>
        <v>36.71918000000013</v>
      </c>
      <c r="AT62" s="39">
        <f t="shared" si="92"/>
        <v>-275.94237666666663</v>
      </c>
      <c r="AU62" s="39">
        <f t="shared" si="92"/>
        <v>-47</v>
      </c>
      <c r="AV62" s="39">
        <f>SUM(AJ62:AU62)</f>
        <v>3782.471440000003</v>
      </c>
      <c r="AW62" s="39">
        <f>SUM(AN62:AR62)</f>
        <v>4131.042143333336</v>
      </c>
    </row>
    <row r="63" spans="18:34" ht="12.75">
      <c r="R63" s="31">
        <v>2007</v>
      </c>
      <c r="S63" s="24">
        <v>0</v>
      </c>
      <c r="T63" s="24">
        <v>0</v>
      </c>
      <c r="U63" s="24">
        <v>0</v>
      </c>
      <c r="V63" s="24">
        <v>928.9</v>
      </c>
      <c r="W63" s="32">
        <v>3127.4</v>
      </c>
      <c r="X63" s="32">
        <v>3491.6</v>
      </c>
      <c r="Y63" s="32">
        <v>3810.7</v>
      </c>
      <c r="Z63" s="32">
        <v>1449</v>
      </c>
      <c r="AA63" s="32">
        <v>716.1</v>
      </c>
      <c r="AB63" s="24">
        <v>699.8</v>
      </c>
      <c r="AC63" s="24">
        <v>380.38</v>
      </c>
      <c r="AD63" s="24">
        <v>0</v>
      </c>
      <c r="AE63" s="32">
        <f t="shared" si="82"/>
        <v>14603.879999999997</v>
      </c>
      <c r="AF63" s="32">
        <f t="shared" si="83"/>
        <v>12594.800000000001</v>
      </c>
      <c r="AG63" s="64"/>
      <c r="AH63" s="65"/>
    </row>
    <row r="64" spans="18:48" ht="12.75">
      <c r="R64" s="35">
        <v>2008</v>
      </c>
      <c r="S64" s="24">
        <v>0</v>
      </c>
      <c r="T64" s="24">
        <v>0</v>
      </c>
      <c r="U64" s="24">
        <v>0</v>
      </c>
      <c r="V64" s="24">
        <v>408.98</v>
      </c>
      <c r="W64" s="36">
        <v>2581.3</v>
      </c>
      <c r="X64" s="36">
        <v>2802.5</v>
      </c>
      <c r="Y64" s="36">
        <v>4064.5</v>
      </c>
      <c r="Z64" s="36">
        <v>3633.1</v>
      </c>
      <c r="AA64" s="36">
        <v>1751.6</v>
      </c>
      <c r="AB64" s="24">
        <v>982</v>
      </c>
      <c r="AC64" s="24">
        <v>565.7</v>
      </c>
      <c r="AD64" s="24">
        <v>4.92</v>
      </c>
      <c r="AE64" s="36">
        <f t="shared" si="82"/>
        <v>16794.6</v>
      </c>
      <c r="AF64" s="36">
        <f t="shared" si="83"/>
        <v>14833</v>
      </c>
      <c r="AG64" s="64"/>
      <c r="AH64" s="65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8:50" ht="12.75">
      <c r="R65" s="33">
        <v>2009</v>
      </c>
      <c r="S65" s="24">
        <v>0</v>
      </c>
      <c r="T65" s="24">
        <v>0</v>
      </c>
      <c r="U65" s="24">
        <v>3.53</v>
      </c>
      <c r="V65" s="24">
        <v>82.2</v>
      </c>
      <c r="W65" s="34">
        <v>3294</v>
      </c>
      <c r="X65" s="34">
        <v>3974</v>
      </c>
      <c r="Y65" s="34">
        <v>4294.9</v>
      </c>
      <c r="Z65" s="34">
        <v>3135</v>
      </c>
      <c r="AA65" s="34">
        <v>1634.3</v>
      </c>
      <c r="AB65" s="24">
        <v>0</v>
      </c>
      <c r="AC65" s="24">
        <v>0</v>
      </c>
      <c r="AD65" s="24">
        <v>0</v>
      </c>
      <c r="AE65" s="34">
        <f t="shared" si="82"/>
        <v>16417.93</v>
      </c>
      <c r="AF65" s="34">
        <f t="shared" si="83"/>
        <v>16332.199999999999</v>
      </c>
      <c r="AG65" s="64"/>
      <c r="AH65" s="65"/>
      <c r="AX65" s="4"/>
    </row>
    <row r="66" spans="18:50" ht="12.75">
      <c r="R66" s="37" t="s">
        <v>14</v>
      </c>
      <c r="S66" s="38"/>
      <c r="T66" s="38"/>
      <c r="U66" s="38"/>
      <c r="V66" s="38">
        <f>AVERAGE(V48:V65)</f>
        <v>574.3438888888888</v>
      </c>
      <c r="W66" s="38">
        <f aca="true" t="shared" si="93" ref="W66:AC66">AVERAGE(W48:W65)</f>
        <v>2767.3166666666666</v>
      </c>
      <c r="X66" s="38">
        <f t="shared" si="93"/>
        <v>3168.888888888889</v>
      </c>
      <c r="Y66" s="38">
        <f t="shared" si="93"/>
        <v>3730.4499999999994</v>
      </c>
      <c r="Z66" s="38">
        <f t="shared" si="93"/>
        <v>2820.95</v>
      </c>
      <c r="AA66" s="38">
        <f t="shared" si="93"/>
        <v>1274.6733333333332</v>
      </c>
      <c r="AB66" s="38">
        <f t="shared" si="93"/>
        <v>701.338888888889</v>
      </c>
      <c r="AC66" s="38">
        <f t="shared" si="93"/>
        <v>322.6077777777778</v>
      </c>
      <c r="AD66" s="38"/>
      <c r="AE66" s="38">
        <f>AVERAGE(AE48:AE65)</f>
        <v>15361.038888888892</v>
      </c>
      <c r="AF66" s="38">
        <f>AVERAGE(AF48:AF65)</f>
        <v>13762.27888888889</v>
      </c>
      <c r="AG66" s="66"/>
      <c r="AH66" s="67"/>
      <c r="AX66" s="32"/>
    </row>
    <row r="67" spans="18:50" ht="12.75">
      <c r="R67" s="5" t="s">
        <v>7</v>
      </c>
      <c r="S67" s="1"/>
      <c r="T67" s="1" t="s">
        <v>11</v>
      </c>
      <c r="U67" s="38"/>
      <c r="V67" s="14">
        <f aca="true" t="shared" si="94" ref="V67:AC67">AVERAGE(V52,V53,V58,V61,V62,V64)*1.983</f>
        <v>1126.66789</v>
      </c>
      <c r="W67" s="14">
        <f>AVERAGE(W52,W53,W58,W61,W62,W64)*1.983</f>
        <v>4555.97555</v>
      </c>
      <c r="X67" s="14">
        <f>AVERAGE(X52,X53,X58,X61,X62,X64)*1.983</f>
        <v>4861.985500000001</v>
      </c>
      <c r="Y67" s="14">
        <f t="shared" si="94"/>
        <v>7284.418299999999</v>
      </c>
      <c r="Z67" s="14">
        <f t="shared" si="94"/>
        <v>6831.2366999999995</v>
      </c>
      <c r="AA67" s="14">
        <f t="shared" si="94"/>
        <v>3114.7642</v>
      </c>
      <c r="AB67" s="14">
        <f t="shared" si="94"/>
        <v>1655.4745000000003</v>
      </c>
      <c r="AC67" s="14">
        <f t="shared" si="94"/>
        <v>756.8383899999999</v>
      </c>
      <c r="AD67" s="1"/>
      <c r="AE67" s="14">
        <f>AVERAGE(AE52,AE53,AE58,AE61,AE62,AE64)*1.983</f>
        <v>30188.987090000002</v>
      </c>
      <c r="AF67" s="14">
        <f>AVERAGE(AF52,AF53,AF58,AF61,AF62,AF64)*1.983</f>
        <v>26648.38025</v>
      </c>
      <c r="AG67" s="63"/>
      <c r="AH67" s="68"/>
      <c r="AX67" s="34"/>
    </row>
    <row r="68" spans="18:50" ht="12.75">
      <c r="R68" s="5" t="s">
        <v>9</v>
      </c>
      <c r="S68" s="1"/>
      <c r="T68" s="1"/>
      <c r="U68" s="38"/>
      <c r="V68" s="18">
        <f aca="true" t="shared" si="95" ref="V68:AC68">AVERAGE(V49,V54,V55,V56,V57,V59,V65)*1.983</f>
        <v>1001.1628757142859</v>
      </c>
      <c r="W68" s="18">
        <f t="shared" si="95"/>
        <v>5710.388442857143</v>
      </c>
      <c r="X68" s="18">
        <f t="shared" si="95"/>
        <v>6661.7185285714295</v>
      </c>
      <c r="Y68" s="18">
        <f t="shared" si="95"/>
        <v>7410.187714285714</v>
      </c>
      <c r="Z68" s="18">
        <f t="shared" si="95"/>
        <v>5776.139057142857</v>
      </c>
      <c r="AA68" s="18">
        <f t="shared" si="95"/>
        <v>2476.716008571429</v>
      </c>
      <c r="AB68" s="18">
        <f t="shared" si="95"/>
        <v>1052.0948142857142</v>
      </c>
      <c r="AC68" s="18">
        <f t="shared" si="95"/>
        <v>475.3137685714286</v>
      </c>
      <c r="AD68" s="1"/>
      <c r="AE68" s="18">
        <f>AVERAGE(AE49,AE54,AE55,AE56,AE57,AE59,AE65)*1.983</f>
        <v>30564.721208571427</v>
      </c>
      <c r="AF68" s="18">
        <f>AVERAGE(AF49,AF54,AF55,AF56,AF57,AF59,AF65)*1.983</f>
        <v>28035.149751428573</v>
      </c>
      <c r="AG68" s="63"/>
      <c r="AH68" s="68"/>
      <c r="AX68" s="32"/>
    </row>
    <row r="69" spans="18:50" ht="12.75">
      <c r="R69" s="5" t="s">
        <v>10</v>
      </c>
      <c r="S69" s="1"/>
      <c r="T69" s="1"/>
      <c r="U69" s="38"/>
      <c r="V69" s="39">
        <f aca="true" t="shared" si="96" ref="V69:AC69">AVERAGE(V48,V50,V51,V60,V63)*1.983</f>
        <v>1346.49666</v>
      </c>
      <c r="W69" s="39">
        <f t="shared" si="96"/>
        <v>6293.60574</v>
      </c>
      <c r="X69" s="39">
        <f t="shared" si="96"/>
        <v>7461.27546</v>
      </c>
      <c r="Y69" s="39">
        <f t="shared" si="96"/>
        <v>7515.371700000001</v>
      </c>
      <c r="Z69" s="39">
        <f t="shared" si="96"/>
        <v>3854.1191400000002</v>
      </c>
      <c r="AA69" s="39">
        <f t="shared" si="96"/>
        <v>1894.5185400000003</v>
      </c>
      <c r="AB69" s="39">
        <f t="shared" si="96"/>
        <v>1547.21592</v>
      </c>
      <c r="AC69" s="39">
        <f t="shared" si="96"/>
        <v>729.38706</v>
      </c>
      <c r="AD69" s="42"/>
      <c r="AE69" s="39">
        <f>AVERAGE(AE48,AE50,AE51,AE60,AE63)*1.983</f>
        <v>30641.990220000007</v>
      </c>
      <c r="AF69" s="39">
        <f>AVERAGE(AF48,AF50,AF51,AF60,AF63)*1.983</f>
        <v>27018.890580000003</v>
      </c>
      <c r="AG69" s="51"/>
      <c r="AH69" s="69"/>
      <c r="AX69" s="32"/>
    </row>
    <row r="70" spans="17:50" ht="12.75">
      <c r="Q70" s="1"/>
      <c r="R70" s="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66"/>
      <c r="AH70" s="24"/>
      <c r="AX70" s="36"/>
    </row>
    <row r="71" spans="17:50" ht="12.7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63"/>
      <c r="AH71" s="60"/>
      <c r="AX71" s="36"/>
    </row>
    <row r="72" spans="33:50" ht="12.75">
      <c r="AG72" s="63"/>
      <c r="AH72" s="47"/>
      <c r="AX72" s="34"/>
    </row>
    <row r="73" spans="18:50" ht="12.75">
      <c r="R73" t="s">
        <v>16</v>
      </c>
      <c r="X73" s="28" t="s">
        <v>15</v>
      </c>
      <c r="AG73" s="63"/>
      <c r="AH73" s="47"/>
      <c r="AX73" s="34"/>
    </row>
    <row r="74" spans="18:50" ht="12.75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63"/>
      <c r="AH74" s="60"/>
      <c r="AX74" s="34"/>
    </row>
    <row r="75" spans="18:50" ht="12.75">
      <c r="R75" s="4"/>
      <c r="S75" s="3">
        <v>41275</v>
      </c>
      <c r="T75" s="3">
        <v>41306</v>
      </c>
      <c r="U75" s="3">
        <v>41334</v>
      </c>
      <c r="V75" s="3">
        <v>41365</v>
      </c>
      <c r="W75" s="3">
        <v>41395</v>
      </c>
      <c r="X75" s="3">
        <v>41426</v>
      </c>
      <c r="Y75" s="3">
        <v>41456</v>
      </c>
      <c r="Z75" s="3">
        <v>41487</v>
      </c>
      <c r="AA75" s="3">
        <v>41518</v>
      </c>
      <c r="AB75" s="3">
        <v>41548</v>
      </c>
      <c r="AC75" s="3">
        <v>41579</v>
      </c>
      <c r="AD75" s="3">
        <v>41609</v>
      </c>
      <c r="AE75" s="3" t="s">
        <v>3</v>
      </c>
      <c r="AF75" s="4" t="s">
        <v>4</v>
      </c>
      <c r="AG75" s="64"/>
      <c r="AH75" s="25"/>
      <c r="AX75" s="34"/>
    </row>
    <row r="76" spans="18:50" ht="12.75">
      <c r="R76" s="31">
        <v>1992</v>
      </c>
      <c r="S76" s="24">
        <v>0</v>
      </c>
      <c r="T76" s="24">
        <v>0</v>
      </c>
      <c r="U76" s="24">
        <v>0</v>
      </c>
      <c r="V76" s="32">
        <v>174.36</v>
      </c>
      <c r="W76" s="32">
        <v>668.42</v>
      </c>
      <c r="X76" s="32">
        <v>1290.5</v>
      </c>
      <c r="Y76" s="32">
        <v>932.2</v>
      </c>
      <c r="Z76" s="32">
        <v>298.56</v>
      </c>
      <c r="AA76" s="32">
        <v>167</v>
      </c>
      <c r="AB76" s="24">
        <v>0</v>
      </c>
      <c r="AC76" s="24">
        <v>0</v>
      </c>
      <c r="AD76" s="24">
        <v>0</v>
      </c>
      <c r="AE76" s="32">
        <f>SUM(S76:AD76)</f>
        <v>3531.0399999999995</v>
      </c>
      <c r="AF76" s="32">
        <f>SUM(W76:AA76)</f>
        <v>3356.68</v>
      </c>
      <c r="AG76" s="64"/>
      <c r="AH76" s="46"/>
      <c r="AX76" s="36"/>
    </row>
    <row r="77" spans="18:34" ht="12.75">
      <c r="R77" s="33">
        <v>1993</v>
      </c>
      <c r="S77" s="24">
        <v>0</v>
      </c>
      <c r="T77" s="24">
        <v>0</v>
      </c>
      <c r="U77" s="24">
        <v>0</v>
      </c>
      <c r="V77" s="34">
        <v>72.95</v>
      </c>
      <c r="W77" s="34">
        <v>235.87</v>
      </c>
      <c r="X77" s="34">
        <v>128.99</v>
      </c>
      <c r="Y77" s="34">
        <v>334.06</v>
      </c>
      <c r="Z77" s="34">
        <v>905.26</v>
      </c>
      <c r="AA77" s="34">
        <v>562.18</v>
      </c>
      <c r="AB77" s="24">
        <v>317.05</v>
      </c>
      <c r="AC77" s="24">
        <v>141.91</v>
      </c>
      <c r="AD77" s="24">
        <v>0</v>
      </c>
      <c r="AE77" s="34">
        <f aca="true" t="shared" si="97" ref="AE77:AE93">SUM(S77:AD77)</f>
        <v>2698.27</v>
      </c>
      <c r="AF77" s="34">
        <f aca="true" t="shared" si="98" ref="AF77:AF93">SUM(W77:AA77)</f>
        <v>2166.36</v>
      </c>
      <c r="AG77" s="64"/>
      <c r="AH77" s="46"/>
    </row>
    <row r="78" spans="18:50" ht="12.75">
      <c r="R78" s="31">
        <v>1994</v>
      </c>
      <c r="S78" s="24">
        <v>0</v>
      </c>
      <c r="T78" s="24">
        <v>0</v>
      </c>
      <c r="U78" s="24">
        <v>0</v>
      </c>
      <c r="V78" s="32">
        <v>0</v>
      </c>
      <c r="W78" s="32">
        <v>310.63</v>
      </c>
      <c r="X78" s="32">
        <v>370.69</v>
      </c>
      <c r="Y78" s="32">
        <v>1269.2</v>
      </c>
      <c r="Z78" s="32">
        <v>432.92</v>
      </c>
      <c r="AA78" s="32">
        <v>81.25</v>
      </c>
      <c r="AB78" s="24">
        <v>0</v>
      </c>
      <c r="AC78" s="24">
        <v>0</v>
      </c>
      <c r="AD78" s="24">
        <v>0</v>
      </c>
      <c r="AE78" s="32">
        <f t="shared" si="97"/>
        <v>2464.69</v>
      </c>
      <c r="AF78" s="32">
        <f t="shared" si="98"/>
        <v>2464.69</v>
      </c>
      <c r="AG78" s="64"/>
      <c r="AH78" s="46"/>
      <c r="AX78" s="14"/>
    </row>
    <row r="79" spans="18:50" ht="12.75">
      <c r="R79" s="31">
        <v>1995</v>
      </c>
      <c r="S79" s="24">
        <v>0</v>
      </c>
      <c r="T79" s="24">
        <v>0</v>
      </c>
      <c r="U79" s="24">
        <v>0</v>
      </c>
      <c r="V79" s="32">
        <v>92.5</v>
      </c>
      <c r="W79" s="32">
        <v>374.95</v>
      </c>
      <c r="X79" s="32">
        <v>268.01</v>
      </c>
      <c r="Y79" s="32">
        <v>968</v>
      </c>
      <c r="Z79" s="32">
        <v>855.4</v>
      </c>
      <c r="AA79" s="32">
        <v>255.68</v>
      </c>
      <c r="AB79" s="24">
        <v>21.68</v>
      </c>
      <c r="AC79" s="24">
        <v>0</v>
      </c>
      <c r="AD79" s="24">
        <v>0</v>
      </c>
      <c r="AE79" s="32">
        <f t="shared" si="97"/>
        <v>2836.22</v>
      </c>
      <c r="AF79" s="32">
        <f t="shared" si="98"/>
        <v>2722.04</v>
      </c>
      <c r="AG79" s="64"/>
      <c r="AH79" s="46"/>
      <c r="AX79" s="18"/>
    </row>
    <row r="80" spans="18:50" ht="12.75">
      <c r="R80" s="35">
        <v>1996</v>
      </c>
      <c r="S80" s="24">
        <v>0</v>
      </c>
      <c r="T80" s="24">
        <v>0</v>
      </c>
      <c r="U80" s="24">
        <v>0</v>
      </c>
      <c r="V80" s="36">
        <v>0</v>
      </c>
      <c r="W80" s="36">
        <v>17.56</v>
      </c>
      <c r="X80" s="36">
        <v>146.01</v>
      </c>
      <c r="Y80" s="36">
        <v>1017.08</v>
      </c>
      <c r="Z80" s="36">
        <v>1285.7</v>
      </c>
      <c r="AA80" s="36">
        <v>557.31</v>
      </c>
      <c r="AB80" s="24">
        <v>127.74</v>
      </c>
      <c r="AC80" s="24">
        <v>0</v>
      </c>
      <c r="AD80" s="24">
        <v>0</v>
      </c>
      <c r="AE80" s="36">
        <f t="shared" si="97"/>
        <v>3151.4</v>
      </c>
      <c r="AF80" s="36">
        <f t="shared" si="98"/>
        <v>3023.6600000000003</v>
      </c>
      <c r="AG80" s="64"/>
      <c r="AH80" s="46"/>
      <c r="AX80" s="39"/>
    </row>
    <row r="81" spans="18:34" ht="12.75">
      <c r="R81" s="35">
        <v>1997</v>
      </c>
      <c r="S81" s="24">
        <v>0</v>
      </c>
      <c r="T81" s="24">
        <v>0</v>
      </c>
      <c r="U81" s="24">
        <v>0</v>
      </c>
      <c r="V81" s="36">
        <v>0</v>
      </c>
      <c r="W81" s="36">
        <v>0</v>
      </c>
      <c r="X81" s="36">
        <v>0</v>
      </c>
      <c r="Y81" s="36">
        <v>166.5</v>
      </c>
      <c r="Z81" s="36">
        <v>1365.6</v>
      </c>
      <c r="AA81" s="36">
        <v>562.4</v>
      </c>
      <c r="AB81" s="24">
        <v>0</v>
      </c>
      <c r="AC81" s="24">
        <v>0</v>
      </c>
      <c r="AD81" s="24">
        <v>0</v>
      </c>
      <c r="AE81" s="36">
        <f t="shared" si="97"/>
        <v>2094.5</v>
      </c>
      <c r="AF81" s="36">
        <f t="shared" si="98"/>
        <v>2094.5</v>
      </c>
      <c r="AG81" s="64"/>
      <c r="AH81" s="46"/>
    </row>
    <row r="82" spans="18:34" ht="12.75">
      <c r="R82" s="33">
        <v>1998</v>
      </c>
      <c r="S82" s="24">
        <v>0</v>
      </c>
      <c r="T82" s="24">
        <v>0</v>
      </c>
      <c r="U82" s="24">
        <v>0</v>
      </c>
      <c r="V82" s="34">
        <v>0</v>
      </c>
      <c r="W82" s="34">
        <v>306.59</v>
      </c>
      <c r="X82" s="34">
        <v>289.96</v>
      </c>
      <c r="Y82" s="34">
        <v>603.9</v>
      </c>
      <c r="Z82" s="34">
        <v>1124.8</v>
      </c>
      <c r="AA82" s="34">
        <v>471.71</v>
      </c>
      <c r="AB82" s="24">
        <v>89.81</v>
      </c>
      <c r="AC82" s="24">
        <v>0</v>
      </c>
      <c r="AD82" s="24">
        <v>0</v>
      </c>
      <c r="AE82" s="34">
        <f t="shared" si="97"/>
        <v>2886.77</v>
      </c>
      <c r="AF82" s="34">
        <f t="shared" si="98"/>
        <v>2796.96</v>
      </c>
      <c r="AG82" s="64"/>
      <c r="AH82" s="46"/>
    </row>
    <row r="83" spans="18:34" ht="12.75">
      <c r="R83" s="33">
        <v>1999</v>
      </c>
      <c r="S83" s="24">
        <v>0</v>
      </c>
      <c r="T83" s="24">
        <v>0</v>
      </c>
      <c r="U83" s="24">
        <v>0</v>
      </c>
      <c r="V83" s="34">
        <v>0</v>
      </c>
      <c r="W83" s="34">
        <v>367.89</v>
      </c>
      <c r="X83" s="34">
        <v>192.04</v>
      </c>
      <c r="Y83" s="34">
        <v>556.46</v>
      </c>
      <c r="Z83" s="34">
        <v>964.5</v>
      </c>
      <c r="AA83" s="34">
        <v>469.62</v>
      </c>
      <c r="AB83" s="24">
        <v>150.88</v>
      </c>
      <c r="AC83" s="24">
        <v>35.45</v>
      </c>
      <c r="AD83" s="24">
        <v>0</v>
      </c>
      <c r="AE83" s="34">
        <f t="shared" si="97"/>
        <v>2736.8399999999997</v>
      </c>
      <c r="AF83" s="34">
        <f t="shared" si="98"/>
        <v>2550.5099999999998</v>
      </c>
      <c r="AG83" s="64"/>
      <c r="AH83" s="46"/>
    </row>
    <row r="84" spans="18:34" ht="12.75">
      <c r="R84" s="33">
        <v>2000</v>
      </c>
      <c r="S84" s="24">
        <v>0</v>
      </c>
      <c r="T84" s="24">
        <v>0</v>
      </c>
      <c r="U84" s="24">
        <v>0</v>
      </c>
      <c r="V84" s="34">
        <v>0</v>
      </c>
      <c r="W84" s="34">
        <v>0</v>
      </c>
      <c r="X84" s="34">
        <v>566.25</v>
      </c>
      <c r="Y84" s="34">
        <v>1229.8</v>
      </c>
      <c r="Z84" s="34">
        <v>698.41</v>
      </c>
      <c r="AA84" s="34">
        <v>193.21</v>
      </c>
      <c r="AB84" s="24">
        <v>0</v>
      </c>
      <c r="AC84" s="24">
        <v>0</v>
      </c>
      <c r="AD84" s="24">
        <v>0</v>
      </c>
      <c r="AE84" s="34">
        <f t="shared" si="97"/>
        <v>2687.67</v>
      </c>
      <c r="AF84" s="34">
        <f t="shared" si="98"/>
        <v>2687.67</v>
      </c>
      <c r="AG84" s="64"/>
      <c r="AH84" s="46"/>
    </row>
    <row r="85" spans="18:34" ht="12.75">
      <c r="R85" s="33">
        <v>2001</v>
      </c>
      <c r="S85" s="24">
        <v>0</v>
      </c>
      <c r="T85" s="24">
        <v>0</v>
      </c>
      <c r="U85" s="24">
        <v>0</v>
      </c>
      <c r="V85" s="34">
        <v>0</v>
      </c>
      <c r="W85" s="34">
        <v>86.53</v>
      </c>
      <c r="X85" s="34">
        <v>92.32</v>
      </c>
      <c r="Y85" s="34">
        <v>305.22</v>
      </c>
      <c r="Z85" s="34">
        <v>794.3</v>
      </c>
      <c r="AA85" s="34">
        <v>96.81</v>
      </c>
      <c r="AB85" s="24">
        <v>0</v>
      </c>
      <c r="AC85" s="24">
        <v>0</v>
      </c>
      <c r="AD85" s="24">
        <v>0</v>
      </c>
      <c r="AE85" s="34">
        <f t="shared" si="97"/>
        <v>1375.1799999999998</v>
      </c>
      <c r="AF85" s="34">
        <f t="shared" si="98"/>
        <v>1375.1799999999998</v>
      </c>
      <c r="AG85" s="64"/>
      <c r="AH85" s="46"/>
    </row>
    <row r="86" spans="18:34" ht="12.75">
      <c r="R86" s="35">
        <v>2002</v>
      </c>
      <c r="S86" s="24">
        <v>0</v>
      </c>
      <c r="T86" s="24">
        <v>0</v>
      </c>
      <c r="U86" s="24">
        <v>0</v>
      </c>
      <c r="V86" s="36">
        <v>0</v>
      </c>
      <c r="W86" s="36">
        <v>43.46</v>
      </c>
      <c r="X86" s="36">
        <v>161.25</v>
      </c>
      <c r="Y86" s="36">
        <v>586.92</v>
      </c>
      <c r="Z86" s="36">
        <v>915.4</v>
      </c>
      <c r="AA86" s="36">
        <v>471.82</v>
      </c>
      <c r="AB86" s="24">
        <v>81.43</v>
      </c>
      <c r="AC86" s="24">
        <v>0</v>
      </c>
      <c r="AD86" s="24">
        <v>0</v>
      </c>
      <c r="AE86" s="36">
        <f t="shared" si="97"/>
        <v>2260.2799999999997</v>
      </c>
      <c r="AF86" s="36">
        <f t="shared" si="98"/>
        <v>2178.85</v>
      </c>
      <c r="AG86" s="64"/>
      <c r="AH86" s="46"/>
    </row>
    <row r="87" spans="18:34" ht="12.75">
      <c r="R87" s="33">
        <v>2003</v>
      </c>
      <c r="S87" s="24">
        <v>0</v>
      </c>
      <c r="T87" s="24">
        <v>0</v>
      </c>
      <c r="U87" s="24">
        <v>0</v>
      </c>
      <c r="V87" s="34">
        <v>0</v>
      </c>
      <c r="W87" s="34">
        <v>10.68</v>
      </c>
      <c r="X87" s="34">
        <v>299.93</v>
      </c>
      <c r="Y87" s="34">
        <v>1105.7</v>
      </c>
      <c r="Z87" s="34">
        <v>792.8</v>
      </c>
      <c r="AA87" s="34">
        <v>208.34</v>
      </c>
      <c r="AB87" s="24">
        <v>0</v>
      </c>
      <c r="AC87" s="24">
        <v>0</v>
      </c>
      <c r="AD87" s="24">
        <v>0</v>
      </c>
      <c r="AE87" s="34">
        <f t="shared" si="97"/>
        <v>2417.45</v>
      </c>
      <c r="AF87" s="34">
        <f t="shared" si="98"/>
        <v>2417.45</v>
      </c>
      <c r="AG87" s="64"/>
      <c r="AH87" s="46"/>
    </row>
    <row r="88" spans="18:34" ht="12.75">
      <c r="R88" s="31">
        <v>2004</v>
      </c>
      <c r="S88" s="24">
        <v>0</v>
      </c>
      <c r="T88" s="24">
        <v>0</v>
      </c>
      <c r="U88" s="24">
        <v>0</v>
      </c>
      <c r="V88" s="32">
        <v>0</v>
      </c>
      <c r="W88" s="32">
        <v>168.21</v>
      </c>
      <c r="X88" s="32">
        <v>22.85</v>
      </c>
      <c r="Y88" s="32">
        <v>849.54</v>
      </c>
      <c r="Z88" s="32">
        <v>1008.4</v>
      </c>
      <c r="AA88" s="32">
        <v>451.95</v>
      </c>
      <c r="AB88" s="24">
        <v>60.64</v>
      </c>
      <c r="AC88" s="24">
        <v>26.16</v>
      </c>
      <c r="AD88" s="24">
        <v>0</v>
      </c>
      <c r="AE88" s="32">
        <f t="shared" si="97"/>
        <v>2587.7499999999995</v>
      </c>
      <c r="AF88" s="32">
        <f t="shared" si="98"/>
        <v>2500.95</v>
      </c>
      <c r="AG88" s="64"/>
      <c r="AH88" s="46"/>
    </row>
    <row r="89" spans="18:34" ht="12.75">
      <c r="R89" s="35">
        <v>2005</v>
      </c>
      <c r="S89" s="24">
        <v>0</v>
      </c>
      <c r="T89" s="24">
        <v>0</v>
      </c>
      <c r="U89" s="24">
        <v>0</v>
      </c>
      <c r="V89" s="36">
        <v>0</v>
      </c>
      <c r="W89" s="36">
        <v>0</v>
      </c>
      <c r="X89" s="36">
        <v>0</v>
      </c>
      <c r="Y89" s="36">
        <v>497.04</v>
      </c>
      <c r="Z89" s="36">
        <v>1308.7</v>
      </c>
      <c r="AA89" s="36">
        <v>449.8</v>
      </c>
      <c r="AB89" s="24">
        <v>309.88</v>
      </c>
      <c r="AC89" s="24">
        <v>73.77</v>
      </c>
      <c r="AD89" s="24">
        <v>0</v>
      </c>
      <c r="AE89" s="36">
        <f t="shared" si="97"/>
        <v>2639.19</v>
      </c>
      <c r="AF89" s="36">
        <f t="shared" si="98"/>
        <v>2255.54</v>
      </c>
      <c r="AG89" s="64"/>
      <c r="AH89" s="46"/>
    </row>
    <row r="90" spans="18:34" ht="12.75">
      <c r="R90" s="35">
        <v>2006</v>
      </c>
      <c r="S90" s="24">
        <v>0</v>
      </c>
      <c r="T90" s="24">
        <v>0</v>
      </c>
      <c r="U90" s="24">
        <v>0</v>
      </c>
      <c r="V90" s="36">
        <v>0</v>
      </c>
      <c r="W90" s="36">
        <v>0</v>
      </c>
      <c r="X90" s="36">
        <v>33.32</v>
      </c>
      <c r="Y90" s="36">
        <v>1014.15</v>
      </c>
      <c r="Z90" s="36">
        <v>1157.4</v>
      </c>
      <c r="AA90" s="36">
        <v>412</v>
      </c>
      <c r="AB90" s="24">
        <v>264.39</v>
      </c>
      <c r="AC90" s="24">
        <v>8.69</v>
      </c>
      <c r="AD90" s="24">
        <v>0</v>
      </c>
      <c r="AE90" s="36">
        <f t="shared" si="97"/>
        <v>2889.95</v>
      </c>
      <c r="AF90" s="36">
        <f t="shared" si="98"/>
        <v>2616.87</v>
      </c>
      <c r="AG90" s="64"/>
      <c r="AH90" s="46"/>
    </row>
    <row r="91" spans="18:34" ht="12.75">
      <c r="R91" s="31">
        <v>2007</v>
      </c>
      <c r="S91" s="24">
        <v>0</v>
      </c>
      <c r="T91" s="24">
        <v>0</v>
      </c>
      <c r="U91" s="24">
        <v>0</v>
      </c>
      <c r="V91" s="32">
        <v>40.09</v>
      </c>
      <c r="W91" s="32">
        <v>363.78</v>
      </c>
      <c r="X91" s="32">
        <v>297.18</v>
      </c>
      <c r="Y91" s="32">
        <v>1208</v>
      </c>
      <c r="Z91" s="32">
        <v>695.19</v>
      </c>
      <c r="AA91" s="32">
        <v>225.16</v>
      </c>
      <c r="AB91" s="24">
        <v>91.08</v>
      </c>
      <c r="AC91" s="24">
        <v>0</v>
      </c>
      <c r="AD91" s="24">
        <v>0</v>
      </c>
      <c r="AE91" s="32">
        <f t="shared" si="97"/>
        <v>2920.4799999999996</v>
      </c>
      <c r="AF91" s="32">
        <f t="shared" si="98"/>
        <v>2789.31</v>
      </c>
      <c r="AG91" s="64"/>
      <c r="AH91" s="46"/>
    </row>
    <row r="92" spans="18:34" ht="12.75">
      <c r="R92" s="35">
        <v>2008</v>
      </c>
      <c r="S92" s="24">
        <v>0</v>
      </c>
      <c r="T92" s="24">
        <v>0</v>
      </c>
      <c r="U92" s="24">
        <v>0</v>
      </c>
      <c r="V92" s="36">
        <v>0</v>
      </c>
      <c r="W92" s="36">
        <v>237.51</v>
      </c>
      <c r="X92" s="36">
        <v>128</v>
      </c>
      <c r="Y92" s="36">
        <v>657.11</v>
      </c>
      <c r="Z92" s="36">
        <v>1253.6</v>
      </c>
      <c r="AA92" s="36">
        <v>459.7</v>
      </c>
      <c r="AB92" s="24">
        <v>359.6</v>
      </c>
      <c r="AC92" s="24">
        <v>336.99</v>
      </c>
      <c r="AD92" s="24">
        <v>2.82</v>
      </c>
      <c r="AE92" s="36">
        <f t="shared" si="97"/>
        <v>3435.3299999999995</v>
      </c>
      <c r="AF92" s="36">
        <f t="shared" si="98"/>
        <v>2735.9199999999996</v>
      </c>
      <c r="AG92" s="64"/>
      <c r="AH92" s="46"/>
    </row>
    <row r="93" spans="18:34" ht="12.75">
      <c r="R93" s="33">
        <v>2009</v>
      </c>
      <c r="S93" s="24">
        <v>0</v>
      </c>
      <c r="T93" s="24">
        <v>0</v>
      </c>
      <c r="U93" s="24">
        <v>0</v>
      </c>
      <c r="V93" s="34">
        <v>0</v>
      </c>
      <c r="W93" s="34">
        <v>0</v>
      </c>
      <c r="X93" s="34">
        <v>16.13</v>
      </c>
      <c r="Y93" s="34">
        <v>1039.7</v>
      </c>
      <c r="Z93" s="34">
        <v>1308.7</v>
      </c>
      <c r="AA93" s="34">
        <v>752.6</v>
      </c>
      <c r="AB93" s="24">
        <v>0</v>
      </c>
      <c r="AC93" s="24">
        <v>0</v>
      </c>
      <c r="AD93" s="24">
        <v>0</v>
      </c>
      <c r="AE93" s="34">
        <f t="shared" si="97"/>
        <v>3117.13</v>
      </c>
      <c r="AF93" s="34">
        <f t="shared" si="98"/>
        <v>3117.13</v>
      </c>
      <c r="AG93" s="64"/>
      <c r="AH93" s="46"/>
    </row>
    <row r="94" spans="18:34" ht="12.75">
      <c r="R94" s="37" t="s">
        <v>14</v>
      </c>
      <c r="S94" s="38"/>
      <c r="T94" s="38"/>
      <c r="U94" s="38"/>
      <c r="V94" s="38">
        <f>AVERAGE(V76:V93)</f>
        <v>21.105555555555554</v>
      </c>
      <c r="W94" s="38">
        <f aca="true" t="shared" si="99" ref="W94:AD94">AVERAGE(W76:W93)</f>
        <v>177.33777777777777</v>
      </c>
      <c r="X94" s="38">
        <f t="shared" si="99"/>
        <v>239.07944444444445</v>
      </c>
      <c r="Y94" s="38">
        <f t="shared" si="99"/>
        <v>796.6988888888891</v>
      </c>
      <c r="Z94" s="38">
        <f t="shared" si="99"/>
        <v>953.6466666666666</v>
      </c>
      <c r="AA94" s="38">
        <f t="shared" si="99"/>
        <v>380.47444444444443</v>
      </c>
      <c r="AB94" s="38">
        <f t="shared" si="99"/>
        <v>104.1211111111111</v>
      </c>
      <c r="AC94" s="38">
        <f t="shared" si="99"/>
        <v>34.60944444444445</v>
      </c>
      <c r="AD94" s="38">
        <f t="shared" si="99"/>
        <v>0.15666666666666665</v>
      </c>
      <c r="AE94" s="38">
        <f>AVERAGE(AE76:AE93)</f>
        <v>2707.2299999999996</v>
      </c>
      <c r="AF94" s="38">
        <f>AVERAGE(AF76:AF93)</f>
        <v>2547.237222222222</v>
      </c>
      <c r="AG94" s="66"/>
      <c r="AH94" s="24"/>
    </row>
    <row r="95" spans="18:34" ht="12.75">
      <c r="R95" s="5" t="s">
        <v>7</v>
      </c>
      <c r="S95" s="1"/>
      <c r="T95" s="1" t="s">
        <v>11</v>
      </c>
      <c r="U95" s="38"/>
      <c r="V95" s="14">
        <f aca="true" t="shared" si="100" ref="V95:AC95">AVERAGE(V80,V81,V86,V89,V90,V92)*1.983</f>
        <v>0</v>
      </c>
      <c r="W95" s="14">
        <f t="shared" si="100"/>
        <v>98.664165</v>
      </c>
      <c r="X95" s="14">
        <f t="shared" si="100"/>
        <v>154.86569</v>
      </c>
      <c r="Y95" s="14">
        <f t="shared" si="100"/>
        <v>1301.7734</v>
      </c>
      <c r="Z95" s="14">
        <f t="shared" si="100"/>
        <v>2408.1552000000006</v>
      </c>
      <c r="AA95" s="14">
        <f t="shared" si="100"/>
        <v>962.756415</v>
      </c>
      <c r="AB95" s="14">
        <f t="shared" si="100"/>
        <v>377.77472</v>
      </c>
      <c r="AC95" s="14">
        <f t="shared" si="100"/>
        <v>138.62822500000001</v>
      </c>
      <c r="AD95" s="1"/>
      <c r="AE95" s="14">
        <f>AVERAGE(AE80,AE81,AE86,AE89,AE90,AE92)*1.983</f>
        <v>5443.549825</v>
      </c>
      <c r="AF95" s="14">
        <f>AVERAGE(AF80,AF81,AF86,AF89,AF90,AF92)*1.983</f>
        <v>4926.21487</v>
      </c>
      <c r="AG95" s="63"/>
      <c r="AH95" s="22"/>
    </row>
    <row r="96" spans="18:34" ht="12.75">
      <c r="R96" s="5" t="s">
        <v>9</v>
      </c>
      <c r="S96" s="1"/>
      <c r="T96" s="1"/>
      <c r="U96" s="38"/>
      <c r="V96" s="18">
        <f aca="true" t="shared" si="101" ref="V96:AC96">AVERAGE(V77,V82,V83,V84,V85,V87,V93)*1.983</f>
        <v>20.66569285714286</v>
      </c>
      <c r="W96" s="18">
        <f t="shared" si="101"/>
        <v>285.4273542857143</v>
      </c>
      <c r="X96" s="18">
        <f t="shared" si="101"/>
        <v>449.18349428571435</v>
      </c>
      <c r="Y96" s="18">
        <f t="shared" si="101"/>
        <v>1465.9582457142858</v>
      </c>
      <c r="Z96" s="18">
        <f t="shared" si="101"/>
        <v>1866.5044157142859</v>
      </c>
      <c r="AA96" s="18">
        <f t="shared" si="101"/>
        <v>780.3020014285714</v>
      </c>
      <c r="AB96" s="18">
        <f t="shared" si="101"/>
        <v>157.9997742857143</v>
      </c>
      <c r="AC96" s="18">
        <f t="shared" si="101"/>
        <v>50.24355428571429</v>
      </c>
      <c r="AD96" s="1"/>
      <c r="AE96" s="18">
        <f>AVERAGE(AE77,AE82,AE83,AE84,AE85,AE87,AE93)*1.983</f>
        <v>5076.284532857144</v>
      </c>
      <c r="AF96" s="18">
        <f>AVERAGE(AF77,AF82,AF83,AF84,AF85,AF87,AF93)*1.983</f>
        <v>4847.375511428572</v>
      </c>
      <c r="AG96" s="63"/>
      <c r="AH96" s="22"/>
    </row>
    <row r="97" spans="18:34" ht="12.75">
      <c r="R97" s="5" t="s">
        <v>10</v>
      </c>
      <c r="S97" s="1"/>
      <c r="T97" s="1"/>
      <c r="U97" s="38"/>
      <c r="V97" s="39">
        <f aca="true" t="shared" si="102" ref="V97:AC97">AVERAGE(V76,V78,V79,V88,V91)*1.983</f>
        <v>121.73637000000002</v>
      </c>
      <c r="W97" s="39">
        <f t="shared" si="102"/>
        <v>747.9836339999999</v>
      </c>
      <c r="X97" s="39">
        <f t="shared" si="102"/>
        <v>892.044618</v>
      </c>
      <c r="Y97" s="39">
        <f t="shared" si="102"/>
        <v>2073.0044040000002</v>
      </c>
      <c r="Z97" s="39">
        <f t="shared" si="102"/>
        <v>1305.0004020000001</v>
      </c>
      <c r="AA97" s="39">
        <f t="shared" si="102"/>
        <v>468.400464</v>
      </c>
      <c r="AB97" s="39">
        <f t="shared" si="102"/>
        <v>68.77044</v>
      </c>
      <c r="AC97" s="39">
        <f t="shared" si="102"/>
        <v>10.375056</v>
      </c>
      <c r="AD97" s="1"/>
      <c r="AE97" s="39">
        <f>AVERAGE(AE76,AE78,AE79,AE88,AE91)*1.983</f>
        <v>5687.315387999999</v>
      </c>
      <c r="AF97" s="39">
        <f>AVERAGE(AF76,AF78,AF79,AF88,AF91)*1.983</f>
        <v>5486.433522</v>
      </c>
      <c r="AG97" s="51"/>
      <c r="AH97" s="45"/>
    </row>
    <row r="98" spans="33:34" ht="12.75">
      <c r="AG98" s="63"/>
      <c r="AH98" s="47"/>
    </row>
    <row r="99" spans="33:34" ht="12.75">
      <c r="AG99" s="63"/>
      <c r="AH99" s="47"/>
    </row>
    <row r="100" spans="33:34" ht="12.75">
      <c r="AG100" s="63"/>
      <c r="AH100" s="47"/>
    </row>
    <row r="101" spans="33:34" ht="12.75">
      <c r="AG101" s="63"/>
      <c r="AH101" s="47"/>
    </row>
    <row r="102" spans="33:34" ht="12.75">
      <c r="AG102" s="63"/>
      <c r="AH102" s="47"/>
    </row>
  </sheetData>
  <sheetProtection/>
  <printOptions/>
  <pageMargins left="0.75" right="0.75" top="1" bottom="1" header="0.5" footer="0.5"/>
  <pageSetup fitToHeight="1" fitToWidth="1" horizontalDpi="600" verticalDpi="600" orientation="landscape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tabSelected="1" zoomScalePageLayoutView="0" workbookViewId="0" topLeftCell="A12">
      <selection activeCell="A1" sqref="A1:Q54"/>
    </sheetView>
  </sheetViews>
  <sheetFormatPr defaultColWidth="9.140625" defaultRowHeight="12.75"/>
  <cols>
    <col min="1" max="1" width="17.28125" style="0" customWidth="1"/>
    <col min="2" max="2" width="10.8515625" style="0" customWidth="1"/>
    <col min="8" max="8" width="10.140625" style="0" bestFit="1" customWidth="1"/>
  </cols>
  <sheetData>
    <row r="1" ht="12.75">
      <c r="E1" t="s">
        <v>38</v>
      </c>
    </row>
    <row r="2" spans="3:16" ht="12.75">
      <c r="C2" s="3">
        <v>41275</v>
      </c>
      <c r="D2" s="3">
        <v>41306</v>
      </c>
      <c r="E2" s="3">
        <v>41334</v>
      </c>
      <c r="F2" s="3">
        <v>41365</v>
      </c>
      <c r="G2" s="3">
        <v>41395</v>
      </c>
      <c r="H2" s="3">
        <v>41426</v>
      </c>
      <c r="I2" s="3">
        <v>41456</v>
      </c>
      <c r="J2" s="3">
        <v>41487</v>
      </c>
      <c r="K2" s="3">
        <v>41518</v>
      </c>
      <c r="L2" s="3">
        <v>41548</v>
      </c>
      <c r="M2" s="3">
        <v>41579</v>
      </c>
      <c r="N2" s="3">
        <v>41609</v>
      </c>
      <c r="O2" s="3" t="s">
        <v>3</v>
      </c>
      <c r="P2" t="s">
        <v>31</v>
      </c>
    </row>
    <row r="3" spans="1:16" ht="12.75">
      <c r="A3" s="75" t="s">
        <v>23</v>
      </c>
      <c r="B3" s="75"/>
      <c r="C3" s="78">
        <v>4180.164</v>
      </c>
      <c r="D3" s="78">
        <v>3553.536</v>
      </c>
      <c r="E3" s="78">
        <v>4856.367</v>
      </c>
      <c r="F3" s="76">
        <v>10470.24</v>
      </c>
      <c r="G3" s="76">
        <v>31720.068000000003</v>
      </c>
      <c r="H3" s="76">
        <v>45093.42</v>
      </c>
      <c r="I3" s="76">
        <v>13647.006000000001</v>
      </c>
      <c r="J3" s="76">
        <v>4180.164</v>
      </c>
      <c r="K3" s="76">
        <v>5711.04</v>
      </c>
      <c r="L3" s="78">
        <v>6823.503000000001</v>
      </c>
      <c r="M3" s="78">
        <v>4937.67</v>
      </c>
      <c r="N3" s="78">
        <v>3565.434</v>
      </c>
      <c r="O3" s="76">
        <f>SUM(C3:N3)</f>
        <v>138738.61200000002</v>
      </c>
      <c r="P3" s="76">
        <f>SUM(F3:K3)</f>
        <v>110821.938</v>
      </c>
    </row>
    <row r="4" spans="1:16" ht="12.75">
      <c r="A4" s="73" t="s">
        <v>24</v>
      </c>
      <c r="B4" s="73"/>
      <c r="C4" s="78">
        <v>3319.5420000000004</v>
      </c>
      <c r="D4" s="78">
        <v>2831.724</v>
      </c>
      <c r="E4" s="78">
        <v>4180.164</v>
      </c>
      <c r="F4" s="74">
        <v>7317.27</v>
      </c>
      <c r="G4" s="74">
        <v>18073.062</v>
      </c>
      <c r="H4" s="74">
        <v>18025.47</v>
      </c>
      <c r="I4" s="74">
        <v>5348.151</v>
      </c>
      <c r="J4" s="74">
        <v>4733.421</v>
      </c>
      <c r="K4" s="74">
        <v>5592.06</v>
      </c>
      <c r="L4" s="78">
        <v>6454.665</v>
      </c>
      <c r="M4" s="78">
        <v>5056.65</v>
      </c>
      <c r="N4" s="78">
        <v>3934.2720000000004</v>
      </c>
      <c r="O4" s="74">
        <f>SUM(C4:N4)</f>
        <v>84866.45099999999</v>
      </c>
      <c r="P4" s="74">
        <f>SUM(F4:K4)</f>
        <v>59089.434</v>
      </c>
    </row>
    <row r="5" spans="1:16" ht="12.75">
      <c r="A5" s="71" t="s">
        <v>25</v>
      </c>
      <c r="B5" s="72"/>
      <c r="C5" s="78">
        <v>2458.92</v>
      </c>
      <c r="D5" s="78">
        <v>2498.58</v>
      </c>
      <c r="E5" s="78">
        <v>3073.65</v>
      </c>
      <c r="F5" s="71">
        <v>5949</v>
      </c>
      <c r="G5" s="71">
        <v>8606.22</v>
      </c>
      <c r="H5" s="71">
        <v>5354.1</v>
      </c>
      <c r="I5" s="71">
        <v>2581.866</v>
      </c>
      <c r="J5" s="71">
        <v>2581.866</v>
      </c>
      <c r="K5" s="71">
        <v>2498.58</v>
      </c>
      <c r="L5" s="78">
        <v>2581.866</v>
      </c>
      <c r="M5" s="78">
        <v>2379.6</v>
      </c>
      <c r="N5" s="78">
        <v>2458.92</v>
      </c>
      <c r="O5" s="71">
        <f>SUM(C5:N5)</f>
        <v>43023.168000000005</v>
      </c>
      <c r="P5" s="71">
        <f>SUM(F5:K5)</f>
        <v>27571.632000000005</v>
      </c>
    </row>
    <row r="6" spans="1:15" ht="12.75">
      <c r="A6" s="70"/>
      <c r="F6">
        <f>+F5/30/1.983</f>
        <v>100</v>
      </c>
      <c r="G6">
        <f>+G5/31/1.983</f>
        <v>140</v>
      </c>
      <c r="H6">
        <f>+H5/30/1.983</f>
        <v>90</v>
      </c>
      <c r="I6">
        <f>+I5/31/1.983</f>
        <v>42</v>
      </c>
      <c r="J6">
        <f>+J5/31/1.983</f>
        <v>42</v>
      </c>
      <c r="K6">
        <f>+K5/30/1.983</f>
        <v>42</v>
      </c>
      <c r="O6" s="70">
        <f>AVERAGE(O3:O5)</f>
        <v>88876.077</v>
      </c>
    </row>
    <row r="7" ht="12.75">
      <c r="O7" s="70"/>
    </row>
    <row r="8" spans="1:15" ht="12.75">
      <c r="A8" s="1" t="s">
        <v>8</v>
      </c>
      <c r="F8" s="1" t="s">
        <v>8</v>
      </c>
      <c r="O8" s="70"/>
    </row>
    <row r="9" spans="1:15" ht="12.75">
      <c r="A9" s="70" t="s">
        <v>29</v>
      </c>
      <c r="B9" s="77"/>
      <c r="C9">
        <v>999507</v>
      </c>
      <c r="O9" s="70"/>
    </row>
    <row r="10" spans="1:16" ht="12.75">
      <c r="A10" s="70" t="s">
        <v>39</v>
      </c>
      <c r="C10" s="91">
        <v>41275</v>
      </c>
      <c r="D10" s="91">
        <v>41306</v>
      </c>
      <c r="E10" s="91">
        <v>41334</v>
      </c>
      <c r="F10" s="3">
        <v>41365</v>
      </c>
      <c r="G10" s="3">
        <v>41395</v>
      </c>
      <c r="H10" s="3">
        <v>41426</v>
      </c>
      <c r="I10" s="3">
        <v>41456</v>
      </c>
      <c r="J10" s="3">
        <v>41487</v>
      </c>
      <c r="K10" s="3">
        <v>41518</v>
      </c>
      <c r="L10" s="91">
        <v>41548</v>
      </c>
      <c r="M10" s="91">
        <v>41579</v>
      </c>
      <c r="N10" s="91">
        <v>41609</v>
      </c>
      <c r="O10" t="s">
        <v>3</v>
      </c>
      <c r="P10" t="s">
        <v>4</v>
      </c>
    </row>
    <row r="11" spans="1:16" ht="12.75">
      <c r="A11" s="70"/>
      <c r="B11" s="6">
        <v>1983</v>
      </c>
      <c r="C11" s="48">
        <v>3022</v>
      </c>
      <c r="D11" s="48">
        <v>2730</v>
      </c>
      <c r="E11" s="48">
        <v>5093</v>
      </c>
      <c r="F11" s="7">
        <v>5950.41</v>
      </c>
      <c r="G11" s="7">
        <v>17576.53</v>
      </c>
      <c r="H11" s="7">
        <v>19992.84</v>
      </c>
      <c r="I11" s="7">
        <v>7346.25</v>
      </c>
      <c r="J11" s="7">
        <v>3722.8</v>
      </c>
      <c r="K11" s="7">
        <v>8203.95</v>
      </c>
      <c r="L11" s="48">
        <v>7328.85</v>
      </c>
      <c r="M11" s="48">
        <v>6354.12</v>
      </c>
      <c r="N11" s="48">
        <v>4110.51</v>
      </c>
      <c r="O11" s="7">
        <f aca="true" t="shared" si="0" ref="O11:O30">SUM(C11:N11)</f>
        <v>91431.26</v>
      </c>
      <c r="P11" s="7">
        <f aca="true" t="shared" si="1" ref="P11:P30">SUM(F11:K11)</f>
        <v>62792.78</v>
      </c>
    </row>
    <row r="12" spans="1:16" ht="12.75">
      <c r="A12" s="70"/>
      <c r="B12" s="6">
        <v>1984</v>
      </c>
      <c r="C12" s="48">
        <v>4060.96</v>
      </c>
      <c r="D12" s="48">
        <v>3275.54</v>
      </c>
      <c r="E12" s="48">
        <v>5414.5</v>
      </c>
      <c r="F12" s="7">
        <v>6988.4</v>
      </c>
      <c r="G12" s="7">
        <v>13500.99</v>
      </c>
      <c r="H12" s="7">
        <v>22877.72</v>
      </c>
      <c r="I12" s="7">
        <v>6994.17</v>
      </c>
      <c r="J12" s="7">
        <v>4447.1</v>
      </c>
      <c r="K12" s="7">
        <v>7265.07</v>
      </c>
      <c r="L12" s="48">
        <v>6565.98</v>
      </c>
      <c r="M12" s="48">
        <v>5649.53</v>
      </c>
      <c r="N12" s="48">
        <v>3842.95</v>
      </c>
      <c r="O12" s="7">
        <f t="shared" si="0"/>
        <v>90882.91</v>
      </c>
      <c r="P12" s="7">
        <f t="shared" si="1"/>
        <v>62073.45</v>
      </c>
    </row>
    <row r="13" spans="1:16" ht="12.75">
      <c r="A13" s="70"/>
      <c r="B13" s="6">
        <v>1985</v>
      </c>
      <c r="C13" s="48">
        <v>3377.41</v>
      </c>
      <c r="D13" s="48">
        <v>2784.65</v>
      </c>
      <c r="E13" s="48">
        <v>3358.56</v>
      </c>
      <c r="F13" s="7">
        <v>5950.41</v>
      </c>
      <c r="G13" s="7">
        <v>18894.25</v>
      </c>
      <c r="H13" s="7">
        <v>13679.28</v>
      </c>
      <c r="I13" s="7">
        <v>2733.66</v>
      </c>
      <c r="J13" s="7">
        <v>4990.82</v>
      </c>
      <c r="K13" s="7">
        <v>5922.35</v>
      </c>
      <c r="L13" s="48">
        <v>8220.26</v>
      </c>
      <c r="M13" s="48">
        <v>6600.35</v>
      </c>
      <c r="N13" s="48">
        <v>4773.06</v>
      </c>
      <c r="O13" s="7">
        <f t="shared" si="0"/>
        <v>81285.06</v>
      </c>
      <c r="P13" s="7">
        <f t="shared" si="1"/>
        <v>52170.770000000004</v>
      </c>
    </row>
    <row r="14" spans="1:18" ht="12.75">
      <c r="A14" s="70"/>
      <c r="B14" s="6">
        <v>1986</v>
      </c>
      <c r="C14" s="48">
        <v>4215.97</v>
      </c>
      <c r="D14" s="48">
        <v>4127.91</v>
      </c>
      <c r="E14" s="48">
        <v>6872.57</v>
      </c>
      <c r="F14" s="7">
        <v>14336.01</v>
      </c>
      <c r="G14" s="7">
        <v>19817.63</v>
      </c>
      <c r="H14" s="7">
        <v>16600.05</v>
      </c>
      <c r="I14" s="7">
        <v>4221.46</v>
      </c>
      <c r="J14" s="7">
        <v>2213.55</v>
      </c>
      <c r="K14" s="7">
        <v>11715.54</v>
      </c>
      <c r="L14" s="48">
        <v>6824.21</v>
      </c>
      <c r="M14" s="48">
        <v>5378.08</v>
      </c>
      <c r="N14" s="48">
        <v>4411.67</v>
      </c>
      <c r="O14" s="7">
        <f t="shared" si="0"/>
        <v>100734.65000000001</v>
      </c>
      <c r="P14" s="7">
        <f t="shared" si="1"/>
        <v>68904.24</v>
      </c>
      <c r="R14" s="79">
        <v>44</v>
      </c>
    </row>
    <row r="15" spans="1:18" ht="12.75">
      <c r="A15" s="70"/>
      <c r="B15" s="8">
        <v>1987</v>
      </c>
      <c r="C15" s="48">
        <v>3391.51</v>
      </c>
      <c r="D15" s="48">
        <v>3049.95</v>
      </c>
      <c r="E15" s="48">
        <v>4030.43</v>
      </c>
      <c r="F15" s="9">
        <v>5950.41</v>
      </c>
      <c r="G15" s="9">
        <v>14996.79</v>
      </c>
      <c r="H15" s="9">
        <v>6920.29</v>
      </c>
      <c r="I15" s="9">
        <v>2697.89</v>
      </c>
      <c r="J15" s="9">
        <v>2213.55</v>
      </c>
      <c r="K15" s="9">
        <v>2142.15</v>
      </c>
      <c r="L15" s="48">
        <v>4461.95</v>
      </c>
      <c r="M15" s="48">
        <v>3524.28</v>
      </c>
      <c r="N15" s="48">
        <v>3505.36</v>
      </c>
      <c r="O15" s="9">
        <f t="shared" si="0"/>
        <v>56884.56</v>
      </c>
      <c r="P15" s="9">
        <f t="shared" si="1"/>
        <v>34921.08</v>
      </c>
      <c r="R15" s="82" t="s">
        <v>34</v>
      </c>
    </row>
    <row r="16" spans="1:18" ht="12.75">
      <c r="A16" s="70"/>
      <c r="B16" s="6">
        <v>1988</v>
      </c>
      <c r="C16" s="48">
        <v>2872.47</v>
      </c>
      <c r="D16" s="48">
        <v>2605.87</v>
      </c>
      <c r="E16" s="48">
        <v>3009.39</v>
      </c>
      <c r="F16" s="7">
        <v>5950.41</v>
      </c>
      <c r="G16" s="7">
        <v>18545.76</v>
      </c>
      <c r="H16" s="7">
        <v>11111.86</v>
      </c>
      <c r="I16" s="7">
        <v>3384.59</v>
      </c>
      <c r="J16" s="7">
        <v>2213.55</v>
      </c>
      <c r="K16" s="7">
        <v>2142.15</v>
      </c>
      <c r="L16" s="48">
        <v>4070.01</v>
      </c>
      <c r="M16" s="48">
        <v>4093.67</v>
      </c>
      <c r="N16" s="48">
        <v>3470.09</v>
      </c>
      <c r="O16" s="7">
        <f t="shared" si="0"/>
        <v>63469.81999999999</v>
      </c>
      <c r="P16" s="7">
        <f t="shared" si="1"/>
        <v>43348.32</v>
      </c>
      <c r="R16" s="82">
        <v>514900</v>
      </c>
    </row>
    <row r="17" spans="1:20" ht="12.75">
      <c r="A17" s="70"/>
      <c r="B17" s="6">
        <v>1989</v>
      </c>
      <c r="C17" s="48">
        <v>2796.64</v>
      </c>
      <c r="D17" s="48">
        <v>2428.55</v>
      </c>
      <c r="E17" s="48">
        <v>3419.92</v>
      </c>
      <c r="F17" s="7">
        <v>6635.04</v>
      </c>
      <c r="G17" s="7">
        <v>18305.83</v>
      </c>
      <c r="H17" s="7">
        <v>19839.42</v>
      </c>
      <c r="I17" s="7">
        <v>3531.52</v>
      </c>
      <c r="J17" s="7">
        <v>11562.41</v>
      </c>
      <c r="K17" s="7">
        <v>5750.99</v>
      </c>
      <c r="L17" s="48">
        <v>6468.06</v>
      </c>
      <c r="M17" s="48">
        <v>5902.77</v>
      </c>
      <c r="N17" s="48">
        <v>5234.18</v>
      </c>
      <c r="O17" s="7">
        <f t="shared" si="0"/>
        <v>91875.33000000002</v>
      </c>
      <c r="P17" s="7">
        <f t="shared" si="1"/>
        <v>65625.21</v>
      </c>
      <c r="T17" t="s">
        <v>11</v>
      </c>
    </row>
    <row r="18" spans="1:24" ht="12.75">
      <c r="A18" s="70"/>
      <c r="B18" s="10">
        <v>1990</v>
      </c>
      <c r="C18" s="48">
        <v>4765.58</v>
      </c>
      <c r="D18" s="48">
        <v>3131.45</v>
      </c>
      <c r="E18" s="48">
        <v>5344.8</v>
      </c>
      <c r="F18" s="11">
        <v>12480.76</v>
      </c>
      <c r="G18" s="11">
        <v>19899.61</v>
      </c>
      <c r="H18" s="11">
        <v>26071.4</v>
      </c>
      <c r="I18" s="11">
        <v>5529.4</v>
      </c>
      <c r="J18" s="11">
        <v>2213.55</v>
      </c>
      <c r="K18" s="11">
        <v>4938.04</v>
      </c>
      <c r="L18" s="48">
        <v>10226.78</v>
      </c>
      <c r="M18" s="48">
        <v>5491.21</v>
      </c>
      <c r="N18" s="48">
        <v>3587.82</v>
      </c>
      <c r="O18" s="11">
        <f t="shared" si="0"/>
        <v>103680.40000000001</v>
      </c>
      <c r="P18" s="11">
        <f t="shared" si="1"/>
        <v>71132.76</v>
      </c>
      <c r="S18" s="3">
        <v>41365</v>
      </c>
      <c r="T18" s="3">
        <v>41395</v>
      </c>
      <c r="U18" s="3">
        <v>41426</v>
      </c>
      <c r="V18" s="3">
        <v>41456</v>
      </c>
      <c r="W18" s="3">
        <v>41487</v>
      </c>
      <c r="X18" s="3">
        <v>41518</v>
      </c>
    </row>
    <row r="19" spans="1:16" ht="12.75">
      <c r="A19" s="70"/>
      <c r="B19" s="6">
        <v>1991</v>
      </c>
      <c r="C19" s="48">
        <v>3364.37</v>
      </c>
      <c r="D19" s="48">
        <v>2657.55</v>
      </c>
      <c r="E19" s="48">
        <v>3778.83</v>
      </c>
      <c r="F19" s="7">
        <v>5950.41</v>
      </c>
      <c r="G19" s="7">
        <v>16452.64</v>
      </c>
      <c r="H19" s="7">
        <v>24272.89</v>
      </c>
      <c r="I19" s="7">
        <v>2459.5</v>
      </c>
      <c r="J19" s="7">
        <v>5441.26</v>
      </c>
      <c r="K19" s="7">
        <v>5273</v>
      </c>
      <c r="L19" s="48">
        <v>5802.72</v>
      </c>
      <c r="M19" s="48">
        <v>4974.93</v>
      </c>
      <c r="N19" s="48">
        <v>3557.3</v>
      </c>
      <c r="O19" s="7">
        <f t="shared" si="0"/>
        <v>83985.40000000001</v>
      </c>
      <c r="P19" s="7">
        <f t="shared" si="1"/>
        <v>59849.700000000004</v>
      </c>
    </row>
    <row r="20" spans="1:24" ht="12.75">
      <c r="A20" s="70"/>
      <c r="B20" s="8">
        <v>1992</v>
      </c>
      <c r="C20" s="48">
        <v>3219.07</v>
      </c>
      <c r="D20" s="48">
        <v>2626.03</v>
      </c>
      <c r="E20" s="48">
        <v>5680.57</v>
      </c>
      <c r="F20" s="9">
        <v>6841.77</v>
      </c>
      <c r="G20" s="9">
        <v>10374.98</v>
      </c>
      <c r="H20" s="9">
        <v>7250.93</v>
      </c>
      <c r="I20" s="9">
        <v>2602.93</v>
      </c>
      <c r="J20" s="9">
        <v>2734.11</v>
      </c>
      <c r="K20" s="9">
        <v>3188.27</v>
      </c>
      <c r="L20" s="48">
        <v>6420.61</v>
      </c>
      <c r="M20" s="48">
        <v>3901.5</v>
      </c>
      <c r="N20" s="48">
        <v>3399.79</v>
      </c>
      <c r="O20" s="9">
        <f t="shared" si="0"/>
        <v>58240.560000000005</v>
      </c>
      <c r="P20" s="9">
        <f t="shared" si="1"/>
        <v>32992.99</v>
      </c>
      <c r="R20" s="31">
        <v>1992</v>
      </c>
      <c r="S20" s="32">
        <f>+gaged!F6*1.983</f>
        <v>5647.385700000001</v>
      </c>
      <c r="T20" s="32">
        <f>+gaged!G6*1.983</f>
        <v>5730.0768</v>
      </c>
      <c r="U20" s="32">
        <f>+gaged!H6*1.983</f>
        <v>2735.9451000000004</v>
      </c>
      <c r="V20" s="32">
        <f>+gaged!I6*1.983</f>
        <v>2247.3339</v>
      </c>
      <c r="W20" s="32">
        <f>+gaged!J6*1.983</f>
        <v>2236.0308</v>
      </c>
      <c r="X20" s="32">
        <f>+gaged!K6*1.983</f>
        <v>3267.5874</v>
      </c>
    </row>
    <row r="21" spans="1:24" ht="12.75">
      <c r="A21" s="70"/>
      <c r="B21" s="6">
        <v>1993</v>
      </c>
      <c r="C21" s="48">
        <v>3461.3</v>
      </c>
      <c r="D21" s="48">
        <v>2437.52</v>
      </c>
      <c r="E21" s="48">
        <v>3878.51</v>
      </c>
      <c r="F21" s="7">
        <v>6826.47</v>
      </c>
      <c r="G21" s="7">
        <v>21280.06</v>
      </c>
      <c r="H21" s="7">
        <v>15148.36</v>
      </c>
      <c r="I21" s="7">
        <v>9643.83</v>
      </c>
      <c r="J21" s="7">
        <v>10392.01</v>
      </c>
      <c r="K21" s="7">
        <v>5076.82</v>
      </c>
      <c r="L21" s="48">
        <v>5927.25</v>
      </c>
      <c r="M21" s="48">
        <v>4464.92</v>
      </c>
      <c r="N21" s="48">
        <v>3589.34</v>
      </c>
      <c r="O21" s="7">
        <f t="shared" si="0"/>
        <v>92126.39</v>
      </c>
      <c r="P21" s="7">
        <f t="shared" si="1"/>
        <v>68367.55</v>
      </c>
      <c r="R21" s="33">
        <v>1993</v>
      </c>
      <c r="S21" s="34">
        <f>+gaged!F7*1.983</f>
        <v>4835.1489</v>
      </c>
      <c r="T21" s="34">
        <f>+gaged!G7*1.983</f>
        <v>19009.434600000004</v>
      </c>
      <c r="U21" s="34">
        <f>+gaged!H7*1.983</f>
        <v>12896.0439</v>
      </c>
      <c r="V21" s="34">
        <f>+gaged!I7*1.983</f>
        <v>4077.6429000000007</v>
      </c>
      <c r="W21" s="34">
        <f>+gaged!J7*1.983</f>
        <v>2555.0955</v>
      </c>
      <c r="X21" s="34">
        <f>+gaged!K7*1.983</f>
        <v>3639.0033</v>
      </c>
    </row>
    <row r="22" spans="1:24" ht="12.75">
      <c r="A22" s="70"/>
      <c r="B22" s="8">
        <v>1994</v>
      </c>
      <c r="C22" s="48">
        <v>3567.92</v>
      </c>
      <c r="D22" s="48">
        <v>2518.67</v>
      </c>
      <c r="E22" s="48">
        <v>4045.17</v>
      </c>
      <c r="F22" s="9">
        <v>8490.56</v>
      </c>
      <c r="G22" s="9">
        <v>13303.92</v>
      </c>
      <c r="H22" s="9">
        <v>7339.3</v>
      </c>
      <c r="I22" s="9">
        <v>2459.5</v>
      </c>
      <c r="J22" s="9">
        <v>2475.14</v>
      </c>
      <c r="K22" s="9">
        <v>2142.15</v>
      </c>
      <c r="L22" s="48">
        <v>4047.26</v>
      </c>
      <c r="M22" s="48">
        <v>3542.49</v>
      </c>
      <c r="N22" s="48">
        <v>3003.82</v>
      </c>
      <c r="O22" s="9">
        <f t="shared" si="0"/>
        <v>56935.9</v>
      </c>
      <c r="P22" s="9">
        <f t="shared" si="1"/>
        <v>36210.57</v>
      </c>
      <c r="R22" s="31">
        <v>1994</v>
      </c>
      <c r="S22" s="32">
        <f>+gaged!F8*1.983</f>
        <v>9207.4656</v>
      </c>
      <c r="T22" s="32">
        <f>+gaged!G8*1.983</f>
        <v>8962.9617</v>
      </c>
      <c r="U22" s="32">
        <f>+gaged!H8*1.983</f>
        <v>3803.9889000000003</v>
      </c>
      <c r="V22" s="32">
        <f>+gaged!I8*1.983</f>
        <v>2233.0562999999997</v>
      </c>
      <c r="W22" s="32">
        <f>+gaged!J8*1.983</f>
        <v>2229.6852000000003</v>
      </c>
      <c r="X22" s="32">
        <f>+gaged!K8*1.983</f>
        <v>2186.4557999999997</v>
      </c>
    </row>
    <row r="23" spans="1:24" ht="12.75">
      <c r="A23" s="70"/>
      <c r="B23" s="8">
        <v>1995</v>
      </c>
      <c r="C23" s="48">
        <v>2588.19</v>
      </c>
      <c r="D23" s="48">
        <v>3652.65</v>
      </c>
      <c r="E23" s="48">
        <v>5009.93</v>
      </c>
      <c r="F23" s="9">
        <v>5934.25</v>
      </c>
      <c r="G23" s="9">
        <v>11326.92</v>
      </c>
      <c r="H23" s="9">
        <v>12644.32</v>
      </c>
      <c r="I23" s="9">
        <v>3848.1</v>
      </c>
      <c r="J23" s="9">
        <v>3036.8</v>
      </c>
      <c r="K23" s="9">
        <v>3668.76</v>
      </c>
      <c r="L23" s="48">
        <v>8133.88</v>
      </c>
      <c r="M23" s="48">
        <v>7306.91</v>
      </c>
      <c r="N23" s="48">
        <v>7943.62</v>
      </c>
      <c r="O23" s="9">
        <f t="shared" si="0"/>
        <v>75094.33</v>
      </c>
      <c r="P23" s="9">
        <f t="shared" si="1"/>
        <v>40459.15</v>
      </c>
      <c r="R23" s="31">
        <v>1995</v>
      </c>
      <c r="S23" s="32">
        <f>+gaged!F9*1.983</f>
        <v>3955.8867000000005</v>
      </c>
      <c r="T23" s="32">
        <f>+gaged!G9*1.983</f>
        <v>6591.8886</v>
      </c>
      <c r="U23" s="32">
        <f>+gaged!H9*1.983</f>
        <v>5949.3966</v>
      </c>
      <c r="V23" s="32">
        <f>+gaged!I9*1.983</f>
        <v>3623.5359000000003</v>
      </c>
      <c r="W23" s="32">
        <f>+gaged!J9*1.983</f>
        <v>2486.8803</v>
      </c>
      <c r="X23" s="32">
        <f>+gaged!K9*1.983</f>
        <v>2358.9768</v>
      </c>
    </row>
    <row r="24" spans="1:24" ht="12.75">
      <c r="A24" s="70"/>
      <c r="B24" s="10">
        <v>1996</v>
      </c>
      <c r="C24" s="48">
        <v>5449.56</v>
      </c>
      <c r="D24" s="48">
        <v>5755.98</v>
      </c>
      <c r="E24" s="48">
        <v>6122.17</v>
      </c>
      <c r="F24" s="11">
        <v>12418.26</v>
      </c>
      <c r="G24" s="11">
        <v>26980.75</v>
      </c>
      <c r="H24" s="11">
        <v>42786.37</v>
      </c>
      <c r="I24" s="11">
        <v>12587.47</v>
      </c>
      <c r="J24" s="11">
        <v>2960.85</v>
      </c>
      <c r="K24" s="11">
        <v>6946.19</v>
      </c>
      <c r="L24" s="48">
        <v>5636.76</v>
      </c>
      <c r="M24" s="48">
        <v>4316.92</v>
      </c>
      <c r="N24" s="48">
        <v>3661.41</v>
      </c>
      <c r="O24" s="11">
        <f t="shared" si="0"/>
        <v>135622.69</v>
      </c>
      <c r="P24" s="11">
        <f t="shared" si="1"/>
        <v>104679.89000000001</v>
      </c>
      <c r="R24" s="35">
        <v>1996</v>
      </c>
      <c r="S24" s="36">
        <f>+gaged!F10*1.983</f>
        <v>11930.5212</v>
      </c>
      <c r="T24" s="36">
        <f>+gaged!G10*1.983</f>
        <v>22163.991</v>
      </c>
      <c r="U24" s="36">
        <f>+gaged!H10*1.983</f>
        <v>39879.5181</v>
      </c>
      <c r="V24" s="36">
        <f>+gaged!I10*1.983</f>
        <v>8799.5625</v>
      </c>
      <c r="W24" s="36">
        <f>+gaged!J10*1.983</f>
        <v>2223.1413</v>
      </c>
      <c r="X24" s="36">
        <f>+gaged!K10*1.983</f>
        <v>2423.226</v>
      </c>
    </row>
    <row r="25" spans="1:24" ht="12.75">
      <c r="A25" s="70"/>
      <c r="B25" s="10">
        <v>1997</v>
      </c>
      <c r="C25" s="48">
        <v>3948.08</v>
      </c>
      <c r="D25" s="48">
        <v>3103.87</v>
      </c>
      <c r="E25" s="48">
        <v>5283.54</v>
      </c>
      <c r="F25" s="11">
        <v>11054.43</v>
      </c>
      <c r="G25" s="11">
        <v>62472.09</v>
      </c>
      <c r="H25" s="11">
        <v>73548.81</v>
      </c>
      <c r="I25" s="11">
        <v>20755.78</v>
      </c>
      <c r="J25" s="11">
        <v>6737.56</v>
      </c>
      <c r="K25" s="11">
        <v>6917.77</v>
      </c>
      <c r="L25" s="48">
        <v>6517.56</v>
      </c>
      <c r="M25" s="48">
        <v>5272.13</v>
      </c>
      <c r="N25" s="48">
        <v>3624.88</v>
      </c>
      <c r="O25" s="11">
        <f t="shared" si="0"/>
        <v>209236.5</v>
      </c>
      <c r="P25" s="11">
        <f t="shared" si="1"/>
        <v>181486.43999999997</v>
      </c>
      <c r="R25" s="35">
        <v>1997</v>
      </c>
      <c r="S25" s="36">
        <f>+gaged!F11*1.983</f>
        <v>11683.241100000001</v>
      </c>
      <c r="T25" s="36">
        <f>+gaged!G11*1.983</f>
        <v>59860.4244</v>
      </c>
      <c r="U25" s="36">
        <f>+gaged!H11*1.983</f>
        <v>69199.1646</v>
      </c>
      <c r="V25" s="36">
        <f>+gaged!I11*1.983</f>
        <v>18895.8087</v>
      </c>
      <c r="W25" s="36">
        <f>+gaged!J11*1.983</f>
        <v>3037.3611</v>
      </c>
      <c r="X25" s="36">
        <f>+gaged!K11*1.983</f>
        <v>3220.9869</v>
      </c>
    </row>
    <row r="26" spans="1:24" ht="12.75">
      <c r="A26" s="70"/>
      <c r="B26" s="6">
        <v>1998</v>
      </c>
      <c r="C26" s="48">
        <v>3419.94</v>
      </c>
      <c r="D26" s="48">
        <v>2786.92</v>
      </c>
      <c r="E26" s="48">
        <v>3813.99</v>
      </c>
      <c r="F26" s="7">
        <v>6556.88</v>
      </c>
      <c r="G26" s="7">
        <v>20135.28</v>
      </c>
      <c r="H26" s="7">
        <v>21472.68</v>
      </c>
      <c r="I26" s="7">
        <v>9040.78</v>
      </c>
      <c r="J26" s="7">
        <v>2440.62</v>
      </c>
      <c r="K26" s="7">
        <v>2247.62</v>
      </c>
      <c r="L26" s="48">
        <v>8546.98</v>
      </c>
      <c r="M26" s="48">
        <v>4274.38</v>
      </c>
      <c r="N26" s="48">
        <v>3734.21</v>
      </c>
      <c r="O26" s="7">
        <f t="shared" si="0"/>
        <v>88470.28</v>
      </c>
      <c r="P26" s="7">
        <f t="shared" si="1"/>
        <v>61893.86</v>
      </c>
      <c r="R26" s="33">
        <v>1998</v>
      </c>
      <c r="S26" s="34">
        <f>+gaged!F12*1.983</f>
        <v>5406.4512</v>
      </c>
      <c r="T26" s="34">
        <f>+gaged!G12*1.983</f>
        <v>11801.0313</v>
      </c>
      <c r="U26" s="34">
        <f>+gaged!H12*1.983</f>
        <v>18514.2795</v>
      </c>
      <c r="V26" s="34">
        <f>+gaged!I12*1.983</f>
        <v>10069.0791</v>
      </c>
      <c r="W26" s="34">
        <f>+gaged!J12*1.983</f>
        <v>2415.6906000000004</v>
      </c>
      <c r="X26" s="34">
        <f>+gaged!K12*1.983</f>
        <v>2257.8438</v>
      </c>
    </row>
    <row r="27" spans="1:24" ht="12.75">
      <c r="A27" s="70"/>
      <c r="B27" s="6">
        <v>1999</v>
      </c>
      <c r="C27" s="48">
        <v>2626.51</v>
      </c>
      <c r="D27" s="48">
        <v>2323.63</v>
      </c>
      <c r="E27" s="48">
        <v>4089.92</v>
      </c>
      <c r="F27" s="7">
        <v>5950.41</v>
      </c>
      <c r="G27" s="7">
        <v>14762.35</v>
      </c>
      <c r="H27" s="7">
        <v>21980.62</v>
      </c>
      <c r="I27" s="7">
        <v>9163.45</v>
      </c>
      <c r="J27" s="7">
        <v>4391.86</v>
      </c>
      <c r="K27" s="7">
        <v>4574.61</v>
      </c>
      <c r="L27" s="48">
        <v>5457.41</v>
      </c>
      <c r="M27" s="48">
        <v>3575.57</v>
      </c>
      <c r="N27" s="48">
        <v>3848.11</v>
      </c>
      <c r="O27" s="7">
        <f t="shared" si="0"/>
        <v>82744.45000000001</v>
      </c>
      <c r="P27" s="7">
        <f t="shared" si="1"/>
        <v>60823.3</v>
      </c>
      <c r="R27" s="33">
        <v>1999</v>
      </c>
      <c r="S27" s="34">
        <f>+gaged!F13*1.983</f>
        <v>5196.6498</v>
      </c>
      <c r="T27" s="34">
        <f>+gaged!G13*1.983</f>
        <v>12433.41</v>
      </c>
      <c r="U27" s="34">
        <f>+gaged!H13*1.983</f>
        <v>22272.6594</v>
      </c>
      <c r="V27" s="34">
        <f>+gaged!I13*1.983</f>
        <v>8067.438900000001</v>
      </c>
      <c r="W27" s="34">
        <f>+gaged!J13*1.983</f>
        <v>2579.0897999999997</v>
      </c>
      <c r="X27" s="34">
        <f>+gaged!K13*1.983</f>
        <v>2256.2574</v>
      </c>
    </row>
    <row r="28" spans="1:24" ht="12.75">
      <c r="A28" s="70"/>
      <c r="B28" s="6">
        <v>2000</v>
      </c>
      <c r="C28" s="48">
        <v>3068.05</v>
      </c>
      <c r="D28" s="48">
        <v>2924.01</v>
      </c>
      <c r="E28" s="48">
        <v>3733.46</v>
      </c>
      <c r="F28" s="7">
        <v>9800.07</v>
      </c>
      <c r="G28" s="7">
        <v>20470.45</v>
      </c>
      <c r="H28" s="7">
        <v>13029.14</v>
      </c>
      <c r="I28" s="7">
        <v>2459.5</v>
      </c>
      <c r="J28" s="7">
        <v>2213.55</v>
      </c>
      <c r="K28" s="7">
        <v>6469.08</v>
      </c>
      <c r="L28" s="48">
        <v>7463.52</v>
      </c>
      <c r="M28" s="48">
        <v>4199.29</v>
      </c>
      <c r="N28" s="48">
        <v>3251.62</v>
      </c>
      <c r="O28" s="7">
        <f t="shared" si="0"/>
        <v>79081.73999999999</v>
      </c>
      <c r="P28" s="7">
        <f t="shared" si="1"/>
        <v>54441.79000000001</v>
      </c>
      <c r="R28" s="33">
        <v>2000</v>
      </c>
      <c r="S28" s="34">
        <f>+gaged!F14*1.983</f>
        <v>11280.2955</v>
      </c>
      <c r="T28" s="34">
        <f>+gaged!G14*1.983</f>
        <v>14098.535100000001</v>
      </c>
      <c r="U28" s="34">
        <f>+gaged!H14*1.983</f>
        <v>8787.6645</v>
      </c>
      <c r="V28" s="34">
        <f>+gaged!I14*1.983</f>
        <v>2486.0871</v>
      </c>
      <c r="W28" s="34">
        <f>+gaged!J14*1.983</f>
        <v>2135.6910000000003</v>
      </c>
      <c r="X28" s="34">
        <f>+gaged!K14*1.983</f>
        <v>2442.2628</v>
      </c>
    </row>
    <row r="29" spans="1:24" ht="12.75">
      <c r="A29" s="70"/>
      <c r="B29" s="6">
        <v>2001</v>
      </c>
      <c r="C29" s="48">
        <v>3254.49</v>
      </c>
      <c r="D29" s="48">
        <v>2632.79</v>
      </c>
      <c r="E29" s="48">
        <v>3530.5</v>
      </c>
      <c r="F29" s="7">
        <v>6724.32</v>
      </c>
      <c r="G29" s="7">
        <v>16998.76</v>
      </c>
      <c r="H29" s="7">
        <v>16432.93</v>
      </c>
      <c r="I29" s="7">
        <v>2903.64</v>
      </c>
      <c r="J29" s="7">
        <v>2559.92</v>
      </c>
      <c r="K29" s="7">
        <v>2142.15</v>
      </c>
      <c r="L29" s="48">
        <v>4829.09</v>
      </c>
      <c r="M29" s="48">
        <v>5066</v>
      </c>
      <c r="N29" s="48">
        <v>3744.64</v>
      </c>
      <c r="O29" s="7">
        <f t="shared" si="0"/>
        <v>70819.23</v>
      </c>
      <c r="P29" s="7">
        <f t="shared" si="1"/>
        <v>47761.719999999994</v>
      </c>
      <c r="R29" s="33">
        <v>2001</v>
      </c>
      <c r="S29" s="34">
        <f>+gaged!F15*1.983</f>
        <v>6251.8041</v>
      </c>
      <c r="T29" s="34">
        <f>+gaged!G15*1.983</f>
        <v>13063.6074</v>
      </c>
      <c r="U29" s="34">
        <f>+gaged!H15*1.983</f>
        <v>8862.6219</v>
      </c>
      <c r="V29" s="34">
        <f>+gaged!I15*1.983</f>
        <v>3149.2023</v>
      </c>
      <c r="W29" s="34">
        <f>+gaged!J15*1.983</f>
        <v>2334.1893</v>
      </c>
      <c r="X29" s="34">
        <f>+gaged!K15*1.983</f>
        <v>2209.062</v>
      </c>
    </row>
    <row r="30" spans="1:24" ht="12.75">
      <c r="A30" s="70"/>
      <c r="B30" s="10">
        <v>2002</v>
      </c>
      <c r="C30" s="48">
        <v>2667.81</v>
      </c>
      <c r="D30" s="48">
        <v>2290.09</v>
      </c>
      <c r="E30" s="48">
        <v>2718.42</v>
      </c>
      <c r="F30" s="11">
        <v>6043.21</v>
      </c>
      <c r="G30" s="11">
        <v>17436.95</v>
      </c>
      <c r="H30" s="11">
        <v>37912.81</v>
      </c>
      <c r="I30" s="11">
        <v>15729.09</v>
      </c>
      <c r="J30" s="11">
        <v>4710.19</v>
      </c>
      <c r="K30" s="11">
        <v>4140.92</v>
      </c>
      <c r="L30" s="48">
        <v>4989.5</v>
      </c>
      <c r="M30" s="48">
        <v>4739.43</v>
      </c>
      <c r="N30" s="48">
        <v>3431.02</v>
      </c>
      <c r="O30" s="11">
        <f t="shared" si="0"/>
        <v>106809.43999999999</v>
      </c>
      <c r="P30" s="11">
        <f t="shared" si="1"/>
        <v>85973.17</v>
      </c>
      <c r="R30" s="35">
        <v>2002</v>
      </c>
      <c r="S30" s="36">
        <f>+gaged!F16*1.983</f>
        <v>4386.5943</v>
      </c>
      <c r="T30" s="36">
        <f>+gaged!G16*1.983</f>
        <v>11486.5275</v>
      </c>
      <c r="U30" s="36">
        <f>+gaged!H16*1.983</f>
        <v>37068.4173</v>
      </c>
      <c r="V30" s="36">
        <f>+gaged!I16*1.983</f>
        <v>12501.4269</v>
      </c>
      <c r="W30" s="36">
        <f>+gaged!J16*1.983</f>
        <v>2606.8518</v>
      </c>
      <c r="X30" s="36">
        <f>+gaged!K16*1.983</f>
        <v>2728.608</v>
      </c>
    </row>
    <row r="31" spans="1:24" ht="12.75">
      <c r="A31" s="70"/>
      <c r="B31" s="1"/>
      <c r="C31" s="60"/>
      <c r="D31" s="60"/>
      <c r="E31" s="60"/>
      <c r="F31" s="1"/>
      <c r="G31" s="1"/>
      <c r="H31" s="1"/>
      <c r="I31" s="1"/>
      <c r="J31" s="1"/>
      <c r="K31" s="1"/>
      <c r="L31" s="60"/>
      <c r="M31" s="60"/>
      <c r="N31" s="60"/>
      <c r="O31" s="1"/>
      <c r="P31" s="1"/>
      <c r="R31" s="33">
        <v>2003</v>
      </c>
      <c r="S31" s="34">
        <f>+gaged!F17*1.983</f>
        <v>8689.3077</v>
      </c>
      <c r="T31" s="34">
        <f>+gaged!G17*1.983</f>
        <v>20452.2654</v>
      </c>
      <c r="U31" s="34">
        <f>+gaged!H17*1.983</f>
        <v>13950.9999</v>
      </c>
      <c r="V31" s="34">
        <f>+gaged!I17*1.983</f>
        <v>2603.4807000000005</v>
      </c>
      <c r="W31" s="34">
        <f>+gaged!J17*1.983</f>
        <v>2297.9004</v>
      </c>
      <c r="X31" s="34">
        <f>+gaged!K17*1.983</f>
        <v>2650.6761</v>
      </c>
    </row>
    <row r="32" spans="1:24" ht="12.75">
      <c r="A32" s="61" t="s">
        <v>26</v>
      </c>
      <c r="C32" s="22">
        <f>AVERAGE(C18,C24,C25,C30)</f>
        <v>4207.7575</v>
      </c>
      <c r="D32" s="22">
        <f>AVERAGE(D18,D24,D25,D30)</f>
        <v>3570.3475</v>
      </c>
      <c r="E32" s="22">
        <f aca="true" t="shared" si="2" ref="E32:K32">AVERAGE(E18,E24,E25,E30)</f>
        <v>4867.2325</v>
      </c>
      <c r="F32" s="14">
        <f t="shared" si="2"/>
        <v>10499.164999999999</v>
      </c>
      <c r="G32" s="14">
        <f t="shared" si="2"/>
        <v>31697.35</v>
      </c>
      <c r="H32" s="14">
        <f>AVERAGE(H18,H24,H25,H30)</f>
        <v>45079.8475</v>
      </c>
      <c r="I32" s="14">
        <f t="shared" si="2"/>
        <v>13650.434999999998</v>
      </c>
      <c r="J32" s="14">
        <f t="shared" si="2"/>
        <v>4155.537499999999</v>
      </c>
      <c r="K32" s="14">
        <f t="shared" si="2"/>
        <v>5735.73</v>
      </c>
      <c r="L32" s="22">
        <f>AVERAGE(L18,L24,L25,L30)</f>
        <v>6842.650000000001</v>
      </c>
      <c r="M32" s="22">
        <f>AVERAGE(M18,M24,M25,M30)</f>
        <v>4954.922500000001</v>
      </c>
      <c r="N32" s="22">
        <f>AVERAGE(N18,N24,N25,N30)</f>
        <v>3576.2825000000003</v>
      </c>
      <c r="O32" s="14">
        <v>136562.27</v>
      </c>
      <c r="P32" s="14">
        <f>AVERAGE(P18,P24,P25,P30)</f>
        <v>110818.06499999999</v>
      </c>
      <c r="R32" s="31">
        <v>2004</v>
      </c>
      <c r="S32" s="32">
        <f>+gaged!F18*1.983</f>
        <v>6396.5631</v>
      </c>
      <c r="T32" s="32">
        <f>+gaged!G18*1.983</f>
        <v>8663.528699999999</v>
      </c>
      <c r="U32" s="32">
        <f>+gaged!H18*1.983</f>
        <v>16639.1547</v>
      </c>
      <c r="V32" s="32">
        <f>+gaged!I18*1.983</f>
        <v>2874.9534</v>
      </c>
      <c r="W32" s="32">
        <f>+gaged!J18*1.983</f>
        <v>3105.1797</v>
      </c>
      <c r="X32" s="32">
        <f>+gaged!K18*1.983</f>
        <v>6000.558</v>
      </c>
    </row>
    <row r="33" spans="1:24" ht="12.75">
      <c r="A33" s="61" t="s">
        <v>27</v>
      </c>
      <c r="C33" s="22">
        <f>AVERAGE(C11,C12,C13,C14,C16,C17,C19,C21,C26,C27,C28,C29)</f>
        <v>3295.0091666666667</v>
      </c>
      <c r="D33" s="22">
        <f>AVERAGE(D11,D12,D13,D14,D16,D17,D19,D21,D26,D27,D28,D29)</f>
        <v>2809.5783333333334</v>
      </c>
      <c r="E33" s="22">
        <f aca="true" t="shared" si="3" ref="E33:K33">AVERAGE(E11,E12,E13,E14,E16,E17,E19,E21,E26,E27,E28,E29)</f>
        <v>4166.095833333333</v>
      </c>
      <c r="F33" s="18">
        <f t="shared" si="3"/>
        <v>7301.603333333333</v>
      </c>
      <c r="G33" s="18">
        <f t="shared" si="3"/>
        <v>18061.710833333334</v>
      </c>
      <c r="H33" s="18">
        <f t="shared" si="3"/>
        <v>18036.4825</v>
      </c>
      <c r="I33" s="18">
        <f t="shared" si="3"/>
        <v>5323.529166666667</v>
      </c>
      <c r="J33" s="18">
        <f t="shared" si="3"/>
        <v>4715.7875</v>
      </c>
      <c r="K33" s="18">
        <f t="shared" si="3"/>
        <v>5565.2775</v>
      </c>
      <c r="L33" s="22">
        <f>AVERAGE(L11,L12,L13,L14,L16,L17,L19,L21,L26,L27,L28,L29)</f>
        <v>6458.695</v>
      </c>
      <c r="M33" s="22">
        <f>AVERAGE(M11,M12,M13,M14,M16,M17,M19,M21,M26,M27,M28,M29)</f>
        <v>5044.4675</v>
      </c>
      <c r="N33" s="22">
        <f>AVERAGE(N11,N12,N13,N14,N16,N17,N19,N21,N26,N27,N28,N29)</f>
        <v>3963.973333333334</v>
      </c>
      <c r="O33" s="18">
        <v>91852.088</v>
      </c>
      <c r="P33" s="18">
        <f>AVERAGE(P11,P12,P13,P14,P16,P17,P19,P21,P26,P27,P28,P29)</f>
        <v>59004.39083333334</v>
      </c>
      <c r="R33" s="35">
        <v>2005</v>
      </c>
      <c r="S33" s="36">
        <f>+gaged!F19*1.983</f>
        <v>11214.2616</v>
      </c>
      <c r="T33" s="36">
        <f>+gaged!G19*1.983</f>
        <v>23381.3547</v>
      </c>
      <c r="U33" s="36">
        <f>+gaged!H19*1.983</f>
        <v>45499.1418</v>
      </c>
      <c r="V33" s="36">
        <f>+gaged!I19*1.983</f>
        <v>9286.389000000001</v>
      </c>
      <c r="W33" s="36">
        <f>+gaged!J19*1.983</f>
        <v>2452.7727000000004</v>
      </c>
      <c r="X33" s="36">
        <f>+gaged!K19*1.983</f>
        <v>2839.2594</v>
      </c>
    </row>
    <row r="34" spans="1:24" ht="12.75">
      <c r="A34" s="61" t="s">
        <v>28</v>
      </c>
      <c r="C34" s="45">
        <f>AVERAGE(C15,C20,C22,C23)</f>
        <v>3191.6725</v>
      </c>
      <c r="D34" s="45">
        <f>AVERAGE(D15,D20,D22,D23)</f>
        <v>2961.825</v>
      </c>
      <c r="E34" s="45">
        <f aca="true" t="shared" si="4" ref="E34:K34">AVERAGE(E15,E20,E22,E23)</f>
        <v>4691.525</v>
      </c>
      <c r="F34" s="39">
        <f t="shared" si="4"/>
        <v>6804.2474999999995</v>
      </c>
      <c r="G34" s="39">
        <f t="shared" si="4"/>
        <v>12500.6525</v>
      </c>
      <c r="H34" s="39">
        <f>AVERAGE(H15,H20,H22,H23)</f>
        <v>8538.71</v>
      </c>
      <c r="I34" s="39">
        <f t="shared" si="4"/>
        <v>2902.105</v>
      </c>
      <c r="J34" s="39">
        <f t="shared" si="4"/>
        <v>2614.8999999999996</v>
      </c>
      <c r="K34" s="39">
        <f t="shared" si="4"/>
        <v>2785.3325</v>
      </c>
      <c r="L34" s="45">
        <f>AVERAGE(L15,L20,L22,L23)</f>
        <v>5765.925</v>
      </c>
      <c r="M34" s="45">
        <f>AVERAGE(M15,M20,M22,M23)</f>
        <v>4568.795</v>
      </c>
      <c r="N34" s="45">
        <f>AVERAGE(N15,N20,N22,N23)</f>
        <v>4463.1475</v>
      </c>
      <c r="O34" s="39">
        <v>69938.1025</v>
      </c>
      <c r="P34" s="39">
        <f>AVERAGE(P15,P20,P22,P23)</f>
        <v>36145.9475</v>
      </c>
      <c r="R34" s="35">
        <v>2006</v>
      </c>
      <c r="S34" s="36">
        <f>+gaged!F20*1.983</f>
        <v>12490.123800000001</v>
      </c>
      <c r="T34" s="36">
        <f>+gaged!G20*1.983</f>
        <v>27585.513000000003</v>
      </c>
      <c r="U34" s="36">
        <f>+gaged!H20*1.983</f>
        <v>31023.6384</v>
      </c>
      <c r="V34" s="36">
        <f>+gaged!I20*1.983</f>
        <v>4458.577200000001</v>
      </c>
      <c r="W34" s="36">
        <f>+gaged!J20*1.983</f>
        <v>2350.2516</v>
      </c>
      <c r="X34" s="36">
        <f>+gaged!K20*1.983</f>
        <v>2412.7161</v>
      </c>
    </row>
    <row r="35" spans="18:24" ht="12.75">
      <c r="R35" s="31">
        <v>2007</v>
      </c>
      <c r="S35" s="32">
        <f>+gaged!F21*1.983</f>
        <v>7744.0116</v>
      </c>
      <c r="T35" s="32">
        <f>+gaged!G21*1.983</f>
        <v>15600.8559</v>
      </c>
      <c r="U35" s="32">
        <f>+gaged!H21*1.983</f>
        <v>6647.4126</v>
      </c>
      <c r="V35" s="32">
        <f>+gaged!I21*1.983</f>
        <v>2431.158</v>
      </c>
      <c r="W35" s="32">
        <f>+gaged!J21*1.983</f>
        <v>2323.2828</v>
      </c>
      <c r="X35" s="32">
        <f>+gaged!K21*1.983</f>
        <v>2203.1130000000003</v>
      </c>
    </row>
    <row r="36" spans="1:24" ht="12.75">
      <c r="A36" s="75" t="s">
        <v>23</v>
      </c>
      <c r="D36" t="s">
        <v>41</v>
      </c>
      <c r="F36" s="14">
        <f aca="true" t="shared" si="5" ref="F36:K38">+F32-F3</f>
        <v>28.924999999999272</v>
      </c>
      <c r="G36" s="14">
        <f t="shared" si="5"/>
        <v>-22.718000000004395</v>
      </c>
      <c r="H36" s="14">
        <f t="shared" si="5"/>
        <v>-13.572499999994761</v>
      </c>
      <c r="I36" s="14">
        <f t="shared" si="5"/>
        <v>3.4289999999964493</v>
      </c>
      <c r="J36" s="14">
        <f t="shared" si="5"/>
        <v>-24.626500000000306</v>
      </c>
      <c r="K36" s="14">
        <f t="shared" si="5"/>
        <v>24.6899999999996</v>
      </c>
      <c r="R36" s="35">
        <v>2008</v>
      </c>
      <c r="S36" s="36">
        <f>+gaged!F22*1.983</f>
        <v>2691.9225</v>
      </c>
      <c r="T36" s="36">
        <f>+gaged!G22*1.983</f>
        <v>18238.8408</v>
      </c>
      <c r="U36" s="36">
        <f>+gaged!H22*1.983</f>
        <v>35404.878600000004</v>
      </c>
      <c r="V36" s="36">
        <f>+gaged!I22*1.983</f>
        <v>10884.0921</v>
      </c>
      <c r="W36" s="36">
        <f>+gaged!J22*1.983</f>
        <v>2697.2766</v>
      </c>
      <c r="X36" s="36">
        <f>+gaged!K22*1.983</f>
        <v>3688.1817000000005</v>
      </c>
    </row>
    <row r="37" spans="1:24" ht="12.75">
      <c r="A37" s="73" t="s">
        <v>24</v>
      </c>
      <c r="F37" s="18">
        <f t="shared" si="5"/>
        <v>-15.66666666666788</v>
      </c>
      <c r="G37" s="18">
        <f t="shared" si="5"/>
        <v>-11.351166666667268</v>
      </c>
      <c r="H37" s="18">
        <f t="shared" si="5"/>
        <v>11.01249999999709</v>
      </c>
      <c r="I37" s="18">
        <f t="shared" si="5"/>
        <v>-24.621833333332688</v>
      </c>
      <c r="J37" s="18">
        <f t="shared" si="5"/>
        <v>-17.633499999999913</v>
      </c>
      <c r="K37" s="18">
        <f t="shared" si="5"/>
        <v>-26.782500000000255</v>
      </c>
      <c r="R37" s="33">
        <v>2009</v>
      </c>
      <c r="S37" s="34">
        <f>+gaged!F23*1.983</f>
        <v>10403.809500000001</v>
      </c>
      <c r="T37" s="34">
        <f>+gaged!G23*1.983</f>
        <v>22062.0648</v>
      </c>
      <c r="U37" s="34">
        <f>+gaged!H23*1.983</f>
        <v>23849.541</v>
      </c>
      <c r="V37" s="34">
        <f>+gaged!I23*1.983</f>
        <v>5705.4875999999995</v>
      </c>
      <c r="W37" s="34">
        <f>+gaged!J23*1.983</f>
        <v>2874.5568</v>
      </c>
      <c r="X37" s="34">
        <f>+gaged!K23*1.983</f>
        <v>2559.4581000000003</v>
      </c>
    </row>
    <row r="38" spans="1:11" ht="12.75">
      <c r="A38" s="71" t="s">
        <v>25</v>
      </c>
      <c r="F38" s="39">
        <f t="shared" si="5"/>
        <v>855.2474999999995</v>
      </c>
      <c r="G38" s="39">
        <f t="shared" si="5"/>
        <v>3894.432500000001</v>
      </c>
      <c r="H38" s="39">
        <f t="shared" si="5"/>
        <v>3184.6099999999988</v>
      </c>
      <c r="I38" s="39">
        <f t="shared" si="5"/>
        <v>320.23900000000003</v>
      </c>
      <c r="J38" s="39">
        <f t="shared" si="5"/>
        <v>33.03399999999965</v>
      </c>
      <c r="K38" s="39">
        <f t="shared" si="5"/>
        <v>286.75250000000005</v>
      </c>
    </row>
    <row r="39" spans="1:24" ht="12.75">
      <c r="A39" s="70"/>
      <c r="S39" s="14">
        <f aca="true" t="shared" si="6" ref="S39:X39">AVERAGE(S24,S25,S30,S33,S34,S36)*1.983</f>
        <v>17978.097617250005</v>
      </c>
      <c r="T39" s="14">
        <f t="shared" si="6"/>
        <v>53777.8532877</v>
      </c>
      <c r="U39" s="14">
        <f t="shared" si="6"/>
        <v>85293.70778340001</v>
      </c>
      <c r="V39" s="14">
        <f t="shared" si="6"/>
        <v>21424.945540200002</v>
      </c>
      <c r="W39" s="14">
        <f t="shared" si="6"/>
        <v>5079.0100105500005</v>
      </c>
      <c r="X39" s="14">
        <f t="shared" si="6"/>
        <v>5721.93926205</v>
      </c>
    </row>
    <row r="40" spans="1:24" ht="12.75">
      <c r="A40" s="70"/>
      <c r="S40" s="18">
        <f aca="true" t="shared" si="7" ref="S40:X40">AVERAGE(S21,S26,S27,S28,S29,S31,S37)*1.983</f>
        <v>14748.836352299999</v>
      </c>
      <c r="T40" s="18">
        <f t="shared" si="7"/>
        <v>31988.72161054286</v>
      </c>
      <c r="U40" s="18">
        <f t="shared" si="7"/>
        <v>30916.049346899996</v>
      </c>
      <c r="V40" s="18">
        <f t="shared" si="7"/>
        <v>10243.16344054286</v>
      </c>
      <c r="W40" s="18">
        <f t="shared" si="7"/>
        <v>4870.308453171429</v>
      </c>
      <c r="X40" s="18">
        <f t="shared" si="7"/>
        <v>5103.268488642858</v>
      </c>
    </row>
    <row r="41" spans="1:24" ht="12.75">
      <c r="A41" s="70"/>
      <c r="E41" t="s">
        <v>40</v>
      </c>
      <c r="S41" s="39">
        <f aca="true" t="shared" si="8" ref="S41:X41">AVERAGE(S20,S22,S23,S32,S35)*1.983</f>
        <v>13068.490616820001</v>
      </c>
      <c r="T41" s="39">
        <f t="shared" si="8"/>
        <v>18064.85702022</v>
      </c>
      <c r="U41" s="39">
        <f t="shared" si="8"/>
        <v>14188.72110714</v>
      </c>
      <c r="V41" s="39">
        <f t="shared" si="8"/>
        <v>5318.420872500001</v>
      </c>
      <c r="W41" s="39">
        <f t="shared" si="8"/>
        <v>4910.32792008</v>
      </c>
      <c r="X41" s="39">
        <f t="shared" si="8"/>
        <v>6352.219650600002</v>
      </c>
    </row>
    <row r="42" spans="1:11" ht="12.75">
      <c r="A42" s="70"/>
      <c r="F42" s="3">
        <v>41365</v>
      </c>
      <c r="G42" s="3">
        <v>41395</v>
      </c>
      <c r="H42" s="3">
        <v>41426</v>
      </c>
      <c r="I42" s="3">
        <v>41456</v>
      </c>
      <c r="J42" s="3">
        <v>41487</v>
      </c>
      <c r="K42" s="3">
        <v>41518</v>
      </c>
    </row>
    <row r="43" spans="1:24" ht="12.75">
      <c r="A43" s="70"/>
      <c r="E43" s="31">
        <v>1992</v>
      </c>
      <c r="F43" s="32">
        <f>+F20-S20</f>
        <v>1194.3842999999997</v>
      </c>
      <c r="G43" s="32">
        <f aca="true" t="shared" si="9" ref="G43:G53">+G20-T20</f>
        <v>4644.9032</v>
      </c>
      <c r="H43" s="32">
        <f aca="true" t="shared" si="10" ref="H43:H53">+H20-U20</f>
        <v>4514.9848999999995</v>
      </c>
      <c r="I43" s="32">
        <f aca="true" t="shared" si="11" ref="I43:I53">+I20-V20</f>
        <v>355.59609999999975</v>
      </c>
      <c r="J43" s="32">
        <f aca="true" t="shared" si="12" ref="J43:J53">+J20-W20</f>
        <v>498.0792000000001</v>
      </c>
      <c r="K43" s="32">
        <f aca="true" t="shared" si="13" ref="K43:K53">+K20-X20</f>
        <v>-79.3173999999999</v>
      </c>
      <c r="P43" s="15">
        <f>SUM(F43:K43)</f>
        <v>11128.630299999997</v>
      </c>
      <c r="Q43" s="92">
        <f>+P43/P20</f>
        <v>0.3373028725192836</v>
      </c>
      <c r="S43" s="14">
        <f aca="true" t="shared" si="14" ref="S43:X44">S39-F3</f>
        <v>7507.857617250005</v>
      </c>
      <c r="T43" s="14">
        <f t="shared" si="14"/>
        <v>22057.7852877</v>
      </c>
      <c r="U43" s="14">
        <f t="shared" si="14"/>
        <v>40200.28778340001</v>
      </c>
      <c r="V43" s="14">
        <f t="shared" si="14"/>
        <v>7777.939540200001</v>
      </c>
      <c r="W43" s="14">
        <f t="shared" si="14"/>
        <v>898.8460105500008</v>
      </c>
      <c r="X43" s="14">
        <f t="shared" si="14"/>
        <v>10.899262050000289</v>
      </c>
    </row>
    <row r="44" spans="1:24" ht="12.75">
      <c r="A44" s="70"/>
      <c r="E44" s="33">
        <v>1993</v>
      </c>
      <c r="F44" s="34">
        <f aca="true" t="shared" si="15" ref="F44:F53">+F21-S21</f>
        <v>1991.3211000000001</v>
      </c>
      <c r="G44" s="34">
        <f t="shared" si="9"/>
        <v>2270.625399999997</v>
      </c>
      <c r="H44" s="34">
        <f t="shared" si="10"/>
        <v>2252.3161</v>
      </c>
      <c r="I44" s="34">
        <f t="shared" si="11"/>
        <v>5566.187099999999</v>
      </c>
      <c r="J44" s="34">
        <f t="shared" si="12"/>
        <v>7836.914500000001</v>
      </c>
      <c r="K44" s="34">
        <f t="shared" si="13"/>
        <v>1437.8166999999999</v>
      </c>
      <c r="P44" s="15">
        <f aca="true" t="shared" si="16" ref="P44:P53">SUM(F44:K44)</f>
        <v>21355.180899999996</v>
      </c>
      <c r="Q44" s="92">
        <f aca="true" t="shared" si="17" ref="Q44:Q53">+P44/P21</f>
        <v>0.31235843466673874</v>
      </c>
      <c r="S44" s="18">
        <f t="shared" si="14"/>
        <v>7431.5663522999985</v>
      </c>
      <c r="T44" s="18">
        <f t="shared" si="14"/>
        <v>13915.659610542858</v>
      </c>
      <c r="U44" s="18">
        <f t="shared" si="14"/>
        <v>12890.579346899995</v>
      </c>
      <c r="V44" s="18">
        <f t="shared" si="14"/>
        <v>4895.01244054286</v>
      </c>
      <c r="W44" s="18">
        <f t="shared" si="14"/>
        <v>136.88745317142912</v>
      </c>
      <c r="X44" s="18">
        <f t="shared" si="14"/>
        <v>-488.79151135714255</v>
      </c>
    </row>
    <row r="45" spans="1:24" ht="12.75">
      <c r="A45" s="70"/>
      <c r="E45" s="31">
        <v>1994</v>
      </c>
      <c r="F45" s="32">
        <f t="shared" si="15"/>
        <v>-716.9056</v>
      </c>
      <c r="G45" s="32">
        <f t="shared" si="9"/>
        <v>4340.9583</v>
      </c>
      <c r="H45" s="32">
        <f t="shared" si="10"/>
        <v>3535.3111</v>
      </c>
      <c r="I45" s="32">
        <f t="shared" si="11"/>
        <v>226.44370000000026</v>
      </c>
      <c r="J45" s="32">
        <f t="shared" si="12"/>
        <v>245.45479999999952</v>
      </c>
      <c r="K45" s="32">
        <f t="shared" si="13"/>
        <v>-44.305799999999635</v>
      </c>
      <c r="P45" s="15">
        <f t="shared" si="16"/>
        <v>7586.9565</v>
      </c>
      <c r="Q45" s="92">
        <f t="shared" si="17"/>
        <v>0.20952325522630547</v>
      </c>
      <c r="S45" s="39">
        <f aca="true" t="shared" si="18" ref="S45:X45">S41-F5</f>
        <v>7119.490616820001</v>
      </c>
      <c r="T45" s="39">
        <f t="shared" si="18"/>
        <v>9458.63702022</v>
      </c>
      <c r="U45" s="39">
        <f t="shared" si="18"/>
        <v>8834.62110714</v>
      </c>
      <c r="V45" s="39">
        <f t="shared" si="18"/>
        <v>2736.554872500001</v>
      </c>
      <c r="W45" s="39">
        <f t="shared" si="18"/>
        <v>2328.46192008</v>
      </c>
      <c r="X45" s="39">
        <f t="shared" si="18"/>
        <v>3853.639650600002</v>
      </c>
    </row>
    <row r="46" spans="1:17" ht="12.75">
      <c r="A46" s="70"/>
      <c r="E46" s="31">
        <v>1995</v>
      </c>
      <c r="F46" s="32">
        <f t="shared" si="15"/>
        <v>1978.3632999999995</v>
      </c>
      <c r="G46" s="32">
        <f t="shared" si="9"/>
        <v>4735.0314</v>
      </c>
      <c r="H46" s="32">
        <f t="shared" si="10"/>
        <v>6694.9234</v>
      </c>
      <c r="I46" s="32">
        <f t="shared" si="11"/>
        <v>224.5640999999996</v>
      </c>
      <c r="J46" s="32">
        <f t="shared" si="12"/>
        <v>549.9197000000004</v>
      </c>
      <c r="K46" s="32">
        <f t="shared" si="13"/>
        <v>1309.7832000000003</v>
      </c>
      <c r="P46" s="15">
        <f t="shared" si="16"/>
        <v>15492.585099999998</v>
      </c>
      <c r="Q46" s="92">
        <f t="shared" si="17"/>
        <v>0.38291919380412087</v>
      </c>
    </row>
    <row r="47" spans="1:17" ht="12.75">
      <c r="A47" s="70"/>
      <c r="E47" s="35">
        <v>1996</v>
      </c>
      <c r="F47" s="36">
        <f t="shared" si="15"/>
        <v>487.738800000001</v>
      </c>
      <c r="G47" s="36">
        <f t="shared" si="9"/>
        <v>4816.758999999998</v>
      </c>
      <c r="H47" s="36">
        <f t="shared" si="10"/>
        <v>2906.8519000000015</v>
      </c>
      <c r="I47" s="36">
        <f t="shared" si="11"/>
        <v>3787.9074999999993</v>
      </c>
      <c r="J47" s="36">
        <f t="shared" si="12"/>
        <v>737.7087000000001</v>
      </c>
      <c r="K47" s="36">
        <f t="shared" si="13"/>
        <v>4522.964</v>
      </c>
      <c r="P47" s="15">
        <f t="shared" si="16"/>
        <v>17259.9299</v>
      </c>
      <c r="Q47" s="92">
        <f t="shared" si="17"/>
        <v>0.16488295793967683</v>
      </c>
    </row>
    <row r="48" spans="1:17" ht="12.75">
      <c r="A48" s="70"/>
      <c r="E48" s="35">
        <v>1997</v>
      </c>
      <c r="F48" s="36">
        <f t="shared" si="15"/>
        <v>-628.8111000000008</v>
      </c>
      <c r="G48" s="36">
        <f t="shared" si="9"/>
        <v>2611.665599999993</v>
      </c>
      <c r="H48" s="36">
        <f t="shared" si="10"/>
        <v>4349.645399999994</v>
      </c>
      <c r="I48" s="36">
        <f t="shared" si="11"/>
        <v>1859.9712999999974</v>
      </c>
      <c r="J48" s="36">
        <f t="shared" si="12"/>
        <v>3700.1989000000003</v>
      </c>
      <c r="K48" s="36">
        <f t="shared" si="13"/>
        <v>3696.7831000000006</v>
      </c>
      <c r="P48" s="15">
        <f t="shared" si="16"/>
        <v>15589.453199999985</v>
      </c>
      <c r="Q48" s="92">
        <f t="shared" si="17"/>
        <v>0.08589872168962039</v>
      </c>
    </row>
    <row r="49" spans="1:17" ht="12.75">
      <c r="A49" s="70"/>
      <c r="E49" s="33">
        <v>1998</v>
      </c>
      <c r="F49" s="34">
        <f t="shared" si="15"/>
        <v>1150.4287999999997</v>
      </c>
      <c r="G49" s="34">
        <f t="shared" si="9"/>
        <v>8334.248699999998</v>
      </c>
      <c r="H49" s="34">
        <f t="shared" si="10"/>
        <v>2958.4004999999997</v>
      </c>
      <c r="I49" s="34">
        <f t="shared" si="11"/>
        <v>-1028.2991000000002</v>
      </c>
      <c r="J49" s="34">
        <f t="shared" si="12"/>
        <v>24.929399999999532</v>
      </c>
      <c r="K49" s="34">
        <f t="shared" si="13"/>
        <v>-10.22380000000021</v>
      </c>
      <c r="P49" s="15">
        <f t="shared" si="16"/>
        <v>11429.484499999997</v>
      </c>
      <c r="Q49" s="92">
        <f t="shared" si="17"/>
        <v>0.1846626547447517</v>
      </c>
    </row>
    <row r="50" spans="5:17" ht="12.75">
      <c r="E50" s="33">
        <v>1999</v>
      </c>
      <c r="F50" s="34">
        <f t="shared" si="15"/>
        <v>753.7601999999997</v>
      </c>
      <c r="G50" s="34">
        <f t="shared" si="9"/>
        <v>2328.9400000000005</v>
      </c>
      <c r="H50" s="34">
        <f t="shared" si="10"/>
        <v>-292.0394000000015</v>
      </c>
      <c r="I50" s="34">
        <f t="shared" si="11"/>
        <v>1096.0110999999997</v>
      </c>
      <c r="J50" s="34">
        <f t="shared" si="12"/>
        <v>1812.7702</v>
      </c>
      <c r="K50" s="34">
        <f t="shared" si="13"/>
        <v>2318.3525999999997</v>
      </c>
      <c r="P50" s="15">
        <f t="shared" si="16"/>
        <v>8017.794699999999</v>
      </c>
      <c r="Q50" s="92">
        <f t="shared" si="17"/>
        <v>0.1318211063852175</v>
      </c>
    </row>
    <row r="51" spans="5:17" ht="12.75">
      <c r="E51" s="33">
        <v>2000</v>
      </c>
      <c r="F51" s="34">
        <f t="shared" si="15"/>
        <v>-1480.2255000000005</v>
      </c>
      <c r="G51" s="34">
        <f t="shared" si="9"/>
        <v>6371.9149</v>
      </c>
      <c r="H51" s="34">
        <f t="shared" si="10"/>
        <v>4241.475499999999</v>
      </c>
      <c r="I51" s="34">
        <f t="shared" si="11"/>
        <v>-26.58710000000019</v>
      </c>
      <c r="J51" s="34">
        <f t="shared" si="12"/>
        <v>77.85899999999992</v>
      </c>
      <c r="K51" s="34">
        <f t="shared" si="13"/>
        <v>4026.8172</v>
      </c>
      <c r="P51" s="15">
        <f t="shared" si="16"/>
        <v>13211.253999999997</v>
      </c>
      <c r="Q51" s="92">
        <f t="shared" si="17"/>
        <v>0.24266751699383865</v>
      </c>
    </row>
    <row r="52" spans="5:17" ht="12.75">
      <c r="E52" s="33">
        <v>2001</v>
      </c>
      <c r="F52" s="34">
        <f t="shared" si="15"/>
        <v>472.5158999999994</v>
      </c>
      <c r="G52" s="34">
        <f t="shared" si="9"/>
        <v>3935.1525999999976</v>
      </c>
      <c r="H52" s="34">
        <f t="shared" si="10"/>
        <v>7570.3081</v>
      </c>
      <c r="I52" s="34">
        <f t="shared" si="11"/>
        <v>-245.56230000000005</v>
      </c>
      <c r="J52" s="34">
        <f t="shared" si="12"/>
        <v>225.73070000000007</v>
      </c>
      <c r="K52" s="34">
        <f t="shared" si="13"/>
        <v>-66.91199999999981</v>
      </c>
      <c r="P52" s="15">
        <f t="shared" si="16"/>
        <v>11891.232999999998</v>
      </c>
      <c r="Q52" s="92">
        <f t="shared" si="17"/>
        <v>0.24896994915593493</v>
      </c>
    </row>
    <row r="53" spans="5:17" ht="12.75">
      <c r="E53" s="35">
        <v>2002</v>
      </c>
      <c r="F53" s="36">
        <f t="shared" si="15"/>
        <v>1656.6157000000003</v>
      </c>
      <c r="G53" s="36">
        <f t="shared" si="9"/>
        <v>5950.422500000001</v>
      </c>
      <c r="H53" s="36">
        <f t="shared" si="10"/>
        <v>844.3926999999967</v>
      </c>
      <c r="I53" s="36">
        <f t="shared" si="11"/>
        <v>3227.6630999999998</v>
      </c>
      <c r="J53" s="36">
        <f t="shared" si="12"/>
        <v>2103.3381999999997</v>
      </c>
      <c r="K53" s="36">
        <f t="shared" si="13"/>
        <v>1412.312</v>
      </c>
      <c r="P53" s="15">
        <f t="shared" si="16"/>
        <v>15194.744199999997</v>
      </c>
      <c r="Q53" s="92">
        <f t="shared" si="17"/>
        <v>0.17673821030444728</v>
      </c>
    </row>
    <row r="59" spans="1:15" ht="12.75">
      <c r="A59" s="1" t="s">
        <v>8</v>
      </c>
      <c r="F59" s="1" t="s">
        <v>8</v>
      </c>
      <c r="O59" s="70"/>
    </row>
    <row r="60" spans="1:15" ht="12.75">
      <c r="A60" s="97" t="s">
        <v>29</v>
      </c>
      <c r="B60" s="97"/>
      <c r="C60">
        <v>999507</v>
      </c>
      <c r="O60" s="70"/>
    </row>
    <row r="61" spans="1:11" ht="12.75">
      <c r="A61" s="70" t="s">
        <v>30</v>
      </c>
      <c r="F61" s="3">
        <v>41365</v>
      </c>
      <c r="G61" s="3">
        <v>41395</v>
      </c>
      <c r="H61" s="3">
        <v>41426</v>
      </c>
      <c r="I61" s="3">
        <v>41456</v>
      </c>
      <c r="J61" s="3">
        <v>41487</v>
      </c>
      <c r="K61" s="3">
        <v>41518</v>
      </c>
    </row>
    <row r="62" spans="1:16" ht="12.75">
      <c r="A62" s="70"/>
      <c r="B62" s="6">
        <v>1983</v>
      </c>
      <c r="C62" s="48">
        <v>1602</v>
      </c>
      <c r="D62" s="48">
        <v>1302</v>
      </c>
      <c r="E62" s="48">
        <v>2675</v>
      </c>
      <c r="F62" s="7">
        <v>6388.48</v>
      </c>
      <c r="G62" s="7">
        <v>22516.91</v>
      </c>
      <c r="H62" s="7">
        <v>21037.27</v>
      </c>
      <c r="I62" s="7">
        <v>15357.18</v>
      </c>
      <c r="J62" s="7">
        <v>9223.9</v>
      </c>
      <c r="K62" s="7">
        <v>9157.74</v>
      </c>
      <c r="L62" s="48">
        <v>4401.37</v>
      </c>
      <c r="M62" s="48">
        <v>4280.2</v>
      </c>
      <c r="N62" s="48">
        <v>2513.16</v>
      </c>
      <c r="O62" s="7">
        <f aca="true" t="shared" si="19" ref="O62:O81">SUM(C62:N62)</f>
        <v>100455.20999999999</v>
      </c>
      <c r="P62" s="7">
        <f aca="true" t="shared" si="20" ref="P62:P81">SUM(F62:K62)</f>
        <v>83681.48000000001</v>
      </c>
    </row>
    <row r="63" spans="1:16" ht="12.75">
      <c r="A63" s="70"/>
      <c r="B63" s="6">
        <v>1984</v>
      </c>
      <c r="C63" s="48">
        <v>2885.67</v>
      </c>
      <c r="D63" s="48">
        <v>2067.12</v>
      </c>
      <c r="E63" s="48">
        <v>2670.94</v>
      </c>
      <c r="F63" s="7">
        <v>6195.4</v>
      </c>
      <c r="G63" s="7">
        <v>19091.76</v>
      </c>
      <c r="H63" s="7">
        <v>25519.53</v>
      </c>
      <c r="I63" s="7">
        <v>14544.42</v>
      </c>
      <c r="J63" s="7">
        <v>8769.53</v>
      </c>
      <c r="K63" s="7">
        <v>9657.62</v>
      </c>
      <c r="L63" s="48">
        <v>5094.28</v>
      </c>
      <c r="M63" s="48">
        <v>3432.3</v>
      </c>
      <c r="N63" s="48">
        <v>2203.52</v>
      </c>
      <c r="O63" s="7">
        <f t="shared" si="19"/>
        <v>102132.09</v>
      </c>
      <c r="P63" s="7">
        <f t="shared" si="20"/>
        <v>83778.26</v>
      </c>
    </row>
    <row r="64" spans="1:16" ht="12.75">
      <c r="A64" s="70"/>
      <c r="B64" s="6">
        <v>1985</v>
      </c>
      <c r="C64" s="48">
        <v>1332.08</v>
      </c>
      <c r="D64" s="48">
        <v>1102.71</v>
      </c>
      <c r="E64" s="48">
        <v>1380.98</v>
      </c>
      <c r="F64" s="7">
        <v>8261.53</v>
      </c>
      <c r="G64" s="7">
        <v>22970.58</v>
      </c>
      <c r="H64" s="7">
        <v>17496.96</v>
      </c>
      <c r="I64" s="7">
        <v>8269.22</v>
      </c>
      <c r="J64" s="7">
        <v>5052.07</v>
      </c>
      <c r="K64" s="7">
        <v>9688.69</v>
      </c>
      <c r="L64" s="48">
        <v>6561.39</v>
      </c>
      <c r="M64" s="48">
        <v>5033.97</v>
      </c>
      <c r="N64" s="48">
        <v>3084.85</v>
      </c>
      <c r="O64" s="7">
        <f t="shared" si="19"/>
        <v>90235.03000000001</v>
      </c>
      <c r="P64" s="7">
        <f t="shared" si="20"/>
        <v>71739.05</v>
      </c>
    </row>
    <row r="65" spans="1:16" ht="12.75">
      <c r="A65" s="70"/>
      <c r="B65" s="6">
        <v>1986</v>
      </c>
      <c r="C65" s="48">
        <v>2746.88</v>
      </c>
      <c r="D65" s="48">
        <v>3130.54</v>
      </c>
      <c r="E65" s="48">
        <v>9749.53</v>
      </c>
      <c r="F65" s="7">
        <v>9941.16</v>
      </c>
      <c r="G65" s="7">
        <v>24745.34</v>
      </c>
      <c r="H65" s="7">
        <v>20901.82</v>
      </c>
      <c r="I65" s="7">
        <v>8122.91</v>
      </c>
      <c r="J65" s="7">
        <v>5394.77</v>
      </c>
      <c r="K65" s="7">
        <v>10364.06</v>
      </c>
      <c r="L65" s="48">
        <v>4215.36</v>
      </c>
      <c r="M65" s="48">
        <v>3381.77</v>
      </c>
      <c r="N65" s="48">
        <v>2409.77</v>
      </c>
      <c r="O65" s="7">
        <f t="shared" si="19"/>
        <v>105103.91</v>
      </c>
      <c r="P65" s="7">
        <f t="shared" si="20"/>
        <v>79470.06</v>
      </c>
    </row>
    <row r="66" spans="1:16" ht="12.75">
      <c r="A66" s="70"/>
      <c r="B66" s="8">
        <v>1987</v>
      </c>
      <c r="C66" s="48">
        <v>1845.83</v>
      </c>
      <c r="D66" s="48">
        <v>1592.19</v>
      </c>
      <c r="E66" s="48">
        <v>2483.44</v>
      </c>
      <c r="F66" s="9">
        <v>9097.84</v>
      </c>
      <c r="G66" s="9">
        <v>17914.14</v>
      </c>
      <c r="H66" s="9">
        <v>13353.64</v>
      </c>
      <c r="I66" s="9">
        <v>6535.87</v>
      </c>
      <c r="J66" s="9">
        <v>4400.88</v>
      </c>
      <c r="K66" s="9">
        <v>2597.75</v>
      </c>
      <c r="L66" s="48">
        <v>2031.71</v>
      </c>
      <c r="M66" s="48">
        <v>1807.91</v>
      </c>
      <c r="N66" s="48">
        <v>1692.54</v>
      </c>
      <c r="O66" s="9">
        <f t="shared" si="19"/>
        <v>65353.740000000005</v>
      </c>
      <c r="P66" s="9">
        <f t="shared" si="20"/>
        <v>53900.119999999995</v>
      </c>
    </row>
    <row r="67" spans="1:16" ht="12.75">
      <c r="A67" s="70"/>
      <c r="B67" s="6">
        <v>1988</v>
      </c>
      <c r="C67" s="48">
        <v>1277.24</v>
      </c>
      <c r="D67" s="48">
        <v>1344.8</v>
      </c>
      <c r="E67" s="48">
        <v>1616.48</v>
      </c>
      <c r="F67" s="7">
        <v>8764.51</v>
      </c>
      <c r="G67" s="7">
        <v>21052.67</v>
      </c>
      <c r="H67" s="7">
        <v>15445.54</v>
      </c>
      <c r="I67" s="7">
        <v>7882.82</v>
      </c>
      <c r="J67" s="7">
        <v>3946.75</v>
      </c>
      <c r="K67" s="7">
        <v>2130.67</v>
      </c>
      <c r="L67" s="48">
        <v>3645.05</v>
      </c>
      <c r="M67" s="48">
        <v>3065.6</v>
      </c>
      <c r="N67" s="48">
        <v>2431.37</v>
      </c>
      <c r="O67" s="7">
        <f t="shared" si="19"/>
        <v>72603.5</v>
      </c>
      <c r="P67" s="7">
        <f t="shared" si="20"/>
        <v>59222.96</v>
      </c>
    </row>
    <row r="68" spans="1:16" ht="12.75">
      <c r="A68" s="70"/>
      <c r="B68" s="6">
        <v>1989</v>
      </c>
      <c r="C68" s="48">
        <v>1825.06</v>
      </c>
      <c r="D68" s="48">
        <v>1158.21</v>
      </c>
      <c r="E68" s="48">
        <v>2253.17</v>
      </c>
      <c r="F68" s="7">
        <v>8105.77</v>
      </c>
      <c r="G68" s="7">
        <v>27682.5</v>
      </c>
      <c r="H68" s="7">
        <v>23335</v>
      </c>
      <c r="I68" s="7">
        <v>9403.76</v>
      </c>
      <c r="J68" s="7">
        <v>11472.83</v>
      </c>
      <c r="K68" s="7">
        <v>6040.59</v>
      </c>
      <c r="L68" s="48">
        <v>4607.34</v>
      </c>
      <c r="M68" s="48">
        <v>6569.66</v>
      </c>
      <c r="N68" s="48">
        <v>5756.18</v>
      </c>
      <c r="O68" s="7">
        <f t="shared" si="19"/>
        <v>108210.07</v>
      </c>
      <c r="P68" s="7">
        <f t="shared" si="20"/>
        <v>86040.45</v>
      </c>
    </row>
    <row r="69" spans="1:16" ht="12.75">
      <c r="A69" s="70"/>
      <c r="B69" s="10">
        <v>1990</v>
      </c>
      <c r="C69" s="48">
        <v>3337.12</v>
      </c>
      <c r="D69" s="48">
        <v>1924.53</v>
      </c>
      <c r="E69" s="48">
        <v>2848.79</v>
      </c>
      <c r="F69" s="11">
        <v>11934.51</v>
      </c>
      <c r="G69" s="11">
        <v>20476.45</v>
      </c>
      <c r="H69" s="11">
        <v>29532.16</v>
      </c>
      <c r="I69" s="11">
        <v>11784.74</v>
      </c>
      <c r="J69" s="11">
        <v>6164.46</v>
      </c>
      <c r="K69" s="11">
        <v>7200.23</v>
      </c>
      <c r="L69" s="48">
        <v>8641.53</v>
      </c>
      <c r="M69" s="48">
        <v>4709.43</v>
      </c>
      <c r="N69" s="48">
        <v>2395.28</v>
      </c>
      <c r="O69" s="11">
        <f t="shared" si="19"/>
        <v>110949.23000000001</v>
      </c>
      <c r="P69" s="11">
        <f t="shared" si="20"/>
        <v>87092.55</v>
      </c>
    </row>
    <row r="70" spans="1:16" ht="12.75">
      <c r="A70" s="70"/>
      <c r="B70" s="6">
        <v>1991</v>
      </c>
      <c r="C70" s="48">
        <v>1991.81</v>
      </c>
      <c r="D70" s="48">
        <v>2067.55</v>
      </c>
      <c r="E70" s="48">
        <v>2570.63</v>
      </c>
      <c r="F70" s="7">
        <v>5104.59</v>
      </c>
      <c r="G70" s="7">
        <v>23849.97</v>
      </c>
      <c r="H70" s="7">
        <v>23816.83</v>
      </c>
      <c r="I70" s="7">
        <v>14319.94</v>
      </c>
      <c r="J70" s="7">
        <v>10422.14</v>
      </c>
      <c r="K70" s="7">
        <v>6113.14</v>
      </c>
      <c r="L70" s="48">
        <v>4048.54</v>
      </c>
      <c r="M70" s="48">
        <v>2564.62</v>
      </c>
      <c r="N70" s="48">
        <v>2097.23</v>
      </c>
      <c r="O70" s="7">
        <f t="shared" si="19"/>
        <v>98966.98999999999</v>
      </c>
      <c r="P70" s="7">
        <f t="shared" si="20"/>
        <v>83626.61</v>
      </c>
    </row>
    <row r="71" spans="1:16" ht="12.75">
      <c r="A71" s="70"/>
      <c r="B71" s="8">
        <v>1992</v>
      </c>
      <c r="C71" s="48">
        <v>1742.01</v>
      </c>
      <c r="D71" s="48">
        <v>1621.45</v>
      </c>
      <c r="E71" s="48">
        <v>3766.86</v>
      </c>
      <c r="F71" s="9">
        <v>6934.47</v>
      </c>
      <c r="G71" s="9">
        <v>16913.49</v>
      </c>
      <c r="H71" s="9">
        <v>11577.99</v>
      </c>
      <c r="I71" s="9">
        <v>7145.95</v>
      </c>
      <c r="J71" s="9">
        <v>3113.44</v>
      </c>
      <c r="K71" s="9">
        <v>3173.15</v>
      </c>
      <c r="L71" s="48">
        <v>3564.48</v>
      </c>
      <c r="M71" s="48">
        <v>3152.16</v>
      </c>
      <c r="N71" s="48">
        <v>2453.82</v>
      </c>
      <c r="O71" s="9">
        <f t="shared" si="19"/>
        <v>65159.27000000001</v>
      </c>
      <c r="P71" s="9">
        <f t="shared" si="20"/>
        <v>48858.490000000005</v>
      </c>
    </row>
    <row r="72" spans="1:16" ht="12.75">
      <c r="A72" s="70"/>
      <c r="B72" s="6">
        <v>1993</v>
      </c>
      <c r="C72" s="48">
        <v>1978.31</v>
      </c>
      <c r="D72" s="48">
        <v>1316.04</v>
      </c>
      <c r="E72" s="48">
        <v>2372.49</v>
      </c>
      <c r="F72" s="7">
        <v>4783.44</v>
      </c>
      <c r="G72" s="7">
        <v>27664.63</v>
      </c>
      <c r="H72" s="7">
        <v>19317.51</v>
      </c>
      <c r="I72" s="7">
        <v>10191.43</v>
      </c>
      <c r="J72" s="7">
        <v>12867.58</v>
      </c>
      <c r="K72" s="7">
        <v>5696.58</v>
      </c>
      <c r="L72" s="48">
        <v>4524.08</v>
      </c>
      <c r="M72" s="48">
        <v>2764.88</v>
      </c>
      <c r="N72" s="48">
        <v>2157.68</v>
      </c>
      <c r="O72" s="7">
        <f t="shared" si="19"/>
        <v>95634.65000000001</v>
      </c>
      <c r="P72" s="7">
        <f t="shared" si="20"/>
        <v>80521.17</v>
      </c>
    </row>
    <row r="73" spans="1:16" ht="12.75">
      <c r="A73" s="70"/>
      <c r="B73" s="8">
        <v>1994</v>
      </c>
      <c r="C73" s="48">
        <v>1889.91</v>
      </c>
      <c r="D73" s="48">
        <v>1346.97</v>
      </c>
      <c r="E73" s="48">
        <v>2383.74</v>
      </c>
      <c r="F73" s="9">
        <v>8875.62</v>
      </c>
      <c r="G73" s="9">
        <v>18791.32</v>
      </c>
      <c r="H73" s="9">
        <v>12858.36</v>
      </c>
      <c r="I73" s="9">
        <v>11093.26</v>
      </c>
      <c r="J73" s="9">
        <v>3491.82</v>
      </c>
      <c r="K73" s="9">
        <v>3123.66</v>
      </c>
      <c r="L73" s="48">
        <v>2613.35</v>
      </c>
      <c r="M73" s="48">
        <v>2389.95</v>
      </c>
      <c r="N73" s="48">
        <v>1801.46</v>
      </c>
      <c r="O73" s="9">
        <f t="shared" si="19"/>
        <v>70659.42000000001</v>
      </c>
      <c r="P73" s="9">
        <f t="shared" si="20"/>
        <v>58234.04000000001</v>
      </c>
    </row>
    <row r="74" spans="1:16" ht="12.75">
      <c r="A74" s="70"/>
      <c r="B74" s="8">
        <v>1995</v>
      </c>
      <c r="C74" s="48">
        <v>1666.29</v>
      </c>
      <c r="D74" s="48">
        <v>2700.22</v>
      </c>
      <c r="E74" s="48">
        <v>3401.43</v>
      </c>
      <c r="F74" s="9">
        <v>4837.98</v>
      </c>
      <c r="G74" s="9">
        <v>14514.85</v>
      </c>
      <c r="H74" s="9">
        <v>15316.65</v>
      </c>
      <c r="I74" s="9">
        <v>10875.68</v>
      </c>
      <c r="J74" s="9">
        <v>5722.82</v>
      </c>
      <c r="K74" s="9">
        <v>3409.68</v>
      </c>
      <c r="L74" s="48">
        <v>6281.68</v>
      </c>
      <c r="M74" s="48">
        <v>4471.08</v>
      </c>
      <c r="N74" s="48">
        <v>5381.62</v>
      </c>
      <c r="O74" s="9">
        <f t="shared" si="19"/>
        <v>78579.98</v>
      </c>
      <c r="P74" s="9">
        <f t="shared" si="20"/>
        <v>54677.66</v>
      </c>
    </row>
    <row r="75" spans="1:16" ht="12.75">
      <c r="A75" s="70"/>
      <c r="B75" s="10">
        <v>1996</v>
      </c>
      <c r="C75" s="48">
        <v>3588.45</v>
      </c>
      <c r="D75" s="48">
        <v>2744.47</v>
      </c>
      <c r="E75" s="48">
        <v>3537.36</v>
      </c>
      <c r="F75" s="11">
        <v>9838.26</v>
      </c>
      <c r="G75" s="11">
        <v>25427.66</v>
      </c>
      <c r="H75" s="11">
        <v>44059.3</v>
      </c>
      <c r="I75" s="11">
        <v>19386.16</v>
      </c>
      <c r="J75" s="11">
        <v>8094.84</v>
      </c>
      <c r="K75" s="11">
        <v>6583.81</v>
      </c>
      <c r="L75" s="48">
        <v>3906.21</v>
      </c>
      <c r="M75" s="48">
        <v>2777.54</v>
      </c>
      <c r="N75" s="48">
        <v>2769.71</v>
      </c>
      <c r="O75" s="11">
        <f t="shared" si="19"/>
        <v>132713.77</v>
      </c>
      <c r="P75" s="11">
        <f t="shared" si="20"/>
        <v>113390.03</v>
      </c>
    </row>
    <row r="76" spans="1:16" ht="12.75">
      <c r="A76" s="70"/>
      <c r="B76" s="10">
        <v>1997</v>
      </c>
      <c r="C76" s="48">
        <v>2626.56</v>
      </c>
      <c r="D76" s="48">
        <v>1964.28</v>
      </c>
      <c r="E76" s="48">
        <v>2657.51</v>
      </c>
      <c r="F76" s="11">
        <v>8188.53</v>
      </c>
      <c r="G76" s="11">
        <v>57625.77</v>
      </c>
      <c r="H76" s="11">
        <v>67186.52</v>
      </c>
      <c r="I76" s="11">
        <v>26995.86</v>
      </c>
      <c r="J76" s="11">
        <v>10297.57</v>
      </c>
      <c r="K76" s="11">
        <v>6364.84</v>
      </c>
      <c r="L76" s="48">
        <v>4512.73</v>
      </c>
      <c r="M76" s="48">
        <v>3383</v>
      </c>
      <c r="N76" s="48">
        <v>1950.85</v>
      </c>
      <c r="O76" s="11">
        <f t="shared" si="19"/>
        <v>193754.02</v>
      </c>
      <c r="P76" s="11">
        <f t="shared" si="20"/>
        <v>176659.09</v>
      </c>
    </row>
    <row r="77" spans="1:16" ht="12.75">
      <c r="A77" s="70"/>
      <c r="B77" s="6">
        <v>1998</v>
      </c>
      <c r="C77" s="48">
        <v>1740.37</v>
      </c>
      <c r="D77" s="48">
        <v>1430.8</v>
      </c>
      <c r="E77" s="48">
        <v>2442.29</v>
      </c>
      <c r="F77" s="7">
        <v>5238.54</v>
      </c>
      <c r="G77" s="7">
        <v>21054.55</v>
      </c>
      <c r="H77" s="7">
        <v>18874.62</v>
      </c>
      <c r="I77" s="7">
        <v>12734.04</v>
      </c>
      <c r="J77" s="7">
        <v>7509.56</v>
      </c>
      <c r="K77" s="7">
        <v>3294.59</v>
      </c>
      <c r="L77" s="48">
        <v>6605.76</v>
      </c>
      <c r="M77" s="48">
        <v>2568.37</v>
      </c>
      <c r="N77" s="48">
        <v>2081.66</v>
      </c>
      <c r="O77" s="7">
        <f t="shared" si="19"/>
        <v>85575.15</v>
      </c>
      <c r="P77" s="7">
        <f t="shared" si="20"/>
        <v>68705.9</v>
      </c>
    </row>
    <row r="78" spans="1:16" ht="12.75">
      <c r="A78" s="70"/>
      <c r="B78" s="6">
        <v>1999</v>
      </c>
      <c r="C78" s="48">
        <v>1564.87</v>
      </c>
      <c r="D78" s="48">
        <v>1196.24</v>
      </c>
      <c r="E78" s="48">
        <v>2736.41</v>
      </c>
      <c r="F78" s="7">
        <v>7178.44</v>
      </c>
      <c r="G78" s="7">
        <v>19809.45</v>
      </c>
      <c r="H78" s="7">
        <v>25936.81</v>
      </c>
      <c r="I78" s="7">
        <v>16741.57</v>
      </c>
      <c r="J78" s="7">
        <v>8974.43</v>
      </c>
      <c r="K78" s="7">
        <v>5547.81</v>
      </c>
      <c r="L78" s="48">
        <v>4410.83</v>
      </c>
      <c r="M78" s="48">
        <v>3378.03</v>
      </c>
      <c r="N78" s="48">
        <v>2601.46</v>
      </c>
      <c r="O78" s="7">
        <f t="shared" si="19"/>
        <v>100076.35</v>
      </c>
      <c r="P78" s="7">
        <f t="shared" si="20"/>
        <v>84188.50999999998</v>
      </c>
    </row>
    <row r="79" spans="1:16" ht="12.75">
      <c r="A79" s="70"/>
      <c r="B79" s="6">
        <v>2000</v>
      </c>
      <c r="C79" s="48">
        <v>1924.68</v>
      </c>
      <c r="D79" s="48">
        <v>1627.84</v>
      </c>
      <c r="E79" s="48">
        <v>2173.04</v>
      </c>
      <c r="F79" s="7">
        <v>9152.88</v>
      </c>
      <c r="G79" s="7">
        <v>21413.27</v>
      </c>
      <c r="H79" s="7">
        <v>18084.94</v>
      </c>
      <c r="I79" s="7">
        <v>8666.37</v>
      </c>
      <c r="J79" s="7">
        <v>7075.99</v>
      </c>
      <c r="K79" s="7">
        <v>4964.86</v>
      </c>
      <c r="L79" s="48">
        <v>5329.89</v>
      </c>
      <c r="M79" s="48">
        <v>2934.61</v>
      </c>
      <c r="N79" s="48">
        <v>2209.75</v>
      </c>
      <c r="O79" s="7">
        <f t="shared" si="19"/>
        <v>85558.12</v>
      </c>
      <c r="P79" s="7">
        <f t="shared" si="20"/>
        <v>69358.31</v>
      </c>
    </row>
    <row r="80" spans="1:16" ht="12.75">
      <c r="A80" s="70"/>
      <c r="B80" s="6">
        <v>2001</v>
      </c>
      <c r="C80" s="48">
        <v>1680.34</v>
      </c>
      <c r="D80" s="48">
        <v>1225.55</v>
      </c>
      <c r="E80" s="48">
        <v>2063.49</v>
      </c>
      <c r="F80" s="7">
        <v>4737.32</v>
      </c>
      <c r="G80" s="7">
        <v>22385.77</v>
      </c>
      <c r="H80" s="7">
        <v>17998.29</v>
      </c>
      <c r="I80" s="7">
        <v>9942.5</v>
      </c>
      <c r="J80" s="7">
        <v>5019.52</v>
      </c>
      <c r="K80" s="7">
        <v>2915.94</v>
      </c>
      <c r="L80" s="48">
        <v>2971.6</v>
      </c>
      <c r="M80" s="48">
        <v>3351.45</v>
      </c>
      <c r="N80" s="48">
        <v>2265.34</v>
      </c>
      <c r="O80" s="7">
        <f t="shared" si="19"/>
        <v>76557.11</v>
      </c>
      <c r="P80" s="7">
        <f t="shared" si="20"/>
        <v>62999.34000000001</v>
      </c>
    </row>
    <row r="81" spans="1:16" ht="12.75">
      <c r="A81" s="70"/>
      <c r="B81" s="10">
        <v>2002</v>
      </c>
      <c r="C81" s="48">
        <v>1921.21</v>
      </c>
      <c r="D81" s="48">
        <v>1468.07</v>
      </c>
      <c r="E81" s="48">
        <v>1744.5</v>
      </c>
      <c r="F81" s="11">
        <v>4744.21</v>
      </c>
      <c r="G81" s="11">
        <v>18570.26</v>
      </c>
      <c r="H81" s="11">
        <v>38479.47</v>
      </c>
      <c r="I81" s="11">
        <v>21830.95</v>
      </c>
      <c r="J81" s="11">
        <v>7304.5</v>
      </c>
      <c r="K81" s="11">
        <v>4682.82</v>
      </c>
      <c r="L81" s="48">
        <v>3622.45</v>
      </c>
      <c r="M81" s="48">
        <v>2442.17</v>
      </c>
      <c r="N81" s="48">
        <v>2021.45</v>
      </c>
      <c r="O81" s="11">
        <f t="shared" si="19"/>
        <v>108832.05999999998</v>
      </c>
      <c r="P81" s="11">
        <f t="shared" si="20"/>
        <v>95612.20999999999</v>
      </c>
    </row>
    <row r="82" spans="1:16" ht="12.75">
      <c r="A82" s="70"/>
      <c r="B82" s="1"/>
      <c r="C82" s="60"/>
      <c r="D82" s="60"/>
      <c r="E82" s="60"/>
      <c r="F82" s="1"/>
      <c r="G82" s="1"/>
      <c r="H82" s="1"/>
      <c r="I82" s="1"/>
      <c r="J82" s="1"/>
      <c r="K82" s="1"/>
      <c r="L82" s="60"/>
      <c r="M82" s="60"/>
      <c r="N82" s="60"/>
      <c r="O82" s="1"/>
      <c r="P82" s="1"/>
    </row>
    <row r="83" spans="1:16" ht="12.75">
      <c r="A83" s="61" t="s">
        <v>26</v>
      </c>
      <c r="C83" s="22">
        <f aca="true" t="shared" si="21" ref="C83:K83">AVERAGE(C69,C75,C76,C81)</f>
        <v>2868.335</v>
      </c>
      <c r="D83" s="22">
        <f t="shared" si="21"/>
        <v>2025.3374999999999</v>
      </c>
      <c r="E83" s="22">
        <f t="shared" si="21"/>
        <v>2697.04</v>
      </c>
      <c r="F83" s="14">
        <f t="shared" si="21"/>
        <v>8676.3775</v>
      </c>
      <c r="G83" s="14">
        <f t="shared" si="21"/>
        <v>30525.035</v>
      </c>
      <c r="H83" s="14">
        <f t="shared" si="21"/>
        <v>44814.3625</v>
      </c>
      <c r="I83" s="14">
        <f t="shared" si="21"/>
        <v>19999.4275</v>
      </c>
      <c r="J83" s="14">
        <f t="shared" si="21"/>
        <v>7965.3425</v>
      </c>
      <c r="K83" s="14">
        <f t="shared" si="21"/>
        <v>6207.925</v>
      </c>
      <c r="L83" s="22">
        <f>AVERAGE(L69,L75,L76,L81)</f>
        <v>5170.7300000000005</v>
      </c>
      <c r="M83" s="22">
        <f>AVERAGE(M69,M75,M76,M81)</f>
        <v>3328.0350000000003</v>
      </c>
      <c r="N83" s="22">
        <f>AVERAGE(N69,N75,N76,N81)</f>
        <v>2284.3225</v>
      </c>
      <c r="O83" s="14">
        <v>136562.27</v>
      </c>
      <c r="P83" s="14">
        <f>AVERAGE(P69,P75,P76,P81)</f>
        <v>118188.47</v>
      </c>
    </row>
    <row r="84" spans="1:16" ht="12.75">
      <c r="A84" s="61" t="s">
        <v>27</v>
      </c>
      <c r="C84" s="22">
        <f aca="true" t="shared" si="22" ref="C84:N84">AVERAGE(C62,C63,C64,C65,C67,C68,C70,C72,C77,C78,C79,C80)</f>
        <v>1879.1091666666664</v>
      </c>
      <c r="D84" s="22">
        <f t="shared" si="22"/>
        <v>1580.783333333333</v>
      </c>
      <c r="E84" s="22">
        <f t="shared" si="22"/>
        <v>2892.0375000000004</v>
      </c>
      <c r="F84" s="18">
        <f t="shared" si="22"/>
        <v>6987.671666666666</v>
      </c>
      <c r="G84" s="18">
        <f t="shared" si="22"/>
        <v>22853.11666666667</v>
      </c>
      <c r="H84" s="18">
        <f t="shared" si="22"/>
        <v>20647.093333333334</v>
      </c>
      <c r="I84" s="18">
        <f t="shared" si="22"/>
        <v>11348.013333333334</v>
      </c>
      <c r="J84" s="18">
        <f t="shared" si="22"/>
        <v>7977.422500000001</v>
      </c>
      <c r="K84" s="18">
        <f t="shared" si="22"/>
        <v>6297.690833333333</v>
      </c>
      <c r="L84" s="22">
        <f t="shared" si="22"/>
        <v>4701.2908333333335</v>
      </c>
      <c r="M84" s="22">
        <f t="shared" si="22"/>
        <v>3610.455</v>
      </c>
      <c r="N84" s="22">
        <f t="shared" si="22"/>
        <v>2650.9975</v>
      </c>
      <c r="O84" s="18">
        <v>91852.088</v>
      </c>
      <c r="P84" s="18">
        <f>AVERAGE(P62,P63,P64,P65,P67,P68,P70,P72,P77,P78,P79,P80)</f>
        <v>76111.00833333333</v>
      </c>
    </row>
    <row r="85" spans="1:16" ht="12.75">
      <c r="A85" s="61" t="s">
        <v>28</v>
      </c>
      <c r="C85" s="45">
        <f aca="true" t="shared" si="23" ref="C85:N85">AVERAGE(C66,C71,C73,C74)</f>
        <v>1786.01</v>
      </c>
      <c r="D85" s="45">
        <f t="shared" si="23"/>
        <v>1815.2075</v>
      </c>
      <c r="E85" s="45">
        <f t="shared" si="23"/>
        <v>3008.8675000000003</v>
      </c>
      <c r="F85" s="39">
        <f t="shared" si="23"/>
        <v>7436.4775</v>
      </c>
      <c r="G85" s="39">
        <f t="shared" si="23"/>
        <v>17033.45</v>
      </c>
      <c r="H85" s="39">
        <f t="shared" si="23"/>
        <v>13276.66</v>
      </c>
      <c r="I85" s="39">
        <f t="shared" si="23"/>
        <v>8912.69</v>
      </c>
      <c r="J85" s="39">
        <f t="shared" si="23"/>
        <v>4182.24</v>
      </c>
      <c r="K85" s="39">
        <f t="shared" si="23"/>
        <v>3076.06</v>
      </c>
      <c r="L85" s="45">
        <f t="shared" si="23"/>
        <v>3622.8050000000003</v>
      </c>
      <c r="M85" s="45">
        <f t="shared" si="23"/>
        <v>2955.2749999999996</v>
      </c>
      <c r="N85" s="45">
        <f t="shared" si="23"/>
        <v>2832.36</v>
      </c>
      <c r="O85" s="39">
        <v>69938.1025</v>
      </c>
      <c r="P85" s="39">
        <f>AVERAGE(P66,P71,P73,P74)</f>
        <v>53917.57750000001</v>
      </c>
    </row>
    <row r="89" spans="1:15" ht="12.75">
      <c r="A89" s="1" t="s">
        <v>8</v>
      </c>
      <c r="F89" s="1" t="s">
        <v>8</v>
      </c>
      <c r="O89" s="70"/>
    </row>
    <row r="90" spans="1:15" ht="12.75">
      <c r="A90" s="70" t="s">
        <v>37</v>
      </c>
      <c r="B90" s="77"/>
      <c r="C90">
        <v>999540</v>
      </c>
      <c r="O90" s="70"/>
    </row>
    <row r="91" spans="1:11" ht="12.75">
      <c r="A91" s="70" t="s">
        <v>30</v>
      </c>
      <c r="F91" s="3">
        <v>41365</v>
      </c>
      <c r="G91" s="3">
        <v>41395</v>
      </c>
      <c r="H91" s="3">
        <v>41426</v>
      </c>
      <c r="I91" s="3">
        <v>41456</v>
      </c>
      <c r="J91" s="3">
        <v>41487</v>
      </c>
      <c r="K91" s="3">
        <v>41518</v>
      </c>
    </row>
    <row r="92" spans="1:16" ht="12.75">
      <c r="A92" s="70"/>
      <c r="B92" s="6">
        <v>1983</v>
      </c>
      <c r="C92" s="48">
        <v>3362</v>
      </c>
      <c r="D92" s="48">
        <v>2995</v>
      </c>
      <c r="E92" s="48">
        <v>5428</v>
      </c>
      <c r="F92" s="7">
        <v>6218.18</v>
      </c>
      <c r="G92" s="7">
        <v>18433.45</v>
      </c>
      <c r="H92" s="7">
        <v>21584.95</v>
      </c>
      <c r="I92" s="7">
        <v>8260.59</v>
      </c>
      <c r="J92" s="7">
        <v>3999.49</v>
      </c>
      <c r="K92" s="7">
        <v>8569.55</v>
      </c>
      <c r="L92" s="48">
        <v>7913.91</v>
      </c>
      <c r="M92" s="48">
        <v>6862.18</v>
      </c>
      <c r="N92" s="48">
        <v>4509.57</v>
      </c>
      <c r="O92" s="7">
        <f aca="true" t="shared" si="24" ref="O92:O111">SUM(C92:N92)</f>
        <v>98136.87000000002</v>
      </c>
      <c r="P92" s="7">
        <f aca="true" t="shared" si="25" ref="P92:P111">SUM(F92:K92)</f>
        <v>67066.20999999999</v>
      </c>
    </row>
    <row r="93" spans="1:16" ht="12.75">
      <c r="A93" s="70"/>
      <c r="B93" s="6">
        <v>1984</v>
      </c>
      <c r="C93" s="48">
        <v>4414.02</v>
      </c>
      <c r="D93" s="48">
        <v>3542.6</v>
      </c>
      <c r="E93" s="48">
        <v>5736.56</v>
      </c>
      <c r="F93" s="7">
        <v>7449.4</v>
      </c>
      <c r="G93" s="7">
        <v>14423.18</v>
      </c>
      <c r="H93" s="7">
        <v>24826.31</v>
      </c>
      <c r="I93" s="7">
        <v>7764.95</v>
      </c>
      <c r="J93" s="7">
        <v>4723.79</v>
      </c>
      <c r="K93" s="7">
        <v>7723.79</v>
      </c>
      <c r="L93" s="48">
        <v>7157.04</v>
      </c>
      <c r="M93" s="48">
        <v>6136.59</v>
      </c>
      <c r="N93" s="48">
        <v>4297.01</v>
      </c>
      <c r="O93" s="7">
        <f t="shared" si="24"/>
        <v>98195.23999999998</v>
      </c>
      <c r="P93" s="7">
        <f t="shared" si="25"/>
        <v>66911.42</v>
      </c>
    </row>
    <row r="94" spans="1:16" ht="12.75">
      <c r="A94" s="70"/>
      <c r="B94" s="6">
        <v>1985</v>
      </c>
      <c r="C94" s="48">
        <v>3766.47</v>
      </c>
      <c r="D94" s="48">
        <v>3027.71</v>
      </c>
      <c r="E94" s="48">
        <v>3616.62</v>
      </c>
      <c r="F94" s="7">
        <v>6218.18</v>
      </c>
      <c r="G94" s="7">
        <v>19631.11</v>
      </c>
      <c r="H94" s="7">
        <v>14550.59</v>
      </c>
      <c r="I94" s="7">
        <v>3041.1</v>
      </c>
      <c r="J94" s="7">
        <v>5267.51</v>
      </c>
      <c r="K94" s="7">
        <v>6579.03</v>
      </c>
      <c r="L94" s="48">
        <v>8808.32</v>
      </c>
      <c r="M94" s="48">
        <v>7133.41</v>
      </c>
      <c r="N94" s="48">
        <v>5200.12</v>
      </c>
      <c r="O94" s="7">
        <f t="shared" si="24"/>
        <v>86840.16999999998</v>
      </c>
      <c r="P94" s="7">
        <f t="shared" si="25"/>
        <v>55287.520000000004</v>
      </c>
    </row>
    <row r="95" spans="1:16" ht="12.75">
      <c r="A95" s="70"/>
      <c r="B95" s="6">
        <v>1986</v>
      </c>
      <c r="C95" s="48">
        <v>4589.03</v>
      </c>
      <c r="D95" s="48">
        <v>4487.97</v>
      </c>
      <c r="E95" s="48">
        <v>7307.63</v>
      </c>
      <c r="F95" s="7">
        <v>14810.66</v>
      </c>
      <c r="G95" s="7">
        <v>20980.9</v>
      </c>
      <c r="H95" s="7">
        <v>18143.53</v>
      </c>
      <c r="I95" s="7">
        <v>4528.9</v>
      </c>
      <c r="J95" s="7">
        <v>2490.24</v>
      </c>
      <c r="K95" s="7">
        <v>12311.31</v>
      </c>
      <c r="L95" s="48">
        <v>7347.27</v>
      </c>
      <c r="M95" s="48">
        <v>5797.14</v>
      </c>
      <c r="N95" s="48">
        <v>4788.73</v>
      </c>
      <c r="O95" s="7">
        <f t="shared" si="24"/>
        <v>107583.31</v>
      </c>
      <c r="P95" s="7">
        <f t="shared" si="25"/>
        <v>73265.54</v>
      </c>
    </row>
    <row r="96" spans="1:16" ht="12.75">
      <c r="A96" s="70"/>
      <c r="B96" s="8">
        <v>1987</v>
      </c>
      <c r="C96" s="48">
        <v>3686.57</v>
      </c>
      <c r="D96" s="48">
        <v>3294.01</v>
      </c>
      <c r="E96" s="48">
        <v>4322.49</v>
      </c>
      <c r="F96" s="9">
        <v>6424.19</v>
      </c>
      <c r="G96" s="9">
        <v>15931.05</v>
      </c>
      <c r="H96" s="9">
        <v>7396.32</v>
      </c>
      <c r="I96" s="9">
        <v>3005.33</v>
      </c>
      <c r="J96" s="9">
        <v>2490.24</v>
      </c>
      <c r="K96" s="9">
        <v>2380.17</v>
      </c>
      <c r="L96" s="48">
        <v>4832.01</v>
      </c>
      <c r="M96" s="48">
        <v>3882.34</v>
      </c>
      <c r="N96" s="48">
        <v>3826.42</v>
      </c>
      <c r="O96" s="9">
        <f t="shared" si="24"/>
        <v>61471.14</v>
      </c>
      <c r="P96" s="9">
        <f t="shared" si="25"/>
        <v>37627.299999999996</v>
      </c>
    </row>
    <row r="97" spans="1:16" ht="12.75">
      <c r="A97" s="70"/>
      <c r="B97" s="6">
        <v>1988</v>
      </c>
      <c r="C97" s="48">
        <v>3146.53</v>
      </c>
      <c r="D97" s="48">
        <v>2844.93</v>
      </c>
      <c r="E97" s="48">
        <v>3256.45</v>
      </c>
      <c r="F97" s="7">
        <v>6218.18</v>
      </c>
      <c r="G97" s="7">
        <v>19437.34</v>
      </c>
      <c r="H97" s="7">
        <v>12034.17</v>
      </c>
      <c r="I97" s="7">
        <v>3692.03</v>
      </c>
      <c r="J97" s="7">
        <v>2490.24</v>
      </c>
      <c r="K97" s="7">
        <v>2380.17</v>
      </c>
      <c r="L97" s="48">
        <v>4370.07</v>
      </c>
      <c r="M97" s="48">
        <v>4391.73</v>
      </c>
      <c r="N97" s="48">
        <v>3744.15</v>
      </c>
      <c r="O97" s="7">
        <f t="shared" si="24"/>
        <v>68005.98999999999</v>
      </c>
      <c r="P97" s="7">
        <f t="shared" si="25"/>
        <v>46252.13</v>
      </c>
    </row>
    <row r="98" spans="1:16" ht="12.75">
      <c r="A98" s="70"/>
      <c r="B98" s="6">
        <v>1989</v>
      </c>
      <c r="C98" s="48">
        <v>3020.7</v>
      </c>
      <c r="D98" s="48">
        <v>2593.61</v>
      </c>
      <c r="E98" s="48">
        <v>3601.98</v>
      </c>
      <c r="F98" s="7">
        <v>6902.81</v>
      </c>
      <c r="G98" s="7">
        <v>19139.33</v>
      </c>
      <c r="H98" s="7">
        <v>21257.67</v>
      </c>
      <c r="I98" s="7">
        <v>3838.96</v>
      </c>
      <c r="J98" s="7">
        <v>12262.4</v>
      </c>
      <c r="K98" s="7">
        <v>6225.18</v>
      </c>
      <c r="L98" s="48">
        <v>6954.12</v>
      </c>
      <c r="M98" s="48">
        <v>6331.83</v>
      </c>
      <c r="N98" s="48">
        <v>5631.24</v>
      </c>
      <c r="O98" s="7">
        <f t="shared" si="24"/>
        <v>97759.82999999999</v>
      </c>
      <c r="P98" s="7">
        <f t="shared" si="25"/>
        <v>69626.35</v>
      </c>
    </row>
    <row r="99" spans="1:16" ht="12.75">
      <c r="A99" s="70"/>
      <c r="B99" s="10">
        <v>1990</v>
      </c>
      <c r="C99" s="48">
        <v>5090.64</v>
      </c>
      <c r="D99" s="48">
        <v>3374.51</v>
      </c>
      <c r="E99" s="48">
        <v>5600.8</v>
      </c>
      <c r="F99" s="11">
        <v>12956.99</v>
      </c>
      <c r="G99" s="11">
        <v>20750.59</v>
      </c>
      <c r="H99" s="11">
        <v>27567.66</v>
      </c>
      <c r="I99" s="11">
        <v>5836.84</v>
      </c>
      <c r="J99" s="11">
        <v>2490.24</v>
      </c>
      <c r="K99" s="11">
        <v>5176.06</v>
      </c>
      <c r="L99" s="48">
        <v>10699.58</v>
      </c>
      <c r="M99" s="48">
        <v>5906.27</v>
      </c>
      <c r="N99" s="48">
        <v>3929.88</v>
      </c>
      <c r="O99" s="11">
        <f t="shared" si="24"/>
        <v>109380.06000000001</v>
      </c>
      <c r="P99" s="11">
        <f t="shared" si="25"/>
        <v>74778.38</v>
      </c>
    </row>
    <row r="100" spans="1:16" ht="12.75">
      <c r="A100" s="70"/>
      <c r="B100" s="6">
        <v>1991</v>
      </c>
      <c r="C100" s="48">
        <v>3734.43</v>
      </c>
      <c r="D100" s="48">
        <v>2957.61</v>
      </c>
      <c r="E100" s="48">
        <v>4034.89</v>
      </c>
      <c r="F100" s="7">
        <v>6183.47</v>
      </c>
      <c r="G100" s="7">
        <v>17126.79</v>
      </c>
      <c r="H100" s="7">
        <v>25700.53</v>
      </c>
      <c r="I100" s="7">
        <v>2766.94</v>
      </c>
      <c r="J100" s="7">
        <v>5717.95</v>
      </c>
      <c r="K100" s="7">
        <v>5511.02</v>
      </c>
      <c r="L100" s="48">
        <v>6224.76</v>
      </c>
      <c r="M100" s="48">
        <v>5338.99</v>
      </c>
      <c r="N100" s="48">
        <v>3879.36</v>
      </c>
      <c r="O100" s="7">
        <f t="shared" si="24"/>
        <v>89176.74</v>
      </c>
      <c r="P100" s="7">
        <f t="shared" si="25"/>
        <v>63006.7</v>
      </c>
    </row>
    <row r="101" spans="1:16" ht="12.75">
      <c r="A101" s="70"/>
      <c r="B101" s="8">
        <v>1992</v>
      </c>
      <c r="C101" s="48">
        <v>3511.13</v>
      </c>
      <c r="D101" s="48">
        <v>2867.09</v>
      </c>
      <c r="E101" s="48">
        <v>5927.63</v>
      </c>
      <c r="F101" s="9">
        <v>7135.95</v>
      </c>
      <c r="G101" s="9">
        <v>10841.17</v>
      </c>
      <c r="H101" s="9">
        <v>7726.96</v>
      </c>
      <c r="I101" s="9">
        <v>2910.37</v>
      </c>
      <c r="J101" s="9">
        <v>3010.8</v>
      </c>
      <c r="K101" s="9">
        <v>3426.29</v>
      </c>
      <c r="L101" s="48">
        <v>6694.67</v>
      </c>
      <c r="M101" s="48">
        <v>4167.56</v>
      </c>
      <c r="N101" s="48">
        <v>3648.85</v>
      </c>
      <c r="O101" s="9">
        <f t="shared" si="24"/>
        <v>61868.47</v>
      </c>
      <c r="P101" s="9">
        <f t="shared" si="25"/>
        <v>35051.53999999999</v>
      </c>
    </row>
    <row r="102" spans="1:16" ht="12.75">
      <c r="A102" s="70"/>
      <c r="B102" s="6">
        <v>1993</v>
      </c>
      <c r="C102" s="48">
        <v>3699.36</v>
      </c>
      <c r="D102" s="48">
        <v>2644.58</v>
      </c>
      <c r="E102" s="48">
        <v>4117.57</v>
      </c>
      <c r="F102" s="7">
        <v>7087.53</v>
      </c>
      <c r="G102" s="7">
        <v>22324.44</v>
      </c>
      <c r="H102" s="7">
        <v>16189.4</v>
      </c>
      <c r="I102" s="7">
        <v>10678.52</v>
      </c>
      <c r="J102" s="7">
        <v>10668.7</v>
      </c>
      <c r="K102" s="7">
        <v>5314.83</v>
      </c>
      <c r="L102" s="48">
        <v>6425.98</v>
      </c>
      <c r="M102" s="48">
        <v>4871.98</v>
      </c>
      <c r="N102" s="48">
        <v>3938.4</v>
      </c>
      <c r="O102" s="7">
        <f t="shared" si="24"/>
        <v>97961.28999999998</v>
      </c>
      <c r="P102" s="7">
        <f t="shared" si="25"/>
        <v>72263.42</v>
      </c>
    </row>
    <row r="103" spans="1:16" ht="12.75">
      <c r="A103" s="70"/>
      <c r="B103" s="8">
        <v>1994</v>
      </c>
      <c r="C103" s="48">
        <v>3882.98</v>
      </c>
      <c r="D103" s="48">
        <v>2750.73</v>
      </c>
      <c r="E103" s="48">
        <v>4296.23</v>
      </c>
      <c r="F103" s="9">
        <v>8937.94</v>
      </c>
      <c r="G103" s="9">
        <v>14056.34</v>
      </c>
      <c r="H103" s="9">
        <v>8076.61</v>
      </c>
      <c r="I103" s="9">
        <v>2766.94</v>
      </c>
      <c r="J103" s="9">
        <v>2751.83</v>
      </c>
      <c r="K103" s="9">
        <v>2380.17</v>
      </c>
      <c r="L103" s="48">
        <v>4427.32</v>
      </c>
      <c r="M103" s="48">
        <v>3899.55</v>
      </c>
      <c r="N103" s="48">
        <v>3337.88</v>
      </c>
      <c r="O103" s="9">
        <f t="shared" si="24"/>
        <v>61564.520000000004</v>
      </c>
      <c r="P103" s="9">
        <f t="shared" si="25"/>
        <v>38969.83</v>
      </c>
    </row>
    <row r="104" spans="1:16" ht="12.75">
      <c r="A104" s="70"/>
      <c r="B104" s="8">
        <v>1995</v>
      </c>
      <c r="C104" s="48">
        <v>2897.25</v>
      </c>
      <c r="D104" s="48">
        <v>3908.71</v>
      </c>
      <c r="E104" s="48">
        <v>5297.99</v>
      </c>
      <c r="F104" s="9">
        <v>6183.31</v>
      </c>
      <c r="G104" s="9">
        <v>11726.59</v>
      </c>
      <c r="H104" s="9">
        <v>13526.34</v>
      </c>
      <c r="I104" s="9">
        <v>4155.54</v>
      </c>
      <c r="J104" s="9">
        <v>3313.49</v>
      </c>
      <c r="K104" s="9">
        <v>3906.78</v>
      </c>
      <c r="L104" s="48">
        <v>8653.26</v>
      </c>
      <c r="M104" s="48">
        <v>7760.97</v>
      </c>
      <c r="N104" s="48">
        <v>8365.68</v>
      </c>
      <c r="O104" s="9">
        <f t="shared" si="24"/>
        <v>79695.91</v>
      </c>
      <c r="P104" s="9">
        <f t="shared" si="25"/>
        <v>42812.049999999996</v>
      </c>
    </row>
    <row r="105" spans="1:16" ht="12.75">
      <c r="A105" s="70"/>
      <c r="B105" s="10">
        <v>1996</v>
      </c>
      <c r="C105" s="48">
        <v>5793.62</v>
      </c>
      <c r="D105" s="48">
        <v>6080.04</v>
      </c>
      <c r="E105" s="48">
        <v>6430.23</v>
      </c>
      <c r="F105" s="11">
        <v>12870.26</v>
      </c>
      <c r="G105" s="11">
        <v>27949.41</v>
      </c>
      <c r="H105" s="11">
        <v>44647.63</v>
      </c>
      <c r="I105" s="11">
        <v>12894.91</v>
      </c>
      <c r="J105" s="11">
        <v>3237.54</v>
      </c>
      <c r="K105" s="11">
        <v>7184.2</v>
      </c>
      <c r="L105" s="48">
        <v>6115.82</v>
      </c>
      <c r="M105" s="48">
        <v>4690.98</v>
      </c>
      <c r="N105" s="48">
        <v>4000.47</v>
      </c>
      <c r="O105" s="11">
        <f t="shared" si="24"/>
        <v>141895.11000000002</v>
      </c>
      <c r="P105" s="11">
        <f t="shared" si="25"/>
        <v>108783.94999999998</v>
      </c>
    </row>
    <row r="106" spans="1:16" ht="12.75">
      <c r="A106" s="70"/>
      <c r="B106" s="10">
        <v>1997</v>
      </c>
      <c r="C106" s="48">
        <v>4276.14</v>
      </c>
      <c r="D106" s="48">
        <v>3364.93</v>
      </c>
      <c r="E106" s="48">
        <v>5611.6</v>
      </c>
      <c r="F106" s="11">
        <v>11445.72</v>
      </c>
      <c r="G106" s="11">
        <v>64154.21</v>
      </c>
      <c r="H106" s="11">
        <v>76243.88</v>
      </c>
      <c r="I106" s="11">
        <v>22075.08</v>
      </c>
      <c r="J106" s="11">
        <v>7014.25</v>
      </c>
      <c r="K106" s="11">
        <v>7155.79</v>
      </c>
      <c r="L106" s="48">
        <v>7055.65</v>
      </c>
      <c r="M106" s="48">
        <v>5719.19</v>
      </c>
      <c r="N106" s="48">
        <v>4050.94</v>
      </c>
      <c r="O106" s="11">
        <f t="shared" si="24"/>
        <v>218167.38</v>
      </c>
      <c r="P106" s="11">
        <f t="shared" si="25"/>
        <v>188088.93000000002</v>
      </c>
    </row>
    <row r="107" spans="1:16" ht="12.75">
      <c r="A107" s="70"/>
      <c r="B107" s="6">
        <v>1998</v>
      </c>
      <c r="C107" s="48">
        <v>3804</v>
      </c>
      <c r="D107" s="48">
        <v>3100.98</v>
      </c>
      <c r="E107" s="48">
        <v>4143.05</v>
      </c>
      <c r="F107" s="7">
        <v>6933.44</v>
      </c>
      <c r="G107" s="7">
        <v>21285.95</v>
      </c>
      <c r="H107" s="7">
        <v>22928.23</v>
      </c>
      <c r="I107" s="7">
        <v>9348.22</v>
      </c>
      <c r="J107" s="7">
        <v>2717.31</v>
      </c>
      <c r="K107" s="7">
        <v>2485.64</v>
      </c>
      <c r="L107" s="48">
        <v>8999.94</v>
      </c>
      <c r="M107" s="48">
        <v>4679.44</v>
      </c>
      <c r="N107" s="48">
        <v>4094.27</v>
      </c>
      <c r="O107" s="7">
        <f t="shared" si="24"/>
        <v>94520.47</v>
      </c>
      <c r="P107" s="7">
        <f t="shared" si="25"/>
        <v>65698.79</v>
      </c>
    </row>
    <row r="108" spans="1:16" ht="12.75">
      <c r="A108" s="70"/>
      <c r="B108" s="6">
        <v>1999</v>
      </c>
      <c r="C108" s="48">
        <v>2955.57</v>
      </c>
      <c r="D108" s="48">
        <v>2580.69</v>
      </c>
      <c r="E108" s="48">
        <v>4405.98</v>
      </c>
      <c r="F108" s="7">
        <v>6218.18</v>
      </c>
      <c r="G108" s="7">
        <v>15325.99</v>
      </c>
      <c r="H108" s="7">
        <v>23816.68</v>
      </c>
      <c r="I108" s="7">
        <v>9558.21</v>
      </c>
      <c r="J108" s="7">
        <v>4668.54</v>
      </c>
      <c r="K108" s="7">
        <v>4812.63</v>
      </c>
      <c r="L108" s="48">
        <v>5962.38</v>
      </c>
      <c r="M108" s="48">
        <v>4030.63</v>
      </c>
      <c r="N108" s="48">
        <v>4191.17</v>
      </c>
      <c r="O108" s="7">
        <f t="shared" si="24"/>
        <v>88526.65000000001</v>
      </c>
      <c r="P108" s="7">
        <f t="shared" si="25"/>
        <v>64400.229999999996</v>
      </c>
    </row>
    <row r="109" spans="1:16" ht="12.75">
      <c r="A109" s="70"/>
      <c r="B109" s="6">
        <v>2000</v>
      </c>
      <c r="C109" s="48">
        <v>3358.11</v>
      </c>
      <c r="D109" s="48">
        <v>3152.07</v>
      </c>
      <c r="E109" s="48">
        <v>3968.52</v>
      </c>
      <c r="F109" s="7">
        <v>10102.9</v>
      </c>
      <c r="G109" s="7">
        <v>20870.12</v>
      </c>
      <c r="H109" s="7">
        <v>13775.61</v>
      </c>
      <c r="I109" s="7">
        <v>2766.94</v>
      </c>
      <c r="J109" s="7">
        <v>2490.24</v>
      </c>
      <c r="K109" s="7">
        <v>6859.58</v>
      </c>
      <c r="L109" s="48">
        <v>7928.58</v>
      </c>
      <c r="M109" s="48">
        <v>4561.35</v>
      </c>
      <c r="N109" s="48">
        <v>3528.68</v>
      </c>
      <c r="O109" s="7">
        <f t="shared" si="24"/>
        <v>83362.7</v>
      </c>
      <c r="P109" s="7">
        <f t="shared" si="25"/>
        <v>56865.39</v>
      </c>
    </row>
    <row r="110" spans="1:16" ht="12.75">
      <c r="A110" s="70"/>
      <c r="B110" s="6">
        <v>2001</v>
      </c>
      <c r="C110" s="48">
        <v>3499.55</v>
      </c>
      <c r="D110" s="48">
        <v>2841.85</v>
      </c>
      <c r="E110" s="48">
        <v>3772.56</v>
      </c>
      <c r="F110" s="7">
        <v>7048.32</v>
      </c>
      <c r="G110" s="7">
        <v>17787.14</v>
      </c>
      <c r="H110" s="7">
        <v>17786.03</v>
      </c>
      <c r="I110" s="7">
        <v>3211.08</v>
      </c>
      <c r="J110" s="7">
        <v>2836.61</v>
      </c>
      <c r="K110" s="7">
        <v>2380.17</v>
      </c>
      <c r="L110" s="48">
        <v>5212.15</v>
      </c>
      <c r="M110" s="48">
        <v>5417.06</v>
      </c>
      <c r="N110" s="48">
        <v>4044.7</v>
      </c>
      <c r="O110" s="7">
        <f t="shared" si="24"/>
        <v>75837.21999999999</v>
      </c>
      <c r="P110" s="7">
        <f t="shared" si="25"/>
        <v>51049.35</v>
      </c>
    </row>
    <row r="111" spans="1:16" ht="12.75">
      <c r="A111" s="70"/>
      <c r="B111" s="10">
        <v>2002</v>
      </c>
      <c r="C111" s="48">
        <v>2935.87</v>
      </c>
      <c r="D111" s="48">
        <v>2512.15</v>
      </c>
      <c r="E111" s="48">
        <v>2939.48</v>
      </c>
      <c r="F111" s="11">
        <v>6301.27</v>
      </c>
      <c r="G111" s="11">
        <v>18043.72</v>
      </c>
      <c r="H111" s="11">
        <v>39798.29</v>
      </c>
      <c r="I111" s="11">
        <v>16036.53</v>
      </c>
      <c r="J111" s="11">
        <v>4986.88</v>
      </c>
      <c r="K111" s="11">
        <v>4378.94</v>
      </c>
      <c r="L111" s="48">
        <v>5545.79</v>
      </c>
      <c r="M111" s="48">
        <v>5168.49</v>
      </c>
      <c r="N111" s="48">
        <v>3789.08</v>
      </c>
      <c r="O111" s="11">
        <f t="shared" si="24"/>
        <v>112436.49</v>
      </c>
      <c r="P111" s="11">
        <f t="shared" si="25"/>
        <v>89545.63</v>
      </c>
    </row>
    <row r="112" spans="1:16" ht="12.75">
      <c r="A112" s="70"/>
      <c r="B112" s="1"/>
      <c r="C112" s="60"/>
      <c r="D112" s="60"/>
      <c r="E112" s="60"/>
      <c r="F112" s="1"/>
      <c r="G112" s="1"/>
      <c r="H112" s="1"/>
      <c r="I112" s="1"/>
      <c r="J112" s="1"/>
      <c r="K112" s="1"/>
      <c r="L112" s="60"/>
      <c r="M112" s="60"/>
      <c r="N112" s="60"/>
      <c r="O112" s="1"/>
      <c r="P112" s="1"/>
    </row>
    <row r="113" spans="1:16" ht="12.75">
      <c r="A113" s="61" t="s">
        <v>26</v>
      </c>
      <c r="C113" s="22">
        <f>AVERAGE(C99,C105,C106,C111)</f>
        <v>4524.0675</v>
      </c>
      <c r="D113" s="22">
        <f>AVERAGE(D99,D105,D106,D111)</f>
        <v>3832.9075</v>
      </c>
      <c r="E113" s="22">
        <f aca="true" t="shared" si="26" ref="E113:K113">AVERAGE(E99,E105,E106,E111)</f>
        <v>5145.527499999999</v>
      </c>
      <c r="F113" s="14">
        <f t="shared" si="26"/>
        <v>10893.560000000001</v>
      </c>
      <c r="G113" s="14">
        <f t="shared" si="26"/>
        <v>32724.4825</v>
      </c>
      <c r="H113" s="14">
        <f t="shared" si="26"/>
        <v>47064.365</v>
      </c>
      <c r="I113" s="14">
        <f t="shared" si="26"/>
        <v>14210.84</v>
      </c>
      <c r="J113" s="14">
        <f t="shared" si="26"/>
        <v>4432.2275</v>
      </c>
      <c r="K113" s="14">
        <f t="shared" si="26"/>
        <v>5973.7474999999995</v>
      </c>
      <c r="L113" s="22">
        <f>AVERAGE(L99,L105,L106,L111)</f>
        <v>7354.210000000001</v>
      </c>
      <c r="M113" s="22">
        <f>AVERAGE(M99,M105,M106,M111)</f>
        <v>5371.2325</v>
      </c>
      <c r="N113" s="22">
        <f>AVERAGE(N99,N105,N106,N111)</f>
        <v>3942.5925</v>
      </c>
      <c r="O113" s="14">
        <v>136562.27</v>
      </c>
      <c r="P113" s="14">
        <f>AVERAGE(P99,P105,P106,P111)</f>
        <v>115299.2225</v>
      </c>
    </row>
    <row r="114" spans="1:16" ht="12.75">
      <c r="A114" s="61" t="s">
        <v>27</v>
      </c>
      <c r="C114" s="22">
        <f>AVERAGE(C92,C93,C94,C95,C97,C98,C100,C102,C107,C108,C109,C110)</f>
        <v>3612.4808333333335</v>
      </c>
      <c r="D114" s="22">
        <f>AVERAGE(D92,D93,D94,D95,D97,D98,D100,D102,D107,D108,D109,D110)</f>
        <v>3064.133333333333</v>
      </c>
      <c r="E114" s="22">
        <f aca="true" t="shared" si="27" ref="E114:K114">AVERAGE(E92,E93,E94,E95,E97,E98,E100,E102,E107,E108,E109,E110)</f>
        <v>4449.150833333334</v>
      </c>
      <c r="F114" s="18">
        <f t="shared" si="27"/>
        <v>7615.9375</v>
      </c>
      <c r="G114" s="18">
        <f t="shared" si="27"/>
        <v>18897.145</v>
      </c>
      <c r="H114" s="18">
        <f t="shared" si="27"/>
        <v>19382.80833333333</v>
      </c>
      <c r="I114" s="18">
        <f t="shared" si="27"/>
        <v>5788.036666666667</v>
      </c>
      <c r="J114" s="18">
        <f t="shared" si="27"/>
        <v>5027.751666666666</v>
      </c>
      <c r="K114" s="18">
        <f t="shared" si="27"/>
        <v>5929.408333333333</v>
      </c>
      <c r="L114" s="22">
        <f>AVERAGE(L92,L93,L94,L95,L97,L98,L100,L102,L107,L108,L109,L110)</f>
        <v>6942.043333333334</v>
      </c>
      <c r="M114" s="22">
        <f>AVERAGE(M92,M93,M94,M95,M97,M98,M100,M102,M107,M108,M109,M110)</f>
        <v>5462.694166666665</v>
      </c>
      <c r="N114" s="22">
        <f>AVERAGE(N92,N93,N94,N95,N97,N98,N100,N102,N107,N108,N109,N110)</f>
        <v>4320.616666666666</v>
      </c>
      <c r="O114" s="18">
        <v>91852.088</v>
      </c>
      <c r="P114" s="18">
        <f>AVERAGE(P92,P93,P94,P95,P97,P98,P100,P102,P107,P108,P109,P110)</f>
        <v>62641.0875</v>
      </c>
    </row>
    <row r="115" spans="1:16" ht="12.75">
      <c r="A115" s="61" t="s">
        <v>28</v>
      </c>
      <c r="C115" s="45">
        <f>AVERAGE(C96,C101,C103,C104)</f>
        <v>3494.4825</v>
      </c>
      <c r="D115" s="45">
        <f>AVERAGE(D96,D101,D103,D104)</f>
        <v>3205.135</v>
      </c>
      <c r="E115" s="45">
        <f aca="true" t="shared" si="28" ref="E115:K115">AVERAGE(E96,E101,E103,E104)</f>
        <v>4961.084999999999</v>
      </c>
      <c r="F115" s="39">
        <f t="shared" si="28"/>
        <v>7170.347500000001</v>
      </c>
      <c r="G115" s="39">
        <f t="shared" si="28"/>
        <v>13138.787499999999</v>
      </c>
      <c r="H115" s="39">
        <f t="shared" si="28"/>
        <v>9181.557499999999</v>
      </c>
      <c r="I115" s="39">
        <f t="shared" si="28"/>
        <v>3209.545</v>
      </c>
      <c r="J115" s="39">
        <f t="shared" si="28"/>
        <v>2891.5899999999997</v>
      </c>
      <c r="K115" s="39">
        <f t="shared" si="28"/>
        <v>3023.3525</v>
      </c>
      <c r="L115" s="45">
        <f>AVERAGE(L96,L101,L103,L104)</f>
        <v>6151.8150000000005</v>
      </c>
      <c r="M115" s="45">
        <f>AVERAGE(M96,M101,M103,M104)</f>
        <v>4927.6050000000005</v>
      </c>
      <c r="N115" s="45">
        <f>AVERAGE(N96,N101,N103,N104)</f>
        <v>4794.7075</v>
      </c>
      <c r="O115" s="39">
        <v>69938.1025</v>
      </c>
      <c r="P115" s="39">
        <f>AVERAGE(P96,P101,P103,P104)</f>
        <v>38615.18</v>
      </c>
    </row>
  </sheetData>
  <sheetProtection/>
  <mergeCells count="1">
    <mergeCell ref="A60:B60"/>
  </mergeCells>
  <printOptions/>
  <pageMargins left="0.75" right="0.75" top="1" bottom="1" header="0.5" footer="0.5"/>
  <pageSetup fitToHeight="1" fitToWidth="1" horizontalDpi="600" verticalDpi="600" orientation="landscape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5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spans="2:16" ht="12.75">
      <c r="B1" s="79">
        <v>44</v>
      </c>
      <c r="C1" s="80" t="s">
        <v>32</v>
      </c>
      <c r="D1" s="80"/>
      <c r="E1" s="80"/>
      <c r="F1" s="81"/>
      <c r="G1" s="81" t="s">
        <v>33</v>
      </c>
      <c r="H1" s="81"/>
      <c r="I1" s="81"/>
      <c r="J1" s="81"/>
      <c r="K1" s="81"/>
      <c r="L1" s="81"/>
      <c r="M1" s="81"/>
      <c r="N1" s="81"/>
      <c r="O1" s="81"/>
      <c r="P1" s="81"/>
    </row>
    <row r="2" spans="2:16" ht="12.75">
      <c r="B2" s="82" t="s">
        <v>34</v>
      </c>
      <c r="C2" s="80"/>
      <c r="D2" s="80"/>
      <c r="E2" s="80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2:16" ht="12.75">
      <c r="B3" s="82">
        <v>514900</v>
      </c>
      <c r="C3" s="83"/>
      <c r="D3" s="83"/>
      <c r="E3" s="83"/>
      <c r="F3" s="47"/>
      <c r="G3" s="83" t="s">
        <v>35</v>
      </c>
      <c r="H3" s="47"/>
      <c r="I3" s="47"/>
      <c r="J3" s="47"/>
      <c r="K3" s="47"/>
      <c r="L3" s="47"/>
      <c r="M3" s="47"/>
      <c r="N3" s="47"/>
      <c r="O3" s="47"/>
      <c r="P3" s="47"/>
    </row>
    <row r="4" spans="2:16" ht="12.75">
      <c r="B4" s="83"/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10</v>
      </c>
      <c r="M4" s="47">
        <v>11</v>
      </c>
      <c r="N4" s="47">
        <v>12</v>
      </c>
      <c r="O4" s="47"/>
      <c r="P4" s="47"/>
    </row>
    <row r="5" spans="2:16" ht="12.75">
      <c r="B5" s="83" t="s">
        <v>36</v>
      </c>
      <c r="C5" s="84">
        <v>41275</v>
      </c>
      <c r="D5" s="84">
        <v>41306</v>
      </c>
      <c r="E5" s="84">
        <v>41334</v>
      </c>
      <c r="F5" s="85">
        <v>41365</v>
      </c>
      <c r="G5" s="85">
        <v>41395</v>
      </c>
      <c r="H5" s="85">
        <v>41426</v>
      </c>
      <c r="I5" s="85">
        <v>41456</v>
      </c>
      <c r="J5" s="85">
        <v>41487</v>
      </c>
      <c r="K5" s="85">
        <v>41518</v>
      </c>
      <c r="L5" s="84">
        <v>41548</v>
      </c>
      <c r="M5" s="84">
        <v>41579</v>
      </c>
      <c r="N5" s="84">
        <v>41609</v>
      </c>
      <c r="O5" s="84" t="s">
        <v>3</v>
      </c>
      <c r="P5" s="83" t="s">
        <v>4</v>
      </c>
    </row>
    <row r="6" spans="2:16" ht="12.75">
      <c r="B6" s="86">
        <v>1992</v>
      </c>
      <c r="C6" s="87">
        <v>1386.4</v>
      </c>
      <c r="D6" s="87">
        <v>1498.3</v>
      </c>
      <c r="E6" s="87">
        <v>2614.8</v>
      </c>
      <c r="F6" s="88">
        <v>2847.9</v>
      </c>
      <c r="G6" s="88">
        <v>2889.6</v>
      </c>
      <c r="H6" s="88">
        <v>1379.7</v>
      </c>
      <c r="I6" s="88">
        <v>1133.3</v>
      </c>
      <c r="J6" s="88">
        <v>1127.6</v>
      </c>
      <c r="K6" s="88">
        <v>1647.8</v>
      </c>
      <c r="L6" s="87">
        <v>1536.7</v>
      </c>
      <c r="M6" s="87">
        <v>1530.3</v>
      </c>
      <c r="N6" s="87">
        <v>1695.1</v>
      </c>
      <c r="O6" s="88">
        <f>SUM(C6:N6)</f>
        <v>21287.5</v>
      </c>
      <c r="P6" s="88">
        <f>SUM(F6:K6)</f>
        <v>11025.9</v>
      </c>
    </row>
    <row r="7" spans="2:16" ht="12.75">
      <c r="B7" s="89">
        <v>1993</v>
      </c>
      <c r="C7" s="87">
        <v>1488</v>
      </c>
      <c r="D7" s="87">
        <v>1251.7</v>
      </c>
      <c r="E7" s="87">
        <v>1824.5</v>
      </c>
      <c r="F7" s="18">
        <v>2438.3</v>
      </c>
      <c r="G7" s="18">
        <v>9586.2</v>
      </c>
      <c r="H7" s="18">
        <v>6503.3</v>
      </c>
      <c r="I7" s="18">
        <v>2056.3</v>
      </c>
      <c r="J7" s="18">
        <v>1288.5</v>
      </c>
      <c r="K7" s="18">
        <v>1835.1</v>
      </c>
      <c r="L7" s="87">
        <v>2249.3</v>
      </c>
      <c r="M7" s="87">
        <v>1701.7</v>
      </c>
      <c r="N7" s="87">
        <v>1586.5</v>
      </c>
      <c r="O7" s="18">
        <f aca="true" t="shared" si="0" ref="O7:O23">SUM(C7:N7)</f>
        <v>33809.399999999994</v>
      </c>
      <c r="P7" s="18">
        <f aca="true" t="shared" si="1" ref="P7:P23">SUM(F7:K7)</f>
        <v>23707.699999999997</v>
      </c>
    </row>
    <row r="8" spans="2:16" ht="12.75">
      <c r="B8" s="86">
        <v>1994</v>
      </c>
      <c r="C8" s="87">
        <v>1616.2</v>
      </c>
      <c r="D8" s="87">
        <v>1163.6</v>
      </c>
      <c r="E8" s="87">
        <v>1822.5</v>
      </c>
      <c r="F8" s="88">
        <v>4643.2</v>
      </c>
      <c r="G8" s="88">
        <v>4519.9</v>
      </c>
      <c r="H8" s="88">
        <v>1918.3</v>
      </c>
      <c r="I8" s="88">
        <v>1126.1</v>
      </c>
      <c r="J8" s="88">
        <v>1124.4</v>
      </c>
      <c r="K8" s="88">
        <v>1102.6</v>
      </c>
      <c r="L8" s="87">
        <v>1183.7</v>
      </c>
      <c r="M8" s="87">
        <v>1354.3</v>
      </c>
      <c r="N8" s="87">
        <v>1398.4</v>
      </c>
      <c r="O8" s="88">
        <f t="shared" si="0"/>
        <v>22973.2</v>
      </c>
      <c r="P8" s="88">
        <f t="shared" si="1"/>
        <v>14434.499999999998</v>
      </c>
    </row>
    <row r="9" spans="2:16" ht="12.75">
      <c r="B9" s="86">
        <v>1995</v>
      </c>
      <c r="C9" s="87">
        <v>1278</v>
      </c>
      <c r="D9" s="87">
        <v>1825.7</v>
      </c>
      <c r="E9" s="87">
        <v>2522</v>
      </c>
      <c r="F9" s="88">
        <v>1994.9</v>
      </c>
      <c r="G9" s="88">
        <v>3324.2</v>
      </c>
      <c r="H9" s="88">
        <v>3000.2</v>
      </c>
      <c r="I9" s="88">
        <v>1827.3</v>
      </c>
      <c r="J9" s="88">
        <v>1254.1</v>
      </c>
      <c r="K9" s="88">
        <v>1189.6</v>
      </c>
      <c r="L9" s="87">
        <v>2096.1</v>
      </c>
      <c r="M9" s="87">
        <v>3347.5</v>
      </c>
      <c r="N9" s="87">
        <v>3897.8</v>
      </c>
      <c r="O9" s="88">
        <f t="shared" si="0"/>
        <v>27557.399999999994</v>
      </c>
      <c r="P9" s="88">
        <f t="shared" si="1"/>
        <v>12590.3</v>
      </c>
    </row>
    <row r="10" spans="2:16" ht="12.75">
      <c r="B10" s="90">
        <v>1996</v>
      </c>
      <c r="C10" s="87">
        <v>2706.5</v>
      </c>
      <c r="D10" s="87">
        <v>2883.9</v>
      </c>
      <c r="E10" s="87">
        <v>3076.9</v>
      </c>
      <c r="F10" s="14">
        <v>6016.4</v>
      </c>
      <c r="G10" s="14">
        <v>11177</v>
      </c>
      <c r="H10" s="14">
        <v>20110.7</v>
      </c>
      <c r="I10" s="14">
        <v>4437.5</v>
      </c>
      <c r="J10" s="14">
        <v>1121.1</v>
      </c>
      <c r="K10" s="14">
        <v>1222</v>
      </c>
      <c r="L10" s="87">
        <v>1295</v>
      </c>
      <c r="M10" s="87">
        <v>1652.1</v>
      </c>
      <c r="N10" s="87">
        <v>1746.2</v>
      </c>
      <c r="O10" s="14">
        <f t="shared" si="0"/>
        <v>57445.29999999999</v>
      </c>
      <c r="P10" s="14">
        <f t="shared" si="1"/>
        <v>44084.700000000004</v>
      </c>
    </row>
    <row r="11" spans="2:16" ht="12.75">
      <c r="B11" s="90">
        <v>1997</v>
      </c>
      <c r="C11" s="87">
        <v>1953.7</v>
      </c>
      <c r="D11" s="87">
        <v>1549.7</v>
      </c>
      <c r="E11" s="87">
        <v>2656</v>
      </c>
      <c r="F11" s="14">
        <v>5891.7</v>
      </c>
      <c r="G11" s="14">
        <v>30186.8</v>
      </c>
      <c r="H11" s="14">
        <v>34896.2</v>
      </c>
      <c r="I11" s="14">
        <v>9528.9</v>
      </c>
      <c r="J11" s="14">
        <v>1531.7</v>
      </c>
      <c r="K11" s="14">
        <v>1624.3</v>
      </c>
      <c r="L11" s="87">
        <v>2245.5</v>
      </c>
      <c r="M11" s="87">
        <v>2241.1</v>
      </c>
      <c r="N11" s="87">
        <v>1788.9</v>
      </c>
      <c r="O11" s="14">
        <f t="shared" si="0"/>
        <v>96094.49999999999</v>
      </c>
      <c r="P11" s="14">
        <f t="shared" si="1"/>
        <v>83659.59999999999</v>
      </c>
    </row>
    <row r="12" spans="2:16" ht="12.75">
      <c r="B12" s="89">
        <v>1998</v>
      </c>
      <c r="C12" s="87">
        <v>1713</v>
      </c>
      <c r="D12" s="87">
        <v>1398.8</v>
      </c>
      <c r="E12" s="87">
        <v>1919.2</v>
      </c>
      <c r="F12" s="18">
        <v>2726.4</v>
      </c>
      <c r="G12" s="18">
        <v>5951.1</v>
      </c>
      <c r="H12" s="18">
        <v>9336.5</v>
      </c>
      <c r="I12" s="18">
        <v>5077.7</v>
      </c>
      <c r="J12" s="18">
        <v>1218.2</v>
      </c>
      <c r="K12" s="18">
        <v>1138.6</v>
      </c>
      <c r="L12" s="87">
        <v>1209.5</v>
      </c>
      <c r="M12" s="87">
        <v>1570.6</v>
      </c>
      <c r="N12" s="87">
        <v>1767.3</v>
      </c>
      <c r="O12" s="18">
        <f t="shared" si="0"/>
        <v>35026.9</v>
      </c>
      <c r="P12" s="18">
        <f t="shared" si="1"/>
        <v>25448.5</v>
      </c>
    </row>
    <row r="13" spans="2:16" ht="12.75">
      <c r="B13" s="89">
        <v>1999</v>
      </c>
      <c r="C13" s="87">
        <v>1288.7</v>
      </c>
      <c r="D13" s="87">
        <v>1152.6</v>
      </c>
      <c r="E13" s="87">
        <v>2049.9</v>
      </c>
      <c r="F13" s="18">
        <v>2620.6</v>
      </c>
      <c r="G13" s="18">
        <v>6270</v>
      </c>
      <c r="H13" s="18">
        <v>11231.8</v>
      </c>
      <c r="I13" s="18">
        <v>4068.3</v>
      </c>
      <c r="J13" s="18">
        <v>1300.6</v>
      </c>
      <c r="K13" s="18">
        <v>1137.8</v>
      </c>
      <c r="L13" s="87">
        <v>1377.4</v>
      </c>
      <c r="M13" s="87">
        <v>1563.8</v>
      </c>
      <c r="N13" s="87">
        <v>1815.8</v>
      </c>
      <c r="O13" s="18">
        <f t="shared" si="0"/>
        <v>35877.3</v>
      </c>
      <c r="P13" s="18">
        <f t="shared" si="1"/>
        <v>26629.1</v>
      </c>
    </row>
    <row r="14" spans="2:16" ht="12.75">
      <c r="B14" s="89">
        <v>2000</v>
      </c>
      <c r="C14" s="87">
        <v>1486.9</v>
      </c>
      <c r="D14" s="87">
        <v>1454.6</v>
      </c>
      <c r="E14" s="87">
        <v>1876</v>
      </c>
      <c r="F14" s="18">
        <v>5688.5</v>
      </c>
      <c r="G14" s="18">
        <v>7109.7</v>
      </c>
      <c r="H14" s="18">
        <v>4431.5</v>
      </c>
      <c r="I14" s="18">
        <v>1253.7</v>
      </c>
      <c r="J14" s="18">
        <v>1077</v>
      </c>
      <c r="K14" s="18">
        <v>1231.6</v>
      </c>
      <c r="L14" s="87">
        <v>2638.1</v>
      </c>
      <c r="M14" s="87">
        <v>1439.9</v>
      </c>
      <c r="N14" s="87">
        <v>1479.8</v>
      </c>
      <c r="O14" s="18">
        <f t="shared" si="0"/>
        <v>31167.3</v>
      </c>
      <c r="P14" s="18">
        <f t="shared" si="1"/>
        <v>20792</v>
      </c>
    </row>
    <row r="15" spans="2:16" ht="12.75">
      <c r="B15" s="89">
        <v>2001</v>
      </c>
      <c r="C15" s="87">
        <v>1572.5</v>
      </c>
      <c r="D15" s="87">
        <v>1294</v>
      </c>
      <c r="E15" s="87">
        <v>1766.1</v>
      </c>
      <c r="F15" s="18">
        <v>3152.7</v>
      </c>
      <c r="G15" s="18">
        <v>6587.8</v>
      </c>
      <c r="H15" s="18">
        <v>4469.3</v>
      </c>
      <c r="I15" s="18">
        <v>1588.1</v>
      </c>
      <c r="J15" s="18">
        <v>1177.1</v>
      </c>
      <c r="K15" s="18">
        <v>1114</v>
      </c>
      <c r="L15" s="87">
        <v>1398</v>
      </c>
      <c r="M15" s="87">
        <v>1782.5</v>
      </c>
      <c r="N15" s="87">
        <v>1743.1</v>
      </c>
      <c r="O15" s="18">
        <f t="shared" si="0"/>
        <v>27645.199999999997</v>
      </c>
      <c r="P15" s="18">
        <f t="shared" si="1"/>
        <v>18089</v>
      </c>
    </row>
    <row r="16" spans="2:16" ht="12.75">
      <c r="B16" s="90">
        <v>2002</v>
      </c>
      <c r="C16" s="87">
        <v>1291.8</v>
      </c>
      <c r="D16" s="87">
        <v>1127</v>
      </c>
      <c r="E16" s="87">
        <v>1355.5</v>
      </c>
      <c r="F16" s="14">
        <v>2212.1</v>
      </c>
      <c r="G16" s="14">
        <v>5792.5</v>
      </c>
      <c r="H16" s="14">
        <v>18693.1</v>
      </c>
      <c r="I16" s="14">
        <v>6304.3</v>
      </c>
      <c r="J16" s="14">
        <v>1314.6</v>
      </c>
      <c r="K16" s="14">
        <v>1376</v>
      </c>
      <c r="L16" s="87">
        <v>1274.7</v>
      </c>
      <c r="M16" s="87">
        <v>1446.9</v>
      </c>
      <c r="N16" s="87">
        <v>1656.6</v>
      </c>
      <c r="O16" s="14">
        <f t="shared" si="0"/>
        <v>43845.1</v>
      </c>
      <c r="P16" s="14">
        <f t="shared" si="1"/>
        <v>35692.6</v>
      </c>
    </row>
    <row r="17" spans="2:16" ht="12.75">
      <c r="B17" s="89">
        <v>2003</v>
      </c>
      <c r="C17" s="87">
        <v>1459.7</v>
      </c>
      <c r="D17" s="87">
        <v>1499.5</v>
      </c>
      <c r="E17" s="87">
        <v>1752.2</v>
      </c>
      <c r="F17" s="18">
        <v>4381.9</v>
      </c>
      <c r="G17" s="18">
        <v>10313.8</v>
      </c>
      <c r="H17" s="18">
        <v>7035.3</v>
      </c>
      <c r="I17" s="18">
        <v>1312.9</v>
      </c>
      <c r="J17" s="18">
        <v>1158.8</v>
      </c>
      <c r="K17" s="18">
        <v>1336.7</v>
      </c>
      <c r="L17" s="87">
        <v>1754</v>
      </c>
      <c r="M17" s="87">
        <v>1783.4</v>
      </c>
      <c r="N17" s="87">
        <v>1671.4</v>
      </c>
      <c r="O17" s="18">
        <f t="shared" si="0"/>
        <v>35459.6</v>
      </c>
      <c r="P17" s="18">
        <f t="shared" si="1"/>
        <v>25539.4</v>
      </c>
    </row>
    <row r="18" spans="2:16" ht="12.75">
      <c r="B18" s="86">
        <v>2004</v>
      </c>
      <c r="C18" s="87">
        <v>1363</v>
      </c>
      <c r="D18" s="87">
        <v>1354</v>
      </c>
      <c r="E18" s="87">
        <v>2129.9</v>
      </c>
      <c r="F18" s="88">
        <v>3225.7</v>
      </c>
      <c r="G18" s="88">
        <v>4368.9</v>
      </c>
      <c r="H18" s="88">
        <v>8390.9</v>
      </c>
      <c r="I18" s="88">
        <v>1449.8</v>
      </c>
      <c r="J18" s="88">
        <v>1565.9</v>
      </c>
      <c r="K18" s="88">
        <v>3026</v>
      </c>
      <c r="L18" s="87">
        <v>3137.8</v>
      </c>
      <c r="M18" s="87">
        <v>2337.2</v>
      </c>
      <c r="N18" s="87">
        <v>3041.4</v>
      </c>
      <c r="O18" s="88">
        <f t="shared" si="0"/>
        <v>35390.5</v>
      </c>
      <c r="P18" s="88">
        <f t="shared" si="1"/>
        <v>22027.2</v>
      </c>
    </row>
    <row r="19" spans="2:16" ht="12.75">
      <c r="B19" s="90">
        <v>2005</v>
      </c>
      <c r="C19" s="87">
        <v>2718.8</v>
      </c>
      <c r="D19" s="87">
        <v>3028.9</v>
      </c>
      <c r="E19" s="87">
        <v>3746.2</v>
      </c>
      <c r="F19" s="14">
        <v>5655.2</v>
      </c>
      <c r="G19" s="14">
        <v>11790.9</v>
      </c>
      <c r="H19" s="14">
        <v>22944.6</v>
      </c>
      <c r="I19" s="14">
        <v>4683</v>
      </c>
      <c r="J19" s="14">
        <v>1236.9</v>
      </c>
      <c r="K19" s="14">
        <v>1431.8</v>
      </c>
      <c r="L19" s="87">
        <v>1634.4</v>
      </c>
      <c r="M19" s="87">
        <v>1697.4</v>
      </c>
      <c r="N19" s="87">
        <v>2334.9</v>
      </c>
      <c r="O19" s="14">
        <f t="shared" si="0"/>
        <v>62903.00000000001</v>
      </c>
      <c r="P19" s="14">
        <f t="shared" si="1"/>
        <v>47742.4</v>
      </c>
    </row>
    <row r="20" spans="2:16" ht="12.75">
      <c r="B20" s="90">
        <v>2006</v>
      </c>
      <c r="C20" s="87">
        <v>2367.6</v>
      </c>
      <c r="D20" s="87">
        <v>1686.3</v>
      </c>
      <c r="E20" s="87">
        <v>1796.4</v>
      </c>
      <c r="F20" s="14">
        <v>6298.6</v>
      </c>
      <c r="G20" s="14">
        <v>13911</v>
      </c>
      <c r="H20" s="14">
        <v>15644.8</v>
      </c>
      <c r="I20" s="14">
        <v>2248.4</v>
      </c>
      <c r="J20" s="14">
        <v>1185.2</v>
      </c>
      <c r="K20" s="14">
        <v>1216.7</v>
      </c>
      <c r="L20" s="87">
        <v>1407</v>
      </c>
      <c r="M20" s="87">
        <v>3525.3</v>
      </c>
      <c r="N20" s="87">
        <v>1989.1</v>
      </c>
      <c r="O20" s="14">
        <f t="shared" si="0"/>
        <v>53276.399999999994</v>
      </c>
      <c r="P20" s="14">
        <f t="shared" si="1"/>
        <v>40504.69999999999</v>
      </c>
    </row>
    <row r="21" spans="2:16" ht="12.75">
      <c r="B21" s="86">
        <v>2007</v>
      </c>
      <c r="C21" s="87">
        <v>1968</v>
      </c>
      <c r="D21" s="87">
        <v>1776.6</v>
      </c>
      <c r="E21" s="87">
        <v>3913.6</v>
      </c>
      <c r="F21" s="88">
        <v>3905.2</v>
      </c>
      <c r="G21" s="88">
        <v>7867.3</v>
      </c>
      <c r="H21" s="88">
        <v>3352.2</v>
      </c>
      <c r="I21" s="88">
        <v>1226</v>
      </c>
      <c r="J21" s="88">
        <v>1171.6</v>
      </c>
      <c r="K21" s="88">
        <v>1111</v>
      </c>
      <c r="L21" s="87">
        <v>1299.4</v>
      </c>
      <c r="M21" s="87">
        <v>1369.3</v>
      </c>
      <c r="N21" s="87">
        <v>1497.5</v>
      </c>
      <c r="O21" s="88">
        <f t="shared" si="0"/>
        <v>30457.7</v>
      </c>
      <c r="P21" s="88">
        <f t="shared" si="1"/>
        <v>18633.3</v>
      </c>
    </row>
    <row r="22" spans="2:16" ht="12.75">
      <c r="B22" s="90">
        <v>2008</v>
      </c>
      <c r="C22" s="87">
        <v>1310.1</v>
      </c>
      <c r="D22" s="87">
        <v>1235.2</v>
      </c>
      <c r="E22" s="87">
        <v>1341.4</v>
      </c>
      <c r="F22" s="14">
        <v>1357.5</v>
      </c>
      <c r="G22" s="14">
        <v>9197.6</v>
      </c>
      <c r="H22" s="14">
        <v>17854.2</v>
      </c>
      <c r="I22" s="14">
        <v>5488.7</v>
      </c>
      <c r="J22" s="14">
        <v>1360.2</v>
      </c>
      <c r="K22" s="14">
        <v>1859.9</v>
      </c>
      <c r="L22" s="87">
        <v>1880.4</v>
      </c>
      <c r="M22" s="87">
        <v>4511.7</v>
      </c>
      <c r="N22" s="87">
        <v>3049.1</v>
      </c>
      <c r="O22" s="14">
        <f t="shared" si="0"/>
        <v>50445.99999999999</v>
      </c>
      <c r="P22" s="14">
        <f t="shared" si="1"/>
        <v>37118.1</v>
      </c>
    </row>
    <row r="23" spans="2:16" ht="12.75">
      <c r="B23" s="89">
        <v>2009</v>
      </c>
      <c r="C23" s="87">
        <v>2677.2</v>
      </c>
      <c r="D23" s="87">
        <v>2073</v>
      </c>
      <c r="E23" s="87">
        <v>2546.6</v>
      </c>
      <c r="F23" s="18">
        <v>5246.5</v>
      </c>
      <c r="G23" s="18">
        <v>11125.6</v>
      </c>
      <c r="H23" s="18">
        <v>12027</v>
      </c>
      <c r="I23" s="18">
        <v>2877.2</v>
      </c>
      <c r="J23" s="18">
        <v>1449.6</v>
      </c>
      <c r="K23" s="18">
        <v>1290.7</v>
      </c>
      <c r="L23" s="87">
        <v>0</v>
      </c>
      <c r="M23" s="87">
        <v>0</v>
      </c>
      <c r="N23" s="87">
        <v>0</v>
      </c>
      <c r="O23" s="18">
        <f t="shared" si="0"/>
        <v>41313.399999999994</v>
      </c>
      <c r="P23" s="18">
        <f t="shared" si="1"/>
        <v>34016.6</v>
      </c>
    </row>
    <row r="25" spans="6:16" ht="12.75">
      <c r="F25" s="14">
        <f aca="true" t="shared" si="2" ref="F25:K25">AVERAGE(F10,F11,F16,F19,F20,F22)*1.983</f>
        <v>9066.110750000002</v>
      </c>
      <c r="G25" s="14">
        <f t="shared" si="2"/>
        <v>27119.441900000005</v>
      </c>
      <c r="H25" s="14">
        <f t="shared" si="2"/>
        <v>43012.459800000004</v>
      </c>
      <c r="I25" s="14">
        <f t="shared" si="2"/>
        <v>10804.309400000002</v>
      </c>
      <c r="J25" s="14">
        <f t="shared" si="2"/>
        <v>2561.27585</v>
      </c>
      <c r="K25" s="14">
        <f t="shared" si="2"/>
        <v>2885.4963500000003</v>
      </c>
      <c r="P25" s="14">
        <f>AVERAGE(P10,P11,P16,P19,P20,P22)*1.983</f>
        <v>95449.09404999999</v>
      </c>
    </row>
    <row r="26" spans="6:16" ht="12.75">
      <c r="F26" s="18">
        <f aca="true" t="shared" si="3" ref="F26:K26">AVERAGE(F7,F12,F13,F14,F15,F17,F23)*1.983</f>
        <v>7437.638100000001</v>
      </c>
      <c r="G26" s="18">
        <f t="shared" si="3"/>
        <v>16131.478371428573</v>
      </c>
      <c r="H26" s="18">
        <f t="shared" si="3"/>
        <v>15590.544300000001</v>
      </c>
      <c r="I26" s="18">
        <f t="shared" si="3"/>
        <v>5165.4883714285725</v>
      </c>
      <c r="J26" s="18">
        <f t="shared" si="3"/>
        <v>2456.0304857142855</v>
      </c>
      <c r="K26" s="18">
        <f t="shared" si="3"/>
        <v>2573.5090714285716</v>
      </c>
      <c r="P26" s="18">
        <f>AVERAGE(P7,P12,P13,P14,P15,P17,P23)*1.983</f>
        <v>49354.6887</v>
      </c>
    </row>
    <row r="27" spans="6:16" ht="12.75">
      <c r="F27" s="39">
        <f aca="true" t="shared" si="4" ref="F27:K27">AVERAGE(F6,F8,F9,F18,F21)*1.983</f>
        <v>6590.262540000001</v>
      </c>
      <c r="G27" s="39">
        <f t="shared" si="4"/>
        <v>9109.862340000001</v>
      </c>
      <c r="H27" s="39">
        <f t="shared" si="4"/>
        <v>7155.17958</v>
      </c>
      <c r="I27" s="39">
        <f t="shared" si="4"/>
        <v>2682.0075</v>
      </c>
      <c r="J27" s="39">
        <f t="shared" si="4"/>
        <v>2476.21176</v>
      </c>
      <c r="K27" s="39">
        <f t="shared" si="4"/>
        <v>3203.3382</v>
      </c>
      <c r="P27" s="39">
        <f>AVERAGE(P6,P8,P9,P18,P21)*1.983</f>
        <v>31216.86192</v>
      </c>
    </row>
    <row r="31" spans="2:16" ht="12.75">
      <c r="B31" s="27">
        <v>40</v>
      </c>
      <c r="C31" s="28" t="s">
        <v>12</v>
      </c>
      <c r="D31" s="62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2:16" ht="12.75">
      <c r="B32" s="30" t="s">
        <v>13</v>
      </c>
      <c r="C32" s="28"/>
      <c r="D32" s="28"/>
      <c r="E32" s="28"/>
      <c r="F32" s="29"/>
      <c r="G32" s="29"/>
      <c r="H32" s="28" t="s">
        <v>15</v>
      </c>
      <c r="I32" s="29"/>
      <c r="J32" s="29"/>
      <c r="K32" s="29"/>
      <c r="L32" s="29"/>
      <c r="M32" s="29"/>
      <c r="N32" s="29"/>
      <c r="O32" s="29"/>
      <c r="P32" s="29"/>
    </row>
    <row r="33" spans="2:16" ht="12.75">
      <c r="B33" s="30">
        <v>514000</v>
      </c>
      <c r="C33" s="4"/>
      <c r="D33" s="4"/>
      <c r="E33" s="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2:16" ht="12.75">
      <c r="B34" s="4"/>
      <c r="C34" s="25">
        <v>1</v>
      </c>
      <c r="D34" s="25">
        <v>2</v>
      </c>
      <c r="E34" s="25">
        <v>3</v>
      </c>
      <c r="F34" s="25">
        <v>4</v>
      </c>
      <c r="G34" s="25">
        <v>5</v>
      </c>
      <c r="H34" s="25">
        <v>6</v>
      </c>
      <c r="I34" s="25">
        <v>7</v>
      </c>
      <c r="J34" s="25">
        <v>8</v>
      </c>
      <c r="K34" s="25">
        <v>9</v>
      </c>
      <c r="L34" s="25">
        <v>10</v>
      </c>
      <c r="M34" s="25">
        <v>11</v>
      </c>
      <c r="N34" s="25">
        <v>12</v>
      </c>
      <c r="O34" s="25"/>
      <c r="P34" s="25"/>
    </row>
    <row r="35" spans="2:16" ht="12.75">
      <c r="B35" s="4"/>
      <c r="C35" s="3">
        <v>41275</v>
      </c>
      <c r="D35" s="3">
        <v>41306</v>
      </c>
      <c r="E35" s="3">
        <v>41334</v>
      </c>
      <c r="F35" s="3">
        <v>41365</v>
      </c>
      <c r="G35" s="3">
        <v>41395</v>
      </c>
      <c r="H35" s="3">
        <v>41426</v>
      </c>
      <c r="I35" s="3">
        <v>41456</v>
      </c>
      <c r="J35" s="3">
        <v>41487</v>
      </c>
      <c r="K35" s="3">
        <v>41518</v>
      </c>
      <c r="L35" s="3">
        <v>41548</v>
      </c>
      <c r="M35" s="3">
        <v>41579</v>
      </c>
      <c r="N35" s="3">
        <v>41609</v>
      </c>
      <c r="O35" s="3" t="s">
        <v>3</v>
      </c>
      <c r="P35" s="4" t="s">
        <v>4</v>
      </c>
    </row>
    <row r="36" spans="2:16" ht="12.75">
      <c r="B36" s="31">
        <v>1992</v>
      </c>
      <c r="C36" s="24">
        <v>0</v>
      </c>
      <c r="D36" s="24">
        <v>0</v>
      </c>
      <c r="E36" s="24">
        <v>0</v>
      </c>
      <c r="F36" s="24">
        <v>711.4</v>
      </c>
      <c r="G36" s="32">
        <v>3936.8</v>
      </c>
      <c r="H36" s="32">
        <v>4452.6</v>
      </c>
      <c r="I36" s="32">
        <v>3343.8</v>
      </c>
      <c r="J36" s="32">
        <v>1372.2</v>
      </c>
      <c r="K36" s="32">
        <v>692</v>
      </c>
      <c r="L36" s="24">
        <v>788.8</v>
      </c>
      <c r="M36" s="24">
        <v>571.69</v>
      </c>
      <c r="N36" s="24">
        <v>0</v>
      </c>
      <c r="O36" s="32">
        <f>SUM(C36:N36)</f>
        <v>15869.289999999999</v>
      </c>
      <c r="P36" s="32">
        <f>SUM(G36:K36)</f>
        <v>13797.400000000001</v>
      </c>
    </row>
    <row r="37" spans="2:16" ht="12.75">
      <c r="B37" s="33">
        <v>1993</v>
      </c>
      <c r="C37" s="24">
        <v>0</v>
      </c>
      <c r="D37" s="24">
        <v>0</v>
      </c>
      <c r="E37" s="24">
        <v>0</v>
      </c>
      <c r="F37" s="24">
        <v>805.01</v>
      </c>
      <c r="G37" s="34">
        <v>2891.2</v>
      </c>
      <c r="H37" s="34">
        <v>3454.4</v>
      </c>
      <c r="I37" s="34">
        <v>3591.3</v>
      </c>
      <c r="J37" s="34">
        <v>3686.4</v>
      </c>
      <c r="K37" s="34">
        <v>1053.12</v>
      </c>
      <c r="L37" s="24">
        <v>0</v>
      </c>
      <c r="M37" s="24">
        <v>0</v>
      </c>
      <c r="N37" s="24">
        <v>0</v>
      </c>
      <c r="O37" s="34">
        <f aca="true" t="shared" si="5" ref="O37:O53">SUM(C37:N37)</f>
        <v>15481.43</v>
      </c>
      <c r="P37" s="34">
        <f aca="true" t="shared" si="6" ref="P37:P53">SUM(G37:K37)</f>
        <v>14676.420000000002</v>
      </c>
    </row>
    <row r="38" spans="2:16" ht="12.75">
      <c r="B38" s="31">
        <v>1994</v>
      </c>
      <c r="C38" s="24">
        <v>0</v>
      </c>
      <c r="D38" s="24">
        <v>0</v>
      </c>
      <c r="E38" s="24">
        <v>0</v>
      </c>
      <c r="F38" s="24">
        <v>383.3</v>
      </c>
      <c r="G38" s="32">
        <v>3115.3</v>
      </c>
      <c r="H38" s="32">
        <v>3998.3</v>
      </c>
      <c r="I38" s="32">
        <v>3896.6</v>
      </c>
      <c r="J38" s="32">
        <v>1563.5</v>
      </c>
      <c r="K38" s="32">
        <v>765</v>
      </c>
      <c r="L38" s="24">
        <v>617.2</v>
      </c>
      <c r="M38" s="24">
        <v>234.2</v>
      </c>
      <c r="N38" s="24">
        <v>0</v>
      </c>
      <c r="O38" s="32">
        <f t="shared" si="5"/>
        <v>14573.400000000001</v>
      </c>
      <c r="P38" s="32">
        <f t="shared" si="6"/>
        <v>13338.7</v>
      </c>
    </row>
    <row r="39" spans="2:16" ht="12.75">
      <c r="B39" s="31">
        <v>1995</v>
      </c>
      <c r="C39" s="24">
        <v>0</v>
      </c>
      <c r="D39" s="24">
        <v>0</v>
      </c>
      <c r="E39" s="24">
        <v>0</v>
      </c>
      <c r="F39" s="24">
        <v>648</v>
      </c>
      <c r="G39" s="32">
        <v>2728.1</v>
      </c>
      <c r="H39" s="32">
        <v>4424.8</v>
      </c>
      <c r="I39" s="32">
        <v>4197.3</v>
      </c>
      <c r="J39" s="32">
        <v>2896.6</v>
      </c>
      <c r="K39" s="32">
        <v>1443.9</v>
      </c>
      <c r="L39" s="24">
        <v>960.7</v>
      </c>
      <c r="M39" s="24">
        <v>171</v>
      </c>
      <c r="N39" s="24">
        <v>0</v>
      </c>
      <c r="O39" s="32">
        <f t="shared" si="5"/>
        <v>17470.4</v>
      </c>
      <c r="P39" s="32">
        <f t="shared" si="6"/>
        <v>15690.7</v>
      </c>
    </row>
    <row r="40" spans="2:16" ht="12.75">
      <c r="B40" s="35">
        <v>1996</v>
      </c>
      <c r="C40" s="24">
        <v>0</v>
      </c>
      <c r="D40" s="24">
        <v>0</v>
      </c>
      <c r="E40" s="24">
        <v>0</v>
      </c>
      <c r="F40" s="24">
        <v>784.1</v>
      </c>
      <c r="G40" s="36">
        <v>1722.1</v>
      </c>
      <c r="H40" s="36">
        <v>2706.4</v>
      </c>
      <c r="I40" s="36">
        <v>4413</v>
      </c>
      <c r="J40" s="36">
        <v>3459.8</v>
      </c>
      <c r="K40" s="36">
        <v>1944.7</v>
      </c>
      <c r="L40" s="24">
        <v>1051.6</v>
      </c>
      <c r="M40" s="24">
        <v>364.21</v>
      </c>
      <c r="N40" s="24">
        <v>0</v>
      </c>
      <c r="O40" s="36">
        <f t="shared" si="5"/>
        <v>16445.910000000003</v>
      </c>
      <c r="P40" s="36">
        <f t="shared" si="6"/>
        <v>14246</v>
      </c>
    </row>
    <row r="41" spans="2:16" ht="12.75">
      <c r="B41" s="35">
        <v>1997</v>
      </c>
      <c r="C41" s="24">
        <v>0</v>
      </c>
      <c r="D41" s="24">
        <v>0</v>
      </c>
      <c r="E41" s="24">
        <v>0</v>
      </c>
      <c r="F41" s="24">
        <v>287.2</v>
      </c>
      <c r="G41" s="36">
        <v>2227.6</v>
      </c>
      <c r="H41" s="36">
        <v>2336.9</v>
      </c>
      <c r="I41" s="36">
        <v>2827.4</v>
      </c>
      <c r="J41" s="36">
        <v>3669.2</v>
      </c>
      <c r="K41" s="36">
        <v>1842.8</v>
      </c>
      <c r="L41" s="24">
        <v>745.1</v>
      </c>
      <c r="M41" s="24">
        <v>357.1</v>
      </c>
      <c r="N41" s="24">
        <v>0</v>
      </c>
      <c r="O41" s="36">
        <f t="shared" si="5"/>
        <v>14293.3</v>
      </c>
      <c r="P41" s="36">
        <f t="shared" si="6"/>
        <v>12903.899999999998</v>
      </c>
    </row>
    <row r="42" spans="2:16" ht="12.75">
      <c r="B42" s="33">
        <v>1998</v>
      </c>
      <c r="C42" s="24">
        <v>0</v>
      </c>
      <c r="D42" s="24">
        <v>0</v>
      </c>
      <c r="E42" s="24">
        <v>0</v>
      </c>
      <c r="F42" s="24">
        <v>723.3</v>
      </c>
      <c r="G42" s="34">
        <v>3143.3</v>
      </c>
      <c r="H42" s="34">
        <v>1908.8</v>
      </c>
      <c r="I42" s="34">
        <v>2803.6</v>
      </c>
      <c r="J42" s="34">
        <v>3264.7</v>
      </c>
      <c r="K42" s="34">
        <v>1454.6</v>
      </c>
      <c r="L42" s="24">
        <v>934.1</v>
      </c>
      <c r="M42" s="24">
        <v>422.3</v>
      </c>
      <c r="N42" s="24">
        <v>0</v>
      </c>
      <c r="O42" s="34">
        <f t="shared" si="5"/>
        <v>14654.7</v>
      </c>
      <c r="P42" s="34">
        <f t="shared" si="6"/>
        <v>12575.000000000002</v>
      </c>
    </row>
    <row r="43" spans="2:16" ht="12.75">
      <c r="B43" s="33">
        <v>1999</v>
      </c>
      <c r="C43" s="24">
        <v>0</v>
      </c>
      <c r="D43" s="24">
        <v>0</v>
      </c>
      <c r="E43" s="24">
        <v>0</v>
      </c>
      <c r="F43" s="24">
        <v>865.4</v>
      </c>
      <c r="G43" s="34">
        <v>2718.3</v>
      </c>
      <c r="H43" s="34">
        <v>2874.8</v>
      </c>
      <c r="I43" s="34">
        <v>3387.5</v>
      </c>
      <c r="J43" s="34">
        <v>3551.7</v>
      </c>
      <c r="K43" s="34">
        <v>1751.4</v>
      </c>
      <c r="L43" s="24">
        <v>573.4</v>
      </c>
      <c r="M43" s="24">
        <v>22.6</v>
      </c>
      <c r="N43" s="24">
        <v>0</v>
      </c>
      <c r="O43" s="34">
        <f t="shared" si="5"/>
        <v>15745.1</v>
      </c>
      <c r="P43" s="34">
        <f t="shared" si="6"/>
        <v>14283.699999999999</v>
      </c>
    </row>
    <row r="44" spans="2:16" ht="12.75">
      <c r="B44" s="33">
        <v>2000</v>
      </c>
      <c r="C44" s="24">
        <v>0</v>
      </c>
      <c r="D44" s="24">
        <v>0</v>
      </c>
      <c r="E44" s="24">
        <v>0</v>
      </c>
      <c r="F44" s="24">
        <v>518.3</v>
      </c>
      <c r="G44" s="34">
        <v>3025.8</v>
      </c>
      <c r="H44" s="34">
        <v>4044.6</v>
      </c>
      <c r="I44" s="34">
        <v>4453.5</v>
      </c>
      <c r="J44" s="34">
        <v>2268.3</v>
      </c>
      <c r="K44" s="34">
        <v>1090.2</v>
      </c>
      <c r="L44" s="24">
        <v>788.5</v>
      </c>
      <c r="M44" s="24">
        <v>403.2</v>
      </c>
      <c r="N44" s="24">
        <v>0</v>
      </c>
      <c r="O44" s="34">
        <f t="shared" si="5"/>
        <v>16592.4</v>
      </c>
      <c r="P44" s="34">
        <f t="shared" si="6"/>
        <v>14882.400000000001</v>
      </c>
    </row>
    <row r="45" spans="2:16" ht="12.75">
      <c r="B45" s="33">
        <v>2001</v>
      </c>
      <c r="C45" s="24">
        <v>0</v>
      </c>
      <c r="D45" s="24">
        <v>0</v>
      </c>
      <c r="E45" s="24">
        <v>0</v>
      </c>
      <c r="F45" s="24">
        <v>0</v>
      </c>
      <c r="G45" s="34">
        <v>3280.6</v>
      </c>
      <c r="H45" s="34">
        <v>3830.9</v>
      </c>
      <c r="I45" s="34">
        <v>4066.3</v>
      </c>
      <c r="J45" s="34">
        <v>2650.9</v>
      </c>
      <c r="K45" s="34">
        <v>905.5</v>
      </c>
      <c r="L45" s="24">
        <v>772.5</v>
      </c>
      <c r="M45" s="24">
        <v>564.6</v>
      </c>
      <c r="N45" s="24">
        <v>0</v>
      </c>
      <c r="O45" s="34">
        <f t="shared" si="5"/>
        <v>16071.3</v>
      </c>
      <c r="P45" s="34">
        <f t="shared" si="6"/>
        <v>14734.199999999999</v>
      </c>
    </row>
    <row r="46" spans="2:16" ht="12.75">
      <c r="B46" s="35">
        <v>2002</v>
      </c>
      <c r="C46" s="24">
        <v>0</v>
      </c>
      <c r="D46" s="24">
        <v>0</v>
      </c>
      <c r="E46" s="24">
        <v>0</v>
      </c>
      <c r="F46" s="24">
        <v>672.3</v>
      </c>
      <c r="G46" s="36">
        <v>2569.5</v>
      </c>
      <c r="H46" s="36">
        <v>2660.1</v>
      </c>
      <c r="I46" s="36">
        <v>3512.1</v>
      </c>
      <c r="J46" s="36">
        <v>3627</v>
      </c>
      <c r="K46" s="36">
        <v>1891.4</v>
      </c>
      <c r="L46" s="24">
        <v>817.1</v>
      </c>
      <c r="M46" s="24">
        <v>246.7</v>
      </c>
      <c r="N46" s="24">
        <v>0</v>
      </c>
      <c r="O46" s="36">
        <f t="shared" si="5"/>
        <v>15996.2</v>
      </c>
      <c r="P46" s="36">
        <f t="shared" si="6"/>
        <v>14260.1</v>
      </c>
    </row>
    <row r="47" spans="2:16" ht="12.75">
      <c r="B47" s="33">
        <v>2003</v>
      </c>
      <c r="C47" s="24">
        <v>0</v>
      </c>
      <c r="D47" s="24">
        <v>0</v>
      </c>
      <c r="E47" s="24">
        <v>0</v>
      </c>
      <c r="F47" s="24">
        <v>539.9</v>
      </c>
      <c r="G47" s="34">
        <v>1804.5</v>
      </c>
      <c r="H47" s="34">
        <v>3428.4</v>
      </c>
      <c r="I47" s="34">
        <v>3560.9</v>
      </c>
      <c r="J47" s="34">
        <v>1832.8</v>
      </c>
      <c r="K47" s="34">
        <v>853.7</v>
      </c>
      <c r="L47" s="24">
        <v>645.4</v>
      </c>
      <c r="M47" s="24">
        <v>265.16</v>
      </c>
      <c r="N47" s="24">
        <v>0</v>
      </c>
      <c r="O47" s="34">
        <f t="shared" si="5"/>
        <v>12930.76</v>
      </c>
      <c r="P47" s="34">
        <f t="shared" si="6"/>
        <v>11480.3</v>
      </c>
    </row>
    <row r="48" spans="2:16" ht="12.75">
      <c r="B48" s="31">
        <v>2004</v>
      </c>
      <c r="C48" s="24">
        <v>0</v>
      </c>
      <c r="D48" s="24">
        <v>0</v>
      </c>
      <c r="E48" s="24">
        <v>0</v>
      </c>
      <c r="F48" s="24">
        <v>723.5</v>
      </c>
      <c r="G48" s="32">
        <v>2961.3</v>
      </c>
      <c r="H48" s="32">
        <v>2445.8</v>
      </c>
      <c r="I48" s="32">
        <v>3701.1</v>
      </c>
      <c r="J48" s="32">
        <v>2436.6</v>
      </c>
      <c r="K48" s="32">
        <v>1159.9</v>
      </c>
      <c r="L48" s="24">
        <v>834.7</v>
      </c>
      <c r="M48" s="24">
        <v>481.83</v>
      </c>
      <c r="N48" s="24">
        <v>0</v>
      </c>
      <c r="O48" s="32">
        <f t="shared" si="5"/>
        <v>14744.730000000001</v>
      </c>
      <c r="P48" s="32">
        <f t="shared" si="6"/>
        <v>12704.7</v>
      </c>
    </row>
    <row r="49" spans="2:16" ht="12.75">
      <c r="B49" s="35">
        <v>2005</v>
      </c>
      <c r="C49" s="24">
        <v>0</v>
      </c>
      <c r="D49" s="24">
        <v>0</v>
      </c>
      <c r="E49" s="24">
        <v>0</v>
      </c>
      <c r="F49" s="24">
        <v>638.3</v>
      </c>
      <c r="G49" s="36">
        <v>1808.1</v>
      </c>
      <c r="H49" s="36">
        <v>1560.8</v>
      </c>
      <c r="I49" s="36">
        <v>3112</v>
      </c>
      <c r="J49" s="36">
        <v>3303.6</v>
      </c>
      <c r="K49" s="36">
        <v>1077.7</v>
      </c>
      <c r="L49" s="24">
        <v>755.7</v>
      </c>
      <c r="M49" s="24">
        <v>540.88</v>
      </c>
      <c r="N49" s="24">
        <v>0</v>
      </c>
      <c r="O49" s="36">
        <f t="shared" si="5"/>
        <v>12797.08</v>
      </c>
      <c r="P49" s="36">
        <f t="shared" si="6"/>
        <v>10862.2</v>
      </c>
    </row>
    <row r="50" spans="2:16" ht="12.75">
      <c r="B50" s="35">
        <v>2006</v>
      </c>
      <c r="C50" s="24">
        <v>0</v>
      </c>
      <c r="D50" s="24">
        <v>0</v>
      </c>
      <c r="E50" s="24">
        <v>0</v>
      </c>
      <c r="F50" s="24">
        <v>618.1</v>
      </c>
      <c r="G50" s="36">
        <v>2876.5</v>
      </c>
      <c r="H50" s="36">
        <v>2644.3</v>
      </c>
      <c r="I50" s="36">
        <v>4111.6</v>
      </c>
      <c r="J50" s="36">
        <v>2976.7</v>
      </c>
      <c r="K50" s="36">
        <v>916.2</v>
      </c>
      <c r="L50" s="24">
        <v>657.5</v>
      </c>
      <c r="M50" s="24">
        <v>215.39</v>
      </c>
      <c r="N50" s="24">
        <v>0</v>
      </c>
      <c r="O50" s="36">
        <f t="shared" si="5"/>
        <v>15016.29</v>
      </c>
      <c r="P50" s="36">
        <f t="shared" si="6"/>
        <v>13525.300000000003</v>
      </c>
    </row>
    <row r="51" spans="2:16" ht="12.75">
      <c r="B51" s="31">
        <v>2007</v>
      </c>
      <c r="C51" s="24">
        <v>0</v>
      </c>
      <c r="D51" s="24">
        <v>0</v>
      </c>
      <c r="E51" s="24">
        <v>0</v>
      </c>
      <c r="F51" s="24">
        <v>928.9</v>
      </c>
      <c r="G51" s="32">
        <v>3127.4</v>
      </c>
      <c r="H51" s="32">
        <v>3491.6</v>
      </c>
      <c r="I51" s="32">
        <v>3810.7</v>
      </c>
      <c r="J51" s="32">
        <v>1449</v>
      </c>
      <c r="K51" s="32">
        <v>716.1</v>
      </c>
      <c r="L51" s="24">
        <v>699.8</v>
      </c>
      <c r="M51" s="24">
        <v>380.38</v>
      </c>
      <c r="N51" s="24">
        <v>0</v>
      </c>
      <c r="O51" s="32">
        <f t="shared" si="5"/>
        <v>14603.879999999997</v>
      </c>
      <c r="P51" s="32">
        <f t="shared" si="6"/>
        <v>12594.800000000001</v>
      </c>
    </row>
    <row r="52" spans="2:16" ht="12.75">
      <c r="B52" s="35">
        <v>2008</v>
      </c>
      <c r="C52" s="24">
        <v>0</v>
      </c>
      <c r="D52" s="24">
        <v>0</v>
      </c>
      <c r="E52" s="24">
        <v>0</v>
      </c>
      <c r="F52" s="24">
        <v>408.98</v>
      </c>
      <c r="G52" s="36">
        <v>2581.3</v>
      </c>
      <c r="H52" s="36">
        <v>2802.5</v>
      </c>
      <c r="I52" s="36">
        <v>4064.5</v>
      </c>
      <c r="J52" s="36">
        <v>3633.1</v>
      </c>
      <c r="K52" s="36">
        <v>1751.6</v>
      </c>
      <c r="L52" s="24">
        <v>982</v>
      </c>
      <c r="M52" s="24">
        <v>565.7</v>
      </c>
      <c r="N52" s="24">
        <v>4.92</v>
      </c>
      <c r="O52" s="36">
        <f t="shared" si="5"/>
        <v>16794.6</v>
      </c>
      <c r="P52" s="36">
        <f t="shared" si="6"/>
        <v>14833</v>
      </c>
    </row>
    <row r="53" spans="2:16" ht="12.75">
      <c r="B53" s="33">
        <v>2009</v>
      </c>
      <c r="C53" s="24">
        <v>0</v>
      </c>
      <c r="D53" s="24">
        <v>0</v>
      </c>
      <c r="E53" s="24">
        <v>3.53</v>
      </c>
      <c r="F53" s="24">
        <v>82.2</v>
      </c>
      <c r="G53" s="34">
        <v>3294</v>
      </c>
      <c r="H53" s="34">
        <v>3974</v>
      </c>
      <c r="I53" s="34">
        <v>4294.9</v>
      </c>
      <c r="J53" s="34">
        <v>3135</v>
      </c>
      <c r="K53" s="34">
        <v>1634.3</v>
      </c>
      <c r="L53" s="24">
        <v>0</v>
      </c>
      <c r="M53" s="24">
        <v>0</v>
      </c>
      <c r="N53" s="24">
        <v>0</v>
      </c>
      <c r="O53" s="34">
        <f t="shared" si="5"/>
        <v>16417.93</v>
      </c>
      <c r="P53" s="34">
        <f t="shared" si="6"/>
        <v>16332.199999999999</v>
      </c>
    </row>
    <row r="54" spans="2:16" ht="12.75">
      <c r="B54" s="37" t="s">
        <v>14</v>
      </c>
      <c r="C54" s="38"/>
      <c r="D54" s="38"/>
      <c r="E54" s="38"/>
      <c r="F54" s="38">
        <f>AVERAGE(F36:F53)</f>
        <v>574.3438888888888</v>
      </c>
      <c r="G54" s="38">
        <f aca="true" t="shared" si="7" ref="G54:M54">AVERAGE(G36:G53)</f>
        <v>2767.3166666666666</v>
      </c>
      <c r="H54" s="38">
        <f t="shared" si="7"/>
        <v>3168.888888888889</v>
      </c>
      <c r="I54" s="38">
        <f t="shared" si="7"/>
        <v>3730.4499999999994</v>
      </c>
      <c r="J54" s="38">
        <f t="shared" si="7"/>
        <v>2820.95</v>
      </c>
      <c r="K54" s="38">
        <f t="shared" si="7"/>
        <v>1274.6733333333332</v>
      </c>
      <c r="L54" s="38">
        <f t="shared" si="7"/>
        <v>701.338888888889</v>
      </c>
      <c r="M54" s="38">
        <f t="shared" si="7"/>
        <v>322.6077777777778</v>
      </c>
      <c r="N54" s="38"/>
      <c r="O54" s="38">
        <f>AVERAGE(O36:O53)</f>
        <v>15361.038888888892</v>
      </c>
      <c r="P54" s="38">
        <f>AVERAGE(P36:P53)</f>
        <v>13762.27888888889</v>
      </c>
    </row>
    <row r="55" spans="2:16" ht="12.75">
      <c r="B55" s="5" t="s">
        <v>7</v>
      </c>
      <c r="C55" s="1"/>
      <c r="D55" s="1" t="s">
        <v>11</v>
      </c>
      <c r="E55" s="38"/>
      <c r="F55" s="14">
        <f aca="true" t="shared" si="8" ref="F55:M55">AVERAGE(F40,F41,F46,F49,F50,F52)*1.983</f>
        <v>1126.66789</v>
      </c>
      <c r="G55" s="14">
        <f>AVERAGE(G40,G41,G46,G49,G50,G52)*1.983</f>
        <v>4555.97555</v>
      </c>
      <c r="H55" s="14">
        <f>AVERAGE(H40,H41,H46,H49,H50,H52)*1.983</f>
        <v>4861.985500000001</v>
      </c>
      <c r="I55" s="14">
        <f t="shared" si="8"/>
        <v>7284.418299999999</v>
      </c>
      <c r="J55" s="14">
        <f t="shared" si="8"/>
        <v>6831.2366999999995</v>
      </c>
      <c r="K55" s="14">
        <f t="shared" si="8"/>
        <v>3114.7642</v>
      </c>
      <c r="L55" s="14">
        <f t="shared" si="8"/>
        <v>1655.4745000000003</v>
      </c>
      <c r="M55" s="14">
        <f t="shared" si="8"/>
        <v>756.8383899999999</v>
      </c>
      <c r="N55" s="1"/>
      <c r="O55" s="14">
        <f>AVERAGE(O40,O41,O46,O49,O50,O52)*1.983</f>
        <v>30188.987090000002</v>
      </c>
      <c r="P55" s="14">
        <f>AVERAGE(P40,P41,P46,P49,P50,P52)*1.983</f>
        <v>26648.38025</v>
      </c>
    </row>
    <row r="56" spans="2:16" ht="12.75">
      <c r="B56" s="5" t="s">
        <v>9</v>
      </c>
      <c r="C56" s="1"/>
      <c r="D56" s="1"/>
      <c r="E56" s="38"/>
      <c r="F56" s="18">
        <f aca="true" t="shared" si="9" ref="F56:M56">AVERAGE(F37,F42,F43,F44,F45,F47,F53)*1.983</f>
        <v>1001.1628757142859</v>
      </c>
      <c r="G56" s="18">
        <f t="shared" si="9"/>
        <v>5710.388442857143</v>
      </c>
      <c r="H56" s="18">
        <f t="shared" si="9"/>
        <v>6661.7185285714295</v>
      </c>
      <c r="I56" s="18">
        <f t="shared" si="9"/>
        <v>7410.187714285714</v>
      </c>
      <c r="J56" s="18">
        <f t="shared" si="9"/>
        <v>5776.139057142857</v>
      </c>
      <c r="K56" s="18">
        <f t="shared" si="9"/>
        <v>2476.716008571429</v>
      </c>
      <c r="L56" s="18">
        <f t="shared" si="9"/>
        <v>1052.0948142857142</v>
      </c>
      <c r="M56" s="18">
        <f t="shared" si="9"/>
        <v>475.3137685714286</v>
      </c>
      <c r="N56" s="1"/>
      <c r="O56" s="18">
        <f>AVERAGE(O37,O42,O43,O44,O45,O47,O53)*1.983</f>
        <v>30564.721208571427</v>
      </c>
      <c r="P56" s="18">
        <f>AVERAGE(P37,P42,P43,P44,P45,P47,P53)*1.983</f>
        <v>28035.149751428573</v>
      </c>
    </row>
    <row r="57" spans="2:16" ht="12.75">
      <c r="B57" s="5" t="s">
        <v>10</v>
      </c>
      <c r="C57" s="1"/>
      <c r="D57" s="1"/>
      <c r="E57" s="38"/>
      <c r="F57" s="39">
        <f aca="true" t="shared" si="10" ref="F57:M57">AVERAGE(F36,F38,F39,F48,F51)*1.983</f>
        <v>1346.49666</v>
      </c>
      <c r="G57" s="39">
        <f t="shared" si="10"/>
        <v>6293.60574</v>
      </c>
      <c r="H57" s="39">
        <f t="shared" si="10"/>
        <v>7461.27546</v>
      </c>
      <c r="I57" s="39">
        <f t="shared" si="10"/>
        <v>7515.371700000001</v>
      </c>
      <c r="J57" s="39">
        <f t="shared" si="10"/>
        <v>3854.1191400000002</v>
      </c>
      <c r="K57" s="39">
        <f t="shared" si="10"/>
        <v>1894.5185400000003</v>
      </c>
      <c r="L57" s="39">
        <f t="shared" si="10"/>
        <v>1547.21592</v>
      </c>
      <c r="M57" s="39">
        <f t="shared" si="10"/>
        <v>729.38706</v>
      </c>
      <c r="N57" s="42"/>
      <c r="O57" s="39">
        <f>AVERAGE(O36,O38,O39,O48,O51)*1.983</f>
        <v>30641.990220000007</v>
      </c>
      <c r="P57" s="39">
        <f>AVERAGE(P36,P38,P39,P48,P51)*1.983</f>
        <v>27018.890580000003</v>
      </c>
    </row>
    <row r="58" spans="2:16" ht="12.75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1" spans="2:8" ht="12.75">
      <c r="B61" t="s">
        <v>16</v>
      </c>
      <c r="H61" s="28" t="s">
        <v>15</v>
      </c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>
      <c r="B63" s="4"/>
      <c r="C63" s="3">
        <v>41275</v>
      </c>
      <c r="D63" s="3">
        <v>41306</v>
      </c>
      <c r="E63" s="3">
        <v>41334</v>
      </c>
      <c r="F63" s="3">
        <v>41365</v>
      </c>
      <c r="G63" s="3">
        <v>41395</v>
      </c>
      <c r="H63" s="3">
        <v>41426</v>
      </c>
      <c r="I63" s="3">
        <v>41456</v>
      </c>
      <c r="J63" s="3">
        <v>41487</v>
      </c>
      <c r="K63" s="3">
        <v>41518</v>
      </c>
      <c r="L63" s="3">
        <v>41548</v>
      </c>
      <c r="M63" s="3">
        <v>41579</v>
      </c>
      <c r="N63" s="3">
        <v>41609</v>
      </c>
      <c r="O63" s="3" t="s">
        <v>3</v>
      </c>
      <c r="P63" s="4" t="s">
        <v>4</v>
      </c>
    </row>
    <row r="64" spans="2:16" ht="12.75">
      <c r="B64" s="31">
        <v>1992</v>
      </c>
      <c r="C64" s="24">
        <v>0</v>
      </c>
      <c r="D64" s="24">
        <v>0</v>
      </c>
      <c r="E64" s="24">
        <v>0</v>
      </c>
      <c r="F64" s="32">
        <v>174.36</v>
      </c>
      <c r="G64" s="32">
        <v>668.42</v>
      </c>
      <c r="H64" s="32">
        <v>1290.5</v>
      </c>
      <c r="I64" s="32">
        <v>932.2</v>
      </c>
      <c r="J64" s="32">
        <v>298.56</v>
      </c>
      <c r="K64" s="32">
        <v>167</v>
      </c>
      <c r="L64" s="24">
        <v>0</v>
      </c>
      <c r="M64" s="24">
        <v>0</v>
      </c>
      <c r="N64" s="24">
        <v>0</v>
      </c>
      <c r="O64" s="32">
        <f>SUM(C64:N64)</f>
        <v>3531.0399999999995</v>
      </c>
      <c r="P64" s="32">
        <f>SUM(G64:K64)</f>
        <v>3356.68</v>
      </c>
    </row>
    <row r="65" spans="2:16" ht="12.75">
      <c r="B65" s="33">
        <v>1993</v>
      </c>
      <c r="C65" s="24">
        <v>0</v>
      </c>
      <c r="D65" s="24">
        <v>0</v>
      </c>
      <c r="E65" s="24">
        <v>0</v>
      </c>
      <c r="F65" s="34">
        <v>72.95</v>
      </c>
      <c r="G65" s="34">
        <v>235.87</v>
      </c>
      <c r="H65" s="34">
        <v>128.99</v>
      </c>
      <c r="I65" s="34">
        <v>334.06</v>
      </c>
      <c r="J65" s="34">
        <v>905.26</v>
      </c>
      <c r="K65" s="34">
        <v>562.18</v>
      </c>
      <c r="L65" s="24">
        <v>317.05</v>
      </c>
      <c r="M65" s="24">
        <v>141.91</v>
      </c>
      <c r="N65" s="24">
        <v>0</v>
      </c>
      <c r="O65" s="34">
        <f aca="true" t="shared" si="11" ref="O65:O81">SUM(C65:N65)</f>
        <v>2698.27</v>
      </c>
      <c r="P65" s="34">
        <f aca="true" t="shared" si="12" ref="P65:P81">SUM(G65:K65)</f>
        <v>2166.36</v>
      </c>
    </row>
    <row r="66" spans="2:16" ht="12.75">
      <c r="B66" s="31">
        <v>1994</v>
      </c>
      <c r="C66" s="24">
        <v>0</v>
      </c>
      <c r="D66" s="24">
        <v>0</v>
      </c>
      <c r="E66" s="24">
        <v>0</v>
      </c>
      <c r="F66" s="32">
        <v>0</v>
      </c>
      <c r="G66" s="32">
        <v>310.63</v>
      </c>
      <c r="H66" s="32">
        <v>370.69</v>
      </c>
      <c r="I66" s="32">
        <v>1269.2</v>
      </c>
      <c r="J66" s="32">
        <v>432.92</v>
      </c>
      <c r="K66" s="32">
        <v>81.25</v>
      </c>
      <c r="L66" s="24">
        <v>0</v>
      </c>
      <c r="M66" s="24">
        <v>0</v>
      </c>
      <c r="N66" s="24">
        <v>0</v>
      </c>
      <c r="O66" s="32">
        <f t="shared" si="11"/>
        <v>2464.69</v>
      </c>
      <c r="P66" s="32">
        <f t="shared" si="12"/>
        <v>2464.69</v>
      </c>
    </row>
    <row r="67" spans="2:16" ht="12.75">
      <c r="B67" s="31">
        <v>1995</v>
      </c>
      <c r="C67" s="24">
        <v>0</v>
      </c>
      <c r="D67" s="24">
        <v>0</v>
      </c>
      <c r="E67" s="24">
        <v>0</v>
      </c>
      <c r="F67" s="32">
        <v>92.5</v>
      </c>
      <c r="G67" s="32">
        <v>374.95</v>
      </c>
      <c r="H67" s="32">
        <v>268.01</v>
      </c>
      <c r="I67" s="32">
        <v>968</v>
      </c>
      <c r="J67" s="32">
        <v>855.4</v>
      </c>
      <c r="K67" s="32">
        <v>255.68</v>
      </c>
      <c r="L67" s="24">
        <v>21.68</v>
      </c>
      <c r="M67" s="24">
        <v>0</v>
      </c>
      <c r="N67" s="24">
        <v>0</v>
      </c>
      <c r="O67" s="32">
        <f t="shared" si="11"/>
        <v>2836.22</v>
      </c>
      <c r="P67" s="32">
        <f t="shared" si="12"/>
        <v>2722.04</v>
      </c>
    </row>
    <row r="68" spans="2:16" ht="12.75">
      <c r="B68" s="35">
        <v>1996</v>
      </c>
      <c r="C68" s="24">
        <v>0</v>
      </c>
      <c r="D68" s="24">
        <v>0</v>
      </c>
      <c r="E68" s="24">
        <v>0</v>
      </c>
      <c r="F68" s="36">
        <v>0</v>
      </c>
      <c r="G68" s="36">
        <v>17.56</v>
      </c>
      <c r="H68" s="36">
        <v>146.01</v>
      </c>
      <c r="I68" s="36">
        <v>1017.08</v>
      </c>
      <c r="J68" s="36">
        <v>1285.7</v>
      </c>
      <c r="K68" s="36">
        <v>557.31</v>
      </c>
      <c r="L68" s="24">
        <v>127.74</v>
      </c>
      <c r="M68" s="24">
        <v>0</v>
      </c>
      <c r="N68" s="24">
        <v>0</v>
      </c>
      <c r="O68" s="36">
        <f t="shared" si="11"/>
        <v>3151.4</v>
      </c>
      <c r="P68" s="36">
        <f t="shared" si="12"/>
        <v>3023.6600000000003</v>
      </c>
    </row>
    <row r="69" spans="2:16" ht="12.75">
      <c r="B69" s="35">
        <v>1997</v>
      </c>
      <c r="C69" s="24">
        <v>0</v>
      </c>
      <c r="D69" s="24">
        <v>0</v>
      </c>
      <c r="E69" s="24">
        <v>0</v>
      </c>
      <c r="F69" s="36">
        <v>0</v>
      </c>
      <c r="G69" s="36">
        <v>0</v>
      </c>
      <c r="H69" s="36">
        <v>0</v>
      </c>
      <c r="I69" s="36">
        <v>166.5</v>
      </c>
      <c r="J69" s="36">
        <v>1365.6</v>
      </c>
      <c r="K69" s="36">
        <v>562.4</v>
      </c>
      <c r="L69" s="24">
        <v>0</v>
      </c>
      <c r="M69" s="24">
        <v>0</v>
      </c>
      <c r="N69" s="24">
        <v>0</v>
      </c>
      <c r="O69" s="36">
        <f t="shared" si="11"/>
        <v>2094.5</v>
      </c>
      <c r="P69" s="36">
        <f t="shared" si="12"/>
        <v>2094.5</v>
      </c>
    </row>
    <row r="70" spans="2:16" ht="12.75">
      <c r="B70" s="33">
        <v>1998</v>
      </c>
      <c r="C70" s="24">
        <v>0</v>
      </c>
      <c r="D70" s="24">
        <v>0</v>
      </c>
      <c r="E70" s="24">
        <v>0</v>
      </c>
      <c r="F70" s="34">
        <v>0</v>
      </c>
      <c r="G70" s="34">
        <v>306.59</v>
      </c>
      <c r="H70" s="34">
        <v>289.96</v>
      </c>
      <c r="I70" s="34">
        <v>603.9</v>
      </c>
      <c r="J70" s="34">
        <v>1124.8</v>
      </c>
      <c r="K70" s="34">
        <v>471.71</v>
      </c>
      <c r="L70" s="24">
        <v>89.81</v>
      </c>
      <c r="M70" s="24">
        <v>0</v>
      </c>
      <c r="N70" s="24">
        <v>0</v>
      </c>
      <c r="O70" s="34">
        <f t="shared" si="11"/>
        <v>2886.77</v>
      </c>
      <c r="P70" s="34">
        <f t="shared" si="12"/>
        <v>2796.96</v>
      </c>
    </row>
    <row r="71" spans="2:16" ht="12.75">
      <c r="B71" s="33">
        <v>1999</v>
      </c>
      <c r="C71" s="24">
        <v>0</v>
      </c>
      <c r="D71" s="24">
        <v>0</v>
      </c>
      <c r="E71" s="24">
        <v>0</v>
      </c>
      <c r="F71" s="34">
        <v>0</v>
      </c>
      <c r="G71" s="34">
        <v>367.89</v>
      </c>
      <c r="H71" s="34">
        <v>192.04</v>
      </c>
      <c r="I71" s="34">
        <v>556.46</v>
      </c>
      <c r="J71" s="34">
        <v>964.5</v>
      </c>
      <c r="K71" s="34">
        <v>469.62</v>
      </c>
      <c r="L71" s="24">
        <v>150.88</v>
      </c>
      <c r="M71" s="24">
        <v>35.45</v>
      </c>
      <c r="N71" s="24">
        <v>0</v>
      </c>
      <c r="O71" s="34">
        <f t="shared" si="11"/>
        <v>2736.8399999999997</v>
      </c>
      <c r="P71" s="34">
        <f t="shared" si="12"/>
        <v>2550.5099999999998</v>
      </c>
    </row>
    <row r="72" spans="2:16" ht="12.75">
      <c r="B72" s="33">
        <v>2000</v>
      </c>
      <c r="C72" s="24">
        <v>0</v>
      </c>
      <c r="D72" s="24">
        <v>0</v>
      </c>
      <c r="E72" s="24">
        <v>0</v>
      </c>
      <c r="F72" s="34">
        <v>0</v>
      </c>
      <c r="G72" s="34">
        <v>0</v>
      </c>
      <c r="H72" s="34">
        <v>566.25</v>
      </c>
      <c r="I72" s="34">
        <v>1229.8</v>
      </c>
      <c r="J72" s="34">
        <v>698.41</v>
      </c>
      <c r="K72" s="34">
        <v>193.21</v>
      </c>
      <c r="L72" s="24">
        <v>0</v>
      </c>
      <c r="M72" s="24">
        <v>0</v>
      </c>
      <c r="N72" s="24">
        <v>0</v>
      </c>
      <c r="O72" s="34">
        <f t="shared" si="11"/>
        <v>2687.67</v>
      </c>
      <c r="P72" s="34">
        <f t="shared" si="12"/>
        <v>2687.67</v>
      </c>
    </row>
    <row r="73" spans="2:16" ht="12.75">
      <c r="B73" s="33">
        <v>2001</v>
      </c>
      <c r="C73" s="24">
        <v>0</v>
      </c>
      <c r="D73" s="24">
        <v>0</v>
      </c>
      <c r="E73" s="24">
        <v>0</v>
      </c>
      <c r="F73" s="34">
        <v>0</v>
      </c>
      <c r="G73" s="34">
        <v>86.53</v>
      </c>
      <c r="H73" s="34">
        <v>92.32</v>
      </c>
      <c r="I73" s="34">
        <v>305.22</v>
      </c>
      <c r="J73" s="34">
        <v>794.3</v>
      </c>
      <c r="K73" s="34">
        <v>96.81</v>
      </c>
      <c r="L73" s="24">
        <v>0</v>
      </c>
      <c r="M73" s="24">
        <v>0</v>
      </c>
      <c r="N73" s="24">
        <v>0</v>
      </c>
      <c r="O73" s="34">
        <f t="shared" si="11"/>
        <v>1375.1799999999998</v>
      </c>
      <c r="P73" s="34">
        <f t="shared" si="12"/>
        <v>1375.1799999999998</v>
      </c>
    </row>
    <row r="74" spans="2:16" ht="12.75">
      <c r="B74" s="35">
        <v>2002</v>
      </c>
      <c r="C74" s="24">
        <v>0</v>
      </c>
      <c r="D74" s="24">
        <v>0</v>
      </c>
      <c r="E74" s="24">
        <v>0</v>
      </c>
      <c r="F74" s="36">
        <v>0</v>
      </c>
      <c r="G74" s="36">
        <v>43.46</v>
      </c>
      <c r="H74" s="36">
        <v>161.25</v>
      </c>
      <c r="I74" s="36">
        <v>586.92</v>
      </c>
      <c r="J74" s="36">
        <v>915.4</v>
      </c>
      <c r="K74" s="36">
        <v>471.82</v>
      </c>
      <c r="L74" s="24">
        <v>81.43</v>
      </c>
      <c r="M74" s="24">
        <v>0</v>
      </c>
      <c r="N74" s="24">
        <v>0</v>
      </c>
      <c r="O74" s="36">
        <f t="shared" si="11"/>
        <v>2260.2799999999997</v>
      </c>
      <c r="P74" s="36">
        <f t="shared" si="12"/>
        <v>2178.85</v>
      </c>
    </row>
    <row r="75" spans="2:16" ht="12.75">
      <c r="B75" s="33">
        <v>2003</v>
      </c>
      <c r="C75" s="24">
        <v>0</v>
      </c>
      <c r="D75" s="24">
        <v>0</v>
      </c>
      <c r="E75" s="24">
        <v>0</v>
      </c>
      <c r="F75" s="34">
        <v>0</v>
      </c>
      <c r="G75" s="34">
        <v>10.68</v>
      </c>
      <c r="H75" s="34">
        <v>299.93</v>
      </c>
      <c r="I75" s="34">
        <v>1105.7</v>
      </c>
      <c r="J75" s="34">
        <v>792.8</v>
      </c>
      <c r="K75" s="34">
        <v>208.34</v>
      </c>
      <c r="L75" s="24">
        <v>0</v>
      </c>
      <c r="M75" s="24">
        <v>0</v>
      </c>
      <c r="N75" s="24">
        <v>0</v>
      </c>
      <c r="O75" s="34">
        <f t="shared" si="11"/>
        <v>2417.45</v>
      </c>
      <c r="P75" s="34">
        <f t="shared" si="12"/>
        <v>2417.45</v>
      </c>
    </row>
    <row r="76" spans="2:16" ht="12.75">
      <c r="B76" s="31">
        <v>2004</v>
      </c>
      <c r="C76" s="24">
        <v>0</v>
      </c>
      <c r="D76" s="24">
        <v>0</v>
      </c>
      <c r="E76" s="24">
        <v>0</v>
      </c>
      <c r="F76" s="32">
        <v>0</v>
      </c>
      <c r="G76" s="32">
        <v>168.21</v>
      </c>
      <c r="H76" s="32">
        <v>22.85</v>
      </c>
      <c r="I76" s="32">
        <v>849.54</v>
      </c>
      <c r="J76" s="32">
        <v>1008.4</v>
      </c>
      <c r="K76" s="32">
        <v>451.95</v>
      </c>
      <c r="L76" s="24">
        <v>60.64</v>
      </c>
      <c r="M76" s="24">
        <v>26.16</v>
      </c>
      <c r="N76" s="24">
        <v>0</v>
      </c>
      <c r="O76" s="32">
        <f t="shared" si="11"/>
        <v>2587.7499999999995</v>
      </c>
      <c r="P76" s="32">
        <f t="shared" si="12"/>
        <v>2500.95</v>
      </c>
    </row>
    <row r="77" spans="2:16" ht="12.75">
      <c r="B77" s="35">
        <v>2005</v>
      </c>
      <c r="C77" s="24">
        <v>0</v>
      </c>
      <c r="D77" s="24">
        <v>0</v>
      </c>
      <c r="E77" s="24">
        <v>0</v>
      </c>
      <c r="F77" s="36">
        <v>0</v>
      </c>
      <c r="G77" s="36">
        <v>0</v>
      </c>
      <c r="H77" s="36">
        <v>0</v>
      </c>
      <c r="I77" s="36">
        <v>497.04</v>
      </c>
      <c r="J77" s="36">
        <v>1308.7</v>
      </c>
      <c r="K77" s="36">
        <v>449.8</v>
      </c>
      <c r="L77" s="24">
        <v>309.88</v>
      </c>
      <c r="M77" s="24">
        <v>73.77</v>
      </c>
      <c r="N77" s="24">
        <v>0</v>
      </c>
      <c r="O77" s="36">
        <f t="shared" si="11"/>
        <v>2639.19</v>
      </c>
      <c r="P77" s="36">
        <f t="shared" si="12"/>
        <v>2255.54</v>
      </c>
    </row>
    <row r="78" spans="2:16" ht="12.75">
      <c r="B78" s="35">
        <v>2006</v>
      </c>
      <c r="C78" s="24">
        <v>0</v>
      </c>
      <c r="D78" s="24">
        <v>0</v>
      </c>
      <c r="E78" s="24">
        <v>0</v>
      </c>
      <c r="F78" s="36">
        <v>0</v>
      </c>
      <c r="G78" s="36">
        <v>0</v>
      </c>
      <c r="H78" s="36">
        <v>33.32</v>
      </c>
      <c r="I78" s="36">
        <v>1014.15</v>
      </c>
      <c r="J78" s="36">
        <v>1157.4</v>
      </c>
      <c r="K78" s="36">
        <v>412</v>
      </c>
      <c r="L78" s="24">
        <v>264.39</v>
      </c>
      <c r="M78" s="24">
        <v>8.69</v>
      </c>
      <c r="N78" s="24">
        <v>0</v>
      </c>
      <c r="O78" s="36">
        <f t="shared" si="11"/>
        <v>2889.95</v>
      </c>
      <c r="P78" s="36">
        <f t="shared" si="12"/>
        <v>2616.87</v>
      </c>
    </row>
    <row r="79" spans="2:16" ht="12.75">
      <c r="B79" s="31">
        <v>2007</v>
      </c>
      <c r="C79" s="24">
        <v>0</v>
      </c>
      <c r="D79" s="24">
        <v>0</v>
      </c>
      <c r="E79" s="24">
        <v>0</v>
      </c>
      <c r="F79" s="32">
        <v>40.09</v>
      </c>
      <c r="G79" s="32">
        <v>363.78</v>
      </c>
      <c r="H79" s="32">
        <v>297.18</v>
      </c>
      <c r="I79" s="32">
        <v>1208</v>
      </c>
      <c r="J79" s="32">
        <v>695.19</v>
      </c>
      <c r="K79" s="32">
        <v>225.16</v>
      </c>
      <c r="L79" s="24">
        <v>91.08</v>
      </c>
      <c r="M79" s="24">
        <v>0</v>
      </c>
      <c r="N79" s="24">
        <v>0</v>
      </c>
      <c r="O79" s="32">
        <f t="shared" si="11"/>
        <v>2920.4799999999996</v>
      </c>
      <c r="P79" s="32">
        <f t="shared" si="12"/>
        <v>2789.31</v>
      </c>
    </row>
    <row r="80" spans="2:16" ht="12.75">
      <c r="B80" s="35">
        <v>2008</v>
      </c>
      <c r="C80" s="24">
        <v>0</v>
      </c>
      <c r="D80" s="24">
        <v>0</v>
      </c>
      <c r="E80" s="24">
        <v>0</v>
      </c>
      <c r="F80" s="36">
        <v>0</v>
      </c>
      <c r="G80" s="36">
        <v>237.51</v>
      </c>
      <c r="H80" s="36">
        <v>128</v>
      </c>
      <c r="I80" s="36">
        <v>657.11</v>
      </c>
      <c r="J80" s="36">
        <v>1253.6</v>
      </c>
      <c r="K80" s="36">
        <v>459.7</v>
      </c>
      <c r="L80" s="24">
        <v>359.6</v>
      </c>
      <c r="M80" s="24">
        <v>336.99</v>
      </c>
      <c r="N80" s="24">
        <v>2.82</v>
      </c>
      <c r="O80" s="36">
        <f t="shared" si="11"/>
        <v>3435.3299999999995</v>
      </c>
      <c r="P80" s="36">
        <f t="shared" si="12"/>
        <v>2735.9199999999996</v>
      </c>
    </row>
    <row r="81" spans="2:16" ht="12.75">
      <c r="B81" s="33">
        <v>2009</v>
      </c>
      <c r="C81" s="24">
        <v>0</v>
      </c>
      <c r="D81" s="24">
        <v>0</v>
      </c>
      <c r="E81" s="24">
        <v>0</v>
      </c>
      <c r="F81" s="34">
        <v>0</v>
      </c>
      <c r="G81" s="34">
        <v>0</v>
      </c>
      <c r="H81" s="34">
        <v>16.13</v>
      </c>
      <c r="I81" s="34">
        <v>1039.7</v>
      </c>
      <c r="J81" s="34">
        <v>1308.7</v>
      </c>
      <c r="K81" s="34">
        <v>752.6</v>
      </c>
      <c r="L81" s="24">
        <v>0</v>
      </c>
      <c r="M81" s="24">
        <v>0</v>
      </c>
      <c r="N81" s="24">
        <v>0</v>
      </c>
      <c r="O81" s="34">
        <f t="shared" si="11"/>
        <v>3117.13</v>
      </c>
      <c r="P81" s="34">
        <f t="shared" si="12"/>
        <v>3117.13</v>
      </c>
    </row>
    <row r="82" spans="2:16" ht="12.75">
      <c r="B82" s="37" t="s">
        <v>14</v>
      </c>
      <c r="C82" s="38"/>
      <c r="D82" s="38"/>
      <c r="E82" s="38"/>
      <c r="F82" s="38">
        <f>AVERAGE(F64:F81)</f>
        <v>21.105555555555554</v>
      </c>
      <c r="G82" s="38">
        <f aca="true" t="shared" si="13" ref="G82:N82">AVERAGE(G64:G81)</f>
        <v>177.33777777777777</v>
      </c>
      <c r="H82" s="38">
        <f t="shared" si="13"/>
        <v>239.07944444444445</v>
      </c>
      <c r="I82" s="38">
        <f t="shared" si="13"/>
        <v>796.6988888888891</v>
      </c>
      <c r="J82" s="38">
        <f t="shared" si="13"/>
        <v>953.6466666666666</v>
      </c>
      <c r="K82" s="38">
        <f t="shared" si="13"/>
        <v>380.47444444444443</v>
      </c>
      <c r="L82" s="38">
        <f t="shared" si="13"/>
        <v>104.1211111111111</v>
      </c>
      <c r="M82" s="38">
        <f t="shared" si="13"/>
        <v>34.60944444444445</v>
      </c>
      <c r="N82" s="38">
        <f t="shared" si="13"/>
        <v>0.15666666666666665</v>
      </c>
      <c r="O82" s="38">
        <f>AVERAGE(O64:O81)</f>
        <v>2707.2299999999996</v>
      </c>
      <c r="P82" s="38">
        <f>AVERAGE(P64:P81)</f>
        <v>2547.237222222222</v>
      </c>
    </row>
    <row r="83" spans="2:16" ht="12.75">
      <c r="B83" s="5" t="s">
        <v>7</v>
      </c>
      <c r="C83" s="1"/>
      <c r="D83" s="1" t="s">
        <v>11</v>
      </c>
      <c r="E83" s="38"/>
      <c r="F83" s="14">
        <f aca="true" t="shared" si="14" ref="F83:M83">AVERAGE(F68,F69,F74,F77,F78,F80)*1.983</f>
        <v>0</v>
      </c>
      <c r="G83" s="14">
        <f t="shared" si="14"/>
        <v>98.664165</v>
      </c>
      <c r="H83" s="14">
        <f t="shared" si="14"/>
        <v>154.86569</v>
      </c>
      <c r="I83" s="14">
        <f t="shared" si="14"/>
        <v>1301.7734</v>
      </c>
      <c r="J83" s="14">
        <f t="shared" si="14"/>
        <v>2408.1552000000006</v>
      </c>
      <c r="K83" s="14">
        <f t="shared" si="14"/>
        <v>962.756415</v>
      </c>
      <c r="L83" s="14">
        <f t="shared" si="14"/>
        <v>377.77472</v>
      </c>
      <c r="M83" s="14">
        <f t="shared" si="14"/>
        <v>138.62822500000001</v>
      </c>
      <c r="N83" s="1"/>
      <c r="O83" s="14">
        <f>AVERAGE(O68,O69,O74,O77,O78,O80)*1.983</f>
        <v>5443.549825</v>
      </c>
      <c r="P83" s="14">
        <f>AVERAGE(P68,P69,P74,P77,P78,P80)*1.983</f>
        <v>4926.21487</v>
      </c>
    </row>
    <row r="84" spans="2:16" ht="12.75">
      <c r="B84" s="5" t="s">
        <v>9</v>
      </c>
      <c r="C84" s="1"/>
      <c r="D84" s="1"/>
      <c r="E84" s="38"/>
      <c r="F84" s="18">
        <f aca="true" t="shared" si="15" ref="F84:M84">AVERAGE(F65,F70,F71,F72,F73,F75,F81)*1.983</f>
        <v>20.66569285714286</v>
      </c>
      <c r="G84" s="18">
        <f t="shared" si="15"/>
        <v>285.4273542857143</v>
      </c>
      <c r="H84" s="18">
        <f t="shared" si="15"/>
        <v>449.18349428571435</v>
      </c>
      <c r="I84" s="18">
        <f t="shared" si="15"/>
        <v>1465.9582457142858</v>
      </c>
      <c r="J84" s="18">
        <f t="shared" si="15"/>
        <v>1866.5044157142859</v>
      </c>
      <c r="K84" s="18">
        <f t="shared" si="15"/>
        <v>780.3020014285714</v>
      </c>
      <c r="L84" s="18">
        <f t="shared" si="15"/>
        <v>157.9997742857143</v>
      </c>
      <c r="M84" s="18">
        <f t="shared" si="15"/>
        <v>50.24355428571429</v>
      </c>
      <c r="N84" s="1"/>
      <c r="O84" s="18">
        <f>AVERAGE(O65,O70,O71,O72,O73,O75,O81)*1.983</f>
        <v>5076.284532857144</v>
      </c>
      <c r="P84" s="18">
        <f>AVERAGE(P65,P70,P71,P72,P73,P75,P81)*1.983</f>
        <v>4847.375511428572</v>
      </c>
    </row>
    <row r="85" spans="2:16" ht="12.75">
      <c r="B85" s="5" t="s">
        <v>10</v>
      </c>
      <c r="C85" s="1"/>
      <c r="D85" s="1"/>
      <c r="E85" s="38"/>
      <c r="F85" s="39">
        <f aca="true" t="shared" si="16" ref="F85:M85">AVERAGE(F64,F66,F67,F76,F79)*1.983</f>
        <v>121.73637000000002</v>
      </c>
      <c r="G85" s="39">
        <f t="shared" si="16"/>
        <v>747.9836339999999</v>
      </c>
      <c r="H85" s="39">
        <f t="shared" si="16"/>
        <v>892.044618</v>
      </c>
      <c r="I85" s="39">
        <f t="shared" si="16"/>
        <v>2073.0044040000002</v>
      </c>
      <c r="J85" s="39">
        <f t="shared" si="16"/>
        <v>1305.0004020000001</v>
      </c>
      <c r="K85" s="39">
        <f t="shared" si="16"/>
        <v>468.400464</v>
      </c>
      <c r="L85" s="39">
        <f t="shared" si="16"/>
        <v>68.77044</v>
      </c>
      <c r="M85" s="39">
        <f t="shared" si="16"/>
        <v>10.375056</v>
      </c>
      <c r="N85" s="1"/>
      <c r="O85" s="39">
        <f>AVERAGE(O64,O66,O67,O76,O79)*1.983</f>
        <v>5687.315387999999</v>
      </c>
      <c r="P85" s="39">
        <f>AVERAGE(P64,P66,P67,P76,P79)*1.983</f>
        <v>5486.433522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CN3488</cp:lastModifiedBy>
  <cp:lastPrinted>2014-06-16T15:59:18Z</cp:lastPrinted>
  <dcterms:created xsi:type="dcterms:W3CDTF">2014-06-10T12:59:42Z</dcterms:created>
  <dcterms:modified xsi:type="dcterms:W3CDTF">2014-06-16T15:59:22Z</dcterms:modified>
  <cp:category/>
  <cp:version/>
  <cp:contentType/>
  <cp:contentStatus/>
</cp:coreProperties>
</file>