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mittees\Interim\2021-2022\Revenue\Meetings\January-2022\"/>
    </mc:Choice>
  </mc:AlternateContent>
  <xr:revisionPtr revIDLastSave="0" documentId="8_{53DE8B94-FD0F-46DE-8D93-0327FB0B0EE7}" xr6:coauthVersionLast="44" xr6:coauthVersionMax="44" xr10:uidLastSave="{00000000-0000-0000-0000-000000000000}"/>
  <bookViews>
    <workbookView xWindow="31155" yWindow="2160" windowWidth="21600" windowHeight="12735" xr2:uid="{B2CE75C1-57C1-4A33-BD83-71ECF04095E3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J46" i="1" l="1"/>
  <c r="J45" i="1"/>
  <c r="Q58" i="1"/>
  <c r="D58" i="1"/>
  <c r="D56" i="1" s="1"/>
  <c r="C58" i="1"/>
  <c r="D52" i="1"/>
  <c r="D51" i="1"/>
  <c r="D50" i="1"/>
  <c r="D53" i="1" s="1"/>
  <c r="R47" i="1"/>
  <c r="R52" i="1" s="1"/>
  <c r="Q47" i="1"/>
  <c r="Q52" i="1" s="1"/>
  <c r="Q46" i="1"/>
  <c r="Q51" i="1" s="1"/>
  <c r="Q45" i="1"/>
  <c r="Q50" i="1" s="1"/>
  <c r="E47" i="1" l="1"/>
  <c r="E52" i="1" s="1"/>
  <c r="Q53" i="1"/>
  <c r="Q56" i="1" s="1"/>
  <c r="D63" i="1"/>
  <c r="D69" i="1" s="1"/>
  <c r="D62" i="1"/>
  <c r="D68" i="1" s="1"/>
  <c r="D61" i="1"/>
  <c r="D67" i="1" s="1"/>
  <c r="R46" i="1"/>
  <c r="E46" i="1" s="1"/>
  <c r="E51" i="1" s="1"/>
  <c r="S47" i="1"/>
  <c r="F47" i="1" s="1"/>
  <c r="R45" i="1"/>
  <c r="E45" i="1" s="1"/>
  <c r="E50" i="1" s="1"/>
  <c r="E11" i="1"/>
  <c r="F11" i="1" s="1"/>
  <c r="E53" i="1" l="1"/>
  <c r="Q63" i="1"/>
  <c r="Q61" i="1"/>
  <c r="Q62" i="1"/>
  <c r="T47" i="1"/>
  <c r="G47" i="1" s="1"/>
  <c r="S52" i="1"/>
  <c r="S46" i="1"/>
  <c r="F46" i="1" s="1"/>
  <c r="F51" i="1" s="1"/>
  <c r="R51" i="1"/>
  <c r="S45" i="1"/>
  <c r="F45" i="1" s="1"/>
  <c r="F50" i="1" s="1"/>
  <c r="R50" i="1"/>
  <c r="F52" i="1"/>
  <c r="C22" i="1"/>
  <c r="Q22" i="1"/>
  <c r="Q11" i="1"/>
  <c r="R11" i="1" s="1"/>
  <c r="S11" i="1" s="1"/>
  <c r="Q10" i="1"/>
  <c r="Q9" i="1"/>
  <c r="R9" i="1" s="1"/>
  <c r="D22" i="1"/>
  <c r="D16" i="1"/>
  <c r="D14" i="1"/>
  <c r="D15" i="1"/>
  <c r="E58" i="1" l="1"/>
  <c r="F58" i="1" s="1"/>
  <c r="G58" i="1" s="1"/>
  <c r="R58" i="1"/>
  <c r="S58" i="1" s="1"/>
  <c r="T58" i="1" s="1"/>
  <c r="S9" i="1"/>
  <c r="E9" i="1"/>
  <c r="F53" i="1"/>
  <c r="R53" i="1"/>
  <c r="T45" i="1"/>
  <c r="G45" i="1" s="1"/>
  <c r="G50" i="1" s="1"/>
  <c r="S50" i="1"/>
  <c r="T46" i="1"/>
  <c r="G46" i="1" s="1"/>
  <c r="G51" i="1" s="1"/>
  <c r="S51" i="1"/>
  <c r="U47" i="1"/>
  <c r="H47" i="1" s="1"/>
  <c r="T52" i="1"/>
  <c r="G52" i="1"/>
  <c r="R10" i="1"/>
  <c r="Q14" i="1"/>
  <c r="R14" i="1"/>
  <c r="Q16" i="1"/>
  <c r="T11" i="1"/>
  <c r="S16" i="1"/>
  <c r="E16" i="1"/>
  <c r="R16" i="1"/>
  <c r="E22" i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R22" i="1"/>
  <c r="S22" i="1" s="1"/>
  <c r="Q15" i="1"/>
  <c r="D17" i="1"/>
  <c r="D20" i="1" s="1"/>
  <c r="G11" i="1"/>
  <c r="F16" i="1"/>
  <c r="E56" i="1" l="1"/>
  <c r="E63" i="1" s="1"/>
  <c r="R56" i="1"/>
  <c r="R63" i="1" s="1"/>
  <c r="F56" i="1"/>
  <c r="F63" i="1" s="1"/>
  <c r="F9" i="1"/>
  <c r="F14" i="1" s="1"/>
  <c r="E14" i="1"/>
  <c r="S10" i="1"/>
  <c r="T10" i="1" s="1"/>
  <c r="E10" i="1"/>
  <c r="G53" i="1"/>
  <c r="G56" i="1" s="1"/>
  <c r="H52" i="1"/>
  <c r="S53" i="1"/>
  <c r="S56" i="1" s="1"/>
  <c r="S63" i="1" s="1"/>
  <c r="H58" i="1"/>
  <c r="U45" i="1"/>
  <c r="H45" i="1" s="1"/>
  <c r="H50" i="1" s="1"/>
  <c r="T50" i="1"/>
  <c r="U46" i="1"/>
  <c r="H46" i="1" s="1"/>
  <c r="H51" i="1" s="1"/>
  <c r="T51" i="1"/>
  <c r="V47" i="1"/>
  <c r="I47" i="1" s="1"/>
  <c r="U52" i="1"/>
  <c r="U58" i="1"/>
  <c r="R15" i="1"/>
  <c r="R17" i="1" s="1"/>
  <c r="R20" i="1" s="1"/>
  <c r="R27" i="1" s="1"/>
  <c r="S15" i="1"/>
  <c r="U10" i="1"/>
  <c r="T15" i="1"/>
  <c r="Q17" i="1"/>
  <c r="Q20" i="1" s="1"/>
  <c r="Q27" i="1" s="1"/>
  <c r="U11" i="1"/>
  <c r="T16" i="1"/>
  <c r="S14" i="1"/>
  <c r="T9" i="1"/>
  <c r="D25" i="1"/>
  <c r="D27" i="1"/>
  <c r="D26" i="1"/>
  <c r="T22" i="1"/>
  <c r="H11" i="1"/>
  <c r="G16" i="1"/>
  <c r="E69" i="1" l="1"/>
  <c r="F62" i="1"/>
  <c r="F69" i="1"/>
  <c r="E61" i="1"/>
  <c r="E62" i="1"/>
  <c r="F61" i="1"/>
  <c r="R62" i="1"/>
  <c r="R61" i="1"/>
  <c r="G9" i="1"/>
  <c r="G14" i="1" s="1"/>
  <c r="F10" i="1"/>
  <c r="E15" i="1"/>
  <c r="E17" i="1" s="1"/>
  <c r="E20" i="1" s="1"/>
  <c r="E27" i="1" s="1"/>
  <c r="E33" i="1" s="1"/>
  <c r="H53" i="1"/>
  <c r="H56" i="1" s="1"/>
  <c r="I58" i="1"/>
  <c r="W47" i="1"/>
  <c r="V52" i="1"/>
  <c r="V58" i="1"/>
  <c r="G61" i="1"/>
  <c r="G62" i="1"/>
  <c r="S62" i="1"/>
  <c r="S61" i="1"/>
  <c r="G63" i="1"/>
  <c r="J47" i="1"/>
  <c r="I52" i="1"/>
  <c r="K46" i="1"/>
  <c r="J51" i="1"/>
  <c r="V46" i="1"/>
  <c r="I46" i="1" s="1"/>
  <c r="I51" i="1" s="1"/>
  <c r="U51" i="1"/>
  <c r="T53" i="1"/>
  <c r="T56" i="1" s="1"/>
  <c r="T63" i="1" s="1"/>
  <c r="K45" i="1"/>
  <c r="J50" i="1"/>
  <c r="V45" i="1"/>
  <c r="I45" i="1" s="1"/>
  <c r="I50" i="1" s="1"/>
  <c r="U50" i="1"/>
  <c r="D33" i="1"/>
  <c r="S17" i="1"/>
  <c r="S20" i="1" s="1"/>
  <c r="S25" i="1" s="1"/>
  <c r="Q25" i="1"/>
  <c r="D31" i="1" s="1"/>
  <c r="Q26" i="1"/>
  <c r="D32" i="1" s="1"/>
  <c r="V10" i="1"/>
  <c r="U15" i="1"/>
  <c r="R25" i="1"/>
  <c r="R26" i="1"/>
  <c r="T14" i="1"/>
  <c r="T17" i="1" s="1"/>
  <c r="T20" i="1" s="1"/>
  <c r="U9" i="1"/>
  <c r="V11" i="1"/>
  <c r="U16" i="1"/>
  <c r="U22" i="1"/>
  <c r="I11" i="1"/>
  <c r="H16" i="1"/>
  <c r="E68" i="1" l="1"/>
  <c r="E67" i="1"/>
  <c r="F68" i="1"/>
  <c r="F67" i="1"/>
  <c r="G69" i="1"/>
  <c r="H9" i="1"/>
  <c r="H14" i="1" s="1"/>
  <c r="E26" i="1"/>
  <c r="E32" i="1" s="1"/>
  <c r="E25" i="1"/>
  <c r="E31" i="1" s="1"/>
  <c r="G10" i="1"/>
  <c r="F15" i="1"/>
  <c r="I53" i="1"/>
  <c r="I56" i="1" s="1"/>
  <c r="I63" i="1" s="1"/>
  <c r="D72" i="1"/>
  <c r="D73" i="1"/>
  <c r="D71" i="1"/>
  <c r="L45" i="1"/>
  <c r="K50" i="1"/>
  <c r="J58" i="1"/>
  <c r="T61" i="1"/>
  <c r="G67" i="1" s="1"/>
  <c r="W46" i="1"/>
  <c r="V51" i="1"/>
  <c r="T62" i="1"/>
  <c r="G68" i="1" s="1"/>
  <c r="H62" i="1"/>
  <c r="H61" i="1"/>
  <c r="L46" i="1"/>
  <c r="K51" i="1"/>
  <c r="U53" i="1"/>
  <c r="U56" i="1" s="1"/>
  <c r="U63" i="1" s="1"/>
  <c r="W58" i="1"/>
  <c r="H63" i="1"/>
  <c r="W45" i="1"/>
  <c r="V50" i="1"/>
  <c r="K47" i="1"/>
  <c r="J52" i="1"/>
  <c r="J53" i="1" s="1"/>
  <c r="X47" i="1"/>
  <c r="W52" i="1"/>
  <c r="D35" i="1"/>
  <c r="S26" i="1"/>
  <c r="S27" i="1"/>
  <c r="D36" i="1"/>
  <c r="D37" i="1"/>
  <c r="W10" i="1"/>
  <c r="V15" i="1"/>
  <c r="W11" i="1"/>
  <c r="V16" i="1"/>
  <c r="V9" i="1"/>
  <c r="U14" i="1"/>
  <c r="U17" i="1" s="1"/>
  <c r="U20" i="1" s="1"/>
  <c r="T25" i="1"/>
  <c r="T26" i="1"/>
  <c r="T27" i="1"/>
  <c r="V22" i="1"/>
  <c r="J11" i="1"/>
  <c r="I16" i="1"/>
  <c r="H69" i="1" l="1"/>
  <c r="I9" i="1"/>
  <c r="J9" i="1" s="1"/>
  <c r="K9" i="1" s="1"/>
  <c r="E35" i="1"/>
  <c r="H10" i="1"/>
  <c r="G15" i="1"/>
  <c r="G17" i="1" s="1"/>
  <c r="G20" i="1" s="1"/>
  <c r="F17" i="1"/>
  <c r="F20" i="1" s="1"/>
  <c r="F26" i="1" s="1"/>
  <c r="F32" i="1" s="1"/>
  <c r="E73" i="1"/>
  <c r="E72" i="1"/>
  <c r="E71" i="1"/>
  <c r="K58" i="1"/>
  <c r="J56" i="1"/>
  <c r="J63" i="1" s="1"/>
  <c r="U61" i="1"/>
  <c r="H67" i="1" s="1"/>
  <c r="M45" i="1"/>
  <c r="L50" i="1"/>
  <c r="L51" i="1"/>
  <c r="L47" i="1"/>
  <c r="K52" i="1"/>
  <c r="K53" i="1" s="1"/>
  <c r="V53" i="1"/>
  <c r="V56" i="1" s="1"/>
  <c r="V63" i="1" s="1"/>
  <c r="I69" i="1" s="1"/>
  <c r="X45" i="1"/>
  <c r="W50" i="1"/>
  <c r="X46" i="1"/>
  <c r="W51" i="1"/>
  <c r="U62" i="1"/>
  <c r="H68" i="1" s="1"/>
  <c r="X58" i="1"/>
  <c r="Y47" i="1"/>
  <c r="X52" i="1"/>
  <c r="I62" i="1"/>
  <c r="I61" i="1"/>
  <c r="X10" i="1"/>
  <c r="W15" i="1"/>
  <c r="E36" i="1"/>
  <c r="E37" i="1"/>
  <c r="W9" i="1"/>
  <c r="V14" i="1"/>
  <c r="V17" i="1" s="1"/>
  <c r="V20" i="1" s="1"/>
  <c r="X11" i="1"/>
  <c r="W16" i="1"/>
  <c r="U27" i="1"/>
  <c r="U26" i="1"/>
  <c r="U25" i="1"/>
  <c r="W22" i="1"/>
  <c r="K11" i="1"/>
  <c r="J16" i="1"/>
  <c r="I14" i="1" l="1"/>
  <c r="J14" i="1"/>
  <c r="F27" i="1"/>
  <c r="F33" i="1" s="1"/>
  <c r="F25" i="1"/>
  <c r="F31" i="1" s="1"/>
  <c r="G26" i="1"/>
  <c r="G32" i="1" s="1"/>
  <c r="G25" i="1"/>
  <c r="G31" i="1" s="1"/>
  <c r="G27" i="1"/>
  <c r="G33" i="1" s="1"/>
  <c r="I10" i="1"/>
  <c r="H15" i="1"/>
  <c r="W53" i="1"/>
  <c r="W56" i="1" s="1"/>
  <c r="W63" i="1" s="1"/>
  <c r="J69" i="1" s="1"/>
  <c r="Y45" i="1"/>
  <c r="X50" i="1"/>
  <c r="Z47" i="1"/>
  <c r="Y52" i="1"/>
  <c r="M47" i="1"/>
  <c r="L52" i="1"/>
  <c r="L53" i="1" s="1"/>
  <c r="L58" i="1"/>
  <c r="K56" i="1"/>
  <c r="V62" i="1"/>
  <c r="I68" i="1" s="1"/>
  <c r="Y58" i="1"/>
  <c r="J62" i="1"/>
  <c r="J61" i="1"/>
  <c r="Y46" i="1"/>
  <c r="X51" i="1"/>
  <c r="M50" i="1"/>
  <c r="N45" i="1"/>
  <c r="V61" i="1"/>
  <c r="I67" i="1" s="1"/>
  <c r="Y10" i="1"/>
  <c r="X15" i="1"/>
  <c r="X9" i="1"/>
  <c r="W14" i="1"/>
  <c r="W17" i="1" s="1"/>
  <c r="W20" i="1" s="1"/>
  <c r="Y11" i="1"/>
  <c r="X16" i="1"/>
  <c r="V27" i="1"/>
  <c r="V26" i="1"/>
  <c r="V25" i="1"/>
  <c r="X22" i="1"/>
  <c r="L11" i="1"/>
  <c r="K16" i="1"/>
  <c r="L9" i="1"/>
  <c r="K14" i="1"/>
  <c r="G71" i="1" l="1"/>
  <c r="G72" i="1"/>
  <c r="G73" i="1"/>
  <c r="G35" i="1"/>
  <c r="J10" i="1"/>
  <c r="I15" i="1"/>
  <c r="H17" i="1"/>
  <c r="H20" i="1" s="1"/>
  <c r="H26" i="1" s="1"/>
  <c r="H32" i="1" s="1"/>
  <c r="G37" i="1"/>
  <c r="F73" i="1"/>
  <c r="F35" i="1"/>
  <c r="F72" i="1"/>
  <c r="F71" i="1"/>
  <c r="F37" i="1"/>
  <c r="G36" i="1"/>
  <c r="F36" i="1"/>
  <c r="M58" i="1"/>
  <c r="L56" i="1"/>
  <c r="L63" i="1" s="1"/>
  <c r="K61" i="1"/>
  <c r="K62" i="1"/>
  <c r="Z46" i="1"/>
  <c r="M46" i="1" s="1"/>
  <c r="Y51" i="1"/>
  <c r="N47" i="1"/>
  <c r="M52" i="1"/>
  <c r="W61" i="1"/>
  <c r="J67" i="1" s="1"/>
  <c r="W62" i="1"/>
  <c r="J68" i="1" s="1"/>
  <c r="AA47" i="1"/>
  <c r="Z52" i="1"/>
  <c r="X53" i="1"/>
  <c r="X56" i="1" s="1"/>
  <c r="X63" i="1" s="1"/>
  <c r="K63" i="1"/>
  <c r="K69" i="1" s="1"/>
  <c r="Z58" i="1"/>
  <c r="N50" i="1"/>
  <c r="O45" i="1"/>
  <c r="O50" i="1" s="1"/>
  <c r="Z45" i="1"/>
  <c r="Y50" i="1"/>
  <c r="Z10" i="1"/>
  <c r="Y15" i="1"/>
  <c r="Z11" i="1"/>
  <c r="Y16" i="1"/>
  <c r="Y9" i="1"/>
  <c r="X14" i="1"/>
  <c r="X17" i="1" s="1"/>
  <c r="X20" i="1" s="1"/>
  <c r="Y22" i="1"/>
  <c r="W27" i="1"/>
  <c r="W26" i="1"/>
  <c r="W25" i="1"/>
  <c r="M11" i="1"/>
  <c r="L16" i="1"/>
  <c r="M9" i="1"/>
  <c r="L14" i="1"/>
  <c r="X62" i="1" l="1"/>
  <c r="K68" i="1" s="1"/>
  <c r="N46" i="1"/>
  <c r="M51" i="1"/>
  <c r="M53" i="1" s="1"/>
  <c r="M56" i="1" s="1"/>
  <c r="H25" i="1"/>
  <c r="H31" i="1" s="1"/>
  <c r="H27" i="1"/>
  <c r="H33" i="1" s="1"/>
  <c r="I17" i="1"/>
  <c r="I20" i="1" s="1"/>
  <c r="I26" i="1" s="1"/>
  <c r="I32" i="1" s="1"/>
  <c r="J15" i="1"/>
  <c r="K10" i="1"/>
  <c r="X61" i="1"/>
  <c r="K67" i="1" s="1"/>
  <c r="N58" i="1"/>
  <c r="O47" i="1"/>
  <c r="O52" i="1" s="1"/>
  <c r="N52" i="1"/>
  <c r="AA58" i="1"/>
  <c r="L62" i="1"/>
  <c r="L61" i="1"/>
  <c r="AA46" i="1"/>
  <c r="Z51" i="1"/>
  <c r="Y53" i="1"/>
  <c r="Y56" i="1" s="1"/>
  <c r="Y63" i="1" s="1"/>
  <c r="L69" i="1" s="1"/>
  <c r="AB47" i="1"/>
  <c r="AB52" i="1" s="1"/>
  <c r="AA52" i="1"/>
  <c r="AA45" i="1"/>
  <c r="Z50" i="1"/>
  <c r="AA10" i="1"/>
  <c r="Z15" i="1"/>
  <c r="Z9" i="1"/>
  <c r="Y14" i="1"/>
  <c r="Y17" i="1" s="1"/>
  <c r="Y20" i="1" s="1"/>
  <c r="AA11" i="1"/>
  <c r="Z16" i="1"/>
  <c r="Z22" i="1"/>
  <c r="X27" i="1"/>
  <c r="X26" i="1"/>
  <c r="X25" i="1"/>
  <c r="N9" i="1"/>
  <c r="M14" i="1"/>
  <c r="N11" i="1"/>
  <c r="M16" i="1"/>
  <c r="H37" i="1" l="1"/>
  <c r="O46" i="1"/>
  <c r="O51" i="1" s="1"/>
  <c r="O53" i="1" s="1"/>
  <c r="N51" i="1"/>
  <c r="N53" i="1" s="1"/>
  <c r="N56" i="1" s="1"/>
  <c r="J17" i="1"/>
  <c r="J20" i="1" s="1"/>
  <c r="J26" i="1" s="1"/>
  <c r="J32" i="1" s="1"/>
  <c r="I25" i="1"/>
  <c r="I31" i="1" s="1"/>
  <c r="I27" i="1"/>
  <c r="I33" i="1" s="1"/>
  <c r="K15" i="1"/>
  <c r="L10" i="1"/>
  <c r="H71" i="1"/>
  <c r="H73" i="1"/>
  <c r="H72" i="1"/>
  <c r="H35" i="1"/>
  <c r="H36" i="1"/>
  <c r="AB58" i="1"/>
  <c r="Z53" i="1"/>
  <c r="Z56" i="1" s="1"/>
  <c r="Z63" i="1" s="1"/>
  <c r="Y61" i="1"/>
  <c r="L67" i="1" s="1"/>
  <c r="AB46" i="1"/>
  <c r="AB51" i="1" s="1"/>
  <c r="AA51" i="1"/>
  <c r="M61" i="1"/>
  <c r="M62" i="1"/>
  <c r="O58" i="1"/>
  <c r="AA50" i="1"/>
  <c r="AB45" i="1"/>
  <c r="AB50" i="1" s="1"/>
  <c r="M63" i="1"/>
  <c r="Y62" i="1"/>
  <c r="L68" i="1" s="1"/>
  <c r="AB10" i="1"/>
  <c r="AB15" i="1" s="1"/>
  <c r="AA15" i="1"/>
  <c r="AB11" i="1"/>
  <c r="AB16" i="1" s="1"/>
  <c r="AA16" i="1"/>
  <c r="AA9" i="1"/>
  <c r="Z14" i="1"/>
  <c r="Z17" i="1" s="1"/>
  <c r="Z20" i="1" s="1"/>
  <c r="Y27" i="1"/>
  <c r="Y26" i="1"/>
  <c r="Y25" i="1"/>
  <c r="AA22" i="1"/>
  <c r="O11" i="1"/>
  <c r="O16" i="1" s="1"/>
  <c r="N16" i="1"/>
  <c r="O9" i="1"/>
  <c r="O14" i="1" s="1"/>
  <c r="N14" i="1"/>
  <c r="M69" i="1" l="1"/>
  <c r="O56" i="1"/>
  <c r="O63" i="1" s="1"/>
  <c r="M10" i="1"/>
  <c r="L15" i="1"/>
  <c r="K17" i="1"/>
  <c r="K20" i="1" s="1"/>
  <c r="K26" i="1" s="1"/>
  <c r="K32" i="1" s="1"/>
  <c r="I37" i="1"/>
  <c r="I35" i="1"/>
  <c r="I72" i="1"/>
  <c r="I71" i="1"/>
  <c r="I36" i="1"/>
  <c r="I73" i="1"/>
  <c r="J25" i="1"/>
  <c r="J31" i="1" s="1"/>
  <c r="J27" i="1"/>
  <c r="J33" i="1" s="1"/>
  <c r="N62" i="1"/>
  <c r="N61" i="1"/>
  <c r="N63" i="1"/>
  <c r="Z61" i="1"/>
  <c r="M67" i="1" s="1"/>
  <c r="AA53" i="1"/>
  <c r="AA56" i="1" s="1"/>
  <c r="AA63" i="1" s="1"/>
  <c r="Z62" i="1"/>
  <c r="M68" i="1" s="1"/>
  <c r="AB53" i="1"/>
  <c r="AB56" i="1" s="1"/>
  <c r="AB9" i="1"/>
  <c r="AB14" i="1" s="1"/>
  <c r="AB17" i="1" s="1"/>
  <c r="AA14" i="1"/>
  <c r="AA17" i="1" s="1"/>
  <c r="AA20" i="1" s="1"/>
  <c r="AB22" i="1"/>
  <c r="Z27" i="1"/>
  <c r="Z26" i="1"/>
  <c r="Z25" i="1"/>
  <c r="N69" i="1" l="1"/>
  <c r="O61" i="1"/>
  <c r="O62" i="1"/>
  <c r="K25" i="1"/>
  <c r="K31" i="1" s="1"/>
  <c r="K27" i="1"/>
  <c r="K33" i="1" s="1"/>
  <c r="L17" i="1"/>
  <c r="L20" i="1" s="1"/>
  <c r="L26" i="1" s="1"/>
  <c r="L32" i="1" s="1"/>
  <c r="J72" i="1"/>
  <c r="J71" i="1"/>
  <c r="J35" i="1"/>
  <c r="J73" i="1"/>
  <c r="N10" i="1"/>
  <c r="M15" i="1"/>
  <c r="J37" i="1"/>
  <c r="J36" i="1"/>
  <c r="AB63" i="1"/>
  <c r="O69" i="1" s="1"/>
  <c r="AB61" i="1"/>
  <c r="AB62" i="1"/>
  <c r="AA61" i="1"/>
  <c r="N67" i="1" s="1"/>
  <c r="AA62" i="1"/>
  <c r="N68" i="1" s="1"/>
  <c r="AB20" i="1"/>
  <c r="AB26" i="1" s="1"/>
  <c r="AA27" i="1"/>
  <c r="AA26" i="1"/>
  <c r="AA25" i="1"/>
  <c r="O68" i="1" l="1"/>
  <c r="O67" i="1"/>
  <c r="K37" i="1"/>
  <c r="O10" i="1"/>
  <c r="O15" i="1" s="1"/>
  <c r="N15" i="1"/>
  <c r="L25" i="1"/>
  <c r="L31" i="1" s="1"/>
  <c r="L27" i="1"/>
  <c r="L33" i="1" s="1"/>
  <c r="M17" i="1"/>
  <c r="M20" i="1" s="1"/>
  <c r="M26" i="1" s="1"/>
  <c r="M32" i="1" s="1"/>
  <c r="K71" i="1"/>
  <c r="K73" i="1"/>
  <c r="K72" i="1"/>
  <c r="K35" i="1"/>
  <c r="K36" i="1"/>
  <c r="AB25" i="1"/>
  <c r="AB27" i="1"/>
  <c r="L37" i="1" l="1"/>
  <c r="M27" i="1"/>
  <c r="M33" i="1" s="1"/>
  <c r="M25" i="1"/>
  <c r="M31" i="1" s="1"/>
  <c r="N17" i="1"/>
  <c r="N20" i="1" s="1"/>
  <c r="N26" i="1" s="1"/>
  <c r="N32" i="1" s="1"/>
  <c r="O17" i="1"/>
  <c r="O20" i="1" s="1"/>
  <c r="L35" i="1"/>
  <c r="L73" i="1"/>
  <c r="L72" i="1"/>
  <c r="L71" i="1"/>
  <c r="L36" i="1"/>
  <c r="M37" i="1" l="1"/>
  <c r="O27" i="1"/>
  <c r="O33" i="1" s="1"/>
  <c r="O25" i="1"/>
  <c r="O31" i="1" s="1"/>
  <c r="N27" i="1"/>
  <c r="N33" i="1" s="1"/>
  <c r="N25" i="1"/>
  <c r="N31" i="1" s="1"/>
  <c r="O26" i="1"/>
  <c r="O32" i="1" s="1"/>
  <c r="M72" i="1"/>
  <c r="M73" i="1"/>
  <c r="M71" i="1"/>
  <c r="M35" i="1"/>
  <c r="M36" i="1"/>
  <c r="O36" i="1" l="1"/>
  <c r="N37" i="1"/>
  <c r="O37" i="1"/>
  <c r="N35" i="1"/>
  <c r="N71" i="1"/>
  <c r="N73" i="1"/>
  <c r="N72" i="1"/>
  <c r="O35" i="1"/>
  <c r="O73" i="1"/>
  <c r="O71" i="1"/>
  <c r="O72" i="1"/>
  <c r="N36" i="1"/>
</calcChain>
</file>

<file path=xl/sharedStrings.xml><?xml version="1.0" encoding="utf-8"?>
<sst xmlns="http://schemas.openxmlformats.org/spreadsheetml/2006/main" count="77" uniqueCount="30">
  <si>
    <t>This scenario assumes that there are three properties (a house valued at 400k, a house valued at 300k, and a commercial property valued at 500k in 2019)</t>
  </si>
  <si>
    <t>Implement CI 121?</t>
  </si>
  <si>
    <t>n</t>
  </si>
  <si>
    <t>The three properties are responsible for $1000 of taxes for a budgeted levy, such as a city or county or school (More movement in schools but same principle)</t>
  </si>
  <si>
    <t>Collection Increase Rate</t>
  </si>
  <si>
    <t>The rate of increase on the amount collected is increasing at 1.5% (this is editable in the cell to the left)</t>
  </si>
  <si>
    <t>2020 and 2021 Increase</t>
  </si>
  <si>
    <t>This assumes the actual rate of increase in 2020 and 2021 is set to the left then reverts to 4.5% annually on all properties and implementing CI 9 caps those eligible at 2%</t>
  </si>
  <si>
    <t>Change Hands Year</t>
  </si>
  <si>
    <t>This also assumes that changing hands of a residential property triggers a market rate adjustment, Year set at left</t>
  </si>
  <si>
    <t>2025 Implement</t>
  </si>
  <si>
    <t>This also smooths all the timing on implementation and reappraisals</t>
  </si>
  <si>
    <t>Uncapped Values</t>
  </si>
  <si>
    <t>Capped House</t>
  </si>
  <si>
    <t>Value</t>
  </si>
  <si>
    <t>Capped House w/Change</t>
  </si>
  <si>
    <t>Local Business</t>
  </si>
  <si>
    <t>TV</t>
  </si>
  <si>
    <t>Mills</t>
  </si>
  <si>
    <t>Taxes Collected</t>
  </si>
  <si>
    <t>Taxes Paid</t>
  </si>
  <si>
    <t>$400k House</t>
  </si>
  <si>
    <t>Output</t>
  </si>
  <si>
    <t>$300k House</t>
  </si>
  <si>
    <t>$500k Business</t>
  </si>
  <si>
    <t>%</t>
  </si>
  <si>
    <t>$500k Local Business</t>
  </si>
  <si>
    <t>x</t>
  </si>
  <si>
    <t>Tax Rate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</si>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</sst>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4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3" borderId="0" xfId="0" applyFill="1" applyAlignment="1">
      <alignment horizontal="center"/>
    </xf>
    <xf numFmtId="165" fontId="0" fillId="3" borderId="0" xfId="1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/>
    <xf numFmtId="164" fontId="2" fillId="2" borderId="0" xfId="0" applyNumberFormat="1" applyFont="1" applyFill="1"/>
    <xf numFmtId="165" fontId="2" fillId="2" borderId="0" xfId="1" applyNumberFormat="1" applyFont="1" applyFill="1"/>
    <xf numFmtId="1" fontId="2" fillId="2" borderId="0" xfId="0" applyNumberFormat="1" applyFont="1" applyFill="1"/>
    <xf numFmtId="0" fontId="4" fillId="2" borderId="0" xfId="0" applyFont="1" applyFill="1" applyAlignment="1">
      <alignment horizontal="center"/>
    </xf>
    <xf numFmtId="10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894145857438715E-2"/>
          <c:y val="2.4382937470775957E-2"/>
          <c:w val="0.94612182459228522"/>
          <c:h val="0.86495508017006562"/>
        </c:manualLayout>
      </c:layout>
      <c:lineChart>
        <c:grouping val="standard"/>
        <c:varyColors val="0"/>
        <c:ser>
          <c:idx val="0"/>
          <c:order val="0"/>
          <c:tx>
            <c:strRef>
              <c:f>Sheet1!$C$31</c:f>
              <c:strCache>
                <c:ptCount val="1"/>
                <c:pt idx="0">
                  <c:v>$400k House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868978119560572E-2"/>
                  <c:y val="-6.6181943020363232E-2"/>
                </c:manualLayout>
              </c:layout>
              <c:tx>
                <c:rich>
                  <a:bodyPr/>
                  <a:lstStyle/>
                  <a:p>
                    <a:fld id="{CE72CBCE-B417-40B6-BD7A-DFFA0419E2AE}" type="SERIESNAME">
                      <a:rPr lang="en-US" sz="18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282-4D48-9CFF-047577224EE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Sheet1!$D$30:$O$30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Sheet1!$D$31:$O$31</c:f>
              <c:numCache>
                <c:formatCode>General</c:formatCode>
                <c:ptCount val="12"/>
                <c:pt idx="0">
                  <c:v>285.71428571428567</c:v>
                </c:pt>
                <c:pt idx="1">
                  <c:v>290</c:v>
                </c:pt>
                <c:pt idx="2">
                  <c:v>294.34999999999997</c:v>
                </c:pt>
                <c:pt idx="3">
                  <c:v>298.76524999999981</c:v>
                </c:pt>
                <c:pt idx="4">
                  <c:v>303.24672874999982</c:v>
                </c:pt>
                <c:pt idx="5">
                  <c:v>307.7954296812498</c:v>
                </c:pt>
                <c:pt idx="6">
                  <c:v>312.41236112646851</c:v>
                </c:pt>
                <c:pt idx="7">
                  <c:v>317.09854654336544</c:v>
                </c:pt>
                <c:pt idx="8">
                  <c:v>321.85502474151599</c:v>
                </c:pt>
                <c:pt idx="9">
                  <c:v>326.68285011263868</c:v>
                </c:pt>
                <c:pt idx="10">
                  <c:v>331.58309286432831</c:v>
                </c:pt>
                <c:pt idx="11">
                  <c:v>336.55683925729312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9F-4EEB-9692-8D1A8C161CF1}"/>
            </c:ext>
          </c:extLst>
        </c:ser>
        <c:ser>
          <c:idx val="1"/>
          <c:order val="1"/>
          <c:tx>
            <c:strRef>
              <c:f>Sheet1!$C$32</c:f>
              <c:strCache>
                <c:ptCount val="1"/>
                <c:pt idx="0">
                  <c:v>$300k House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0180984155543875E-2"/>
                  <c:y val="7.2198483294941704E-2"/>
                </c:manualLayout>
              </c:layout>
              <c:tx>
                <c:rich>
                  <a:bodyPr/>
                  <a:lstStyle/>
                  <a:p>
                    <a:fld id="{00F4A008-0E99-4F44-9905-DDE357CE8F2F}" type="SERIESNAME">
                      <a:rPr lang="en-US" sz="18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282-4D48-9CFF-047577224EE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Sheet1!$D$30:$O$30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Sheet1!$D$32:$O$32</c:f>
              <c:numCache>
                <c:formatCode>General</c:formatCode>
                <c:ptCount val="12"/>
                <c:pt idx="0">
                  <c:v>214.28571428571425</c:v>
                </c:pt>
                <c:pt idx="1">
                  <c:v>217.5</c:v>
                </c:pt>
                <c:pt idx="2">
                  <c:v>220.76249999999999</c:v>
                </c:pt>
                <c:pt idx="3">
                  <c:v>224.07393749999991</c:v>
                </c:pt>
                <c:pt idx="4">
                  <c:v>227.43504656249985</c:v>
                </c:pt>
                <c:pt idx="5">
                  <c:v>230.84657226093731</c:v>
                </c:pt>
                <c:pt idx="6">
                  <c:v>234.3092708448514</c:v>
                </c:pt>
                <c:pt idx="7">
                  <c:v>237.82390990752413</c:v>
                </c:pt>
                <c:pt idx="8">
                  <c:v>241.39126855613699</c:v>
                </c:pt>
                <c:pt idx="9">
                  <c:v>245.01213758447901</c:v>
                </c:pt>
                <c:pt idx="10">
                  <c:v>248.68731964824619</c:v>
                </c:pt>
                <c:pt idx="11">
                  <c:v>252.41762944296985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9F-4EEB-9692-8D1A8C161CF1}"/>
            </c:ext>
          </c:extLst>
        </c:ser>
        <c:ser>
          <c:idx val="2"/>
          <c:order val="2"/>
          <c:tx>
            <c:strRef>
              <c:f>Sheet1!$C$33</c:f>
              <c:strCache>
                <c:ptCount val="1"/>
                <c:pt idx="0">
                  <c:v>$500k Business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985980383054298E-2"/>
                  <c:y val="-8.8242590693817638E-2"/>
                </c:manualLayout>
              </c:layout>
              <c:tx>
                <c:rich>
                  <a:bodyPr/>
                  <a:lstStyle/>
                  <a:p>
                    <a:fld id="{C7E07CED-4020-46DB-B4E0-3BC0245AF3A5}" type="SERIESNAME">
                      <a:rPr lang="en-US" sz="18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282-4D48-9CFF-047577224EE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Sheet1!$D$30:$O$30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Sheet1!$D$33:$O$33</c:f>
              <c:numCache>
                <c:formatCode>General</c:formatCode>
                <c:ptCount val="12"/>
                <c:pt idx="0">
                  <c:v>499.99999999999994</c:v>
                </c:pt>
                <c:pt idx="1">
                  <c:v>507.49999999999989</c:v>
                </c:pt>
                <c:pt idx="2">
                  <c:v>515.11249999999973</c:v>
                </c:pt>
                <c:pt idx="3">
                  <c:v>522.83918749999964</c:v>
                </c:pt>
                <c:pt idx="4">
                  <c:v>530.68177531249978</c:v>
                </c:pt>
                <c:pt idx="5">
                  <c:v>538.64200194218699</c:v>
                </c:pt>
                <c:pt idx="6">
                  <c:v>546.72163197131977</c:v>
                </c:pt>
                <c:pt idx="7">
                  <c:v>554.92245645088951</c:v>
                </c:pt>
                <c:pt idx="8">
                  <c:v>563.24629329765287</c:v>
                </c:pt>
                <c:pt idx="9">
                  <c:v>571.69498769711765</c:v>
                </c:pt>
                <c:pt idx="10">
                  <c:v>580.27041251257435</c:v>
                </c:pt>
                <c:pt idx="11">
                  <c:v>588.97446870026283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9F-4EEB-9692-8D1A8C161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903728"/>
        <c:axId val="497900736"/>
      </c:lineChart>
      <c:catAx>
        <c:axId val="50190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900736"/>
        <c:crosses val="autoZero"/>
        <c:auto val="1"/>
        <c:lblAlgn val="ctr"/>
        <c:lblOffset val="100"/>
        <c:noMultiLvlLbl val="0"/>
      </c:catAx>
      <c:valAx>
        <c:axId val="49790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Taxes Paid </a:t>
                </a:r>
                <a:r>
                  <a:rPr lang="en-US" baseline="0"/>
                  <a:t> ($)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90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6</xdr:row>
      <xdr:rowOff>172509</xdr:rowOff>
    </xdr:from>
    <xdr:to>
      <xdr:col>22</xdr:col>
      <xdr:colOff>106894</xdr:colOff>
      <xdr:row>41</xdr:row>
      <xdr:rowOff>13758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A1D522-B713-46E1-BBBB-50AEFB2636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C9545-1A86-4B19-BFF0-A9C0D0414B61}">
  <dimension ref="A1:AK80"/>
  <sheetViews>
    <sheetView tabSelected="1" zoomScale="90" zoomScaleNormal="90" workbookViewId="0">
      <selection activeCell="B3" sqref="B3"/>
    </sheetView>
  </sheetViews>
  <sheetFormatPr defaultRowHeight="15" x14ac:dyDescent="0.25"/>
  <cols>
    <col min="1" max="1" width="26.5703125" customWidth="1"/>
    <col min="3" max="3" width="18.140625" bestFit="1" customWidth="1"/>
    <col min="21" max="28" width="13.28515625" style="6" bestFit="1" customWidth="1"/>
    <col min="29" max="35" width="1.5703125" style="6" customWidth="1"/>
    <col min="36" max="37" width="9.140625" style="6"/>
  </cols>
  <sheetData>
    <row r="1" spans="1:36" x14ac:dyDescent="0.25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3"/>
      <c r="X1" s="3"/>
      <c r="Y1" s="3"/>
      <c r="Z1" s="3"/>
      <c r="AA1" s="3"/>
      <c r="AB1" s="3"/>
      <c r="AC1" s="3"/>
    </row>
    <row r="2" spans="1:36" x14ac:dyDescent="0.25">
      <c r="A2" s="1" t="s">
        <v>1</v>
      </c>
      <c r="B2" s="4" t="s">
        <v>2</v>
      </c>
      <c r="C2" s="1"/>
      <c r="D2" s="1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3"/>
      <c r="AA2" s="3"/>
      <c r="AB2" s="3"/>
      <c r="AC2" s="3"/>
    </row>
    <row r="3" spans="1:36" x14ac:dyDescent="0.25">
      <c r="A3" s="1" t="s">
        <v>4</v>
      </c>
      <c r="B3" s="5">
        <v>1.4999999999999999E-2</v>
      </c>
      <c r="C3" s="1"/>
      <c r="D3" s="1" t="s">
        <v>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3"/>
      <c r="W3" s="3"/>
      <c r="X3" s="3"/>
      <c r="Y3" s="3"/>
      <c r="Z3" s="3"/>
      <c r="AA3" s="3"/>
      <c r="AB3" s="3"/>
      <c r="AC3" s="3"/>
    </row>
    <row r="4" spans="1:36" x14ac:dyDescent="0.25">
      <c r="A4" s="3" t="s">
        <v>6</v>
      </c>
      <c r="B4" s="5">
        <v>4.4999999999999998E-2</v>
      </c>
      <c r="C4" s="3"/>
      <c r="D4" s="3" t="s">
        <v>7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3"/>
      <c r="V4" s="3"/>
      <c r="W4" s="3"/>
      <c r="X4" s="3"/>
      <c r="Y4" s="3"/>
      <c r="Z4" s="3"/>
      <c r="AA4" s="3"/>
      <c r="AB4" s="3"/>
      <c r="AC4" s="3"/>
    </row>
    <row r="5" spans="1:36" x14ac:dyDescent="0.25">
      <c r="A5" s="1" t="s">
        <v>8</v>
      </c>
      <c r="B5" s="4">
        <v>0</v>
      </c>
      <c r="C5" s="3"/>
      <c r="D5" s="3" t="s">
        <v>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36" x14ac:dyDescent="0.25">
      <c r="A6" s="3" t="s">
        <v>10</v>
      </c>
      <c r="B6" s="4" t="s">
        <v>2</v>
      </c>
      <c r="C6" s="3"/>
      <c r="D6" s="3" t="s">
        <v>11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36" x14ac:dyDescent="0.2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 t="s">
        <v>12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7"/>
      <c r="AE7" s="7"/>
      <c r="AF7" s="7"/>
      <c r="AG7" s="7"/>
      <c r="AH7" s="7"/>
      <c r="AI7" s="7"/>
      <c r="AJ7" s="7"/>
    </row>
    <row r="8" spans="1:36" x14ac:dyDescent="0.25">
      <c r="A8" s="3"/>
      <c r="B8" s="2"/>
      <c r="C8" s="2"/>
      <c r="D8" s="2">
        <v>2019</v>
      </c>
      <c r="E8" s="2">
        <v>2020</v>
      </c>
      <c r="F8" s="2">
        <v>2021</v>
      </c>
      <c r="G8" s="2">
        <v>2022</v>
      </c>
      <c r="H8" s="2">
        <v>2023</v>
      </c>
      <c r="I8" s="2">
        <v>2024</v>
      </c>
      <c r="J8" s="2">
        <v>2025</v>
      </c>
      <c r="K8" s="2">
        <v>2026</v>
      </c>
      <c r="L8" s="2">
        <v>2027</v>
      </c>
      <c r="M8" s="2">
        <v>2028</v>
      </c>
      <c r="N8" s="2">
        <v>2029</v>
      </c>
      <c r="O8" s="2">
        <v>2030</v>
      </c>
      <c r="P8" s="2"/>
      <c r="Q8" s="2">
        <v>2019</v>
      </c>
      <c r="R8" s="2">
        <v>2020</v>
      </c>
      <c r="S8" s="2">
        <v>2021</v>
      </c>
      <c r="T8" s="2">
        <v>2022</v>
      </c>
      <c r="U8" s="2">
        <v>2023</v>
      </c>
      <c r="V8" s="2">
        <v>2024</v>
      </c>
      <c r="W8" s="2">
        <v>2025</v>
      </c>
      <c r="X8" s="2">
        <v>2026</v>
      </c>
      <c r="Y8" s="2">
        <v>2027</v>
      </c>
      <c r="Z8" s="2">
        <v>2028</v>
      </c>
      <c r="AA8" s="2">
        <v>2029</v>
      </c>
      <c r="AB8" s="2">
        <v>2030</v>
      </c>
      <c r="AC8" s="2"/>
      <c r="AD8" s="7"/>
      <c r="AE8" s="7"/>
      <c r="AF8" s="7"/>
      <c r="AG8" s="7"/>
      <c r="AH8" s="7"/>
      <c r="AI8" s="7"/>
      <c r="AJ8" s="7"/>
    </row>
    <row r="9" spans="1:36" x14ac:dyDescent="0.25">
      <c r="A9" s="2"/>
      <c r="B9" s="2"/>
      <c r="C9" s="2" t="s">
        <v>13</v>
      </c>
      <c r="D9" s="2">
        <v>400000</v>
      </c>
      <c r="E9" s="2">
        <f>IF($B$6="Y",R9,D9*1.02)</f>
        <v>408000</v>
      </c>
      <c r="F9" s="2">
        <f t="shared" ref="F9:I9" si="0">IF($B$6="Y",S9,E9*1.02)</f>
        <v>416160</v>
      </c>
      <c r="G9" s="2">
        <f t="shared" si="0"/>
        <v>424483.2</v>
      </c>
      <c r="H9" s="2">
        <f t="shared" si="0"/>
        <v>432972.864</v>
      </c>
      <c r="I9" s="2">
        <f t="shared" si="0"/>
        <v>441632.32128000003</v>
      </c>
      <c r="J9" s="2">
        <f>IF(B6="Y",D9,I9*1.02)</f>
        <v>450464.96770560002</v>
      </c>
      <c r="K9" s="2">
        <f t="shared" ref="K9:O9" si="1">J9*1.02</f>
        <v>459474.26705971203</v>
      </c>
      <c r="L9" s="2">
        <f t="shared" si="1"/>
        <v>468663.75240090629</v>
      </c>
      <c r="M9" s="2">
        <f t="shared" si="1"/>
        <v>478037.02744892443</v>
      </c>
      <c r="N9" s="2">
        <f t="shared" si="1"/>
        <v>487597.76799790293</v>
      </c>
      <c r="O9" s="2">
        <f t="shared" si="1"/>
        <v>497349.72335786099</v>
      </c>
      <c r="P9" s="2"/>
      <c r="Q9" s="2">
        <f>D9</f>
        <v>400000</v>
      </c>
      <c r="R9" s="2">
        <f t="shared" ref="R9:S11" si="2">Q9*(1+$B$4)</f>
        <v>418000</v>
      </c>
      <c r="S9" s="2">
        <f t="shared" si="2"/>
        <v>436809.99999999994</v>
      </c>
      <c r="T9" s="2">
        <f t="shared" ref="T9:AB9" si="3">S9*1.045</f>
        <v>456466.4499999999</v>
      </c>
      <c r="U9" s="2">
        <f t="shared" si="3"/>
        <v>477007.44024999987</v>
      </c>
      <c r="V9" s="2">
        <f t="shared" si="3"/>
        <v>498472.77506124985</v>
      </c>
      <c r="W9" s="2">
        <f t="shared" si="3"/>
        <v>520904.04993900604</v>
      </c>
      <c r="X9" s="2">
        <f t="shared" si="3"/>
        <v>544344.73218626133</v>
      </c>
      <c r="Y9" s="2">
        <f t="shared" si="3"/>
        <v>568840.24513464305</v>
      </c>
      <c r="Z9" s="2">
        <f t="shared" si="3"/>
        <v>594438.05616570194</v>
      </c>
      <c r="AA9" s="2">
        <f t="shared" si="3"/>
        <v>621187.76869315852</v>
      </c>
      <c r="AB9" s="2">
        <f t="shared" si="3"/>
        <v>649141.21828435059</v>
      </c>
      <c r="AC9" s="2"/>
      <c r="AD9" s="7"/>
      <c r="AE9" s="7"/>
      <c r="AF9" s="7"/>
      <c r="AG9" s="7"/>
      <c r="AH9" s="7"/>
      <c r="AI9" s="7"/>
      <c r="AJ9" s="7"/>
    </row>
    <row r="10" spans="1:36" x14ac:dyDescent="0.25">
      <c r="A10" s="2"/>
      <c r="B10" s="2" t="s">
        <v>14</v>
      </c>
      <c r="C10" s="2" t="s">
        <v>15</v>
      </c>
      <c r="D10" s="2">
        <v>300000</v>
      </c>
      <c r="E10" s="2">
        <f>IF($B$6="Y",R10,IF($B$5=E8,R10,D10*1.02))</f>
        <v>306000</v>
      </c>
      <c r="F10" s="2">
        <f t="shared" ref="F10:I10" si="4">IF($B$6="Y",S10,IF($B$5=F8,S10,E10*1.02))</f>
        <v>312120</v>
      </c>
      <c r="G10" s="2">
        <f t="shared" si="4"/>
        <v>318362.40000000002</v>
      </c>
      <c r="H10" s="2">
        <f t="shared" si="4"/>
        <v>324729.64800000004</v>
      </c>
      <c r="I10" s="2">
        <f t="shared" si="4"/>
        <v>331224.24096000002</v>
      </c>
      <c r="J10" s="2">
        <f>IF($B$6="Y",D10,IF($B$5=J8,W10,I10*1.02))</f>
        <v>337848.72577920003</v>
      </c>
      <c r="K10" s="2">
        <f t="shared" ref="K10:O10" si="5">IF($B$5=K8,X10,J10*1.02)</f>
        <v>344605.70029478404</v>
      </c>
      <c r="L10" s="2">
        <f t="shared" si="5"/>
        <v>351497.81430067972</v>
      </c>
      <c r="M10" s="2">
        <f t="shared" si="5"/>
        <v>358527.77058669331</v>
      </c>
      <c r="N10" s="2">
        <f t="shared" si="5"/>
        <v>365698.32599842717</v>
      </c>
      <c r="O10" s="2">
        <f t="shared" si="5"/>
        <v>373012.2925183957</v>
      </c>
      <c r="P10" s="2"/>
      <c r="Q10" s="2">
        <f>D10</f>
        <v>300000</v>
      </c>
      <c r="R10" s="2">
        <f t="shared" si="2"/>
        <v>313500</v>
      </c>
      <c r="S10" s="2">
        <f t="shared" si="2"/>
        <v>327607.5</v>
      </c>
      <c r="T10" s="2">
        <f t="shared" ref="T10:AB11" si="6">S10*1.045</f>
        <v>342349.83749999997</v>
      </c>
      <c r="U10" s="2">
        <f t="shared" si="6"/>
        <v>357755.58018749993</v>
      </c>
      <c r="V10" s="2">
        <f t="shared" si="6"/>
        <v>373854.58129593742</v>
      </c>
      <c r="W10" s="2">
        <f t="shared" si="6"/>
        <v>390678.03745425458</v>
      </c>
      <c r="X10" s="2">
        <f t="shared" si="6"/>
        <v>408258.549139696</v>
      </c>
      <c r="Y10" s="2">
        <f t="shared" si="6"/>
        <v>426630.18385098228</v>
      </c>
      <c r="Z10" s="2">
        <f t="shared" si="6"/>
        <v>445828.54212427646</v>
      </c>
      <c r="AA10" s="2">
        <f t="shared" si="6"/>
        <v>465890.82651986886</v>
      </c>
      <c r="AB10" s="2">
        <f t="shared" si="6"/>
        <v>486855.91371326294</v>
      </c>
      <c r="AC10" s="2"/>
      <c r="AD10" s="7"/>
      <c r="AE10" s="7"/>
      <c r="AF10" s="7"/>
      <c r="AG10" s="7"/>
      <c r="AH10" s="7"/>
      <c r="AI10" s="7"/>
      <c r="AJ10" s="7"/>
    </row>
    <row r="11" spans="1:36" x14ac:dyDescent="0.25">
      <c r="A11" s="2"/>
      <c r="B11" s="2"/>
      <c r="C11" s="2" t="s">
        <v>16</v>
      </c>
      <c r="D11" s="2">
        <v>500000</v>
      </c>
      <c r="E11" s="2">
        <f>D11*(1+$B$4)</f>
        <v>522499.99999999994</v>
      </c>
      <c r="F11" s="2">
        <f>E11*(1+$B$4)</f>
        <v>546012.49999999988</v>
      </c>
      <c r="G11" s="2">
        <f t="shared" ref="G11:O11" si="7">F11*1.045</f>
        <v>570583.06249999988</v>
      </c>
      <c r="H11" s="2">
        <f t="shared" si="7"/>
        <v>596259.30031249986</v>
      </c>
      <c r="I11" s="2">
        <f t="shared" si="7"/>
        <v>623090.96882656228</v>
      </c>
      <c r="J11" s="2">
        <f t="shared" si="7"/>
        <v>651130.06242375751</v>
      </c>
      <c r="K11" s="2">
        <f t="shared" si="7"/>
        <v>680430.91523282661</v>
      </c>
      <c r="L11" s="2">
        <f t="shared" si="7"/>
        <v>711050.30641830375</v>
      </c>
      <c r="M11" s="2">
        <f t="shared" si="7"/>
        <v>743047.57020712737</v>
      </c>
      <c r="N11" s="2">
        <f t="shared" si="7"/>
        <v>776484.710866448</v>
      </c>
      <c r="O11" s="2">
        <f t="shared" si="7"/>
        <v>811426.52285543806</v>
      </c>
      <c r="P11" s="2"/>
      <c r="Q11" s="2">
        <f>D11</f>
        <v>500000</v>
      </c>
      <c r="R11" s="2">
        <f t="shared" si="2"/>
        <v>522499.99999999994</v>
      </c>
      <c r="S11" s="2">
        <f t="shared" si="2"/>
        <v>546012.49999999988</v>
      </c>
      <c r="T11" s="2">
        <f t="shared" si="6"/>
        <v>570583.06249999988</v>
      </c>
      <c r="U11" s="2">
        <f t="shared" si="6"/>
        <v>596259.30031249986</v>
      </c>
      <c r="V11" s="2">
        <f t="shared" si="6"/>
        <v>623090.96882656228</v>
      </c>
      <c r="W11" s="2">
        <f t="shared" si="6"/>
        <v>651130.06242375751</v>
      </c>
      <c r="X11" s="2">
        <f t="shared" si="6"/>
        <v>680430.91523282661</v>
      </c>
      <c r="Y11" s="2">
        <f t="shared" si="6"/>
        <v>711050.30641830375</v>
      </c>
      <c r="Z11" s="2">
        <f t="shared" si="6"/>
        <v>743047.57020712737</v>
      </c>
      <c r="AA11" s="2">
        <f t="shared" si="6"/>
        <v>776484.710866448</v>
      </c>
      <c r="AB11" s="2">
        <f t="shared" si="6"/>
        <v>811426.52285543806</v>
      </c>
      <c r="AC11" s="2"/>
      <c r="AD11" s="7"/>
      <c r="AE11" s="7"/>
      <c r="AF11" s="7"/>
      <c r="AG11" s="7"/>
      <c r="AH11" s="7"/>
      <c r="AI11" s="7"/>
      <c r="AJ11" s="7"/>
    </row>
    <row r="12" spans="1:3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7"/>
      <c r="AE12" s="7"/>
      <c r="AF12" s="7"/>
      <c r="AG12" s="7"/>
      <c r="AH12" s="7"/>
      <c r="AI12" s="7"/>
      <c r="AJ12" s="7"/>
    </row>
    <row r="13" spans="1:3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7"/>
      <c r="AE13" s="7"/>
      <c r="AF13" s="7"/>
      <c r="AG13" s="7"/>
      <c r="AH13" s="7"/>
      <c r="AI13" s="7"/>
      <c r="AJ13" s="7"/>
    </row>
    <row r="14" spans="1:36" x14ac:dyDescent="0.25">
      <c r="A14" s="2"/>
      <c r="B14" s="2"/>
      <c r="C14" s="2" t="s">
        <v>13</v>
      </c>
      <c r="D14" s="2">
        <f t="shared" ref="D14:O14" si="8">D9*0.0135</f>
        <v>5400</v>
      </c>
      <c r="E14" s="2">
        <f t="shared" si="8"/>
        <v>5508</v>
      </c>
      <c r="F14" s="2">
        <f t="shared" si="8"/>
        <v>5618.16</v>
      </c>
      <c r="G14" s="2">
        <f t="shared" si="8"/>
        <v>5730.5232000000005</v>
      </c>
      <c r="H14" s="2">
        <f t="shared" si="8"/>
        <v>5845.133664</v>
      </c>
      <c r="I14" s="2">
        <f t="shared" si="8"/>
        <v>5962.0363372800002</v>
      </c>
      <c r="J14" s="2">
        <f t="shared" si="8"/>
        <v>6081.2770640256003</v>
      </c>
      <c r="K14" s="2">
        <f t="shared" si="8"/>
        <v>6202.9026053061125</v>
      </c>
      <c r="L14" s="2">
        <f t="shared" si="8"/>
        <v>6326.9606574122345</v>
      </c>
      <c r="M14" s="2">
        <f t="shared" si="8"/>
        <v>6453.4998705604794</v>
      </c>
      <c r="N14" s="2">
        <f t="shared" si="8"/>
        <v>6582.5698679716897</v>
      </c>
      <c r="O14" s="2">
        <f t="shared" si="8"/>
        <v>6714.2212653311235</v>
      </c>
      <c r="P14" s="2"/>
      <c r="Q14" s="2">
        <f t="shared" ref="Q14:AB14" si="9">Q9*0.0135</f>
        <v>5400</v>
      </c>
      <c r="R14" s="2">
        <f t="shared" si="9"/>
        <v>5643</v>
      </c>
      <c r="S14" s="2">
        <f t="shared" si="9"/>
        <v>5896.9349999999995</v>
      </c>
      <c r="T14" s="2">
        <f t="shared" si="9"/>
        <v>6162.2970749999986</v>
      </c>
      <c r="U14" s="2">
        <f t="shared" si="9"/>
        <v>6439.6004433749986</v>
      </c>
      <c r="V14" s="2">
        <f t="shared" si="9"/>
        <v>6729.3824633268732</v>
      </c>
      <c r="W14" s="2">
        <f t="shared" si="9"/>
        <v>7032.2046741765816</v>
      </c>
      <c r="X14" s="2">
        <f t="shared" si="9"/>
        <v>7348.6538845145278</v>
      </c>
      <c r="Y14" s="2">
        <f t="shared" si="9"/>
        <v>7679.3433093176809</v>
      </c>
      <c r="Z14" s="2">
        <f t="shared" si="9"/>
        <v>8024.9137582369758</v>
      </c>
      <c r="AA14" s="2">
        <f t="shared" si="9"/>
        <v>8386.0348773576407</v>
      </c>
      <c r="AB14" s="2">
        <f t="shared" si="9"/>
        <v>8763.4064468387332</v>
      </c>
      <c r="AC14" s="2"/>
      <c r="AD14" s="7"/>
      <c r="AE14" s="7"/>
      <c r="AF14" s="7"/>
      <c r="AG14" s="7"/>
      <c r="AH14" s="7"/>
      <c r="AI14" s="7"/>
      <c r="AJ14" s="7"/>
    </row>
    <row r="15" spans="1:36" x14ac:dyDescent="0.25">
      <c r="A15" s="2"/>
      <c r="B15" s="2"/>
      <c r="C15" s="2" t="s">
        <v>13</v>
      </c>
      <c r="D15" s="2">
        <f t="shared" ref="D15:O15" si="10">D10*0.0135</f>
        <v>4050</v>
      </c>
      <c r="E15" s="2">
        <f t="shared" si="10"/>
        <v>4131</v>
      </c>
      <c r="F15" s="2">
        <f t="shared" si="10"/>
        <v>4213.62</v>
      </c>
      <c r="G15" s="2">
        <f t="shared" si="10"/>
        <v>4297.8924000000006</v>
      </c>
      <c r="H15" s="2">
        <f t="shared" si="10"/>
        <v>4383.8502480000006</v>
      </c>
      <c r="I15" s="2">
        <f t="shared" si="10"/>
        <v>4471.5272529600006</v>
      </c>
      <c r="J15" s="2">
        <f t="shared" si="10"/>
        <v>4560.9577980192007</v>
      </c>
      <c r="K15" s="2">
        <f t="shared" si="10"/>
        <v>4652.1769539795841</v>
      </c>
      <c r="L15" s="2">
        <f t="shared" si="10"/>
        <v>4745.2204930591761</v>
      </c>
      <c r="M15" s="2">
        <f t="shared" si="10"/>
        <v>4840.12490292036</v>
      </c>
      <c r="N15" s="2">
        <f t="shared" si="10"/>
        <v>4936.9274009787669</v>
      </c>
      <c r="O15" s="2">
        <f t="shared" si="10"/>
        <v>5035.6659489983422</v>
      </c>
      <c r="P15" s="2"/>
      <c r="Q15" s="2">
        <f t="shared" ref="Q15:AB15" si="11">Q10*0.0135</f>
        <v>4050</v>
      </c>
      <c r="R15" s="2">
        <f t="shared" si="11"/>
        <v>4232.25</v>
      </c>
      <c r="S15" s="2">
        <f t="shared" si="11"/>
        <v>4422.7012500000001</v>
      </c>
      <c r="T15" s="2">
        <f t="shared" si="11"/>
        <v>4621.7228062499998</v>
      </c>
      <c r="U15" s="2">
        <f t="shared" si="11"/>
        <v>4829.7003325312489</v>
      </c>
      <c r="V15" s="2">
        <f t="shared" si="11"/>
        <v>5047.0368474951547</v>
      </c>
      <c r="W15" s="2">
        <f t="shared" si="11"/>
        <v>5274.1535056324365</v>
      </c>
      <c r="X15" s="2">
        <f t="shared" si="11"/>
        <v>5511.4904133858963</v>
      </c>
      <c r="Y15" s="2">
        <f t="shared" si="11"/>
        <v>5759.5074819882611</v>
      </c>
      <c r="Z15" s="2">
        <f t="shared" si="11"/>
        <v>6018.6853186777325</v>
      </c>
      <c r="AA15" s="2">
        <f t="shared" si="11"/>
        <v>6289.5261580182296</v>
      </c>
      <c r="AB15" s="2">
        <f t="shared" si="11"/>
        <v>6572.5548351290499</v>
      </c>
      <c r="AC15" s="2"/>
      <c r="AD15" s="7"/>
      <c r="AE15" s="7"/>
      <c r="AF15" s="7"/>
      <c r="AG15" s="7"/>
      <c r="AH15" s="7"/>
      <c r="AI15" s="7"/>
      <c r="AJ15" s="7"/>
    </row>
    <row r="16" spans="1:36" x14ac:dyDescent="0.25">
      <c r="A16" s="2"/>
      <c r="B16" s="2" t="s">
        <v>17</v>
      </c>
      <c r="C16" s="2" t="s">
        <v>16</v>
      </c>
      <c r="D16" s="2">
        <f t="shared" ref="D16:O16" si="12">D11*0.0135*1.4</f>
        <v>9450</v>
      </c>
      <c r="E16" s="2">
        <f t="shared" si="12"/>
        <v>9875.2499999999982</v>
      </c>
      <c r="F16" s="2">
        <f t="shared" si="12"/>
        <v>10319.636249999996</v>
      </c>
      <c r="G16" s="2">
        <f t="shared" si="12"/>
        <v>10784.019881249997</v>
      </c>
      <c r="H16" s="2">
        <f t="shared" si="12"/>
        <v>11269.300775906248</v>
      </c>
      <c r="I16" s="2">
        <f t="shared" si="12"/>
        <v>11776.419310822026</v>
      </c>
      <c r="J16" s="2">
        <f t="shared" si="12"/>
        <v>12306.358179809016</v>
      </c>
      <c r="K16" s="2">
        <f t="shared" si="12"/>
        <v>12860.144297900422</v>
      </c>
      <c r="L16" s="2">
        <f t="shared" si="12"/>
        <v>13438.85079130594</v>
      </c>
      <c r="M16" s="2">
        <f t="shared" si="12"/>
        <v>14043.599076914707</v>
      </c>
      <c r="N16" s="2">
        <f t="shared" si="12"/>
        <v>14675.561035375866</v>
      </c>
      <c r="O16" s="2">
        <f t="shared" si="12"/>
        <v>15335.961281967779</v>
      </c>
      <c r="P16" s="2"/>
      <c r="Q16" s="2">
        <f t="shared" ref="Q16:AB16" si="13">Q11*0.0135*1.4</f>
        <v>9450</v>
      </c>
      <c r="R16" s="2">
        <f t="shared" si="13"/>
        <v>9875.2499999999982</v>
      </c>
      <c r="S16" s="2">
        <f t="shared" si="13"/>
        <v>10319.636249999996</v>
      </c>
      <c r="T16" s="2">
        <f t="shared" si="13"/>
        <v>10784.019881249997</v>
      </c>
      <c r="U16" s="2">
        <f t="shared" si="13"/>
        <v>11269.300775906248</v>
      </c>
      <c r="V16" s="2">
        <f t="shared" si="13"/>
        <v>11776.419310822026</v>
      </c>
      <c r="W16" s="2">
        <f t="shared" si="13"/>
        <v>12306.358179809016</v>
      </c>
      <c r="X16" s="2">
        <f t="shared" si="13"/>
        <v>12860.144297900422</v>
      </c>
      <c r="Y16" s="2">
        <f t="shared" si="13"/>
        <v>13438.85079130594</v>
      </c>
      <c r="Z16" s="2">
        <f t="shared" si="13"/>
        <v>14043.599076914707</v>
      </c>
      <c r="AA16" s="2">
        <f t="shared" si="13"/>
        <v>14675.561035375866</v>
      </c>
      <c r="AB16" s="2">
        <f t="shared" si="13"/>
        <v>15335.961281967779</v>
      </c>
      <c r="AC16" s="2"/>
      <c r="AD16" s="7"/>
      <c r="AE16" s="7"/>
      <c r="AF16" s="7"/>
      <c r="AG16" s="7"/>
      <c r="AH16" s="7"/>
      <c r="AI16" s="7"/>
      <c r="AJ16" s="7"/>
    </row>
    <row r="17" spans="1:36" x14ac:dyDescent="0.25">
      <c r="A17" s="2"/>
      <c r="B17" s="2"/>
      <c r="C17" s="2"/>
      <c r="D17" s="2">
        <f>SUM(D14:D16)</f>
        <v>18900</v>
      </c>
      <c r="E17" s="2">
        <f t="shared" ref="E17:O17" si="14">SUM(E14:E16)</f>
        <v>19514.25</v>
      </c>
      <c r="F17" s="2">
        <f t="shared" si="14"/>
        <v>20151.416249999995</v>
      </c>
      <c r="G17" s="2">
        <f t="shared" si="14"/>
        <v>20812.435481249995</v>
      </c>
      <c r="H17" s="2">
        <f t="shared" si="14"/>
        <v>21498.284687906249</v>
      </c>
      <c r="I17" s="2">
        <f t="shared" si="14"/>
        <v>22209.982901062027</v>
      </c>
      <c r="J17" s="2">
        <f t="shared" si="14"/>
        <v>22948.593041853819</v>
      </c>
      <c r="K17" s="2">
        <f t="shared" si="14"/>
        <v>23715.223857186116</v>
      </c>
      <c r="L17" s="2">
        <f t="shared" si="14"/>
        <v>24511.03194177735</v>
      </c>
      <c r="M17" s="2">
        <f t="shared" si="14"/>
        <v>25337.223850395545</v>
      </c>
      <c r="N17" s="2">
        <f t="shared" si="14"/>
        <v>26195.058304326325</v>
      </c>
      <c r="O17" s="2">
        <f t="shared" si="14"/>
        <v>27085.848496297243</v>
      </c>
      <c r="P17" s="2"/>
      <c r="Q17" s="2">
        <f>SUM(Q14:Q16)</f>
        <v>18900</v>
      </c>
      <c r="R17" s="2">
        <f t="shared" ref="R17" si="15">SUM(R14:R16)</f>
        <v>19750.5</v>
      </c>
      <c r="S17" s="2">
        <f t="shared" ref="S17" si="16">SUM(S14:S16)</f>
        <v>20639.272499999995</v>
      </c>
      <c r="T17" s="2">
        <f t="shared" ref="T17" si="17">SUM(T14:T16)</f>
        <v>21568.039762499997</v>
      </c>
      <c r="U17" s="2">
        <f t="shared" ref="U17" si="18">SUM(U14:U16)</f>
        <v>22538.601551812495</v>
      </c>
      <c r="V17" s="2">
        <f t="shared" ref="V17" si="19">SUM(V14:V16)</f>
        <v>23552.838621644056</v>
      </c>
      <c r="W17" s="2">
        <f t="shared" ref="W17" si="20">SUM(W14:W16)</f>
        <v>24612.716359618033</v>
      </c>
      <c r="X17" s="2">
        <f t="shared" ref="X17" si="21">SUM(X14:X16)</f>
        <v>25720.288595800848</v>
      </c>
      <c r="Y17" s="2">
        <f t="shared" ref="Y17" si="22">SUM(Y14:Y16)</f>
        <v>26877.70158261188</v>
      </c>
      <c r="Z17" s="2">
        <f t="shared" ref="Z17" si="23">SUM(Z14:Z16)</f>
        <v>28087.198153829413</v>
      </c>
      <c r="AA17" s="2">
        <f t="shared" ref="AA17" si="24">SUM(AA14:AA16)</f>
        <v>29351.122070751735</v>
      </c>
      <c r="AB17" s="2">
        <f t="shared" ref="AB17" si="25">SUM(AB14:AB16)</f>
        <v>30671.922563935561</v>
      </c>
      <c r="AC17" s="2"/>
      <c r="AD17" s="7"/>
      <c r="AE17" s="7"/>
      <c r="AF17" s="7"/>
      <c r="AG17" s="7"/>
      <c r="AH17" s="7"/>
      <c r="AI17" s="7"/>
      <c r="AJ17" s="7"/>
    </row>
    <row r="18" spans="1:3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7"/>
      <c r="AE18" s="7"/>
      <c r="AF18" s="7"/>
      <c r="AG18" s="7"/>
      <c r="AH18" s="7"/>
      <c r="AI18" s="7"/>
      <c r="AJ18" s="7"/>
    </row>
    <row r="19" spans="1:36" x14ac:dyDescent="0.25">
      <c r="A19" s="2"/>
      <c r="B19" s="2"/>
      <c r="C19" s="2"/>
      <c r="D19" s="2" t="s">
        <v>18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 t="s">
        <v>18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7"/>
      <c r="AE19" s="7"/>
      <c r="AF19" s="7"/>
      <c r="AG19" s="7"/>
      <c r="AH19" s="7"/>
      <c r="AI19" s="7"/>
      <c r="AJ19" s="7"/>
    </row>
    <row r="20" spans="1:36" x14ac:dyDescent="0.25">
      <c r="A20" s="2"/>
      <c r="B20" s="2"/>
      <c r="C20" s="2"/>
      <c r="D20" s="8">
        <f>D22/D17*1000</f>
        <v>52.910052910052904</v>
      </c>
      <c r="E20" s="8">
        <f t="shared" ref="E20:O20" si="26">E22/E17*1000</f>
        <v>52.013272352255399</v>
      </c>
      <c r="F20" s="8">
        <f t="shared" si="26"/>
        <v>51.124198280604716</v>
      </c>
      <c r="G20" s="8">
        <f t="shared" si="26"/>
        <v>50.242960557982528</v>
      </c>
      <c r="H20" s="8">
        <f t="shared" si="26"/>
        <v>49.369685350853317</v>
      </c>
      <c r="I20" s="8">
        <f t="shared" si="26"/>
        <v>48.50449496892054</v>
      </c>
      <c r="J20" s="8">
        <f t="shared" si="26"/>
        <v>47.64750771205928</v>
      </c>
      <c r="K20" s="8">
        <f t="shared" si="26"/>
        <v>46.798837724885203</v>
      </c>
      <c r="L20" s="8">
        <f t="shared" si="26"/>
        <v>45.9585948592918</v>
      </c>
      <c r="M20" s="8">
        <f t="shared" si="26"/>
        <v>45.126884545261085</v>
      </c>
      <c r="N20" s="8">
        <f t="shared" si="26"/>
        <v>44.303807670222902</v>
      </c>
      <c r="O20" s="8">
        <f t="shared" si="26"/>
        <v>43.489460467208801</v>
      </c>
      <c r="P20" s="2"/>
      <c r="Q20" s="8">
        <f>Q22/Q17*1000</f>
        <v>52.910052910052904</v>
      </c>
      <c r="R20" s="8">
        <f t="shared" ref="R20:AB20" si="27">R22/R17*1000</f>
        <v>51.391104022682967</v>
      </c>
      <c r="S20" s="8">
        <f t="shared" si="27"/>
        <v>49.915761323467187</v>
      </c>
      <c r="T20" s="8">
        <f t="shared" si="27"/>
        <v>48.482772960114048</v>
      </c>
      <c r="U20" s="8">
        <f t="shared" si="27"/>
        <v>47.090923018675369</v>
      </c>
      <c r="V20" s="8">
        <f t="shared" si="27"/>
        <v>45.739030491823435</v>
      </c>
      <c r="W20" s="8">
        <f t="shared" si="27"/>
        <v>44.425948276747171</v>
      </c>
      <c r="X20" s="8">
        <f t="shared" si="27"/>
        <v>43.150562201816619</v>
      </c>
      <c r="Y20" s="8">
        <f t="shared" si="27"/>
        <v>41.911790081190311</v>
      </c>
      <c r="Z20" s="8">
        <f t="shared" si="27"/>
        <v>40.708580796562835</v>
      </c>
      <c r="AA20" s="8">
        <f t="shared" si="27"/>
        <v>39.539913405273957</v>
      </c>
      <c r="AB20" s="8">
        <f t="shared" si="27"/>
        <v>38.404796274022068</v>
      </c>
      <c r="AC20" s="2"/>
      <c r="AD20" s="7"/>
      <c r="AE20" s="7"/>
      <c r="AF20" s="7"/>
      <c r="AG20" s="7"/>
      <c r="AH20" s="7"/>
      <c r="AI20" s="7"/>
      <c r="AJ20" s="7"/>
    </row>
    <row r="21" spans="1:36" x14ac:dyDescent="0.25">
      <c r="A21" s="2"/>
      <c r="B21" s="2"/>
      <c r="C21" s="2"/>
      <c r="D21" s="2" t="s">
        <v>19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 t="s">
        <v>19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7"/>
      <c r="AE21" s="7"/>
      <c r="AF21" s="7"/>
      <c r="AG21" s="7"/>
      <c r="AH21" s="7"/>
      <c r="AI21" s="7"/>
      <c r="AJ21" s="7"/>
    </row>
    <row r="22" spans="1:36" x14ac:dyDescent="0.25">
      <c r="A22" s="2"/>
      <c r="B22" s="2" t="s">
        <v>4</v>
      </c>
      <c r="C22" s="9">
        <f>B3</f>
        <v>1.4999999999999999E-2</v>
      </c>
      <c r="D22" s="10">
        <f>1000</f>
        <v>1000</v>
      </c>
      <c r="E22" s="10">
        <f>D22*(1+$C$22)</f>
        <v>1014.9999999999999</v>
      </c>
      <c r="F22" s="10">
        <f t="shared" ref="F22:O22" si="28">E22*(1+$C$22)</f>
        <v>1030.2249999999997</v>
      </c>
      <c r="G22" s="10">
        <f t="shared" si="28"/>
        <v>1045.6783749999995</v>
      </c>
      <c r="H22" s="10">
        <f t="shared" si="28"/>
        <v>1061.3635506249993</v>
      </c>
      <c r="I22" s="10">
        <f t="shared" si="28"/>
        <v>1077.2840038843742</v>
      </c>
      <c r="J22" s="10">
        <f t="shared" si="28"/>
        <v>1093.4432639426398</v>
      </c>
      <c r="K22" s="10">
        <f t="shared" si="28"/>
        <v>1109.8449129017793</v>
      </c>
      <c r="L22" s="10">
        <f t="shared" si="28"/>
        <v>1126.4925865953057</v>
      </c>
      <c r="M22" s="10">
        <f t="shared" si="28"/>
        <v>1143.3899753942353</v>
      </c>
      <c r="N22" s="10">
        <f t="shared" si="28"/>
        <v>1160.5408250251487</v>
      </c>
      <c r="O22" s="10">
        <f t="shared" si="28"/>
        <v>1177.9489374005259</v>
      </c>
      <c r="P22" s="2"/>
      <c r="Q22" s="10">
        <f>1000</f>
        <v>1000</v>
      </c>
      <c r="R22" s="10">
        <f>Q22*(1+$C$22)</f>
        <v>1014.9999999999999</v>
      </c>
      <c r="S22" s="10">
        <f t="shared" ref="S22:AB22" si="29">R22*(1+$C$22)</f>
        <v>1030.2249999999997</v>
      </c>
      <c r="T22" s="10">
        <f t="shared" si="29"/>
        <v>1045.6783749999995</v>
      </c>
      <c r="U22" s="10">
        <f t="shared" si="29"/>
        <v>1061.3635506249993</v>
      </c>
      <c r="V22" s="10">
        <f t="shared" si="29"/>
        <v>1077.2840038843742</v>
      </c>
      <c r="W22" s="10">
        <f t="shared" si="29"/>
        <v>1093.4432639426398</v>
      </c>
      <c r="X22" s="10">
        <f t="shared" si="29"/>
        <v>1109.8449129017793</v>
      </c>
      <c r="Y22" s="10">
        <f t="shared" si="29"/>
        <v>1126.4925865953057</v>
      </c>
      <c r="Z22" s="10">
        <f t="shared" si="29"/>
        <v>1143.3899753942353</v>
      </c>
      <c r="AA22" s="10">
        <f t="shared" si="29"/>
        <v>1160.5408250251487</v>
      </c>
      <c r="AB22" s="10">
        <f t="shared" si="29"/>
        <v>1177.9489374005259</v>
      </c>
      <c r="AC22" s="2"/>
      <c r="AD22" s="7"/>
      <c r="AE22" s="7"/>
      <c r="AF22" s="7"/>
      <c r="AG22" s="7"/>
      <c r="AH22" s="7"/>
      <c r="AI22" s="7"/>
      <c r="AJ22" s="7"/>
    </row>
    <row r="23" spans="1:3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7"/>
      <c r="AE23" s="7"/>
      <c r="AF23" s="7"/>
      <c r="AG23" s="7"/>
      <c r="AH23" s="7"/>
      <c r="AI23" s="7"/>
      <c r="AJ23" s="7"/>
    </row>
    <row r="24" spans="1:3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7"/>
      <c r="AE24" s="7"/>
      <c r="AF24" s="7"/>
      <c r="AG24" s="7"/>
      <c r="AH24" s="7"/>
      <c r="AI24" s="7"/>
      <c r="AJ24" s="7"/>
    </row>
    <row r="25" spans="1:36" x14ac:dyDescent="0.25">
      <c r="A25" s="2"/>
      <c r="B25" s="2"/>
      <c r="C25" s="2" t="s">
        <v>13</v>
      </c>
      <c r="D25" s="2">
        <f>D14*D20/1000</f>
        <v>285.71428571428567</v>
      </c>
      <c r="E25" s="2">
        <f t="shared" ref="E25:O25" si="30">E14*E20/1000</f>
        <v>286.48910411622279</v>
      </c>
      <c r="F25" s="2">
        <f t="shared" si="30"/>
        <v>287.22392581216218</v>
      </c>
      <c r="G25" s="2">
        <f t="shared" si="30"/>
        <v>287.91845111420383</v>
      </c>
      <c r="H25" s="2">
        <f t="shared" si="30"/>
        <v>288.57240982536035</v>
      </c>
      <c r="I25" s="2">
        <f t="shared" si="30"/>
        <v>289.18556152611916</v>
      </c>
      <c r="J25" s="2">
        <f t="shared" si="30"/>
        <v>289.75769580732901</v>
      </c>
      <c r="K25" s="2">
        <f t="shared" si="30"/>
        <v>290.28863244898838</v>
      </c>
      <c r="L25" s="2">
        <f t="shared" si="30"/>
        <v>290.77822154468743</v>
      </c>
      <c r="M25" s="2">
        <f t="shared" si="30"/>
        <v>291.22634357164009</v>
      </c>
      <c r="N25" s="2">
        <f t="shared" si="30"/>
        <v>291.6329094064223</v>
      </c>
      <c r="O25" s="2">
        <f t="shared" si="30"/>
        <v>291.99786028671053</v>
      </c>
      <c r="P25" s="2"/>
      <c r="Q25" s="2">
        <f>Q14*Q20/1000</f>
        <v>285.71428571428567</v>
      </c>
      <c r="R25" s="2">
        <f t="shared" ref="R25:AB25" si="31">R14*R20/1000</f>
        <v>290</v>
      </c>
      <c r="S25" s="2">
        <f t="shared" si="31"/>
        <v>294.34999999999997</v>
      </c>
      <c r="T25" s="2">
        <f t="shared" si="31"/>
        <v>298.76524999999981</v>
      </c>
      <c r="U25" s="2">
        <f t="shared" si="31"/>
        <v>303.24672874999982</v>
      </c>
      <c r="V25" s="2">
        <f t="shared" si="31"/>
        <v>307.7954296812498</v>
      </c>
      <c r="W25" s="2">
        <f t="shared" si="31"/>
        <v>312.41236112646851</v>
      </c>
      <c r="X25" s="2">
        <f t="shared" si="31"/>
        <v>317.09854654336544</v>
      </c>
      <c r="Y25" s="2">
        <f t="shared" si="31"/>
        <v>321.85502474151599</v>
      </c>
      <c r="Z25" s="2">
        <f t="shared" si="31"/>
        <v>326.68285011263868</v>
      </c>
      <c r="AA25" s="2">
        <f t="shared" si="31"/>
        <v>331.58309286432831</v>
      </c>
      <c r="AB25" s="2">
        <f t="shared" si="31"/>
        <v>336.55683925729312</v>
      </c>
      <c r="AC25" s="2"/>
      <c r="AD25" s="7"/>
      <c r="AE25" s="7"/>
      <c r="AF25" s="7"/>
      <c r="AG25" s="7"/>
      <c r="AH25" s="7"/>
      <c r="AI25" s="7"/>
      <c r="AJ25" s="7"/>
    </row>
    <row r="26" spans="1:36" x14ac:dyDescent="0.25">
      <c r="A26" s="2"/>
      <c r="B26" s="2" t="s">
        <v>20</v>
      </c>
      <c r="C26" s="2" t="s">
        <v>13</v>
      </c>
      <c r="D26" s="2">
        <f>D15*D20/1000</f>
        <v>214.28571428571425</v>
      </c>
      <c r="E26" s="2">
        <f t="shared" ref="E26:O26" si="32">E15*E20/1000</f>
        <v>214.86682808716705</v>
      </c>
      <c r="F26" s="2">
        <f t="shared" si="32"/>
        <v>215.41794435912163</v>
      </c>
      <c r="G26" s="2">
        <f t="shared" si="32"/>
        <v>215.93883833565289</v>
      </c>
      <c r="H26" s="2">
        <f t="shared" si="32"/>
        <v>216.42930736902031</v>
      </c>
      <c r="I26" s="2">
        <f t="shared" si="32"/>
        <v>216.88917114458943</v>
      </c>
      <c r="J26" s="2">
        <f t="shared" si="32"/>
        <v>217.31827185549676</v>
      </c>
      <c r="K26" s="2">
        <f t="shared" si="32"/>
        <v>217.7164743367413</v>
      </c>
      <c r="L26" s="2">
        <f t="shared" si="32"/>
        <v>218.08366615851554</v>
      </c>
      <c r="M26" s="2">
        <f t="shared" si="32"/>
        <v>218.41975767873009</v>
      </c>
      <c r="N26" s="2">
        <f t="shared" si="32"/>
        <v>218.72468205481672</v>
      </c>
      <c r="O26" s="2">
        <f t="shared" si="32"/>
        <v>218.99839521503287</v>
      </c>
      <c r="P26" s="2"/>
      <c r="Q26" s="2">
        <f>Q15*Q20/1000</f>
        <v>214.28571428571425</v>
      </c>
      <c r="R26" s="2">
        <f t="shared" ref="R26:AB26" si="33">R15*R20/1000</f>
        <v>217.5</v>
      </c>
      <c r="S26" s="2">
        <f t="shared" si="33"/>
        <v>220.76249999999999</v>
      </c>
      <c r="T26" s="2">
        <f t="shared" si="33"/>
        <v>224.07393749999991</v>
      </c>
      <c r="U26" s="2">
        <f t="shared" si="33"/>
        <v>227.43504656249985</v>
      </c>
      <c r="V26" s="2">
        <f t="shared" si="33"/>
        <v>230.84657226093731</v>
      </c>
      <c r="W26" s="2">
        <f t="shared" si="33"/>
        <v>234.3092708448514</v>
      </c>
      <c r="X26" s="2">
        <f t="shared" si="33"/>
        <v>237.82390990752413</v>
      </c>
      <c r="Y26" s="2">
        <f t="shared" si="33"/>
        <v>241.39126855613699</v>
      </c>
      <c r="Z26" s="2">
        <f t="shared" si="33"/>
        <v>245.01213758447901</v>
      </c>
      <c r="AA26" s="2">
        <f t="shared" si="33"/>
        <v>248.68731964824619</v>
      </c>
      <c r="AB26" s="2">
        <f t="shared" si="33"/>
        <v>252.41762944296985</v>
      </c>
      <c r="AC26" s="2"/>
      <c r="AD26" s="7"/>
      <c r="AE26" s="7"/>
      <c r="AF26" s="7"/>
      <c r="AG26" s="7"/>
      <c r="AH26" s="7"/>
      <c r="AI26" s="7"/>
      <c r="AJ26" s="7"/>
    </row>
    <row r="27" spans="1:36" x14ac:dyDescent="0.25">
      <c r="A27" s="2"/>
      <c r="B27" s="2"/>
      <c r="C27" s="2" t="s">
        <v>16</v>
      </c>
      <c r="D27" s="2">
        <f>D16*D20/1000</f>
        <v>499.99999999999994</v>
      </c>
      <c r="E27" s="2">
        <f t="shared" ref="E27:O27" si="34">E16*E20/1000</f>
        <v>513.64406779660999</v>
      </c>
      <c r="F27" s="2">
        <f t="shared" si="34"/>
        <v>527.58312982871598</v>
      </c>
      <c r="G27" s="2">
        <f t="shared" si="34"/>
        <v>541.82108555014304</v>
      </c>
      <c r="H27" s="2">
        <f t="shared" si="34"/>
        <v>556.36183343061862</v>
      </c>
      <c r="I27" s="2">
        <f t="shared" si="34"/>
        <v>571.2092712136656</v>
      </c>
      <c r="J27" s="2">
        <f t="shared" si="34"/>
        <v>586.3672962798139</v>
      </c>
      <c r="K27" s="2">
        <f t="shared" si="34"/>
        <v>601.83980611604966</v>
      </c>
      <c r="L27" s="2">
        <f t="shared" si="34"/>
        <v>617.63069889210271</v>
      </c>
      <c r="M27" s="2">
        <f t="shared" si="34"/>
        <v>633.74387414386513</v>
      </c>
      <c r="N27" s="2">
        <f t="shared" si="34"/>
        <v>650.18323356390965</v>
      </c>
      <c r="O27" s="2">
        <f t="shared" si="34"/>
        <v>666.95268189878254</v>
      </c>
      <c r="P27" s="2"/>
      <c r="Q27" s="2">
        <f>Q16*Q20/1000</f>
        <v>499.99999999999994</v>
      </c>
      <c r="R27" s="2">
        <f t="shared" ref="R27:AB27" si="35">R16*R20/1000</f>
        <v>507.49999999999989</v>
      </c>
      <c r="S27" s="2">
        <f t="shared" si="35"/>
        <v>515.11249999999973</v>
      </c>
      <c r="T27" s="2">
        <f t="shared" si="35"/>
        <v>522.83918749999964</v>
      </c>
      <c r="U27" s="2">
        <f t="shared" si="35"/>
        <v>530.68177531249978</v>
      </c>
      <c r="V27" s="2">
        <f t="shared" si="35"/>
        <v>538.64200194218699</v>
      </c>
      <c r="W27" s="2">
        <f t="shared" si="35"/>
        <v>546.72163197131977</v>
      </c>
      <c r="X27" s="2">
        <f t="shared" si="35"/>
        <v>554.92245645088951</v>
      </c>
      <c r="Y27" s="2">
        <f t="shared" si="35"/>
        <v>563.24629329765287</v>
      </c>
      <c r="Z27" s="2">
        <f t="shared" si="35"/>
        <v>571.69498769711765</v>
      </c>
      <c r="AA27" s="2">
        <f t="shared" si="35"/>
        <v>580.27041251257435</v>
      </c>
      <c r="AB27" s="2">
        <f t="shared" si="35"/>
        <v>588.97446870026283</v>
      </c>
      <c r="AC27" s="2"/>
      <c r="AD27" s="7"/>
      <c r="AE27" s="7"/>
      <c r="AF27" s="7"/>
      <c r="AG27" s="7"/>
      <c r="AH27" s="7"/>
      <c r="AI27" s="7"/>
      <c r="AJ27" s="7"/>
    </row>
    <row r="28" spans="1:3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7"/>
      <c r="AE28" s="7"/>
      <c r="AF28" s="7"/>
      <c r="AG28" s="7"/>
      <c r="AH28" s="7"/>
      <c r="AI28" s="7"/>
      <c r="AJ28" s="7"/>
    </row>
    <row r="29" spans="1:3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7"/>
      <c r="AE29" s="7"/>
      <c r="AF29" s="7"/>
      <c r="AG29" s="7"/>
      <c r="AH29" s="7"/>
      <c r="AI29" s="7"/>
      <c r="AJ29" s="7"/>
    </row>
    <row r="30" spans="1:36" x14ac:dyDescent="0.25">
      <c r="A30" s="2"/>
      <c r="B30" s="2"/>
      <c r="C30" s="2"/>
      <c r="D30" s="2">
        <v>2019</v>
      </c>
      <c r="E30" s="2">
        <v>2020</v>
      </c>
      <c r="F30" s="2">
        <v>2021</v>
      </c>
      <c r="G30" s="2">
        <v>2022</v>
      </c>
      <c r="H30" s="2">
        <v>2023</v>
      </c>
      <c r="I30" s="2">
        <v>2024</v>
      </c>
      <c r="J30" s="2">
        <v>2025</v>
      </c>
      <c r="K30" s="2">
        <v>2026</v>
      </c>
      <c r="L30" s="2">
        <v>2027</v>
      </c>
      <c r="M30" s="2">
        <v>2028</v>
      </c>
      <c r="N30" s="2">
        <v>2029</v>
      </c>
      <c r="O30" s="2">
        <v>2030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7"/>
      <c r="AE30" s="7"/>
      <c r="AF30" s="7"/>
      <c r="AG30" s="7"/>
      <c r="AH30" s="7"/>
      <c r="AI30" s="7"/>
      <c r="AJ30" s="7"/>
    </row>
    <row r="31" spans="1:36" x14ac:dyDescent="0.25">
      <c r="A31" s="2"/>
      <c r="B31" s="2"/>
      <c r="C31" s="2" t="s">
        <v>21</v>
      </c>
      <c r="D31" s="2">
        <f t="shared" ref="D31:O33" si="36">IF($B$2="Y",D25,Q25)</f>
        <v>285.71428571428567</v>
      </c>
      <c r="E31" s="2">
        <f t="shared" si="36"/>
        <v>290</v>
      </c>
      <c r="F31" s="2">
        <f t="shared" si="36"/>
        <v>294.34999999999997</v>
      </c>
      <c r="G31" s="2">
        <f t="shared" si="36"/>
        <v>298.76524999999981</v>
      </c>
      <c r="H31" s="2">
        <f t="shared" si="36"/>
        <v>303.24672874999982</v>
      </c>
      <c r="I31" s="2">
        <f t="shared" si="36"/>
        <v>307.7954296812498</v>
      </c>
      <c r="J31" s="2">
        <f t="shared" si="36"/>
        <v>312.41236112646851</v>
      </c>
      <c r="K31" s="2">
        <f t="shared" si="36"/>
        <v>317.09854654336544</v>
      </c>
      <c r="L31" s="2">
        <f t="shared" si="36"/>
        <v>321.85502474151599</v>
      </c>
      <c r="M31" s="2">
        <f t="shared" si="36"/>
        <v>326.68285011263868</v>
      </c>
      <c r="N31" s="2">
        <f t="shared" si="36"/>
        <v>331.58309286432831</v>
      </c>
      <c r="O31" s="2">
        <f t="shared" si="36"/>
        <v>336.55683925729312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7"/>
      <c r="AE31" s="7"/>
      <c r="AF31" s="7"/>
      <c r="AG31" s="7"/>
      <c r="AH31" s="7"/>
      <c r="AI31" s="7"/>
      <c r="AJ31" s="7"/>
    </row>
    <row r="32" spans="1:36" x14ac:dyDescent="0.25">
      <c r="A32" s="2"/>
      <c r="B32" s="2" t="s">
        <v>22</v>
      </c>
      <c r="C32" s="2" t="s">
        <v>23</v>
      </c>
      <c r="D32" s="2">
        <f t="shared" si="36"/>
        <v>214.28571428571425</v>
      </c>
      <c r="E32" s="2">
        <f t="shared" si="36"/>
        <v>217.5</v>
      </c>
      <c r="F32" s="2">
        <f t="shared" si="36"/>
        <v>220.76249999999999</v>
      </c>
      <c r="G32" s="2">
        <f t="shared" si="36"/>
        <v>224.07393749999991</v>
      </c>
      <c r="H32" s="2">
        <f t="shared" si="36"/>
        <v>227.43504656249985</v>
      </c>
      <c r="I32" s="2">
        <f t="shared" si="36"/>
        <v>230.84657226093731</v>
      </c>
      <c r="J32" s="2">
        <f t="shared" si="36"/>
        <v>234.3092708448514</v>
      </c>
      <c r="K32" s="2">
        <f t="shared" si="36"/>
        <v>237.82390990752413</v>
      </c>
      <c r="L32" s="2">
        <f t="shared" si="36"/>
        <v>241.39126855613699</v>
      </c>
      <c r="M32" s="2">
        <f t="shared" si="36"/>
        <v>245.01213758447901</v>
      </c>
      <c r="N32" s="2">
        <f t="shared" si="36"/>
        <v>248.68731964824619</v>
      </c>
      <c r="O32" s="2">
        <f t="shared" si="36"/>
        <v>252.41762944296985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7"/>
      <c r="AE32" s="7"/>
      <c r="AF32" s="7"/>
      <c r="AG32" s="7"/>
      <c r="AH32" s="7"/>
      <c r="AI32" s="7"/>
      <c r="AJ32" s="7"/>
    </row>
    <row r="33" spans="1:37" x14ac:dyDescent="0.25">
      <c r="A33" s="2"/>
      <c r="B33" s="2"/>
      <c r="C33" s="2" t="s">
        <v>24</v>
      </c>
      <c r="D33" s="2">
        <f t="shared" si="36"/>
        <v>499.99999999999994</v>
      </c>
      <c r="E33" s="2">
        <f t="shared" si="36"/>
        <v>507.49999999999989</v>
      </c>
      <c r="F33" s="2">
        <f t="shared" si="36"/>
        <v>515.11249999999973</v>
      </c>
      <c r="G33" s="2">
        <f t="shared" si="36"/>
        <v>522.83918749999964</v>
      </c>
      <c r="H33" s="2">
        <f t="shared" si="36"/>
        <v>530.68177531249978</v>
      </c>
      <c r="I33" s="2">
        <f t="shared" si="36"/>
        <v>538.64200194218699</v>
      </c>
      <c r="J33" s="2">
        <f t="shared" si="36"/>
        <v>546.72163197131977</v>
      </c>
      <c r="K33" s="2">
        <f t="shared" si="36"/>
        <v>554.92245645088951</v>
      </c>
      <c r="L33" s="2">
        <f t="shared" si="36"/>
        <v>563.24629329765287</v>
      </c>
      <c r="M33" s="2">
        <f t="shared" si="36"/>
        <v>571.69498769711765</v>
      </c>
      <c r="N33" s="2">
        <f t="shared" si="36"/>
        <v>580.27041251257435</v>
      </c>
      <c r="O33" s="2">
        <f t="shared" si="36"/>
        <v>588.97446870026283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7"/>
      <c r="AE33" s="7"/>
      <c r="AF33" s="7"/>
      <c r="AG33" s="7"/>
      <c r="AH33" s="7"/>
      <c r="AI33" s="7"/>
      <c r="AJ33" s="7"/>
    </row>
    <row r="34" spans="1:3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7"/>
      <c r="AE34" s="7"/>
      <c r="AF34" s="7"/>
      <c r="AG34" s="7"/>
      <c r="AH34" s="7"/>
      <c r="AI34" s="7"/>
      <c r="AJ34" s="7"/>
    </row>
    <row r="35" spans="1:37" x14ac:dyDescent="0.25">
      <c r="A35" s="2"/>
      <c r="B35" s="2"/>
      <c r="C35" s="2" t="s">
        <v>13</v>
      </c>
      <c r="D35" s="2">
        <f>D31/SUM(D$31:D$33)</f>
        <v>0.28571428571428575</v>
      </c>
      <c r="E35" s="2">
        <f t="shared" ref="E35:O35" si="37">E31/SUM(E$31:E$33)</f>
        <v>0.28571428571428575</v>
      </c>
      <c r="F35" s="2">
        <f t="shared" si="37"/>
        <v>0.28571428571428575</v>
      </c>
      <c r="G35" s="2">
        <f t="shared" si="37"/>
        <v>0.28571428571428564</v>
      </c>
      <c r="H35" s="2">
        <f t="shared" si="37"/>
        <v>0.2857142857142857</v>
      </c>
      <c r="I35" s="2">
        <f t="shared" si="37"/>
        <v>0.28571428571428575</v>
      </c>
      <c r="J35" s="2">
        <f t="shared" si="37"/>
        <v>0.28571428571428575</v>
      </c>
      <c r="K35" s="2">
        <f t="shared" si="37"/>
        <v>0.2857142857142857</v>
      </c>
      <c r="L35" s="2">
        <f t="shared" si="37"/>
        <v>0.2857142857142857</v>
      </c>
      <c r="M35" s="2">
        <f t="shared" si="37"/>
        <v>0.28571428571428575</v>
      </c>
      <c r="N35" s="2">
        <f t="shared" si="37"/>
        <v>0.28571428571428575</v>
      </c>
      <c r="O35" s="2">
        <f t="shared" si="37"/>
        <v>0.28571428571428575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7"/>
      <c r="AE35" s="7"/>
      <c r="AF35" s="7"/>
      <c r="AG35" s="7"/>
      <c r="AH35" s="7"/>
      <c r="AI35" s="7"/>
      <c r="AJ35" s="7"/>
    </row>
    <row r="36" spans="1:37" x14ac:dyDescent="0.25">
      <c r="A36" s="2" t="s">
        <v>22</v>
      </c>
      <c r="B36" s="2" t="s">
        <v>25</v>
      </c>
      <c r="C36" s="2" t="s">
        <v>13</v>
      </c>
      <c r="D36" s="2">
        <f t="shared" ref="D36:O37" si="38">D32/SUM(D$31:D$33)</f>
        <v>0.2142857142857143</v>
      </c>
      <c r="E36" s="2">
        <f t="shared" si="38"/>
        <v>0.2142857142857143</v>
      </c>
      <c r="F36" s="2">
        <f t="shared" si="38"/>
        <v>0.21428571428571433</v>
      </c>
      <c r="G36" s="2">
        <f t="shared" si="38"/>
        <v>0.2142857142857143</v>
      </c>
      <c r="H36" s="2">
        <f t="shared" si="38"/>
        <v>0.21428571428571427</v>
      </c>
      <c r="I36" s="2">
        <f t="shared" si="38"/>
        <v>0.21428571428571427</v>
      </c>
      <c r="J36" s="2">
        <f t="shared" si="38"/>
        <v>0.21428571428571436</v>
      </c>
      <c r="K36" s="2">
        <f t="shared" si="38"/>
        <v>0.21428571428571433</v>
      </c>
      <c r="L36" s="2">
        <f t="shared" si="38"/>
        <v>0.21428571428571427</v>
      </c>
      <c r="M36" s="2">
        <f t="shared" si="38"/>
        <v>0.2142857142857143</v>
      </c>
      <c r="N36" s="2">
        <f t="shared" si="38"/>
        <v>0.21428571428571427</v>
      </c>
      <c r="O36" s="2">
        <f t="shared" si="38"/>
        <v>0.21428571428571436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7"/>
      <c r="AE36" s="7"/>
      <c r="AF36" s="7"/>
      <c r="AG36" s="7"/>
      <c r="AH36" s="7"/>
      <c r="AI36" s="7"/>
      <c r="AJ36" s="7"/>
    </row>
    <row r="37" spans="1:37" x14ac:dyDescent="0.25">
      <c r="A37" s="2"/>
      <c r="B37" s="2"/>
      <c r="C37" s="2" t="s">
        <v>16</v>
      </c>
      <c r="D37" s="2">
        <f t="shared" si="38"/>
        <v>0.50000000000000011</v>
      </c>
      <c r="E37" s="2">
        <f t="shared" si="38"/>
        <v>0.49999999999999994</v>
      </c>
      <c r="F37" s="2">
        <f t="shared" si="38"/>
        <v>0.49999999999999989</v>
      </c>
      <c r="G37" s="2">
        <f t="shared" si="38"/>
        <v>0.49999999999999989</v>
      </c>
      <c r="H37" s="2">
        <f t="shared" si="38"/>
        <v>0.50000000000000011</v>
      </c>
      <c r="I37" s="2">
        <f t="shared" si="38"/>
        <v>0.49999999999999989</v>
      </c>
      <c r="J37" s="2">
        <f t="shared" si="38"/>
        <v>0.5</v>
      </c>
      <c r="K37" s="2">
        <f t="shared" si="38"/>
        <v>0.5</v>
      </c>
      <c r="L37" s="2">
        <f t="shared" si="38"/>
        <v>0.49999999999999989</v>
      </c>
      <c r="M37" s="2">
        <f t="shared" si="38"/>
        <v>0.5</v>
      </c>
      <c r="N37" s="2">
        <f t="shared" si="38"/>
        <v>0.49999999999999989</v>
      </c>
      <c r="O37" s="2">
        <f t="shared" si="38"/>
        <v>0.5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7"/>
      <c r="AE37" s="7"/>
      <c r="AF37" s="7"/>
      <c r="AG37" s="7"/>
      <c r="AH37" s="7"/>
      <c r="AI37" s="7"/>
      <c r="AJ37" s="7"/>
    </row>
    <row r="38" spans="1:3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7"/>
      <c r="AE38" s="7"/>
      <c r="AF38" s="7"/>
      <c r="AG38" s="7"/>
      <c r="AH38" s="7"/>
      <c r="AI38" s="7"/>
      <c r="AJ38" s="7"/>
    </row>
    <row r="39" spans="1:3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7"/>
      <c r="AE39" s="7"/>
      <c r="AF39" s="7"/>
      <c r="AG39" s="7"/>
      <c r="AH39" s="7"/>
      <c r="AI39" s="7"/>
      <c r="AJ39" s="7"/>
    </row>
    <row r="40" spans="1:37" s="1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3"/>
    </row>
    <row r="41" spans="1:37" s="1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3"/>
    </row>
    <row r="42" spans="1:37" s="1" customForma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3"/>
    </row>
    <row r="43" spans="1:37" s="1" customForma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3"/>
    </row>
    <row r="44" spans="1:37" s="1" customFormat="1" x14ac:dyDescent="0.25">
      <c r="A44" s="2"/>
      <c r="B44" s="2"/>
      <c r="C44" s="2"/>
      <c r="D44" s="2">
        <v>2019</v>
      </c>
      <c r="E44" s="2">
        <v>2020</v>
      </c>
      <c r="F44" s="2">
        <v>2021</v>
      </c>
      <c r="G44" s="2">
        <v>2022</v>
      </c>
      <c r="H44" s="2">
        <v>2023</v>
      </c>
      <c r="I44" s="2">
        <v>2024</v>
      </c>
      <c r="J44" s="2">
        <v>2025</v>
      </c>
      <c r="K44" s="2">
        <v>2026</v>
      </c>
      <c r="L44" s="2">
        <v>2027</v>
      </c>
      <c r="M44" s="2">
        <v>2028</v>
      </c>
      <c r="N44" s="2">
        <v>2029</v>
      </c>
      <c r="O44" s="2">
        <v>2030</v>
      </c>
      <c r="P44" s="2"/>
      <c r="Q44" s="2">
        <v>2019</v>
      </c>
      <c r="R44" s="2">
        <v>2020</v>
      </c>
      <c r="S44" s="2">
        <v>2021</v>
      </c>
      <c r="T44" s="2">
        <v>2022</v>
      </c>
      <c r="U44" s="2">
        <v>2023</v>
      </c>
      <c r="V44" s="2">
        <v>2024</v>
      </c>
      <c r="W44" s="2">
        <v>2025</v>
      </c>
      <c r="X44" s="2">
        <v>2026</v>
      </c>
      <c r="Y44" s="2">
        <v>2027</v>
      </c>
      <c r="Z44" s="2">
        <v>2028</v>
      </c>
      <c r="AA44" s="2">
        <v>2029</v>
      </c>
      <c r="AB44" s="2">
        <v>2030</v>
      </c>
      <c r="AC44" s="2"/>
      <c r="AD44" s="2"/>
      <c r="AE44" s="2"/>
      <c r="AF44" s="2"/>
      <c r="AG44" s="2"/>
      <c r="AH44" s="2"/>
      <c r="AI44" s="2"/>
      <c r="AJ44" s="2"/>
      <c r="AK44" s="3"/>
    </row>
    <row r="45" spans="1:37" s="1" customFormat="1" x14ac:dyDescent="0.25">
      <c r="A45" s="2"/>
      <c r="B45" s="2"/>
      <c r="C45" s="2" t="s">
        <v>13</v>
      </c>
      <c r="D45" s="2">
        <v>400000</v>
      </c>
      <c r="E45" s="2">
        <f>R45</f>
        <v>418000</v>
      </c>
      <c r="F45" s="2">
        <f t="shared" ref="F45:I47" si="39">S45</f>
        <v>436809.99999999994</v>
      </c>
      <c r="G45" s="2">
        <f t="shared" si="39"/>
        <v>456466.4499999999</v>
      </c>
      <c r="H45" s="2">
        <f t="shared" si="39"/>
        <v>477007.44024999987</v>
      </c>
      <c r="I45" s="2">
        <f t="shared" si="39"/>
        <v>498472.77506124985</v>
      </c>
      <c r="J45" s="2">
        <f>D45</f>
        <v>400000</v>
      </c>
      <c r="K45" s="2">
        <f t="shared" ref="K45" si="40">J45*1.02</f>
        <v>408000</v>
      </c>
      <c r="L45" s="2">
        <f t="shared" ref="L45" si="41">K45*1.02</f>
        <v>416160</v>
      </c>
      <c r="M45" s="2">
        <f t="shared" ref="M45" si="42">L45*1.02</f>
        <v>424483.2</v>
      </c>
      <c r="N45" s="2">
        <f t="shared" ref="N45" si="43">M45*1.02</f>
        <v>432972.864</v>
      </c>
      <c r="O45" s="2">
        <f t="shared" ref="O45" si="44">N45*1.02</f>
        <v>441632.32128000003</v>
      </c>
      <c r="P45" s="2"/>
      <c r="Q45" s="2">
        <f>D45</f>
        <v>400000</v>
      </c>
      <c r="R45" s="2">
        <f t="shared" ref="R45:R47" si="45">Q45*(1+$B$4)</f>
        <v>418000</v>
      </c>
      <c r="S45" s="2">
        <f t="shared" ref="S45:S47" si="46">R45*(1+$B$4)</f>
        <v>436809.99999999994</v>
      </c>
      <c r="T45" s="2">
        <f t="shared" ref="T45:T47" si="47">S45*1.045</f>
        <v>456466.4499999999</v>
      </c>
      <c r="U45" s="2">
        <f t="shared" ref="U45:U47" si="48">T45*1.045</f>
        <v>477007.44024999987</v>
      </c>
      <c r="V45" s="2">
        <f t="shared" ref="V45:V47" si="49">U45*1.045</f>
        <v>498472.77506124985</v>
      </c>
      <c r="W45" s="2">
        <f t="shared" ref="W45:W47" si="50">V45*1.045</f>
        <v>520904.04993900604</v>
      </c>
      <c r="X45" s="2">
        <f t="shared" ref="X45:X47" si="51">W45*1.045</f>
        <v>544344.73218626133</v>
      </c>
      <c r="Y45" s="2">
        <f t="shared" ref="Y45:Y47" si="52">X45*1.045</f>
        <v>568840.24513464305</v>
      </c>
      <c r="Z45" s="2">
        <f t="shared" ref="Z45:Z47" si="53">Y45*1.045</f>
        <v>594438.05616570194</v>
      </c>
      <c r="AA45" s="2">
        <f t="shared" ref="AA45:AA47" si="54">Z45*1.045</f>
        <v>621187.76869315852</v>
      </c>
      <c r="AB45" s="2">
        <f t="shared" ref="AB45:AB47" si="55">AA45*1.045</f>
        <v>649141.21828435059</v>
      </c>
      <c r="AC45" s="2"/>
      <c r="AD45" s="2"/>
      <c r="AE45" s="2"/>
      <c r="AF45" s="2"/>
      <c r="AG45" s="2"/>
      <c r="AH45" s="2"/>
      <c r="AI45" s="2"/>
      <c r="AJ45" s="2"/>
      <c r="AK45" s="3"/>
    </row>
    <row r="46" spans="1:37" s="1" customFormat="1" x14ac:dyDescent="0.25">
      <c r="A46" s="2"/>
      <c r="B46" s="2" t="s">
        <v>14</v>
      </c>
      <c r="C46" s="2" t="s">
        <v>15</v>
      </c>
      <c r="D46" s="2">
        <v>300000</v>
      </c>
      <c r="E46" s="2">
        <f t="shared" ref="E46:E47" si="56">R46</f>
        <v>313500</v>
      </c>
      <c r="F46" s="2">
        <f t="shared" si="39"/>
        <v>327607.5</v>
      </c>
      <c r="G46" s="2">
        <f t="shared" si="39"/>
        <v>342349.83749999997</v>
      </c>
      <c r="H46" s="2">
        <f t="shared" si="39"/>
        <v>357755.58018749993</v>
      </c>
      <c r="I46" s="2">
        <f t="shared" si="39"/>
        <v>373854.58129593742</v>
      </c>
      <c r="J46" s="2">
        <f>D46</f>
        <v>300000</v>
      </c>
      <c r="K46" s="2">
        <f t="shared" ref="K46" si="57">IF($B$5=K44,X46,J46*1.02)</f>
        <v>306000</v>
      </c>
      <c r="L46" s="2">
        <f t="shared" ref="L46" si="58">IF($B$5=L44,Y46,K46*1.02)</f>
        <v>312120</v>
      </c>
      <c r="M46" s="2">
        <f t="shared" ref="M46" si="59">IF($B$5=M44,Z46,L46*1.02)</f>
        <v>318362.40000000002</v>
      </c>
      <c r="N46" s="2">
        <f t="shared" ref="N46" si="60">IF($B$5=N44,AA46,M46*1.02)</f>
        <v>324729.64800000004</v>
      </c>
      <c r="O46" s="2">
        <f t="shared" ref="O46" si="61">IF($B$5=O44,AB46,N46*1.02)</f>
        <v>331224.24096000002</v>
      </c>
      <c r="P46" s="2"/>
      <c r="Q46" s="2">
        <f>D46</f>
        <v>300000</v>
      </c>
      <c r="R46" s="2">
        <f t="shared" si="45"/>
        <v>313500</v>
      </c>
      <c r="S46" s="2">
        <f t="shared" si="46"/>
        <v>327607.5</v>
      </c>
      <c r="T46" s="2">
        <f t="shared" si="47"/>
        <v>342349.83749999997</v>
      </c>
      <c r="U46" s="2">
        <f t="shared" si="48"/>
        <v>357755.58018749993</v>
      </c>
      <c r="V46" s="2">
        <f t="shared" si="49"/>
        <v>373854.58129593742</v>
      </c>
      <c r="W46" s="2">
        <f t="shared" si="50"/>
        <v>390678.03745425458</v>
      </c>
      <c r="X46" s="2">
        <f t="shared" si="51"/>
        <v>408258.549139696</v>
      </c>
      <c r="Y46" s="2">
        <f t="shared" si="52"/>
        <v>426630.18385098228</v>
      </c>
      <c r="Z46" s="2">
        <f t="shared" si="53"/>
        <v>445828.54212427646</v>
      </c>
      <c r="AA46" s="2">
        <f t="shared" si="54"/>
        <v>465890.82651986886</v>
      </c>
      <c r="AB46" s="2">
        <f t="shared" si="55"/>
        <v>486855.91371326294</v>
      </c>
      <c r="AC46" s="2"/>
      <c r="AD46" s="2"/>
      <c r="AE46" s="2"/>
      <c r="AF46" s="2"/>
      <c r="AG46" s="2"/>
      <c r="AH46" s="2"/>
      <c r="AI46" s="2"/>
      <c r="AJ46" s="2"/>
      <c r="AK46" s="3"/>
    </row>
    <row r="47" spans="1:37" s="1" customFormat="1" x14ac:dyDescent="0.25">
      <c r="A47" s="2"/>
      <c r="B47" s="2"/>
      <c r="C47" s="2" t="s">
        <v>16</v>
      </c>
      <c r="D47" s="2">
        <v>500000</v>
      </c>
      <c r="E47" s="2">
        <f t="shared" si="56"/>
        <v>522499.99999999994</v>
      </c>
      <c r="F47" s="2">
        <f t="shared" si="39"/>
        <v>546012.49999999988</v>
      </c>
      <c r="G47" s="2">
        <f t="shared" si="39"/>
        <v>570583.06249999988</v>
      </c>
      <c r="H47" s="2">
        <f t="shared" si="39"/>
        <v>596259.30031249986</v>
      </c>
      <c r="I47" s="2">
        <f t="shared" si="39"/>
        <v>623090.96882656228</v>
      </c>
      <c r="J47" s="2">
        <f t="shared" ref="J47" si="62">I47*1.045</f>
        <v>651130.06242375751</v>
      </c>
      <c r="K47" s="2">
        <f t="shared" ref="K47" si="63">J47*1.045</f>
        <v>680430.91523282661</v>
      </c>
      <c r="L47" s="2">
        <f t="shared" ref="L47" si="64">K47*1.045</f>
        <v>711050.30641830375</v>
      </c>
      <c r="M47" s="2">
        <f t="shared" ref="M47" si="65">L47*1.045</f>
        <v>743047.57020712737</v>
      </c>
      <c r="N47" s="2">
        <f t="shared" ref="N47" si="66">M47*1.045</f>
        <v>776484.710866448</v>
      </c>
      <c r="O47" s="2">
        <f t="shared" ref="O47" si="67">N47*1.045</f>
        <v>811426.52285543806</v>
      </c>
      <c r="P47" s="2"/>
      <c r="Q47" s="2">
        <f>D47</f>
        <v>500000</v>
      </c>
      <c r="R47" s="2">
        <f t="shared" si="45"/>
        <v>522499.99999999994</v>
      </c>
      <c r="S47" s="2">
        <f t="shared" si="46"/>
        <v>546012.49999999988</v>
      </c>
      <c r="T47" s="2">
        <f t="shared" si="47"/>
        <v>570583.06249999988</v>
      </c>
      <c r="U47" s="2">
        <f t="shared" si="48"/>
        <v>596259.30031249986</v>
      </c>
      <c r="V47" s="2">
        <f t="shared" si="49"/>
        <v>623090.96882656228</v>
      </c>
      <c r="W47" s="2">
        <f t="shared" si="50"/>
        <v>651130.06242375751</v>
      </c>
      <c r="X47" s="2">
        <f t="shared" si="51"/>
        <v>680430.91523282661</v>
      </c>
      <c r="Y47" s="2">
        <f t="shared" si="52"/>
        <v>711050.30641830375</v>
      </c>
      <c r="Z47" s="2">
        <f t="shared" si="53"/>
        <v>743047.57020712737</v>
      </c>
      <c r="AA47" s="2">
        <f t="shared" si="54"/>
        <v>776484.710866448</v>
      </c>
      <c r="AB47" s="2">
        <f t="shared" si="55"/>
        <v>811426.52285543806</v>
      </c>
      <c r="AC47" s="2"/>
      <c r="AD47" s="2"/>
      <c r="AE47" s="2"/>
      <c r="AF47" s="2"/>
      <c r="AG47" s="2"/>
      <c r="AH47" s="2"/>
      <c r="AI47" s="2"/>
      <c r="AJ47" s="2"/>
      <c r="AK47" s="3"/>
    </row>
    <row r="48" spans="1:37" s="1" customForma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3"/>
    </row>
    <row r="49" spans="1:37" s="1" customForma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3"/>
    </row>
    <row r="50" spans="1:37" s="1" customFormat="1" x14ac:dyDescent="0.25">
      <c r="A50" s="2"/>
      <c r="B50" s="2"/>
      <c r="C50" s="2" t="s">
        <v>13</v>
      </c>
      <c r="D50" s="2">
        <f t="shared" ref="D50:O50" si="68">D45*0.0135</f>
        <v>5400</v>
      </c>
      <c r="E50" s="2">
        <f t="shared" si="68"/>
        <v>5643</v>
      </c>
      <c r="F50" s="2">
        <f t="shared" si="68"/>
        <v>5896.9349999999995</v>
      </c>
      <c r="G50" s="2">
        <f t="shared" si="68"/>
        <v>6162.2970749999986</v>
      </c>
      <c r="H50" s="2">
        <f t="shared" si="68"/>
        <v>6439.6004433749986</v>
      </c>
      <c r="I50" s="2">
        <f t="shared" si="68"/>
        <v>6729.3824633268732</v>
      </c>
      <c r="J50" s="2">
        <f t="shared" si="68"/>
        <v>5400</v>
      </c>
      <c r="K50" s="2">
        <f t="shared" si="68"/>
        <v>5508</v>
      </c>
      <c r="L50" s="2">
        <f t="shared" si="68"/>
        <v>5618.16</v>
      </c>
      <c r="M50" s="2">
        <f t="shared" si="68"/>
        <v>5730.5232000000005</v>
      </c>
      <c r="N50" s="2">
        <f t="shared" si="68"/>
        <v>5845.133664</v>
      </c>
      <c r="O50" s="2">
        <f t="shared" si="68"/>
        <v>5962.0363372800002</v>
      </c>
      <c r="P50" s="2"/>
      <c r="Q50" s="2">
        <f t="shared" ref="Q50:AB50" si="69">Q45*0.0135</f>
        <v>5400</v>
      </c>
      <c r="R50" s="2">
        <f t="shared" si="69"/>
        <v>5643</v>
      </c>
      <c r="S50" s="2">
        <f t="shared" si="69"/>
        <v>5896.9349999999995</v>
      </c>
      <c r="T50" s="2">
        <f t="shared" si="69"/>
        <v>6162.2970749999986</v>
      </c>
      <c r="U50" s="2">
        <f t="shared" si="69"/>
        <v>6439.6004433749986</v>
      </c>
      <c r="V50" s="2">
        <f t="shared" si="69"/>
        <v>6729.3824633268732</v>
      </c>
      <c r="W50" s="2">
        <f t="shared" si="69"/>
        <v>7032.2046741765816</v>
      </c>
      <c r="X50" s="2">
        <f t="shared" si="69"/>
        <v>7348.6538845145278</v>
      </c>
      <c r="Y50" s="2">
        <f t="shared" si="69"/>
        <v>7679.3433093176809</v>
      </c>
      <c r="Z50" s="2">
        <f t="shared" si="69"/>
        <v>8024.9137582369758</v>
      </c>
      <c r="AA50" s="2">
        <f t="shared" si="69"/>
        <v>8386.0348773576407</v>
      </c>
      <c r="AB50" s="2">
        <f t="shared" si="69"/>
        <v>8763.4064468387332</v>
      </c>
      <c r="AC50" s="2"/>
      <c r="AD50" s="2"/>
      <c r="AE50" s="2"/>
      <c r="AF50" s="2"/>
      <c r="AG50" s="2"/>
      <c r="AH50" s="2"/>
      <c r="AI50" s="2"/>
      <c r="AJ50" s="2"/>
      <c r="AK50" s="3"/>
    </row>
    <row r="51" spans="1:37" s="1" customFormat="1" x14ac:dyDescent="0.25">
      <c r="A51" s="2"/>
      <c r="B51" s="2"/>
      <c r="C51" s="2" t="s">
        <v>13</v>
      </c>
      <c r="D51" s="2">
        <f t="shared" ref="D51:O51" si="70">D46*0.0135</f>
        <v>4050</v>
      </c>
      <c r="E51" s="2">
        <f t="shared" si="70"/>
        <v>4232.25</v>
      </c>
      <c r="F51" s="2">
        <f t="shared" si="70"/>
        <v>4422.7012500000001</v>
      </c>
      <c r="G51" s="2">
        <f t="shared" si="70"/>
        <v>4621.7228062499998</v>
      </c>
      <c r="H51" s="2">
        <f t="shared" si="70"/>
        <v>4829.7003325312489</v>
      </c>
      <c r="I51" s="2">
        <f t="shared" si="70"/>
        <v>5047.0368474951547</v>
      </c>
      <c r="J51" s="2">
        <f t="shared" si="70"/>
        <v>4050</v>
      </c>
      <c r="K51" s="2">
        <f t="shared" si="70"/>
        <v>4131</v>
      </c>
      <c r="L51" s="2">
        <f t="shared" si="70"/>
        <v>4213.62</v>
      </c>
      <c r="M51" s="2">
        <f t="shared" si="70"/>
        <v>4297.8924000000006</v>
      </c>
      <c r="N51" s="2">
        <f t="shared" si="70"/>
        <v>4383.8502480000006</v>
      </c>
      <c r="O51" s="2">
        <f t="shared" si="70"/>
        <v>4471.5272529600006</v>
      </c>
      <c r="P51" s="2"/>
      <c r="Q51" s="2">
        <f t="shared" ref="Q51:AB51" si="71">Q46*0.0135</f>
        <v>4050</v>
      </c>
      <c r="R51" s="2">
        <f t="shared" si="71"/>
        <v>4232.25</v>
      </c>
      <c r="S51" s="2">
        <f t="shared" si="71"/>
        <v>4422.7012500000001</v>
      </c>
      <c r="T51" s="2">
        <f t="shared" si="71"/>
        <v>4621.7228062499998</v>
      </c>
      <c r="U51" s="2">
        <f t="shared" si="71"/>
        <v>4829.7003325312489</v>
      </c>
      <c r="V51" s="2">
        <f t="shared" si="71"/>
        <v>5047.0368474951547</v>
      </c>
      <c r="W51" s="2">
        <f t="shared" si="71"/>
        <v>5274.1535056324365</v>
      </c>
      <c r="X51" s="2">
        <f t="shared" si="71"/>
        <v>5511.4904133858963</v>
      </c>
      <c r="Y51" s="2">
        <f t="shared" si="71"/>
        <v>5759.5074819882611</v>
      </c>
      <c r="Z51" s="2">
        <f t="shared" si="71"/>
        <v>6018.6853186777325</v>
      </c>
      <c r="AA51" s="2">
        <f t="shared" si="71"/>
        <v>6289.5261580182296</v>
      </c>
      <c r="AB51" s="2">
        <f t="shared" si="71"/>
        <v>6572.5548351290499</v>
      </c>
      <c r="AC51" s="2"/>
      <c r="AD51" s="2"/>
      <c r="AE51" s="2"/>
      <c r="AF51" s="2"/>
      <c r="AG51" s="2"/>
      <c r="AH51" s="2"/>
      <c r="AI51" s="2"/>
      <c r="AJ51" s="2"/>
      <c r="AK51" s="3"/>
    </row>
    <row r="52" spans="1:37" s="1" customFormat="1" x14ac:dyDescent="0.25">
      <c r="A52" s="2"/>
      <c r="B52" s="2" t="s">
        <v>17</v>
      </c>
      <c r="C52" s="2" t="s">
        <v>16</v>
      </c>
      <c r="D52" s="2">
        <f t="shared" ref="D52:O52" si="72">D47*0.0135*1.4</f>
        <v>9450</v>
      </c>
      <c r="E52" s="2">
        <f t="shared" si="72"/>
        <v>9875.2499999999982</v>
      </c>
      <c r="F52" s="2">
        <f t="shared" si="72"/>
        <v>10319.636249999996</v>
      </c>
      <c r="G52" s="2">
        <f t="shared" si="72"/>
        <v>10784.019881249997</v>
      </c>
      <c r="H52" s="2">
        <f t="shared" si="72"/>
        <v>11269.300775906248</v>
      </c>
      <c r="I52" s="2">
        <f t="shared" si="72"/>
        <v>11776.419310822026</v>
      </c>
      <c r="J52" s="2">
        <f t="shared" si="72"/>
        <v>12306.358179809016</v>
      </c>
      <c r="K52" s="2">
        <f t="shared" si="72"/>
        <v>12860.144297900422</v>
      </c>
      <c r="L52" s="2">
        <f t="shared" si="72"/>
        <v>13438.85079130594</v>
      </c>
      <c r="M52" s="2">
        <f t="shared" si="72"/>
        <v>14043.599076914707</v>
      </c>
      <c r="N52" s="2">
        <f t="shared" si="72"/>
        <v>14675.561035375866</v>
      </c>
      <c r="O52" s="2">
        <f t="shared" si="72"/>
        <v>15335.961281967779</v>
      </c>
      <c r="P52" s="2"/>
      <c r="Q52" s="2">
        <f t="shared" ref="Q52:AB52" si="73">Q47*0.0135*1.4</f>
        <v>9450</v>
      </c>
      <c r="R52" s="2">
        <f t="shared" si="73"/>
        <v>9875.2499999999982</v>
      </c>
      <c r="S52" s="2">
        <f t="shared" si="73"/>
        <v>10319.636249999996</v>
      </c>
      <c r="T52" s="2">
        <f t="shared" si="73"/>
        <v>10784.019881249997</v>
      </c>
      <c r="U52" s="2">
        <f t="shared" si="73"/>
        <v>11269.300775906248</v>
      </c>
      <c r="V52" s="2">
        <f t="shared" si="73"/>
        <v>11776.419310822026</v>
      </c>
      <c r="W52" s="2">
        <f t="shared" si="73"/>
        <v>12306.358179809016</v>
      </c>
      <c r="X52" s="2">
        <f t="shared" si="73"/>
        <v>12860.144297900422</v>
      </c>
      <c r="Y52" s="2">
        <f t="shared" si="73"/>
        <v>13438.85079130594</v>
      </c>
      <c r="Z52" s="2">
        <f t="shared" si="73"/>
        <v>14043.599076914707</v>
      </c>
      <c r="AA52" s="2">
        <f t="shared" si="73"/>
        <v>14675.561035375866</v>
      </c>
      <c r="AB52" s="2">
        <f t="shared" si="73"/>
        <v>15335.961281967779</v>
      </c>
      <c r="AC52" s="2"/>
      <c r="AD52" s="2"/>
      <c r="AE52" s="2"/>
      <c r="AF52" s="2"/>
      <c r="AG52" s="2"/>
      <c r="AH52" s="2"/>
      <c r="AI52" s="2"/>
      <c r="AJ52" s="2"/>
      <c r="AK52" s="3"/>
    </row>
    <row r="53" spans="1:37" s="1" customFormat="1" x14ac:dyDescent="0.25">
      <c r="A53" s="2"/>
      <c r="B53" s="2"/>
      <c r="C53" s="2"/>
      <c r="D53" s="2">
        <f>SUM(D50:D52)</f>
        <v>18900</v>
      </c>
      <c r="E53" s="2">
        <f t="shared" ref="E53:O53" si="74">SUM(E50:E52)</f>
        <v>19750.5</v>
      </c>
      <c r="F53" s="2">
        <f t="shared" si="74"/>
        <v>20639.272499999995</v>
      </c>
      <c r="G53" s="2">
        <f t="shared" si="74"/>
        <v>21568.039762499997</v>
      </c>
      <c r="H53" s="2">
        <f t="shared" si="74"/>
        <v>22538.601551812495</v>
      </c>
      <c r="I53" s="2">
        <f t="shared" si="74"/>
        <v>23552.838621644056</v>
      </c>
      <c r="J53" s="2">
        <f t="shared" si="74"/>
        <v>21756.358179809016</v>
      </c>
      <c r="K53" s="2">
        <f t="shared" si="74"/>
        <v>22499.14429790042</v>
      </c>
      <c r="L53" s="2">
        <f t="shared" si="74"/>
        <v>23270.630791305939</v>
      </c>
      <c r="M53" s="2">
        <f t="shared" si="74"/>
        <v>24072.014676914707</v>
      </c>
      <c r="N53" s="2">
        <f t="shared" si="74"/>
        <v>24904.544947375864</v>
      </c>
      <c r="O53" s="2">
        <f t="shared" si="74"/>
        <v>25769.524872207781</v>
      </c>
      <c r="P53" s="2"/>
      <c r="Q53" s="2">
        <f>SUM(Q50:Q52)</f>
        <v>18900</v>
      </c>
      <c r="R53" s="2">
        <f t="shared" ref="R53:AB53" si="75">SUM(R50:R52)</f>
        <v>19750.5</v>
      </c>
      <c r="S53" s="2">
        <f t="shared" si="75"/>
        <v>20639.272499999995</v>
      </c>
      <c r="T53" s="2">
        <f t="shared" si="75"/>
        <v>21568.039762499997</v>
      </c>
      <c r="U53" s="2">
        <f t="shared" si="75"/>
        <v>22538.601551812495</v>
      </c>
      <c r="V53" s="2">
        <f t="shared" si="75"/>
        <v>23552.838621644056</v>
      </c>
      <c r="W53" s="2">
        <f t="shared" si="75"/>
        <v>24612.716359618033</v>
      </c>
      <c r="X53" s="2">
        <f t="shared" si="75"/>
        <v>25720.288595800848</v>
      </c>
      <c r="Y53" s="2">
        <f t="shared" si="75"/>
        <v>26877.70158261188</v>
      </c>
      <c r="Z53" s="2">
        <f t="shared" si="75"/>
        <v>28087.198153829413</v>
      </c>
      <c r="AA53" s="2">
        <f t="shared" si="75"/>
        <v>29351.122070751735</v>
      </c>
      <c r="AB53" s="2">
        <f t="shared" si="75"/>
        <v>30671.922563935561</v>
      </c>
      <c r="AC53" s="2"/>
      <c r="AD53" s="2"/>
      <c r="AE53" s="2"/>
      <c r="AF53" s="2"/>
      <c r="AG53" s="2"/>
      <c r="AH53" s="2"/>
      <c r="AI53" s="2"/>
      <c r="AJ53" s="2"/>
      <c r="AK53" s="3"/>
    </row>
    <row r="54" spans="1:37" s="1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3"/>
    </row>
    <row r="55" spans="1:37" s="1" customFormat="1" x14ac:dyDescent="0.25">
      <c r="A55" s="2"/>
      <c r="B55" s="2"/>
      <c r="C55" s="2"/>
      <c r="D55" s="2" t="s">
        <v>18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 t="s">
        <v>18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3"/>
    </row>
    <row r="56" spans="1:37" s="1" customFormat="1" x14ac:dyDescent="0.25">
      <c r="A56" s="2"/>
      <c r="B56" s="2"/>
      <c r="C56" s="2"/>
      <c r="D56" s="8">
        <f>D58/D53*1000</f>
        <v>52.910052910052904</v>
      </c>
      <c r="E56" s="8">
        <f t="shared" ref="E56:O56" si="76">E58/E53*1000</f>
        <v>51.391104022682967</v>
      </c>
      <c r="F56" s="8">
        <f t="shared" si="76"/>
        <v>49.915761323467187</v>
      </c>
      <c r="G56" s="8">
        <f t="shared" si="76"/>
        <v>48.482772960114048</v>
      </c>
      <c r="H56" s="8">
        <f t="shared" si="76"/>
        <v>47.090923018675369</v>
      </c>
      <c r="I56" s="8">
        <f t="shared" si="76"/>
        <v>45.739030491823435</v>
      </c>
      <c r="J56" s="8">
        <f t="shared" si="76"/>
        <v>50.258561424007517</v>
      </c>
      <c r="K56" s="8">
        <f t="shared" si="76"/>
        <v>49.328316588704574</v>
      </c>
      <c r="L56" s="8">
        <f t="shared" si="76"/>
        <v>48.408339107686359</v>
      </c>
      <c r="M56" s="8">
        <f t="shared" si="76"/>
        <v>47.498723756211291</v>
      </c>
      <c r="N56" s="8">
        <f t="shared" si="76"/>
        <v>46.599559537321809</v>
      </c>
      <c r="O56" s="8">
        <f t="shared" si="76"/>
        <v>45.710929605494357</v>
      </c>
      <c r="P56" s="2"/>
      <c r="Q56" s="8">
        <f>Q58/Q53*1000</f>
        <v>52.910052910052904</v>
      </c>
      <c r="R56" s="8">
        <f t="shared" ref="R56:AB56" si="77">R58/R53*1000</f>
        <v>51.391104022682967</v>
      </c>
      <c r="S56" s="8">
        <f t="shared" si="77"/>
        <v>49.915761323467187</v>
      </c>
      <c r="T56" s="8">
        <f t="shared" si="77"/>
        <v>48.482772960114048</v>
      </c>
      <c r="U56" s="8">
        <f t="shared" si="77"/>
        <v>47.090923018675369</v>
      </c>
      <c r="V56" s="8">
        <f t="shared" si="77"/>
        <v>45.739030491823435</v>
      </c>
      <c r="W56" s="8">
        <f t="shared" si="77"/>
        <v>44.425948276747171</v>
      </c>
      <c r="X56" s="8">
        <f t="shared" si="77"/>
        <v>43.150562201816619</v>
      </c>
      <c r="Y56" s="8">
        <f t="shared" si="77"/>
        <v>41.911790081190311</v>
      </c>
      <c r="Z56" s="8">
        <f t="shared" si="77"/>
        <v>40.708580796562835</v>
      </c>
      <c r="AA56" s="8">
        <f t="shared" si="77"/>
        <v>39.539913405273957</v>
      </c>
      <c r="AB56" s="8">
        <f t="shared" si="77"/>
        <v>38.404796274022068</v>
      </c>
      <c r="AC56" s="2"/>
      <c r="AD56" s="2"/>
      <c r="AE56" s="2"/>
      <c r="AF56" s="2"/>
      <c r="AG56" s="2"/>
      <c r="AH56" s="2"/>
      <c r="AI56" s="2"/>
      <c r="AJ56" s="2"/>
      <c r="AK56" s="3"/>
    </row>
    <row r="57" spans="1:37" s="1" customFormat="1" x14ac:dyDescent="0.25">
      <c r="A57" s="2"/>
      <c r="B57" s="2"/>
      <c r="C57" s="2"/>
      <c r="D57" s="2" t="s">
        <v>19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 t="s">
        <v>19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3"/>
    </row>
    <row r="58" spans="1:37" s="1" customFormat="1" x14ac:dyDescent="0.25">
      <c r="A58" s="2"/>
      <c r="B58" s="2" t="s">
        <v>4</v>
      </c>
      <c r="C58" s="9">
        <f>B39</f>
        <v>0</v>
      </c>
      <c r="D58" s="10">
        <f>1000</f>
        <v>1000</v>
      </c>
      <c r="E58" s="10">
        <f>D58*(1+$C$22)</f>
        <v>1014.9999999999999</v>
      </c>
      <c r="F58" s="10">
        <f t="shared" ref="F58" si="78">E58*(1+$C$22)</f>
        <v>1030.2249999999997</v>
      </c>
      <c r="G58" s="10">
        <f t="shared" ref="G58" si="79">F58*(1+$C$22)</f>
        <v>1045.6783749999995</v>
      </c>
      <c r="H58" s="10">
        <f t="shared" ref="H58" si="80">G58*(1+$C$22)</f>
        <v>1061.3635506249993</v>
      </c>
      <c r="I58" s="10">
        <f t="shared" ref="I58" si="81">H58*(1+$C$22)</f>
        <v>1077.2840038843742</v>
      </c>
      <c r="J58" s="10">
        <f t="shared" ref="J58" si="82">I58*(1+$C$22)</f>
        <v>1093.4432639426398</v>
      </c>
      <c r="K58" s="10">
        <f t="shared" ref="K58" si="83">J58*(1+$C$22)</f>
        <v>1109.8449129017793</v>
      </c>
      <c r="L58" s="10">
        <f t="shared" ref="L58" si="84">K58*(1+$C$22)</f>
        <v>1126.4925865953057</v>
      </c>
      <c r="M58" s="10">
        <f t="shared" ref="M58" si="85">L58*(1+$C$22)</f>
        <v>1143.3899753942353</v>
      </c>
      <c r="N58" s="10">
        <f t="shared" ref="N58" si="86">M58*(1+$C$22)</f>
        <v>1160.5408250251487</v>
      </c>
      <c r="O58" s="10">
        <f t="shared" ref="O58" si="87">N58*(1+$C$22)</f>
        <v>1177.9489374005259</v>
      </c>
      <c r="P58" s="2"/>
      <c r="Q58" s="10">
        <f>1000</f>
        <v>1000</v>
      </c>
      <c r="R58" s="10">
        <f>Q58*(1+$C$22)</f>
        <v>1014.9999999999999</v>
      </c>
      <c r="S58" s="10">
        <f t="shared" ref="S58" si="88">R58*(1+$C$22)</f>
        <v>1030.2249999999997</v>
      </c>
      <c r="T58" s="10">
        <f t="shared" ref="T58" si="89">S58*(1+$C$22)</f>
        <v>1045.6783749999995</v>
      </c>
      <c r="U58" s="10">
        <f t="shared" ref="U58" si="90">T58*(1+$C$22)</f>
        <v>1061.3635506249993</v>
      </c>
      <c r="V58" s="10">
        <f t="shared" ref="V58" si="91">U58*(1+$C$22)</f>
        <v>1077.2840038843742</v>
      </c>
      <c r="W58" s="10">
        <f t="shared" ref="W58" si="92">V58*(1+$C$22)</f>
        <v>1093.4432639426398</v>
      </c>
      <c r="X58" s="10">
        <f t="shared" ref="X58" si="93">W58*(1+$C$22)</f>
        <v>1109.8449129017793</v>
      </c>
      <c r="Y58" s="10">
        <f t="shared" ref="Y58" si="94">X58*(1+$C$22)</f>
        <v>1126.4925865953057</v>
      </c>
      <c r="Z58" s="10">
        <f t="shared" ref="Z58" si="95">Y58*(1+$C$22)</f>
        <v>1143.3899753942353</v>
      </c>
      <c r="AA58" s="10">
        <f t="shared" ref="AA58" si="96">Z58*(1+$C$22)</f>
        <v>1160.5408250251487</v>
      </c>
      <c r="AB58" s="10">
        <f t="shared" ref="AB58" si="97">AA58*(1+$C$22)</f>
        <v>1177.9489374005259</v>
      </c>
      <c r="AC58" s="2"/>
      <c r="AD58" s="2"/>
      <c r="AE58" s="2"/>
      <c r="AF58" s="2"/>
      <c r="AG58" s="2"/>
      <c r="AH58" s="2"/>
      <c r="AI58" s="2"/>
      <c r="AJ58" s="2"/>
      <c r="AK58" s="3"/>
    </row>
    <row r="59" spans="1:37" s="1" customForma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3"/>
    </row>
    <row r="60" spans="1:37" s="1" customForma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3"/>
    </row>
    <row r="61" spans="1:37" s="1" customFormat="1" x14ac:dyDescent="0.25">
      <c r="A61" s="2"/>
      <c r="B61" s="2"/>
      <c r="C61" s="2" t="s">
        <v>13</v>
      </c>
      <c r="D61" s="2">
        <f>D50*D56/1000</f>
        <v>285.71428571428567</v>
      </c>
      <c r="E61" s="2">
        <f t="shared" ref="E61:O61" si="98">E50*E56/1000</f>
        <v>290</v>
      </c>
      <c r="F61" s="2">
        <f t="shared" si="98"/>
        <v>294.34999999999997</v>
      </c>
      <c r="G61" s="2">
        <f t="shared" si="98"/>
        <v>298.76524999999981</v>
      </c>
      <c r="H61" s="2">
        <f t="shared" si="98"/>
        <v>303.24672874999982</v>
      </c>
      <c r="I61" s="2">
        <f t="shared" si="98"/>
        <v>307.7954296812498</v>
      </c>
      <c r="J61" s="2">
        <f t="shared" si="98"/>
        <v>271.39623168964062</v>
      </c>
      <c r="K61" s="2">
        <f t="shared" si="98"/>
        <v>271.70036777058476</v>
      </c>
      <c r="L61" s="2">
        <f t="shared" si="98"/>
        <v>271.96579444123921</v>
      </c>
      <c r="M61" s="2">
        <f t="shared" si="98"/>
        <v>272.19253845535997</v>
      </c>
      <c r="N61" s="2">
        <f t="shared" si="98"/>
        <v>272.38065417917193</v>
      </c>
      <c r="O61" s="2">
        <f t="shared" si="98"/>
        <v>272.5302233188055</v>
      </c>
      <c r="P61" s="2"/>
      <c r="Q61" s="2">
        <f>Q50*Q56/1000</f>
        <v>285.71428571428567</v>
      </c>
      <c r="R61" s="2">
        <f t="shared" ref="R61:AB61" si="99">R50*R56/1000</f>
        <v>290</v>
      </c>
      <c r="S61" s="2">
        <f t="shared" si="99"/>
        <v>294.34999999999997</v>
      </c>
      <c r="T61" s="2">
        <f t="shared" si="99"/>
        <v>298.76524999999981</v>
      </c>
      <c r="U61" s="2">
        <f t="shared" si="99"/>
        <v>303.24672874999982</v>
      </c>
      <c r="V61" s="2">
        <f t="shared" si="99"/>
        <v>307.7954296812498</v>
      </c>
      <c r="W61" s="2">
        <f t="shared" si="99"/>
        <v>312.41236112646851</v>
      </c>
      <c r="X61" s="2">
        <f t="shared" si="99"/>
        <v>317.09854654336544</v>
      </c>
      <c r="Y61" s="2">
        <f t="shared" si="99"/>
        <v>321.85502474151599</v>
      </c>
      <c r="Z61" s="2">
        <f t="shared" si="99"/>
        <v>326.68285011263868</v>
      </c>
      <c r="AA61" s="2">
        <f t="shared" si="99"/>
        <v>331.58309286432831</v>
      </c>
      <c r="AB61" s="2">
        <f t="shared" si="99"/>
        <v>336.55683925729312</v>
      </c>
      <c r="AC61" s="2"/>
      <c r="AD61" s="2"/>
      <c r="AE61" s="2"/>
      <c r="AF61" s="2"/>
      <c r="AG61" s="2"/>
      <c r="AH61" s="2"/>
      <c r="AI61" s="2"/>
      <c r="AJ61" s="2"/>
      <c r="AK61" s="3"/>
    </row>
    <row r="62" spans="1:37" s="1" customFormat="1" x14ac:dyDescent="0.25">
      <c r="A62" s="2"/>
      <c r="B62" s="2" t="s">
        <v>20</v>
      </c>
      <c r="C62" s="2" t="s">
        <v>13</v>
      </c>
      <c r="D62" s="2">
        <f>D51*D56/1000</f>
        <v>214.28571428571425</v>
      </c>
      <c r="E62" s="2">
        <f t="shared" ref="E62:O62" si="100">E51*E56/1000</f>
        <v>217.5</v>
      </c>
      <c r="F62" s="2">
        <f t="shared" si="100"/>
        <v>220.76249999999999</v>
      </c>
      <c r="G62" s="2">
        <f t="shared" si="100"/>
        <v>224.07393749999991</v>
      </c>
      <c r="H62" s="2">
        <f t="shared" si="100"/>
        <v>227.43504656249985</v>
      </c>
      <c r="I62" s="2">
        <f t="shared" si="100"/>
        <v>230.84657226093731</v>
      </c>
      <c r="J62" s="2">
        <f t="shared" si="100"/>
        <v>203.54717376723045</v>
      </c>
      <c r="K62" s="2">
        <f t="shared" si="100"/>
        <v>203.7752758279386</v>
      </c>
      <c r="L62" s="2">
        <f t="shared" si="100"/>
        <v>203.97434583092937</v>
      </c>
      <c r="M62" s="2">
        <f t="shared" si="100"/>
        <v>204.14440384151999</v>
      </c>
      <c r="N62" s="2">
        <f t="shared" si="100"/>
        <v>204.28549063437902</v>
      </c>
      <c r="O62" s="2">
        <f t="shared" si="100"/>
        <v>204.39766748910415</v>
      </c>
      <c r="P62" s="2"/>
      <c r="Q62" s="2">
        <f>Q51*Q56/1000</f>
        <v>214.28571428571425</v>
      </c>
      <c r="R62" s="2">
        <f t="shared" ref="R62:AB62" si="101">R51*R56/1000</f>
        <v>217.5</v>
      </c>
      <c r="S62" s="2">
        <f t="shared" si="101"/>
        <v>220.76249999999999</v>
      </c>
      <c r="T62" s="2">
        <f t="shared" si="101"/>
        <v>224.07393749999991</v>
      </c>
      <c r="U62" s="2">
        <f t="shared" si="101"/>
        <v>227.43504656249985</v>
      </c>
      <c r="V62" s="2">
        <f t="shared" si="101"/>
        <v>230.84657226093731</v>
      </c>
      <c r="W62" s="2">
        <f t="shared" si="101"/>
        <v>234.3092708448514</v>
      </c>
      <c r="X62" s="2">
        <f t="shared" si="101"/>
        <v>237.82390990752413</v>
      </c>
      <c r="Y62" s="2">
        <f t="shared" si="101"/>
        <v>241.39126855613699</v>
      </c>
      <c r="Z62" s="2">
        <f t="shared" si="101"/>
        <v>245.01213758447901</v>
      </c>
      <c r="AA62" s="2">
        <f t="shared" si="101"/>
        <v>248.68731964824619</v>
      </c>
      <c r="AB62" s="2">
        <f t="shared" si="101"/>
        <v>252.41762944296985</v>
      </c>
      <c r="AC62" s="2"/>
      <c r="AD62" s="2"/>
      <c r="AE62" s="2"/>
      <c r="AF62" s="2"/>
      <c r="AG62" s="2"/>
      <c r="AH62" s="2"/>
      <c r="AI62" s="2"/>
      <c r="AJ62" s="2"/>
      <c r="AK62" s="3"/>
    </row>
    <row r="63" spans="1:37" s="1" customFormat="1" x14ac:dyDescent="0.25">
      <c r="A63" s="2"/>
      <c r="B63" s="2"/>
      <c r="C63" s="2" t="s">
        <v>16</v>
      </c>
      <c r="D63" s="2">
        <f>D52*D56/1000</f>
        <v>499.99999999999994</v>
      </c>
      <c r="E63" s="2">
        <f t="shared" ref="E63:O63" si="102">E52*E56/1000</f>
        <v>507.49999999999989</v>
      </c>
      <c r="F63" s="2">
        <f t="shared" si="102"/>
        <v>515.11249999999973</v>
      </c>
      <c r="G63" s="2">
        <f t="shared" si="102"/>
        <v>522.83918749999964</v>
      </c>
      <c r="H63" s="2">
        <f t="shared" si="102"/>
        <v>530.68177531249978</v>
      </c>
      <c r="I63" s="2">
        <f t="shared" si="102"/>
        <v>538.64200194218699</v>
      </c>
      <c r="J63" s="2">
        <f t="shared" si="102"/>
        <v>618.49985848576875</v>
      </c>
      <c r="K63" s="2">
        <f t="shared" si="102"/>
        <v>634.36926930325592</v>
      </c>
      <c r="L63" s="2">
        <f t="shared" si="102"/>
        <v>650.55244632313713</v>
      </c>
      <c r="M63" s="2">
        <f t="shared" si="102"/>
        <v>667.05303309735552</v>
      </c>
      <c r="N63" s="2">
        <f t="shared" si="102"/>
        <v>683.87468021159771</v>
      </c>
      <c r="O63" s="2">
        <f t="shared" si="102"/>
        <v>701.02104659261613</v>
      </c>
      <c r="P63" s="2"/>
      <c r="Q63" s="2">
        <f>Q52*Q56/1000</f>
        <v>499.99999999999994</v>
      </c>
      <c r="R63" s="2">
        <f t="shared" ref="R63:AB63" si="103">R52*R56/1000</f>
        <v>507.49999999999989</v>
      </c>
      <c r="S63" s="2">
        <f t="shared" si="103"/>
        <v>515.11249999999973</v>
      </c>
      <c r="T63" s="2">
        <f t="shared" si="103"/>
        <v>522.83918749999964</v>
      </c>
      <c r="U63" s="2">
        <f t="shared" si="103"/>
        <v>530.68177531249978</v>
      </c>
      <c r="V63" s="2">
        <f t="shared" si="103"/>
        <v>538.64200194218699</v>
      </c>
      <c r="W63" s="2">
        <f t="shared" si="103"/>
        <v>546.72163197131977</v>
      </c>
      <c r="X63" s="2">
        <f t="shared" si="103"/>
        <v>554.92245645088951</v>
      </c>
      <c r="Y63" s="2">
        <f t="shared" si="103"/>
        <v>563.24629329765287</v>
      </c>
      <c r="Z63" s="2">
        <f t="shared" si="103"/>
        <v>571.69498769711765</v>
      </c>
      <c r="AA63" s="2">
        <f t="shared" si="103"/>
        <v>580.27041251257435</v>
      </c>
      <c r="AB63" s="2">
        <f t="shared" si="103"/>
        <v>588.97446870026283</v>
      </c>
      <c r="AC63" s="2"/>
      <c r="AD63" s="2"/>
      <c r="AE63" s="2"/>
      <c r="AF63" s="2"/>
      <c r="AG63" s="2"/>
      <c r="AH63" s="2"/>
      <c r="AI63" s="2"/>
      <c r="AJ63" s="2"/>
      <c r="AK63" s="3"/>
    </row>
    <row r="64" spans="1:37" s="1" customForma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3"/>
    </row>
    <row r="65" spans="1:37" s="1" customForma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3"/>
    </row>
    <row r="66" spans="1:37" s="1" customFormat="1" x14ac:dyDescent="0.25">
      <c r="A66" s="2"/>
      <c r="B66" s="2"/>
      <c r="C66" s="2"/>
      <c r="D66" s="2">
        <v>2019</v>
      </c>
      <c r="E66" s="2">
        <v>2020</v>
      </c>
      <c r="F66" s="2">
        <v>2021</v>
      </c>
      <c r="G66" s="2">
        <v>2022</v>
      </c>
      <c r="H66" s="2">
        <v>2023</v>
      </c>
      <c r="I66" s="2">
        <v>2024</v>
      </c>
      <c r="J66" s="2">
        <v>2025</v>
      </c>
      <c r="K66" s="2">
        <v>2026</v>
      </c>
      <c r="L66" s="2">
        <v>2027</v>
      </c>
      <c r="M66" s="2">
        <v>2028</v>
      </c>
      <c r="N66" s="2">
        <v>2029</v>
      </c>
      <c r="O66" s="2">
        <v>2030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3"/>
    </row>
    <row r="67" spans="1:37" s="1" customFormat="1" x14ac:dyDescent="0.25">
      <c r="A67" s="2"/>
      <c r="B67" s="2"/>
      <c r="C67" s="2" t="s">
        <v>21</v>
      </c>
      <c r="D67" s="2">
        <f t="shared" ref="D67:D69" si="104">IF($B$2="Y",D61,Q61)</f>
        <v>285.71428571428567</v>
      </c>
      <c r="E67" s="2">
        <f t="shared" ref="E67:E69" si="105">IF($B$2="Y",E61,R61)</f>
        <v>290</v>
      </c>
      <c r="F67" s="2">
        <f t="shared" ref="F67:F69" si="106">IF($B$2="Y",F61,S61)</f>
        <v>294.34999999999997</v>
      </c>
      <c r="G67" s="2">
        <f t="shared" ref="G67:G69" si="107">IF($B$2="Y",G61,T61)</f>
        <v>298.76524999999981</v>
      </c>
      <c r="H67" s="2">
        <f t="shared" ref="H67:H69" si="108">IF($B$2="Y",H61,U61)</f>
        <v>303.24672874999982</v>
      </c>
      <c r="I67" s="2">
        <f t="shared" ref="I67:I69" si="109">IF($B$2="Y",I61,V61)</f>
        <v>307.7954296812498</v>
      </c>
      <c r="J67" s="2">
        <f t="shared" ref="J67:J69" si="110">IF($B$2="Y",J61,W61)</f>
        <v>312.41236112646851</v>
      </c>
      <c r="K67" s="2">
        <f t="shared" ref="K67:K69" si="111">IF($B$2="Y",K61,X61)</f>
        <v>317.09854654336544</v>
      </c>
      <c r="L67" s="2">
        <f t="shared" ref="L67:L69" si="112">IF($B$2="Y",L61,Y61)</f>
        <v>321.85502474151599</v>
      </c>
      <c r="M67" s="2">
        <f t="shared" ref="M67:M69" si="113">IF($B$2="Y",M61,Z61)</f>
        <v>326.68285011263868</v>
      </c>
      <c r="N67" s="2">
        <f t="shared" ref="N67:N69" si="114">IF($B$2="Y",N61,AA61)</f>
        <v>331.58309286432831</v>
      </c>
      <c r="O67" s="2">
        <f t="shared" ref="O67:O69" si="115">IF($B$2="Y",O61,AB61)</f>
        <v>336.55683925729312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3"/>
    </row>
    <row r="68" spans="1:37" s="1" customFormat="1" x14ac:dyDescent="0.25">
      <c r="A68" s="2"/>
      <c r="B68" s="2" t="s">
        <v>22</v>
      </c>
      <c r="C68" s="2" t="s">
        <v>23</v>
      </c>
      <c r="D68" s="2">
        <f t="shared" si="104"/>
        <v>214.28571428571425</v>
      </c>
      <c r="E68" s="2">
        <f t="shared" si="105"/>
        <v>217.5</v>
      </c>
      <c r="F68" s="2">
        <f t="shared" si="106"/>
        <v>220.76249999999999</v>
      </c>
      <c r="G68" s="2">
        <f t="shared" si="107"/>
        <v>224.07393749999991</v>
      </c>
      <c r="H68" s="2">
        <f t="shared" si="108"/>
        <v>227.43504656249985</v>
      </c>
      <c r="I68" s="2">
        <f t="shared" si="109"/>
        <v>230.84657226093731</v>
      </c>
      <c r="J68" s="2">
        <f t="shared" si="110"/>
        <v>234.3092708448514</v>
      </c>
      <c r="K68" s="2">
        <f t="shared" si="111"/>
        <v>237.82390990752413</v>
      </c>
      <c r="L68" s="2">
        <f t="shared" si="112"/>
        <v>241.39126855613699</v>
      </c>
      <c r="M68" s="2">
        <f t="shared" si="113"/>
        <v>245.01213758447901</v>
      </c>
      <c r="N68" s="2">
        <f t="shared" si="114"/>
        <v>248.68731964824619</v>
      </c>
      <c r="O68" s="2">
        <f t="shared" si="115"/>
        <v>252.41762944296985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3"/>
    </row>
    <row r="69" spans="1:37" s="1" customFormat="1" x14ac:dyDescent="0.25">
      <c r="A69" s="2"/>
      <c r="B69" s="2"/>
      <c r="C69" s="2" t="s">
        <v>26</v>
      </c>
      <c r="D69" s="2">
        <f t="shared" si="104"/>
        <v>499.99999999999994</v>
      </c>
      <c r="E69" s="2">
        <f t="shared" si="105"/>
        <v>507.49999999999989</v>
      </c>
      <c r="F69" s="2">
        <f t="shared" si="106"/>
        <v>515.11249999999973</v>
      </c>
      <c r="G69" s="2">
        <f t="shared" si="107"/>
        <v>522.83918749999964</v>
      </c>
      <c r="H69" s="2">
        <f t="shared" si="108"/>
        <v>530.68177531249978</v>
      </c>
      <c r="I69" s="2">
        <f t="shared" si="109"/>
        <v>538.64200194218699</v>
      </c>
      <c r="J69" s="2">
        <f t="shared" si="110"/>
        <v>546.72163197131977</v>
      </c>
      <c r="K69" s="2">
        <f t="shared" si="111"/>
        <v>554.92245645088951</v>
      </c>
      <c r="L69" s="2">
        <f t="shared" si="112"/>
        <v>563.24629329765287</v>
      </c>
      <c r="M69" s="2">
        <f t="shared" si="113"/>
        <v>571.69498769711765</v>
      </c>
      <c r="N69" s="2">
        <f t="shared" si="114"/>
        <v>580.27041251257435</v>
      </c>
      <c r="O69" s="2">
        <f t="shared" si="115"/>
        <v>588.97446870026283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3"/>
    </row>
    <row r="70" spans="1:37" s="1" customForma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3"/>
    </row>
    <row r="71" spans="1:37" s="1" customFormat="1" x14ac:dyDescent="0.25">
      <c r="A71" s="2"/>
      <c r="B71" s="2"/>
      <c r="C71" s="2" t="s">
        <v>13</v>
      </c>
      <c r="D71" s="2">
        <f>D67/SUM(D$31:D$33)</f>
        <v>0.28571428571428575</v>
      </c>
      <c r="E71" s="2">
        <f t="shared" ref="E71:O71" si="116">E67/SUM(E$31:E$33)</f>
        <v>0.28571428571428575</v>
      </c>
      <c r="F71" s="2">
        <f t="shared" si="116"/>
        <v>0.28571428571428575</v>
      </c>
      <c r="G71" s="2">
        <f t="shared" si="116"/>
        <v>0.28571428571428564</v>
      </c>
      <c r="H71" s="2">
        <f t="shared" si="116"/>
        <v>0.2857142857142857</v>
      </c>
      <c r="I71" s="2">
        <f t="shared" si="116"/>
        <v>0.28571428571428575</v>
      </c>
      <c r="J71" s="2">
        <f t="shared" si="116"/>
        <v>0.28571428571428575</v>
      </c>
      <c r="K71" s="2">
        <f t="shared" si="116"/>
        <v>0.2857142857142857</v>
      </c>
      <c r="L71" s="2">
        <f t="shared" si="116"/>
        <v>0.2857142857142857</v>
      </c>
      <c r="M71" s="2">
        <f t="shared" si="116"/>
        <v>0.28571428571428575</v>
      </c>
      <c r="N71" s="2">
        <f t="shared" si="116"/>
        <v>0.28571428571428575</v>
      </c>
      <c r="O71" s="2">
        <f t="shared" si="116"/>
        <v>0.28571428571428575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3"/>
    </row>
    <row r="72" spans="1:37" s="1" customFormat="1" x14ac:dyDescent="0.25">
      <c r="A72" s="2" t="s">
        <v>22</v>
      </c>
      <c r="B72" s="2" t="s">
        <v>25</v>
      </c>
      <c r="C72" s="2" t="s">
        <v>13</v>
      </c>
      <c r="D72" s="2">
        <f t="shared" ref="D72:O72" si="117">D68/SUM(D$31:D$33)</f>
        <v>0.2142857142857143</v>
      </c>
      <c r="E72" s="2">
        <f t="shared" si="117"/>
        <v>0.2142857142857143</v>
      </c>
      <c r="F72" s="2">
        <f t="shared" si="117"/>
        <v>0.21428571428571433</v>
      </c>
      <c r="G72" s="2">
        <f t="shared" si="117"/>
        <v>0.2142857142857143</v>
      </c>
      <c r="H72" s="2">
        <f t="shared" si="117"/>
        <v>0.21428571428571427</v>
      </c>
      <c r="I72" s="2">
        <f t="shared" si="117"/>
        <v>0.21428571428571427</v>
      </c>
      <c r="J72" s="2">
        <f t="shared" si="117"/>
        <v>0.21428571428571436</v>
      </c>
      <c r="K72" s="2">
        <f t="shared" si="117"/>
        <v>0.21428571428571433</v>
      </c>
      <c r="L72" s="2">
        <f t="shared" si="117"/>
        <v>0.21428571428571427</v>
      </c>
      <c r="M72" s="2">
        <f t="shared" si="117"/>
        <v>0.2142857142857143</v>
      </c>
      <c r="N72" s="2">
        <f t="shared" si="117"/>
        <v>0.21428571428571427</v>
      </c>
      <c r="O72" s="2">
        <f t="shared" si="117"/>
        <v>0.21428571428571436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3"/>
    </row>
    <row r="73" spans="1:37" s="1" customFormat="1" x14ac:dyDescent="0.25">
      <c r="A73" s="2"/>
      <c r="B73" s="2"/>
      <c r="C73" s="2" t="s">
        <v>16</v>
      </c>
      <c r="D73" s="2">
        <f t="shared" ref="D73:O73" si="118">D69/SUM(D$31:D$33)</f>
        <v>0.50000000000000011</v>
      </c>
      <c r="E73" s="2">
        <f t="shared" si="118"/>
        <v>0.49999999999999994</v>
      </c>
      <c r="F73" s="2">
        <f t="shared" si="118"/>
        <v>0.49999999999999989</v>
      </c>
      <c r="G73" s="2">
        <f t="shared" si="118"/>
        <v>0.49999999999999989</v>
      </c>
      <c r="H73" s="2">
        <f t="shared" si="118"/>
        <v>0.50000000000000011</v>
      </c>
      <c r="I73" s="2">
        <f t="shared" si="118"/>
        <v>0.49999999999999989</v>
      </c>
      <c r="J73" s="2">
        <f t="shared" si="118"/>
        <v>0.5</v>
      </c>
      <c r="K73" s="2">
        <f t="shared" si="118"/>
        <v>0.5</v>
      </c>
      <c r="L73" s="2">
        <f t="shared" si="118"/>
        <v>0.49999999999999989</v>
      </c>
      <c r="M73" s="2">
        <f t="shared" si="118"/>
        <v>0.5</v>
      </c>
      <c r="N73" s="2">
        <f t="shared" si="118"/>
        <v>0.49999999999999989</v>
      </c>
      <c r="O73" s="2">
        <f t="shared" si="118"/>
        <v>0.5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3"/>
    </row>
    <row r="74" spans="1:37" s="1" customForma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3"/>
    </row>
    <row r="75" spans="1:37" s="1" customForma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3"/>
    </row>
    <row r="76" spans="1:37" s="1" customForma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3"/>
    </row>
    <row r="77" spans="1:37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7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7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7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73F94-E58F-402A-836B-B230A2C29CD6}">
  <dimension ref="A1:AE113"/>
  <sheetViews>
    <sheetView workbookViewId="0">
      <selection activeCell="H10" sqref="H10"/>
    </sheetView>
  </sheetViews>
  <sheetFormatPr defaultRowHeight="15" x14ac:dyDescent="0.25"/>
  <cols>
    <col min="2" max="2" width="24.28515625" bestFit="1" customWidth="1"/>
    <col min="3" max="3" width="6.7109375" bestFit="1" customWidth="1"/>
    <col min="4" max="4" width="35.28515625" bestFit="1" customWidth="1"/>
    <col min="5" max="5" width="6.7109375" bestFit="1" customWidth="1"/>
    <col min="6" max="6" width="23.7109375" bestFit="1" customWidth="1"/>
    <col min="7" max="7" width="7.28515625" bestFit="1" customWidth="1"/>
    <col min="8" max="8" width="42.85546875" bestFit="1" customWidth="1"/>
  </cols>
  <sheetData>
    <row r="1" spans="1:3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61.5" x14ac:dyDescent="0.9">
      <c r="A3" s="1"/>
      <c r="B3" s="11" t="s">
        <v>14</v>
      </c>
      <c r="C3" s="11" t="s">
        <v>27</v>
      </c>
      <c r="D3" s="11" t="s">
        <v>28</v>
      </c>
      <c r="E3" s="11" t="s">
        <v>27</v>
      </c>
      <c r="F3" s="11" t="s">
        <v>18</v>
      </c>
      <c r="G3" s="11" t="s">
        <v>29</v>
      </c>
      <c r="H3" s="11" t="s">
        <v>20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61.5" x14ac:dyDescent="0.9">
      <c r="A4" s="1"/>
      <c r="B4" s="11"/>
      <c r="C4" s="11"/>
      <c r="D4" s="11"/>
      <c r="E4" s="11"/>
      <c r="F4" s="11"/>
      <c r="G4" s="11"/>
      <c r="H4" s="1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61.5" x14ac:dyDescent="0.9">
      <c r="A5" s="1"/>
      <c r="B5" s="11" t="s">
        <v>14</v>
      </c>
      <c r="C5" s="11" t="s">
        <v>27</v>
      </c>
      <c r="D5" s="12">
        <v>1.35E-2</v>
      </c>
      <c r="E5" s="11" t="s">
        <v>27</v>
      </c>
      <c r="F5" s="13">
        <f>H5/D5*1000</f>
        <v>740.74074074074076</v>
      </c>
      <c r="G5" s="11" t="s">
        <v>29</v>
      </c>
      <c r="H5" s="14">
        <v>0.01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VanBrown, Nick</dc:creator>
  <cp:keywords/>
  <dc:description/>
  <cp:lastModifiedBy>Moore, Megan</cp:lastModifiedBy>
  <cp:revision/>
  <dcterms:created xsi:type="dcterms:W3CDTF">2022-01-11T21:53:53Z</dcterms:created>
  <dcterms:modified xsi:type="dcterms:W3CDTF">2022-01-24T20:22:21Z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9005c3ef-c22d-4c15-9ee2-82381a194802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