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T:\Districting\2020\Meetings\August-4-2020\"/>
    </mc:Choice>
  </mc:AlternateContent>
  <xr:revisionPtr revIDLastSave="0" documentId="8_{003C3072-4DB6-467F-9342-303CE6C3A820}" xr6:coauthVersionLast="36" xr6:coauthVersionMax="36" xr10:uidLastSave="{00000000-0000-0000-0000-000000000000}"/>
  <bookViews>
    <workbookView xWindow="-120" yWindow="-120" windowWidth="29040" windowHeight="15840" xr2:uid="{00000000-000D-0000-FFFF-FFFF00000000}"/>
  </bookViews>
  <sheets>
    <sheet name="State Rank" sheetId="5" r:id="rId1"/>
    <sheet name="Tribal Response" sheetId="6" r:id="rId2"/>
    <sheet name="Census Tract Report" sheetId="2" r:id="rId3"/>
    <sheet name="Sheet1" sheetId="17" state="hidden" r:id="rId4"/>
    <sheet name="Zip code" sheetId="13" state="hidden" r:id="rId5"/>
    <sheet name="2018 Populations" sheetId="8" state="hidden" r:id="rId6"/>
    <sheet name="Correlation UL and RR on 4_16" sheetId="7" state="hidden" r:id="rId7"/>
    <sheet name="Over 50% Mail Low Response" sheetId="11" state="hidden" r:id="rId8"/>
    <sheet name="DEC2020_RESPONSERATE_COUNTY_TRA" sheetId="1" state="hidden" r:id="rId9"/>
    <sheet name="worksheet upper" sheetId="16" state="hidden" r:id="rId10"/>
    <sheet name="Upper Leg. by County then Tract" sheetId="15" r:id="rId11"/>
    <sheet name="Lower Leg. by County then Tract" sheetId="19" r:id="rId12"/>
    <sheet name="work sheet Lower by Tract" sheetId="14" state="hidden" r:id="rId13"/>
    <sheet name="Counties Only" sheetId="12" state="hidden" r:id="rId14"/>
    <sheet name="Method of Enumeration" sheetId="3" state="hidden" r:id="rId15"/>
  </sheets>
  <definedNames>
    <definedName name="_xlnm._FilterDatabase" localSheetId="2" hidden="1">'Census Tract Report'!$A$1:$CE$375</definedName>
    <definedName name="_xlnm._FilterDatabase" localSheetId="6" hidden="1">'Correlation UL and RR on 4_16'!$B$1:$B$375</definedName>
    <definedName name="_xlnm._FilterDatabase" localSheetId="13" hidden="1">'Counties Only'!$B$1:$B$57</definedName>
    <definedName name="_xlnm._FilterDatabase" localSheetId="8" hidden="1">DEC2020_RESPONSERATE_COUNTY_TRA!$A$2:$CO$720</definedName>
    <definedName name="_xlnm._FilterDatabase" localSheetId="7" hidden="1">'Over 50% Mail Low Response'!$I$1:$I$33</definedName>
    <definedName name="_xlnm._FilterDatabase" localSheetId="3" hidden="1">Sheet1!$K$1:$O$378</definedName>
    <definedName name="_xlnm._FilterDatabase" localSheetId="10" hidden="1">'Upper Leg. by County then Tract'!$B$1:$B$622</definedName>
    <definedName name="_xlnm._FilterDatabase" localSheetId="12" hidden="1">'work sheet Lower by Tract'!$D$88:$D$97</definedName>
    <definedName name="_xlnm._FilterDatabase" localSheetId="9" hidden="1">'worksheet upper'!$M$1:$M$545</definedName>
    <definedName name="_xlnm.Extract" localSheetId="7">'Over 50% Mail Low Response'!#REF!</definedName>
    <definedName name="_xlnm.Extract" localSheetId="10">'Upper Leg. by County then Tract'!#REF!</definedName>
    <definedName name="_xlnm.Extract" localSheetId="9">'worksheet upper'!$N$1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52" i="19" l="1"/>
  <c r="E776" i="19"/>
  <c r="E775" i="19"/>
  <c r="E774" i="19"/>
  <c r="E773" i="19"/>
  <c r="E772" i="19"/>
  <c r="E771" i="19"/>
  <c r="E770" i="19"/>
  <c r="E769" i="19"/>
  <c r="E768" i="19"/>
  <c r="E767" i="19"/>
  <c r="E766" i="19"/>
  <c r="E765" i="19"/>
  <c r="E764" i="19"/>
  <c r="E763" i="19"/>
  <c r="E762" i="19"/>
  <c r="E761" i="19"/>
  <c r="E760" i="19"/>
  <c r="E759" i="19"/>
  <c r="E758" i="19"/>
  <c r="E757" i="19"/>
  <c r="E756" i="19"/>
  <c r="E755" i="19"/>
  <c r="E754" i="19"/>
  <c r="E753" i="19"/>
  <c r="E752" i="19"/>
  <c r="E751" i="19"/>
  <c r="E750" i="19"/>
  <c r="E749" i="19"/>
  <c r="E748" i="19"/>
  <c r="E747" i="19"/>
  <c r="E746" i="19"/>
  <c r="E745" i="19"/>
  <c r="E744" i="19"/>
  <c r="E743" i="19"/>
  <c r="E742" i="19"/>
  <c r="E741" i="19"/>
  <c r="E740" i="19"/>
  <c r="E739" i="19"/>
  <c r="E738" i="19"/>
  <c r="E737" i="19"/>
  <c r="E736" i="19"/>
  <c r="E735" i="19"/>
  <c r="E734" i="19"/>
  <c r="E733" i="19"/>
  <c r="E732" i="19"/>
  <c r="E731" i="19"/>
  <c r="E730" i="19"/>
  <c r="E729" i="19"/>
  <c r="E728" i="19"/>
  <c r="E727" i="19"/>
  <c r="E726" i="19"/>
  <c r="E725" i="19"/>
  <c r="E724" i="19"/>
  <c r="E723" i="19"/>
  <c r="E722" i="19"/>
  <c r="E721" i="19"/>
  <c r="E720" i="19"/>
  <c r="E719" i="19"/>
  <c r="E718" i="19"/>
  <c r="E717" i="19"/>
  <c r="E716" i="19"/>
  <c r="E715" i="19"/>
  <c r="E714" i="19"/>
  <c r="E713" i="19"/>
  <c r="E712" i="19"/>
  <c r="E711" i="19"/>
  <c r="E710" i="19"/>
  <c r="E709" i="19"/>
  <c r="E708" i="19"/>
  <c r="E707" i="19"/>
  <c r="E706" i="19"/>
  <c r="E705" i="19"/>
  <c r="E704" i="19"/>
  <c r="E703" i="19"/>
  <c r="E702" i="19"/>
  <c r="E701" i="19"/>
  <c r="E700" i="19"/>
  <c r="E699" i="19"/>
  <c r="E698" i="19"/>
  <c r="E697" i="19"/>
  <c r="E696" i="19"/>
  <c r="E695" i="19"/>
  <c r="E694" i="19"/>
  <c r="E693" i="19"/>
  <c r="E692" i="19"/>
  <c r="E691" i="19"/>
  <c r="E690" i="19"/>
  <c r="E689" i="19"/>
  <c r="E688" i="19"/>
  <c r="E687" i="19"/>
  <c r="E686" i="19"/>
  <c r="E685" i="19"/>
  <c r="E684" i="19"/>
  <c r="E683" i="19"/>
  <c r="E682" i="19"/>
  <c r="E681" i="19"/>
  <c r="E680" i="19"/>
  <c r="E679" i="19"/>
  <c r="E678" i="19"/>
  <c r="E677" i="19"/>
  <c r="E675" i="19"/>
  <c r="E673" i="19"/>
  <c r="E671" i="19"/>
  <c r="E670" i="19"/>
  <c r="E669" i="19"/>
  <c r="E668" i="19"/>
  <c r="E667" i="19"/>
  <c r="E666" i="19"/>
  <c r="E665" i="19"/>
  <c r="E664" i="19"/>
  <c r="E663" i="19"/>
  <c r="E661" i="19"/>
  <c r="E659" i="19"/>
  <c r="E658" i="19"/>
  <c r="E656" i="19"/>
  <c r="E655" i="19"/>
  <c r="E654" i="19"/>
  <c r="E651" i="19"/>
  <c r="E650" i="19"/>
  <c r="E648" i="19"/>
  <c r="E647" i="19"/>
  <c r="E646" i="19"/>
  <c r="E645" i="19"/>
  <c r="E644" i="19"/>
  <c r="E643" i="19"/>
  <c r="E641" i="19"/>
  <c r="E640" i="19"/>
  <c r="E639" i="19"/>
  <c r="E638" i="19"/>
  <c r="E637" i="19"/>
  <c r="E636" i="19"/>
  <c r="E635" i="19"/>
  <c r="E634" i="19"/>
  <c r="E633" i="19"/>
  <c r="E632" i="19"/>
  <c r="E631" i="19"/>
  <c r="E630" i="19"/>
  <c r="E629" i="19"/>
  <c r="E628" i="19"/>
  <c r="E627" i="19"/>
  <c r="E626" i="19"/>
  <c r="E625" i="19"/>
  <c r="E624" i="19"/>
  <c r="E623" i="19"/>
  <c r="E622" i="19"/>
  <c r="E621" i="19"/>
  <c r="E619" i="19"/>
  <c r="E618" i="19"/>
  <c r="E616" i="19"/>
  <c r="E615" i="19"/>
  <c r="E614" i="19"/>
  <c r="E613" i="19"/>
  <c r="E612" i="19"/>
  <c r="E610" i="19"/>
  <c r="E609" i="19"/>
  <c r="E608" i="19"/>
  <c r="E607" i="19"/>
  <c r="E606" i="19"/>
  <c r="E605" i="19"/>
  <c r="E603" i="19"/>
  <c r="E602" i="19"/>
  <c r="E601" i="19"/>
  <c r="E600" i="19"/>
  <c r="E599" i="19"/>
  <c r="E597" i="19"/>
  <c r="E596" i="19"/>
  <c r="E595" i="19"/>
  <c r="E594" i="19"/>
  <c r="E593" i="19"/>
  <c r="E591" i="19"/>
  <c r="E590" i="19"/>
  <c r="E589" i="19"/>
  <c r="E588" i="19"/>
  <c r="E587" i="19"/>
  <c r="E586" i="19"/>
  <c r="E585" i="19"/>
  <c r="E584" i="19"/>
  <c r="E583" i="19"/>
  <c r="E582" i="19"/>
  <c r="E581" i="19"/>
  <c r="E580" i="19"/>
  <c r="E579" i="19"/>
  <c r="E578" i="19"/>
  <c r="E577" i="19"/>
  <c r="E576" i="19"/>
  <c r="E575" i="19"/>
  <c r="E574" i="19"/>
  <c r="E573" i="19"/>
  <c r="E572" i="19"/>
  <c r="E571" i="19"/>
  <c r="E570" i="19"/>
  <c r="E569" i="19"/>
  <c r="E568" i="19"/>
  <c r="E567" i="19"/>
  <c r="E566" i="19"/>
  <c r="E564" i="19"/>
  <c r="E562" i="19"/>
  <c r="E561" i="19"/>
  <c r="E560" i="19"/>
  <c r="E558" i="19"/>
  <c r="E557" i="19"/>
  <c r="E555" i="19"/>
  <c r="E554" i="19"/>
  <c r="E553" i="19"/>
  <c r="E552" i="19"/>
  <c r="E550" i="19"/>
  <c r="E549" i="19"/>
  <c r="E547" i="19"/>
  <c r="E545" i="19"/>
  <c r="E544" i="19"/>
  <c r="E543" i="19"/>
  <c r="E542" i="19"/>
  <c r="E541" i="19"/>
  <c r="E540" i="19"/>
  <c r="E539" i="19"/>
  <c r="E538" i="19"/>
  <c r="E537" i="19"/>
  <c r="E536" i="19"/>
  <c r="E534" i="19"/>
  <c r="E533" i="19"/>
  <c r="E531" i="19"/>
  <c r="E530" i="19"/>
  <c r="E529" i="19"/>
  <c r="E528" i="19"/>
  <c r="E527" i="19"/>
  <c r="E526" i="19"/>
  <c r="E525" i="19"/>
  <c r="E524" i="19"/>
  <c r="E523" i="19"/>
  <c r="E522" i="19"/>
  <c r="E521" i="19"/>
  <c r="E520" i="19"/>
  <c r="E519" i="19"/>
  <c r="E518" i="19"/>
  <c r="E517" i="19"/>
  <c r="E516" i="19"/>
  <c r="E515" i="19"/>
  <c r="E514" i="19"/>
  <c r="E513" i="19"/>
  <c r="E512" i="19"/>
  <c r="E511" i="19"/>
  <c r="E510" i="19"/>
  <c r="E509" i="19"/>
  <c r="E508" i="19"/>
  <c r="E507" i="19"/>
  <c r="E506" i="19"/>
  <c r="E505" i="19"/>
  <c r="E504" i="19"/>
  <c r="E503" i="19"/>
  <c r="E502" i="19"/>
  <c r="E501" i="19"/>
  <c r="E500" i="19"/>
  <c r="E499" i="19"/>
  <c r="E498" i="19"/>
  <c r="E497" i="19"/>
  <c r="E496" i="19"/>
  <c r="E495" i="19"/>
  <c r="E494" i="19"/>
  <c r="E493" i="19"/>
  <c r="E492" i="19"/>
  <c r="E491" i="19"/>
  <c r="E490" i="19"/>
  <c r="E489" i="19"/>
  <c r="E488" i="19"/>
  <c r="E487" i="19"/>
  <c r="E486" i="19"/>
  <c r="E485" i="19"/>
  <c r="E484" i="19"/>
  <c r="E483" i="19"/>
  <c r="E482" i="19"/>
  <c r="E481" i="19"/>
  <c r="E480" i="19"/>
  <c r="E479" i="19"/>
  <c r="E478" i="19"/>
  <c r="E477" i="19"/>
  <c r="E476" i="19"/>
  <c r="E475" i="19"/>
  <c r="E474" i="19"/>
  <c r="E473" i="19"/>
  <c r="E472" i="19"/>
  <c r="E471" i="19"/>
  <c r="E470" i="19"/>
  <c r="E469" i="19"/>
  <c r="E468" i="19"/>
  <c r="E467" i="19"/>
  <c r="E466" i="19"/>
  <c r="E465" i="19"/>
  <c r="E464" i="19"/>
  <c r="E463" i="19"/>
  <c r="E462" i="19"/>
  <c r="E461" i="19"/>
  <c r="E460" i="19"/>
  <c r="E459" i="19"/>
  <c r="E458" i="19"/>
  <c r="E457" i="19"/>
  <c r="E456" i="19"/>
  <c r="E455" i="19"/>
  <c r="E454" i="19"/>
  <c r="E453" i="19"/>
  <c r="E452" i="19"/>
  <c r="E451" i="19"/>
  <c r="E450" i="19"/>
  <c r="E449" i="19"/>
  <c r="E448" i="19"/>
  <c r="E447" i="19"/>
  <c r="E446" i="19"/>
  <c r="E445" i="19"/>
  <c r="E444" i="19"/>
  <c r="E443" i="19"/>
  <c r="E442" i="19"/>
  <c r="E440" i="19"/>
  <c r="E439" i="19"/>
  <c r="E437" i="19"/>
  <c r="E435" i="19"/>
  <c r="E433" i="19"/>
  <c r="E432" i="19"/>
  <c r="E431" i="19"/>
  <c r="E430" i="19"/>
  <c r="E428" i="19"/>
  <c r="E427" i="19"/>
  <c r="E426" i="19"/>
  <c r="E425" i="19"/>
  <c r="E424" i="19"/>
  <c r="E423" i="19"/>
  <c r="E422" i="19"/>
  <c r="E421" i="19"/>
  <c r="E420" i="19"/>
  <c r="E418" i="19"/>
  <c r="E416" i="19"/>
  <c r="E415" i="19"/>
  <c r="E414" i="19"/>
  <c r="E413" i="19"/>
  <c r="E412" i="19"/>
  <c r="E411" i="19"/>
  <c r="E410" i="19"/>
  <c r="E409" i="19"/>
  <c r="E408" i="19"/>
  <c r="E407" i="19"/>
  <c r="E406" i="19"/>
  <c r="E405" i="19"/>
  <c r="E404" i="19"/>
  <c r="E403" i="19"/>
  <c r="E402" i="19"/>
  <c r="E401" i="19"/>
  <c r="E400" i="19"/>
  <c r="E399" i="19"/>
  <c r="E398" i="19"/>
  <c r="E397" i="19"/>
  <c r="E396" i="19"/>
  <c r="E395" i="19"/>
  <c r="E394" i="19"/>
  <c r="E393" i="19"/>
  <c r="E392" i="19"/>
  <c r="E391" i="19"/>
  <c r="E390" i="19"/>
  <c r="E389" i="19"/>
  <c r="E388" i="19"/>
  <c r="E387" i="19"/>
  <c r="E386" i="19"/>
  <c r="E385" i="19"/>
  <c r="E384" i="19"/>
  <c r="E383" i="19"/>
  <c r="E382" i="19"/>
  <c r="E381" i="19"/>
  <c r="E380" i="19"/>
  <c r="E379" i="19"/>
  <c r="E378" i="19"/>
  <c r="E377" i="19"/>
  <c r="E376" i="19"/>
  <c r="E375" i="19"/>
  <c r="E374" i="19"/>
  <c r="E373" i="19"/>
  <c r="E372" i="19"/>
  <c r="E371" i="19"/>
  <c r="E369" i="19"/>
  <c r="E368" i="19"/>
  <c r="E367" i="19"/>
  <c r="E366" i="19"/>
  <c r="E365" i="19"/>
  <c r="E364" i="19"/>
  <c r="E363" i="19"/>
  <c r="E362" i="19"/>
  <c r="E361" i="19"/>
  <c r="E360" i="19"/>
  <c r="E359" i="19"/>
  <c r="E358" i="19"/>
  <c r="E357" i="19"/>
  <c r="E356" i="19"/>
  <c r="E355" i="19"/>
  <c r="E354" i="19"/>
  <c r="E353" i="19"/>
  <c r="E352" i="19"/>
  <c r="E351" i="19"/>
  <c r="E350" i="19"/>
  <c r="E349" i="19"/>
  <c r="E348" i="19"/>
  <c r="E347" i="19"/>
  <c r="E345" i="19"/>
  <c r="E343" i="19"/>
  <c r="E342" i="19"/>
  <c r="E341" i="19"/>
  <c r="E340" i="19"/>
  <c r="E338" i="19"/>
  <c r="E337" i="19"/>
  <c r="E336" i="19"/>
  <c r="E335" i="19"/>
  <c r="E334" i="19"/>
  <c r="E333" i="19"/>
  <c r="E332" i="19"/>
  <c r="E331" i="19"/>
  <c r="E330" i="19"/>
  <c r="E329" i="19"/>
  <c r="E328" i="19"/>
  <c r="E327" i="19"/>
  <c r="E326" i="19"/>
  <c r="E324" i="19"/>
  <c r="E323" i="19"/>
  <c r="E321" i="19"/>
  <c r="E319" i="19"/>
  <c r="E318" i="19"/>
  <c r="E317" i="19"/>
  <c r="E316" i="19"/>
  <c r="E315" i="19"/>
  <c r="E314" i="19"/>
  <c r="E313" i="19"/>
  <c r="E311" i="19"/>
  <c r="E309" i="19"/>
  <c r="E308" i="19"/>
  <c r="E307" i="19"/>
  <c r="E306" i="19"/>
  <c r="E305" i="19"/>
  <c r="E304"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E162" i="19"/>
  <c r="E161" i="19"/>
  <c r="E160" i="19"/>
  <c r="E159" i="19"/>
  <c r="E158" i="19"/>
  <c r="E157" i="19"/>
  <c r="E156" i="19"/>
  <c r="E155" i="19"/>
  <c r="E154" i="19"/>
  <c r="E153" i="19"/>
  <c r="E152" i="19"/>
  <c r="E151" i="19"/>
  <c r="E150" i="19"/>
  <c r="E149" i="19"/>
  <c r="E148" i="19"/>
  <c r="E147" i="19"/>
  <c r="E146" i="19"/>
  <c r="E145" i="19"/>
  <c r="E144" i="19"/>
  <c r="E143" i="19"/>
  <c r="E142" i="19"/>
  <c r="E141" i="19"/>
  <c r="E140" i="19"/>
  <c r="E139" i="19"/>
  <c r="E138" i="19"/>
  <c r="E137" i="19"/>
  <c r="E135" i="19"/>
  <c r="E134" i="19"/>
  <c r="E133" i="19"/>
  <c r="E132" i="19"/>
  <c r="E130" i="19"/>
  <c r="E128" i="19"/>
  <c r="E127" i="19"/>
  <c r="E126" i="19"/>
  <c r="E125" i="19"/>
  <c r="E124" i="19"/>
  <c r="E123" i="19"/>
  <c r="E121" i="19"/>
  <c r="E120" i="19"/>
  <c r="E119" i="19"/>
  <c r="E117" i="19"/>
  <c r="E115" i="19"/>
  <c r="E114" i="19"/>
  <c r="E113" i="19"/>
  <c r="E112" i="19"/>
  <c r="E111" i="19"/>
  <c r="E110" i="19"/>
  <c r="E109" i="19"/>
  <c r="E108" i="19"/>
  <c r="E107" i="19"/>
  <c r="E105" i="19"/>
  <c r="E104" i="19"/>
  <c r="E103" i="19"/>
  <c r="E101" i="19"/>
  <c r="E100" i="19"/>
  <c r="E99" i="19"/>
  <c r="E98" i="19"/>
  <c r="E97" i="19"/>
  <c r="E96" i="19"/>
  <c r="E95" i="19"/>
  <c r="E94" i="19"/>
  <c r="E93" i="19"/>
  <c r="E92" i="19"/>
  <c r="E91" i="19"/>
  <c r="E90" i="19"/>
  <c r="E89" i="19"/>
  <c r="E88" i="19"/>
  <c r="E87" i="19"/>
  <c r="E86" i="19"/>
  <c r="E85" i="19"/>
  <c r="E84" i="19"/>
  <c r="E83" i="19"/>
  <c r="E82" i="19"/>
  <c r="E81" i="19"/>
  <c r="E80" i="19"/>
  <c r="E79" i="19"/>
  <c r="E78" i="19"/>
  <c r="E77" i="19"/>
  <c r="E76" i="19"/>
  <c r="E75" i="19"/>
  <c r="E74" i="19"/>
  <c r="E73" i="19"/>
  <c r="E72" i="19"/>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4" i="19"/>
  <c r="E32" i="19"/>
  <c r="E31" i="19"/>
  <c r="E30" i="19"/>
  <c r="E29" i="19"/>
  <c r="E28" i="19"/>
  <c r="E26" i="19"/>
  <c r="E25" i="19"/>
  <c r="E23" i="19"/>
  <c r="E22" i="19"/>
  <c r="E21" i="19"/>
  <c r="E20" i="19"/>
  <c r="E19" i="19"/>
  <c r="E18" i="19"/>
  <c r="E16" i="19"/>
  <c r="E15" i="19"/>
  <c r="E14" i="19"/>
  <c r="E13" i="19"/>
  <c r="E12" i="19"/>
  <c r="E11" i="19"/>
  <c r="E10" i="19"/>
  <c r="E9" i="19"/>
  <c r="E7" i="19"/>
  <c r="E6" i="19"/>
  <c r="E5" i="19"/>
  <c r="E3" i="19"/>
  <c r="E5" i="15"/>
  <c r="CF382" i="1"/>
  <c r="CB375" i="2" l="1"/>
  <c r="CD375" i="2" s="1"/>
  <c r="CB374" i="2"/>
  <c r="CD374" i="2" s="1"/>
  <c r="CB373" i="2"/>
  <c r="CD373" i="2" s="1"/>
  <c r="CB372" i="2"/>
  <c r="CD372" i="2" s="1"/>
  <c r="CB371" i="2"/>
  <c r="CD371" i="2" s="1"/>
  <c r="CB370" i="2"/>
  <c r="CD370" i="2" s="1"/>
  <c r="CB369" i="2"/>
  <c r="CD369" i="2" s="1"/>
  <c r="CB368" i="2"/>
  <c r="CD368" i="2" s="1"/>
  <c r="CB367" i="2"/>
  <c r="CD367" i="2" s="1"/>
  <c r="CB366" i="2"/>
  <c r="CD366" i="2" s="1"/>
  <c r="CB365" i="2"/>
  <c r="CD365" i="2" s="1"/>
  <c r="CB364" i="2"/>
  <c r="CD364" i="2" s="1"/>
  <c r="CB363" i="2"/>
  <c r="CD363" i="2" s="1"/>
  <c r="CB362" i="2"/>
  <c r="CD362" i="2" s="1"/>
  <c r="CB361" i="2"/>
  <c r="CD361" i="2" s="1"/>
  <c r="CB360" i="2"/>
  <c r="CD360" i="2" s="1"/>
  <c r="CB359" i="2"/>
  <c r="CD359" i="2" s="1"/>
  <c r="CB358" i="2"/>
  <c r="CD358" i="2" s="1"/>
  <c r="CB357" i="2"/>
  <c r="CD357" i="2" s="1"/>
  <c r="CB356" i="2"/>
  <c r="CD356" i="2" s="1"/>
  <c r="CB355" i="2"/>
  <c r="CD355" i="2" s="1"/>
  <c r="CB354" i="2"/>
  <c r="CD354" i="2" s="1"/>
  <c r="CB353" i="2"/>
  <c r="CD353" i="2" s="1"/>
  <c r="CB352" i="2"/>
  <c r="CD352" i="2" s="1"/>
  <c r="CB351" i="2"/>
  <c r="CD351" i="2" s="1"/>
  <c r="CB350" i="2"/>
  <c r="CD350" i="2" s="1"/>
  <c r="CB349" i="2"/>
  <c r="CD349" i="2" s="1"/>
  <c r="CB348" i="2"/>
  <c r="CD348" i="2" s="1"/>
  <c r="CB347" i="2"/>
  <c r="CD347" i="2" s="1"/>
  <c r="CB346" i="2"/>
  <c r="CD346" i="2" s="1"/>
  <c r="CB345" i="2"/>
  <c r="CD345" i="2" s="1"/>
  <c r="CB344" i="2"/>
  <c r="CD344" i="2" s="1"/>
  <c r="CB343" i="2"/>
  <c r="CD343" i="2" s="1"/>
  <c r="CB342" i="2"/>
  <c r="CD342" i="2" s="1"/>
  <c r="CB341" i="2"/>
  <c r="CD341" i="2" s="1"/>
  <c r="CB340" i="2"/>
  <c r="CD340" i="2" s="1"/>
  <c r="CB339" i="2"/>
  <c r="CD339" i="2" s="1"/>
  <c r="CB338" i="2"/>
  <c r="CD338" i="2" s="1"/>
  <c r="CB337" i="2"/>
  <c r="CD337" i="2" s="1"/>
  <c r="CB336" i="2"/>
  <c r="CD336" i="2" s="1"/>
  <c r="CB335" i="2"/>
  <c r="CD335" i="2" s="1"/>
  <c r="CB334" i="2"/>
  <c r="CD334" i="2" s="1"/>
  <c r="CB333" i="2"/>
  <c r="CD333" i="2" s="1"/>
  <c r="CB332" i="2"/>
  <c r="CD332" i="2" s="1"/>
  <c r="CB331" i="2"/>
  <c r="CD331" i="2" s="1"/>
  <c r="CB330" i="2"/>
  <c r="CD330" i="2" s="1"/>
  <c r="CB329" i="2"/>
  <c r="CD329" i="2" s="1"/>
  <c r="CB328" i="2"/>
  <c r="CD328" i="2" s="1"/>
  <c r="CB327" i="2"/>
  <c r="CD327" i="2" s="1"/>
  <c r="CB326" i="2"/>
  <c r="CD326" i="2" s="1"/>
  <c r="CB325" i="2"/>
  <c r="CD325" i="2" s="1"/>
  <c r="CB324" i="2"/>
  <c r="CD324" i="2" s="1"/>
  <c r="CB323" i="2"/>
  <c r="CD323" i="2" s="1"/>
  <c r="CB322" i="2"/>
  <c r="CD322" i="2" s="1"/>
  <c r="CB321" i="2"/>
  <c r="CD321" i="2" s="1"/>
  <c r="CB320" i="2"/>
  <c r="CD320" i="2" s="1"/>
  <c r="CB319" i="2"/>
  <c r="CD319" i="2" s="1"/>
  <c r="CB318" i="2"/>
  <c r="CD318" i="2" s="1"/>
  <c r="CB317" i="2"/>
  <c r="CD317" i="2" s="1"/>
  <c r="CB316" i="2"/>
  <c r="CD316" i="2" s="1"/>
  <c r="CB315" i="2"/>
  <c r="CD315" i="2" s="1"/>
  <c r="CB314" i="2"/>
  <c r="CD314" i="2" s="1"/>
  <c r="CB313" i="2"/>
  <c r="CD313" i="2" s="1"/>
  <c r="CB312" i="2"/>
  <c r="CD312" i="2" s="1"/>
  <c r="CB311" i="2"/>
  <c r="CD311" i="2" s="1"/>
  <c r="CB310" i="2"/>
  <c r="CD310" i="2" s="1"/>
  <c r="CB309" i="2"/>
  <c r="CD309" i="2" s="1"/>
  <c r="CB308" i="2"/>
  <c r="CD308" i="2" s="1"/>
  <c r="CB307" i="2"/>
  <c r="CD307" i="2" s="1"/>
  <c r="CB306" i="2"/>
  <c r="CD306" i="2" s="1"/>
  <c r="CB305" i="2"/>
  <c r="CD305" i="2" s="1"/>
  <c r="CB304" i="2"/>
  <c r="CD304" i="2" s="1"/>
  <c r="CB303" i="2"/>
  <c r="CD303" i="2" s="1"/>
  <c r="CB302" i="2"/>
  <c r="CD302" i="2" s="1"/>
  <c r="CB301" i="2"/>
  <c r="CD301" i="2" s="1"/>
  <c r="CB300" i="2"/>
  <c r="CD300" i="2" s="1"/>
  <c r="CB299" i="2"/>
  <c r="CD299" i="2" s="1"/>
  <c r="CB298" i="2"/>
  <c r="CD298" i="2" s="1"/>
  <c r="CB297" i="2"/>
  <c r="CD297" i="2" s="1"/>
  <c r="CB296" i="2"/>
  <c r="CD296" i="2" s="1"/>
  <c r="CB295" i="2"/>
  <c r="CD295" i="2" s="1"/>
  <c r="CB294" i="2"/>
  <c r="CD294" i="2" s="1"/>
  <c r="CB293" i="2"/>
  <c r="CD293" i="2" s="1"/>
  <c r="CB292" i="2"/>
  <c r="CD292" i="2" s="1"/>
  <c r="CB291" i="2"/>
  <c r="CD291" i="2" s="1"/>
  <c r="CB290" i="2"/>
  <c r="CD290" i="2" s="1"/>
  <c r="CB289" i="2"/>
  <c r="CD289" i="2" s="1"/>
  <c r="CB288" i="2"/>
  <c r="CD288" i="2" s="1"/>
  <c r="CB287" i="2"/>
  <c r="CD287" i="2" s="1"/>
  <c r="CB286" i="2"/>
  <c r="CD286" i="2" s="1"/>
  <c r="CB285" i="2"/>
  <c r="CD285" i="2" s="1"/>
  <c r="CB284" i="2"/>
  <c r="CD284" i="2" s="1"/>
  <c r="CB283" i="2"/>
  <c r="CD283" i="2" s="1"/>
  <c r="CB282" i="2"/>
  <c r="CD282" i="2" s="1"/>
  <c r="CB281" i="2"/>
  <c r="CD281" i="2" s="1"/>
  <c r="CB280" i="2"/>
  <c r="CD280" i="2" s="1"/>
  <c r="CB279" i="2"/>
  <c r="CD279" i="2" s="1"/>
  <c r="CB278" i="2"/>
  <c r="CD278" i="2" s="1"/>
  <c r="CB277" i="2"/>
  <c r="CD277" i="2" s="1"/>
  <c r="CB276" i="2"/>
  <c r="CD276" i="2" s="1"/>
  <c r="CB275" i="2"/>
  <c r="CD275" i="2" s="1"/>
  <c r="CB274" i="2"/>
  <c r="CD274" i="2" s="1"/>
  <c r="CB273" i="2"/>
  <c r="CD273" i="2" s="1"/>
  <c r="CB272" i="2"/>
  <c r="CD272" i="2" s="1"/>
  <c r="CB271" i="2"/>
  <c r="CD271" i="2" s="1"/>
  <c r="CB270" i="2"/>
  <c r="CD270" i="2" s="1"/>
  <c r="CB269" i="2"/>
  <c r="CD269" i="2" s="1"/>
  <c r="CB268" i="2"/>
  <c r="CD268" i="2" s="1"/>
  <c r="CB267" i="2"/>
  <c r="CD267" i="2" s="1"/>
  <c r="CB266" i="2"/>
  <c r="CD266" i="2" s="1"/>
  <c r="CB265" i="2"/>
  <c r="CD265" i="2" s="1"/>
  <c r="CB264" i="2"/>
  <c r="CD264" i="2" s="1"/>
  <c r="CB263" i="2"/>
  <c r="CD263" i="2" s="1"/>
  <c r="CB262" i="2"/>
  <c r="CD262" i="2" s="1"/>
  <c r="CB261" i="2"/>
  <c r="CD261" i="2" s="1"/>
  <c r="CB260" i="2"/>
  <c r="CD260" i="2" s="1"/>
  <c r="CB259" i="2"/>
  <c r="CD259" i="2" s="1"/>
  <c r="CB258" i="2"/>
  <c r="CD258" i="2" s="1"/>
  <c r="CB257" i="2"/>
  <c r="CD257" i="2" s="1"/>
  <c r="CB256" i="2"/>
  <c r="CD256" i="2" s="1"/>
  <c r="CB255" i="2"/>
  <c r="CD255" i="2" s="1"/>
  <c r="CB254" i="2"/>
  <c r="CD254" i="2" s="1"/>
  <c r="CB253" i="2"/>
  <c r="CD253" i="2" s="1"/>
  <c r="CB252" i="2"/>
  <c r="CD252" i="2" s="1"/>
  <c r="CB251" i="2"/>
  <c r="CD251" i="2" s="1"/>
  <c r="CB250" i="2"/>
  <c r="CD250" i="2" s="1"/>
  <c r="CB249" i="2"/>
  <c r="CD249" i="2" s="1"/>
  <c r="CB248" i="2"/>
  <c r="CD248" i="2" s="1"/>
  <c r="CB247" i="2"/>
  <c r="CD247" i="2" s="1"/>
  <c r="CB246" i="2"/>
  <c r="CD246" i="2" s="1"/>
  <c r="CB245" i="2"/>
  <c r="CD245" i="2" s="1"/>
  <c r="CB244" i="2"/>
  <c r="CD244" i="2" s="1"/>
  <c r="CB243" i="2"/>
  <c r="CD243" i="2" s="1"/>
  <c r="CB242" i="2"/>
  <c r="CD242" i="2" s="1"/>
  <c r="CB241" i="2"/>
  <c r="CD241" i="2" s="1"/>
  <c r="CB240" i="2"/>
  <c r="CD240" i="2" s="1"/>
  <c r="CB239" i="2"/>
  <c r="CD239" i="2" s="1"/>
  <c r="CB238" i="2"/>
  <c r="CD238" i="2" s="1"/>
  <c r="CB237" i="2"/>
  <c r="CD237" i="2" s="1"/>
  <c r="CB236" i="2"/>
  <c r="CD236" i="2" s="1"/>
  <c r="CB235" i="2"/>
  <c r="CD235" i="2" s="1"/>
  <c r="CB234" i="2"/>
  <c r="CD234" i="2" s="1"/>
  <c r="CB233" i="2"/>
  <c r="CD233" i="2" s="1"/>
  <c r="CB232" i="2"/>
  <c r="CD232" i="2" s="1"/>
  <c r="CB231" i="2"/>
  <c r="CD231" i="2" s="1"/>
  <c r="CB230" i="2"/>
  <c r="CD230" i="2" s="1"/>
  <c r="CB229" i="2"/>
  <c r="CD229" i="2" s="1"/>
  <c r="CB228" i="2"/>
  <c r="CD228" i="2" s="1"/>
  <c r="CB227" i="2"/>
  <c r="CD227" i="2" s="1"/>
  <c r="CB226" i="2"/>
  <c r="CD226" i="2" s="1"/>
  <c r="CB225" i="2"/>
  <c r="CD225" i="2" s="1"/>
  <c r="CB224" i="2"/>
  <c r="CD224" i="2" s="1"/>
  <c r="CB223" i="2"/>
  <c r="CD223" i="2" s="1"/>
  <c r="CB222" i="2"/>
  <c r="CD222" i="2" s="1"/>
  <c r="CB221" i="2"/>
  <c r="CD221" i="2" s="1"/>
  <c r="CB220" i="2"/>
  <c r="CD220" i="2" s="1"/>
  <c r="CB219" i="2"/>
  <c r="CD219" i="2" s="1"/>
  <c r="CB218" i="2"/>
  <c r="CD218" i="2" s="1"/>
  <c r="CB217" i="2"/>
  <c r="CD217" i="2" s="1"/>
  <c r="CB216" i="2"/>
  <c r="CD216" i="2" s="1"/>
  <c r="CB215" i="2"/>
  <c r="CD215" i="2" s="1"/>
  <c r="CB214" i="2"/>
  <c r="CD214" i="2" s="1"/>
  <c r="CB213" i="2"/>
  <c r="CD213" i="2" s="1"/>
  <c r="CB212" i="2"/>
  <c r="CD212" i="2" s="1"/>
  <c r="CB211" i="2"/>
  <c r="CD211" i="2" s="1"/>
  <c r="CB210" i="2"/>
  <c r="CD210" i="2" s="1"/>
  <c r="CB209" i="2"/>
  <c r="CD209" i="2" s="1"/>
  <c r="CB208" i="2"/>
  <c r="CD208" i="2" s="1"/>
  <c r="CB207" i="2"/>
  <c r="CD207" i="2" s="1"/>
  <c r="CB206" i="2"/>
  <c r="CD206" i="2" s="1"/>
  <c r="CB205" i="2"/>
  <c r="CD205" i="2" s="1"/>
  <c r="CB204" i="2"/>
  <c r="CD204" i="2" s="1"/>
  <c r="CB203" i="2"/>
  <c r="CD203" i="2" s="1"/>
  <c r="CB202" i="2"/>
  <c r="CD202" i="2" s="1"/>
  <c r="CB201" i="2"/>
  <c r="CD201" i="2" s="1"/>
  <c r="CB200" i="2"/>
  <c r="CD200" i="2" s="1"/>
  <c r="CB199" i="2"/>
  <c r="CD199" i="2" s="1"/>
  <c r="CB198" i="2"/>
  <c r="CD198" i="2" s="1"/>
  <c r="CB197" i="2"/>
  <c r="CD197" i="2" s="1"/>
  <c r="CB196" i="2"/>
  <c r="CD196" i="2" s="1"/>
  <c r="CB195" i="2"/>
  <c r="CD195" i="2" s="1"/>
  <c r="CB194" i="2"/>
  <c r="CD194" i="2" s="1"/>
  <c r="CB193" i="2"/>
  <c r="CD193" i="2" s="1"/>
  <c r="CB192" i="2"/>
  <c r="CD192" i="2" s="1"/>
  <c r="CB191" i="2"/>
  <c r="CD191" i="2" s="1"/>
  <c r="CB190" i="2"/>
  <c r="CD190" i="2" s="1"/>
  <c r="CB189" i="2"/>
  <c r="CD189" i="2" s="1"/>
  <c r="CB188" i="2"/>
  <c r="CD188" i="2" s="1"/>
  <c r="CB187" i="2"/>
  <c r="CD187" i="2" s="1"/>
  <c r="CB186" i="2"/>
  <c r="CD186" i="2" s="1"/>
  <c r="CB185" i="2"/>
  <c r="CD185" i="2" s="1"/>
  <c r="CB184" i="2"/>
  <c r="CD184" i="2" s="1"/>
  <c r="CB183" i="2"/>
  <c r="CD183" i="2" s="1"/>
  <c r="CB182" i="2"/>
  <c r="CD182" i="2" s="1"/>
  <c r="CB181" i="2"/>
  <c r="CD181" i="2" s="1"/>
  <c r="CB180" i="2"/>
  <c r="CD180" i="2" s="1"/>
  <c r="CB179" i="2"/>
  <c r="CD179" i="2" s="1"/>
  <c r="CB178" i="2"/>
  <c r="CD178" i="2" s="1"/>
  <c r="CB177" i="2"/>
  <c r="CD177" i="2" s="1"/>
  <c r="CB176" i="2"/>
  <c r="CD176" i="2" s="1"/>
  <c r="CB175" i="2"/>
  <c r="CD175" i="2" s="1"/>
  <c r="CB174" i="2"/>
  <c r="CD174" i="2" s="1"/>
  <c r="CB173" i="2"/>
  <c r="CD173" i="2" s="1"/>
  <c r="CB172" i="2"/>
  <c r="CD172" i="2" s="1"/>
  <c r="CB171" i="2"/>
  <c r="CD171" i="2" s="1"/>
  <c r="CB170" i="2"/>
  <c r="CD170" i="2" s="1"/>
  <c r="CB169" i="2"/>
  <c r="CD169" i="2" s="1"/>
  <c r="CB168" i="2"/>
  <c r="CD168" i="2" s="1"/>
  <c r="CB167" i="2"/>
  <c r="CD167" i="2" s="1"/>
  <c r="CB166" i="2"/>
  <c r="CD166" i="2" s="1"/>
  <c r="CB165" i="2"/>
  <c r="CD165" i="2" s="1"/>
  <c r="CB164" i="2"/>
  <c r="CD164" i="2" s="1"/>
  <c r="CB163" i="2"/>
  <c r="CD163" i="2" s="1"/>
  <c r="CB162" i="2"/>
  <c r="CD162" i="2" s="1"/>
  <c r="CB161" i="2"/>
  <c r="CD161" i="2" s="1"/>
  <c r="CB160" i="2"/>
  <c r="CD160" i="2" s="1"/>
  <c r="CB159" i="2"/>
  <c r="CD159" i="2" s="1"/>
  <c r="CB158" i="2"/>
  <c r="CD158" i="2" s="1"/>
  <c r="CB157" i="2"/>
  <c r="CD157" i="2" s="1"/>
  <c r="CB156" i="2"/>
  <c r="CD156" i="2" s="1"/>
  <c r="CB155" i="2"/>
  <c r="CD155" i="2" s="1"/>
  <c r="CB154" i="2"/>
  <c r="CD154" i="2" s="1"/>
  <c r="CB153" i="2"/>
  <c r="CD153" i="2" s="1"/>
  <c r="CB152" i="2"/>
  <c r="CD152" i="2" s="1"/>
  <c r="CB151" i="2"/>
  <c r="CD151" i="2" s="1"/>
  <c r="CB150" i="2"/>
  <c r="CD150" i="2" s="1"/>
  <c r="CB149" i="2"/>
  <c r="CD149" i="2" s="1"/>
  <c r="CB148" i="2"/>
  <c r="CD148" i="2" s="1"/>
  <c r="CB147" i="2"/>
  <c r="CD147" i="2" s="1"/>
  <c r="CB146" i="2"/>
  <c r="CD146" i="2" s="1"/>
  <c r="CB145" i="2"/>
  <c r="CD145" i="2" s="1"/>
  <c r="CB144" i="2"/>
  <c r="CD144" i="2" s="1"/>
  <c r="CB143" i="2"/>
  <c r="CD143" i="2" s="1"/>
  <c r="CB142" i="2"/>
  <c r="CD142" i="2" s="1"/>
  <c r="CB141" i="2"/>
  <c r="CD141" i="2" s="1"/>
  <c r="CB140" i="2"/>
  <c r="CD140" i="2" s="1"/>
  <c r="CB139" i="2"/>
  <c r="CD139" i="2" s="1"/>
  <c r="CB138" i="2"/>
  <c r="CD138" i="2" s="1"/>
  <c r="CB137" i="2"/>
  <c r="CD137" i="2" s="1"/>
  <c r="CB136" i="2"/>
  <c r="CD136" i="2" s="1"/>
  <c r="CB135" i="2"/>
  <c r="CD135" i="2" s="1"/>
  <c r="CB134" i="2"/>
  <c r="CD134" i="2" s="1"/>
  <c r="CB133" i="2"/>
  <c r="CD133" i="2" s="1"/>
  <c r="CB132" i="2"/>
  <c r="CD132" i="2" s="1"/>
  <c r="CB131" i="2"/>
  <c r="CD131" i="2" s="1"/>
  <c r="CB130" i="2"/>
  <c r="CD130" i="2" s="1"/>
  <c r="CB129" i="2"/>
  <c r="CD129" i="2" s="1"/>
  <c r="CB128" i="2"/>
  <c r="CD128" i="2" s="1"/>
  <c r="CB127" i="2"/>
  <c r="CD127" i="2" s="1"/>
  <c r="CB126" i="2"/>
  <c r="CD126" i="2" s="1"/>
  <c r="CB125" i="2"/>
  <c r="CD125" i="2" s="1"/>
  <c r="CB124" i="2"/>
  <c r="CD124" i="2" s="1"/>
  <c r="CB123" i="2"/>
  <c r="CD123" i="2" s="1"/>
  <c r="CB122" i="2"/>
  <c r="CD122" i="2" s="1"/>
  <c r="CB121" i="2"/>
  <c r="CD121" i="2" s="1"/>
  <c r="CB120" i="2"/>
  <c r="CD120" i="2" s="1"/>
  <c r="CB119" i="2"/>
  <c r="CD119" i="2" s="1"/>
  <c r="CB118" i="2"/>
  <c r="CD118" i="2" s="1"/>
  <c r="CB117" i="2"/>
  <c r="CD117" i="2" s="1"/>
  <c r="CB116" i="2"/>
  <c r="CD116" i="2" s="1"/>
  <c r="CB115" i="2"/>
  <c r="CD115" i="2" s="1"/>
  <c r="CB114" i="2"/>
  <c r="CD114" i="2" s="1"/>
  <c r="CB113" i="2"/>
  <c r="CD113" i="2" s="1"/>
  <c r="CB112" i="2"/>
  <c r="CD112" i="2" s="1"/>
  <c r="CB111" i="2"/>
  <c r="CD111" i="2" s="1"/>
  <c r="CB110" i="2"/>
  <c r="CD110" i="2" s="1"/>
  <c r="CB109" i="2"/>
  <c r="CD109" i="2" s="1"/>
  <c r="CB108" i="2"/>
  <c r="CD108" i="2" s="1"/>
  <c r="CB107" i="2"/>
  <c r="CD107" i="2" s="1"/>
  <c r="CB106" i="2"/>
  <c r="CD106" i="2" s="1"/>
  <c r="CB105" i="2"/>
  <c r="CD105" i="2" s="1"/>
  <c r="CB104" i="2"/>
  <c r="CD104" i="2" s="1"/>
  <c r="CB103" i="2"/>
  <c r="CD103" i="2" s="1"/>
  <c r="CB102" i="2"/>
  <c r="CD102" i="2" s="1"/>
  <c r="CB101" i="2"/>
  <c r="CD101" i="2" s="1"/>
  <c r="CB100" i="2"/>
  <c r="CD100" i="2" s="1"/>
  <c r="CB99" i="2"/>
  <c r="CD99" i="2" s="1"/>
  <c r="CB98" i="2"/>
  <c r="CD98" i="2" s="1"/>
  <c r="CB97" i="2"/>
  <c r="CD97" i="2" s="1"/>
  <c r="CB96" i="2"/>
  <c r="CD96" i="2" s="1"/>
  <c r="CB95" i="2"/>
  <c r="CD95" i="2" s="1"/>
  <c r="CB94" i="2"/>
  <c r="CD94" i="2" s="1"/>
  <c r="CB93" i="2"/>
  <c r="CD93" i="2" s="1"/>
  <c r="CB92" i="2"/>
  <c r="CD92" i="2" s="1"/>
  <c r="CB91" i="2"/>
  <c r="CD91" i="2" s="1"/>
  <c r="CB90" i="2"/>
  <c r="CD90" i="2" s="1"/>
  <c r="CB89" i="2"/>
  <c r="CD89" i="2" s="1"/>
  <c r="CB88" i="2"/>
  <c r="CD88" i="2" s="1"/>
  <c r="CB87" i="2"/>
  <c r="CD87" i="2" s="1"/>
  <c r="CB86" i="2"/>
  <c r="CD86" i="2" s="1"/>
  <c r="CB85" i="2"/>
  <c r="CD85" i="2" s="1"/>
  <c r="CB84" i="2"/>
  <c r="CD84" i="2" s="1"/>
  <c r="CB83" i="2"/>
  <c r="CD83" i="2" s="1"/>
  <c r="CB82" i="2"/>
  <c r="CD82" i="2" s="1"/>
  <c r="CB81" i="2"/>
  <c r="CD81" i="2" s="1"/>
  <c r="CB80" i="2"/>
  <c r="CD80" i="2" s="1"/>
  <c r="CB79" i="2"/>
  <c r="CD79" i="2" s="1"/>
  <c r="CB78" i="2"/>
  <c r="CD78" i="2" s="1"/>
  <c r="CB77" i="2"/>
  <c r="CD77" i="2" s="1"/>
  <c r="CB76" i="2"/>
  <c r="CD76" i="2" s="1"/>
  <c r="CB75" i="2"/>
  <c r="CD75" i="2" s="1"/>
  <c r="CB74" i="2"/>
  <c r="CD74" i="2" s="1"/>
  <c r="CB73" i="2"/>
  <c r="CD73" i="2" s="1"/>
  <c r="CB72" i="2"/>
  <c r="CD72" i="2" s="1"/>
  <c r="CB71" i="2"/>
  <c r="CD71" i="2" s="1"/>
  <c r="CB70" i="2"/>
  <c r="CD70" i="2" s="1"/>
  <c r="CB69" i="2"/>
  <c r="CD69" i="2" s="1"/>
  <c r="CB68" i="2"/>
  <c r="CD68" i="2" s="1"/>
  <c r="CB67" i="2"/>
  <c r="CD67" i="2" s="1"/>
  <c r="CB66" i="2"/>
  <c r="CD66" i="2" s="1"/>
  <c r="CB65" i="2"/>
  <c r="CD65" i="2" s="1"/>
  <c r="CB64" i="2"/>
  <c r="CD64" i="2" s="1"/>
  <c r="CB63" i="2"/>
  <c r="CD63" i="2" s="1"/>
  <c r="CB62" i="2"/>
  <c r="CD62" i="2" s="1"/>
  <c r="CB61" i="2"/>
  <c r="CD61" i="2" s="1"/>
  <c r="CB60" i="2"/>
  <c r="CD60" i="2" s="1"/>
  <c r="CB59" i="2"/>
  <c r="CD59" i="2" s="1"/>
  <c r="CB58" i="2"/>
  <c r="CD58" i="2" s="1"/>
  <c r="CB57" i="2"/>
  <c r="CD57" i="2" s="1"/>
  <c r="CB56" i="2"/>
  <c r="CD56" i="2" s="1"/>
  <c r="CB55" i="2"/>
  <c r="CD55" i="2" s="1"/>
  <c r="CB54" i="2"/>
  <c r="CD54" i="2" s="1"/>
  <c r="CB53" i="2"/>
  <c r="CD53" i="2" s="1"/>
  <c r="CB52" i="2"/>
  <c r="CD52" i="2" s="1"/>
  <c r="CB51" i="2"/>
  <c r="CD51" i="2" s="1"/>
  <c r="CB50" i="2"/>
  <c r="CD50" i="2" s="1"/>
  <c r="CB49" i="2"/>
  <c r="CD49" i="2" s="1"/>
  <c r="CB48" i="2"/>
  <c r="CD48" i="2" s="1"/>
  <c r="CB47" i="2"/>
  <c r="CD47" i="2" s="1"/>
  <c r="CB46" i="2"/>
  <c r="CD46" i="2" s="1"/>
  <c r="CB45" i="2"/>
  <c r="CD45" i="2" s="1"/>
  <c r="CB44" i="2"/>
  <c r="CD44" i="2" s="1"/>
  <c r="CB43" i="2"/>
  <c r="CD43" i="2" s="1"/>
  <c r="CB42" i="2"/>
  <c r="CD42" i="2" s="1"/>
  <c r="CB41" i="2"/>
  <c r="CD41" i="2" s="1"/>
  <c r="CB40" i="2"/>
  <c r="CD40" i="2" s="1"/>
  <c r="CB39" i="2"/>
  <c r="CD39" i="2" s="1"/>
  <c r="CB38" i="2"/>
  <c r="CD38" i="2" s="1"/>
  <c r="CB37" i="2"/>
  <c r="CD37" i="2" s="1"/>
  <c r="CB36" i="2"/>
  <c r="CD36" i="2" s="1"/>
  <c r="CB35" i="2"/>
  <c r="CD35" i="2" s="1"/>
  <c r="CB34" i="2"/>
  <c r="CD34" i="2" s="1"/>
  <c r="CB33" i="2"/>
  <c r="CD33" i="2" s="1"/>
  <c r="CB32" i="2"/>
  <c r="CD32" i="2" s="1"/>
  <c r="CB31" i="2"/>
  <c r="CD31" i="2" s="1"/>
  <c r="CB30" i="2"/>
  <c r="CD30" i="2" s="1"/>
  <c r="CB29" i="2"/>
  <c r="CD29" i="2" s="1"/>
  <c r="CB28" i="2"/>
  <c r="CD28" i="2" s="1"/>
  <c r="CB27" i="2"/>
  <c r="CD27" i="2" s="1"/>
  <c r="CB26" i="2"/>
  <c r="CD26" i="2" s="1"/>
  <c r="CB25" i="2"/>
  <c r="CD25" i="2" s="1"/>
  <c r="CB24" i="2"/>
  <c r="CD24" i="2" s="1"/>
  <c r="CB23" i="2"/>
  <c r="CD23" i="2" s="1"/>
  <c r="CB22" i="2"/>
  <c r="CD22" i="2" s="1"/>
  <c r="CB21" i="2"/>
  <c r="CD21" i="2" s="1"/>
  <c r="CB20" i="2"/>
  <c r="CD20" i="2" s="1"/>
  <c r="CB19" i="2"/>
  <c r="CD19" i="2" s="1"/>
  <c r="CB18" i="2"/>
  <c r="CD18" i="2" s="1"/>
  <c r="CB17" i="2"/>
  <c r="CD17" i="2" s="1"/>
  <c r="CB16" i="2"/>
  <c r="CD16" i="2" s="1"/>
  <c r="CB15" i="2"/>
  <c r="CD15" i="2" s="1"/>
  <c r="CB14" i="2"/>
  <c r="CD14" i="2" s="1"/>
  <c r="CB13" i="2"/>
  <c r="CD13" i="2" s="1"/>
  <c r="CB12" i="2"/>
  <c r="CD12" i="2" s="1"/>
  <c r="CB11" i="2"/>
  <c r="CD11" i="2" s="1"/>
  <c r="CB10" i="2"/>
  <c r="CD10" i="2" s="1"/>
  <c r="CB9" i="2"/>
  <c r="CD9" i="2" s="1"/>
  <c r="CB8" i="2"/>
  <c r="CD8" i="2" s="1"/>
  <c r="CB7" i="2"/>
  <c r="CD7" i="2" s="1"/>
  <c r="CB6" i="2"/>
  <c r="CD6" i="2" s="1"/>
  <c r="CB5" i="2"/>
  <c r="CD5" i="2" s="1"/>
  <c r="CB4" i="2"/>
  <c r="CD4" i="2" s="1"/>
  <c r="CB3" i="2"/>
  <c r="CD3" i="2" s="1"/>
  <c r="CB2" i="2"/>
  <c r="CD2" i="2" s="1"/>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CA2" i="2"/>
  <c r="BZ375" i="2"/>
  <c r="BZ374" i="2"/>
  <c r="BZ373" i="2"/>
  <c r="BZ372" i="2"/>
  <c r="BZ371" i="2"/>
  <c r="BZ370" i="2"/>
  <c r="BZ369" i="2"/>
  <c r="BZ368" i="2"/>
  <c r="BZ367" i="2"/>
  <c r="BZ366" i="2"/>
  <c r="BZ365" i="2"/>
  <c r="BZ364" i="2"/>
  <c r="BZ363" i="2"/>
  <c r="BZ362" i="2"/>
  <c r="BZ361" i="2"/>
  <c r="BZ360" i="2"/>
  <c r="BZ359" i="2"/>
  <c r="BZ358" i="2"/>
  <c r="BZ357" i="2"/>
  <c r="BZ356" i="2"/>
  <c r="BZ355" i="2"/>
  <c r="BZ354" i="2"/>
  <c r="BZ353" i="2"/>
  <c r="BZ352" i="2"/>
  <c r="BZ351" i="2"/>
  <c r="BZ350" i="2"/>
  <c r="BZ349" i="2"/>
  <c r="BZ348" i="2"/>
  <c r="BZ347" i="2"/>
  <c r="BZ346" i="2"/>
  <c r="BZ345" i="2"/>
  <c r="BZ344" i="2"/>
  <c r="BZ343" i="2"/>
  <c r="BZ342" i="2"/>
  <c r="BZ341" i="2"/>
  <c r="BZ340" i="2"/>
  <c r="BZ339" i="2"/>
  <c r="BZ338" i="2"/>
  <c r="BZ337" i="2"/>
  <c r="BZ336" i="2"/>
  <c r="BZ335" i="2"/>
  <c r="BZ334" i="2"/>
  <c r="BZ333" i="2"/>
  <c r="BZ332" i="2"/>
  <c r="BZ331" i="2"/>
  <c r="BZ330" i="2"/>
  <c r="BZ329" i="2"/>
  <c r="BZ328" i="2"/>
  <c r="BZ327" i="2"/>
  <c r="BZ326" i="2"/>
  <c r="BZ325" i="2"/>
  <c r="BZ324" i="2"/>
  <c r="BZ323" i="2"/>
  <c r="BZ322" i="2"/>
  <c r="BZ321" i="2"/>
  <c r="BZ320" i="2"/>
  <c r="BZ319" i="2"/>
  <c r="BZ318" i="2"/>
  <c r="BZ317" i="2"/>
  <c r="BZ316" i="2"/>
  <c r="BZ315" i="2"/>
  <c r="BZ314" i="2"/>
  <c r="BZ313" i="2"/>
  <c r="BZ312" i="2"/>
  <c r="BZ311" i="2"/>
  <c r="BZ310" i="2"/>
  <c r="BZ309" i="2"/>
  <c r="BZ308" i="2"/>
  <c r="BZ307" i="2"/>
  <c r="BZ306" i="2"/>
  <c r="BZ305" i="2"/>
  <c r="BZ304" i="2"/>
  <c r="BZ303" i="2"/>
  <c r="BZ302" i="2"/>
  <c r="BZ301" i="2"/>
  <c r="BZ300" i="2"/>
  <c r="BZ299" i="2"/>
  <c r="BZ298" i="2"/>
  <c r="BZ297" i="2"/>
  <c r="BZ296" i="2"/>
  <c r="BZ295" i="2"/>
  <c r="BZ294" i="2"/>
  <c r="BZ293" i="2"/>
  <c r="BZ292" i="2"/>
  <c r="BZ291" i="2"/>
  <c r="BZ290" i="2"/>
  <c r="BZ289" i="2"/>
  <c r="BZ288" i="2"/>
  <c r="BZ287" i="2"/>
  <c r="BZ286" i="2"/>
  <c r="BZ285" i="2"/>
  <c r="BZ284" i="2"/>
  <c r="BZ283" i="2"/>
  <c r="BZ282" i="2"/>
  <c r="BZ281" i="2"/>
  <c r="BZ280" i="2"/>
  <c r="BZ279" i="2"/>
  <c r="BZ278" i="2"/>
  <c r="BZ277" i="2"/>
  <c r="BZ276" i="2"/>
  <c r="BZ275" i="2"/>
  <c r="BZ274" i="2"/>
  <c r="BZ273" i="2"/>
  <c r="BZ272" i="2"/>
  <c r="BZ271" i="2"/>
  <c r="BZ270" i="2"/>
  <c r="BZ269" i="2"/>
  <c r="BZ268" i="2"/>
  <c r="BZ267" i="2"/>
  <c r="BZ266" i="2"/>
  <c r="BZ265" i="2"/>
  <c r="BZ264" i="2"/>
  <c r="BZ263" i="2"/>
  <c r="BZ262" i="2"/>
  <c r="BZ261" i="2"/>
  <c r="BZ260" i="2"/>
  <c r="BZ259" i="2"/>
  <c r="BZ258" i="2"/>
  <c r="BZ257" i="2"/>
  <c r="BZ256" i="2"/>
  <c r="BZ255" i="2"/>
  <c r="BZ254" i="2"/>
  <c r="BZ253" i="2"/>
  <c r="BZ252" i="2"/>
  <c r="BZ251" i="2"/>
  <c r="BZ250" i="2"/>
  <c r="BZ249" i="2"/>
  <c r="BZ248" i="2"/>
  <c r="BZ247" i="2"/>
  <c r="BZ246" i="2"/>
  <c r="BZ245" i="2"/>
  <c r="BZ244" i="2"/>
  <c r="BZ243" i="2"/>
  <c r="BZ242" i="2"/>
  <c r="BZ241" i="2"/>
  <c r="BZ240" i="2"/>
  <c r="BZ239" i="2"/>
  <c r="BZ238" i="2"/>
  <c r="BZ237" i="2"/>
  <c r="BZ236" i="2"/>
  <c r="BZ235" i="2"/>
  <c r="BZ234" i="2"/>
  <c r="BZ233" i="2"/>
  <c r="BZ232" i="2"/>
  <c r="BZ231" i="2"/>
  <c r="BZ230" i="2"/>
  <c r="BZ229" i="2"/>
  <c r="BZ228" i="2"/>
  <c r="BZ227" i="2"/>
  <c r="BZ226" i="2"/>
  <c r="BZ225" i="2"/>
  <c r="BZ224" i="2"/>
  <c r="BZ223" i="2"/>
  <c r="BZ222" i="2"/>
  <c r="BZ221" i="2"/>
  <c r="BZ220" i="2"/>
  <c r="BZ219" i="2"/>
  <c r="BZ218" i="2"/>
  <c r="BZ217" i="2"/>
  <c r="BZ216" i="2"/>
  <c r="BZ215" i="2"/>
  <c r="BZ214" i="2"/>
  <c r="BZ213" i="2"/>
  <c r="BZ212" i="2"/>
  <c r="BZ211" i="2"/>
  <c r="BZ210" i="2"/>
  <c r="BZ209" i="2"/>
  <c r="BZ208" i="2"/>
  <c r="BZ207" i="2"/>
  <c r="BZ206" i="2"/>
  <c r="BZ205" i="2"/>
  <c r="BZ204" i="2"/>
  <c r="BZ203" i="2"/>
  <c r="BZ202" i="2"/>
  <c r="BZ201" i="2"/>
  <c r="BZ200" i="2"/>
  <c r="BZ199" i="2"/>
  <c r="BZ198" i="2"/>
  <c r="BZ197" i="2"/>
  <c r="BZ196" i="2"/>
  <c r="BZ195" i="2"/>
  <c r="BZ194" i="2"/>
  <c r="BZ193" i="2"/>
  <c r="BZ192" i="2"/>
  <c r="BZ191" i="2"/>
  <c r="BZ190" i="2"/>
  <c r="BZ189" i="2"/>
  <c r="BZ188" i="2"/>
  <c r="BZ187" i="2"/>
  <c r="BZ186" i="2"/>
  <c r="BZ185" i="2"/>
  <c r="BZ184" i="2"/>
  <c r="BZ183" i="2"/>
  <c r="BZ182" i="2"/>
  <c r="BZ181" i="2"/>
  <c r="BZ180" i="2"/>
  <c r="BZ179" i="2"/>
  <c r="BZ178" i="2"/>
  <c r="BZ177" i="2"/>
  <c r="BZ176" i="2"/>
  <c r="BZ175" i="2"/>
  <c r="BZ174" i="2"/>
  <c r="BZ173" i="2"/>
  <c r="BZ172" i="2"/>
  <c r="BZ171" i="2"/>
  <c r="BZ170" i="2"/>
  <c r="BZ169" i="2"/>
  <c r="BZ168" i="2"/>
  <c r="BZ167" i="2"/>
  <c r="BZ166" i="2"/>
  <c r="BZ165" i="2"/>
  <c r="BZ164" i="2"/>
  <c r="BZ163" i="2"/>
  <c r="BZ162" i="2"/>
  <c r="BZ161" i="2"/>
  <c r="BZ160" i="2"/>
  <c r="BZ159" i="2"/>
  <c r="BZ158" i="2"/>
  <c r="BZ157" i="2"/>
  <c r="BZ156" i="2"/>
  <c r="BZ155" i="2"/>
  <c r="BZ154" i="2"/>
  <c r="BZ153" i="2"/>
  <c r="BZ152" i="2"/>
  <c r="BZ151" i="2"/>
  <c r="BZ150" i="2"/>
  <c r="BZ149" i="2"/>
  <c r="BZ148" i="2"/>
  <c r="BZ147" i="2"/>
  <c r="BZ146" i="2"/>
  <c r="BZ145" i="2"/>
  <c r="BZ144" i="2"/>
  <c r="BZ143" i="2"/>
  <c r="BZ142" i="2"/>
  <c r="BZ141" i="2"/>
  <c r="BZ140" i="2"/>
  <c r="BZ139" i="2"/>
  <c r="BZ138" i="2"/>
  <c r="BZ137" i="2"/>
  <c r="BZ136" i="2"/>
  <c r="BZ135" i="2"/>
  <c r="BZ134" i="2"/>
  <c r="BZ133" i="2"/>
  <c r="BZ132" i="2"/>
  <c r="BZ131" i="2"/>
  <c r="BZ130" i="2"/>
  <c r="BZ129" i="2"/>
  <c r="BZ128" i="2"/>
  <c r="BZ127" i="2"/>
  <c r="BZ126" i="2"/>
  <c r="BZ125" i="2"/>
  <c r="BZ124" i="2"/>
  <c r="BZ123" i="2"/>
  <c r="BZ122" i="2"/>
  <c r="BZ121" i="2"/>
  <c r="BZ120" i="2"/>
  <c r="BZ119" i="2"/>
  <c r="BZ118" i="2"/>
  <c r="BZ117" i="2"/>
  <c r="BZ116" i="2"/>
  <c r="BZ115" i="2"/>
  <c r="BZ114" i="2"/>
  <c r="BZ113" i="2"/>
  <c r="BZ112" i="2"/>
  <c r="BZ111" i="2"/>
  <c r="BZ110" i="2"/>
  <c r="BZ109" i="2"/>
  <c r="BZ108" i="2"/>
  <c r="BZ107" i="2"/>
  <c r="BZ106" i="2"/>
  <c r="BZ105" i="2"/>
  <c r="BZ104" i="2"/>
  <c r="BZ103" i="2"/>
  <c r="BZ102" i="2"/>
  <c r="BZ101" i="2"/>
  <c r="BZ100" i="2"/>
  <c r="BZ99" i="2"/>
  <c r="BZ98" i="2"/>
  <c r="BZ97" i="2"/>
  <c r="BZ96" i="2"/>
  <c r="BZ95" i="2"/>
  <c r="BZ94" i="2"/>
  <c r="BZ93" i="2"/>
  <c r="BZ92" i="2"/>
  <c r="BZ91" i="2"/>
  <c r="BZ90" i="2"/>
  <c r="BZ89" i="2"/>
  <c r="BZ88" i="2"/>
  <c r="BZ87" i="2"/>
  <c r="BZ86" i="2"/>
  <c r="BZ85" i="2"/>
  <c r="BZ84" i="2"/>
  <c r="BZ83" i="2"/>
  <c r="BZ82" i="2"/>
  <c r="BZ81" i="2"/>
  <c r="BZ80" i="2"/>
  <c r="BZ79" i="2"/>
  <c r="BZ78" i="2"/>
  <c r="BZ77" i="2"/>
  <c r="BZ76" i="2"/>
  <c r="BZ75" i="2"/>
  <c r="BZ74" i="2"/>
  <c r="BZ73" i="2"/>
  <c r="BZ72" i="2"/>
  <c r="BZ71" i="2"/>
  <c r="BZ70" i="2"/>
  <c r="BZ69" i="2"/>
  <c r="BZ68" i="2"/>
  <c r="BZ67" i="2"/>
  <c r="BZ66" i="2"/>
  <c r="BZ65" i="2"/>
  <c r="BZ64" i="2"/>
  <c r="BZ63" i="2"/>
  <c r="BZ62" i="2"/>
  <c r="BZ61" i="2"/>
  <c r="BZ60" i="2"/>
  <c r="BZ59" i="2"/>
  <c r="BZ58" i="2"/>
  <c r="BZ57" i="2"/>
  <c r="BZ56" i="2"/>
  <c r="BZ55" i="2"/>
  <c r="BZ54" i="2"/>
  <c r="BZ53" i="2"/>
  <c r="BZ52" i="2"/>
  <c r="BZ51" i="2"/>
  <c r="BZ50" i="2"/>
  <c r="BZ49" i="2"/>
  <c r="BZ48" i="2"/>
  <c r="BZ47" i="2"/>
  <c r="BZ46" i="2"/>
  <c r="BZ45" i="2"/>
  <c r="BZ44" i="2"/>
  <c r="BZ43" i="2"/>
  <c r="BZ42" i="2"/>
  <c r="BZ41" i="2"/>
  <c r="BZ40" i="2"/>
  <c r="BZ39" i="2"/>
  <c r="BZ38" i="2"/>
  <c r="BZ37" i="2"/>
  <c r="BZ36" i="2"/>
  <c r="BZ35" i="2"/>
  <c r="BZ34" i="2"/>
  <c r="BZ33" i="2"/>
  <c r="BZ32" i="2"/>
  <c r="BZ31" i="2"/>
  <c r="BZ30" i="2"/>
  <c r="BZ29" i="2"/>
  <c r="BZ28" i="2"/>
  <c r="BZ27" i="2"/>
  <c r="BZ26" i="2"/>
  <c r="BZ25" i="2"/>
  <c r="BZ24" i="2"/>
  <c r="BZ23" i="2"/>
  <c r="BZ22" i="2"/>
  <c r="BZ21" i="2"/>
  <c r="BZ20" i="2"/>
  <c r="BZ19" i="2"/>
  <c r="BZ18" i="2"/>
  <c r="BZ17" i="2"/>
  <c r="BZ16" i="2"/>
  <c r="BZ15" i="2"/>
  <c r="BZ14" i="2"/>
  <c r="BZ13" i="2"/>
  <c r="BZ12" i="2"/>
  <c r="BZ11" i="2"/>
  <c r="BZ10" i="2"/>
  <c r="BZ9" i="2"/>
  <c r="BZ8" i="2"/>
  <c r="BZ7" i="2"/>
  <c r="BZ6" i="2"/>
  <c r="BZ5" i="2"/>
  <c r="BZ4" i="2"/>
  <c r="BZ3" i="2"/>
  <c r="BZ2"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Y3" i="2"/>
  <c r="BY2" i="2"/>
  <c r="BX375" i="2"/>
  <c r="BX374" i="2"/>
  <c r="BX373" i="2"/>
  <c r="BX372" i="2"/>
  <c r="BX371" i="2"/>
  <c r="BX370" i="2"/>
  <c r="BX369" i="2"/>
  <c r="BX368" i="2"/>
  <c r="BX367" i="2"/>
  <c r="BX366" i="2"/>
  <c r="BX365" i="2"/>
  <c r="BX364" i="2"/>
  <c r="BX363" i="2"/>
  <c r="BX362" i="2"/>
  <c r="BX361" i="2"/>
  <c r="BX360" i="2"/>
  <c r="BX359" i="2"/>
  <c r="BX358" i="2"/>
  <c r="BX357" i="2"/>
  <c r="BX356" i="2"/>
  <c r="BX355" i="2"/>
  <c r="BX354" i="2"/>
  <c r="BX353" i="2"/>
  <c r="BX352" i="2"/>
  <c r="BX351" i="2"/>
  <c r="BX350" i="2"/>
  <c r="BX349" i="2"/>
  <c r="BX348" i="2"/>
  <c r="BX347" i="2"/>
  <c r="BX346" i="2"/>
  <c r="BX345" i="2"/>
  <c r="BX344" i="2"/>
  <c r="BX343" i="2"/>
  <c r="BX342" i="2"/>
  <c r="BX341" i="2"/>
  <c r="BX340" i="2"/>
  <c r="BX339" i="2"/>
  <c r="BX338" i="2"/>
  <c r="BX337" i="2"/>
  <c r="BX336" i="2"/>
  <c r="BX335" i="2"/>
  <c r="BX334" i="2"/>
  <c r="BX333" i="2"/>
  <c r="BX332" i="2"/>
  <c r="BX331" i="2"/>
  <c r="BX330" i="2"/>
  <c r="BX329" i="2"/>
  <c r="BX328" i="2"/>
  <c r="BX327" i="2"/>
  <c r="BX326" i="2"/>
  <c r="BX325" i="2"/>
  <c r="BX324" i="2"/>
  <c r="BX323" i="2"/>
  <c r="BX322" i="2"/>
  <c r="BX321" i="2"/>
  <c r="BX320" i="2"/>
  <c r="BX319" i="2"/>
  <c r="BX318" i="2"/>
  <c r="BX317" i="2"/>
  <c r="BX316" i="2"/>
  <c r="BX315" i="2"/>
  <c r="BX314" i="2"/>
  <c r="BX313" i="2"/>
  <c r="BX312" i="2"/>
  <c r="BX311" i="2"/>
  <c r="BX310" i="2"/>
  <c r="BX309" i="2"/>
  <c r="BX308" i="2"/>
  <c r="BX307" i="2"/>
  <c r="BX306" i="2"/>
  <c r="BX305" i="2"/>
  <c r="BX304" i="2"/>
  <c r="BX303" i="2"/>
  <c r="BX302" i="2"/>
  <c r="BX301" i="2"/>
  <c r="BX300" i="2"/>
  <c r="BX299" i="2"/>
  <c r="BX298" i="2"/>
  <c r="BX297" i="2"/>
  <c r="BX296" i="2"/>
  <c r="BX295" i="2"/>
  <c r="BX294" i="2"/>
  <c r="BX293" i="2"/>
  <c r="BX292" i="2"/>
  <c r="BX291" i="2"/>
  <c r="BX290" i="2"/>
  <c r="BX289" i="2"/>
  <c r="BX288" i="2"/>
  <c r="BX287" i="2"/>
  <c r="BX286" i="2"/>
  <c r="BX285" i="2"/>
  <c r="BX284" i="2"/>
  <c r="BX283" i="2"/>
  <c r="BX282" i="2"/>
  <c r="BX281" i="2"/>
  <c r="BX280" i="2"/>
  <c r="BX279" i="2"/>
  <c r="BX278" i="2"/>
  <c r="BX277" i="2"/>
  <c r="BX276" i="2"/>
  <c r="BX275" i="2"/>
  <c r="BX274" i="2"/>
  <c r="BX273" i="2"/>
  <c r="BX272" i="2"/>
  <c r="BX271" i="2"/>
  <c r="BX270" i="2"/>
  <c r="BX269" i="2"/>
  <c r="BX268" i="2"/>
  <c r="BX267" i="2"/>
  <c r="BX266" i="2"/>
  <c r="BX265" i="2"/>
  <c r="BX264" i="2"/>
  <c r="BX263" i="2"/>
  <c r="BX262" i="2"/>
  <c r="BX261" i="2"/>
  <c r="BX260" i="2"/>
  <c r="BX259" i="2"/>
  <c r="BX258" i="2"/>
  <c r="BX257" i="2"/>
  <c r="BX256" i="2"/>
  <c r="BX255" i="2"/>
  <c r="BX254" i="2"/>
  <c r="BX253" i="2"/>
  <c r="BX252" i="2"/>
  <c r="BX251" i="2"/>
  <c r="BX250" i="2"/>
  <c r="BX249" i="2"/>
  <c r="BX248" i="2"/>
  <c r="BX247" i="2"/>
  <c r="BX246" i="2"/>
  <c r="BX245" i="2"/>
  <c r="BX244" i="2"/>
  <c r="BX243" i="2"/>
  <c r="BX242" i="2"/>
  <c r="BX241" i="2"/>
  <c r="BX240" i="2"/>
  <c r="BX239" i="2"/>
  <c r="BX238" i="2"/>
  <c r="BX237" i="2"/>
  <c r="BX236" i="2"/>
  <c r="BX235" i="2"/>
  <c r="BX234" i="2"/>
  <c r="BX233" i="2"/>
  <c r="BX232" i="2"/>
  <c r="BX231" i="2"/>
  <c r="BX230" i="2"/>
  <c r="BX229" i="2"/>
  <c r="BX228" i="2"/>
  <c r="BX227" i="2"/>
  <c r="BX226" i="2"/>
  <c r="BX225" i="2"/>
  <c r="BX224" i="2"/>
  <c r="BX223" i="2"/>
  <c r="BX222" i="2"/>
  <c r="BX221" i="2"/>
  <c r="BX220" i="2"/>
  <c r="BX219" i="2"/>
  <c r="BX218" i="2"/>
  <c r="BX217" i="2"/>
  <c r="BX216" i="2"/>
  <c r="BX215" i="2"/>
  <c r="BX214" i="2"/>
  <c r="BX213" i="2"/>
  <c r="BX212" i="2"/>
  <c r="BX211" i="2"/>
  <c r="BX210" i="2"/>
  <c r="BX209" i="2"/>
  <c r="BX208" i="2"/>
  <c r="BX207" i="2"/>
  <c r="BX206" i="2"/>
  <c r="BX205" i="2"/>
  <c r="BX204" i="2"/>
  <c r="BX203" i="2"/>
  <c r="BX202" i="2"/>
  <c r="BX201" i="2"/>
  <c r="BX200" i="2"/>
  <c r="BX199" i="2"/>
  <c r="BX198" i="2"/>
  <c r="BX197" i="2"/>
  <c r="BX196" i="2"/>
  <c r="BX195" i="2"/>
  <c r="BX194" i="2"/>
  <c r="BX193" i="2"/>
  <c r="BX192" i="2"/>
  <c r="BX191" i="2"/>
  <c r="BX190" i="2"/>
  <c r="BX189" i="2"/>
  <c r="BX188" i="2"/>
  <c r="BX187" i="2"/>
  <c r="BX186" i="2"/>
  <c r="BX185" i="2"/>
  <c r="BX184" i="2"/>
  <c r="BX183" i="2"/>
  <c r="BX182" i="2"/>
  <c r="BX181" i="2"/>
  <c r="BX180" i="2"/>
  <c r="BX179" i="2"/>
  <c r="BX178" i="2"/>
  <c r="BX177" i="2"/>
  <c r="BX176" i="2"/>
  <c r="BX175" i="2"/>
  <c r="BX174" i="2"/>
  <c r="BX173" i="2"/>
  <c r="BX172" i="2"/>
  <c r="BX171" i="2"/>
  <c r="BX170" i="2"/>
  <c r="BX169" i="2"/>
  <c r="BX168" i="2"/>
  <c r="BX167" i="2"/>
  <c r="BX166" i="2"/>
  <c r="BX165" i="2"/>
  <c r="BX164" i="2"/>
  <c r="BX163" i="2"/>
  <c r="BX162" i="2"/>
  <c r="BX161" i="2"/>
  <c r="BX160" i="2"/>
  <c r="BX159" i="2"/>
  <c r="BX158" i="2"/>
  <c r="BX157" i="2"/>
  <c r="BX156" i="2"/>
  <c r="BX155" i="2"/>
  <c r="BX154" i="2"/>
  <c r="BX153" i="2"/>
  <c r="BX152" i="2"/>
  <c r="BX151" i="2"/>
  <c r="BX150" i="2"/>
  <c r="BX149" i="2"/>
  <c r="BX148" i="2"/>
  <c r="BX147" i="2"/>
  <c r="BX146" i="2"/>
  <c r="BX145" i="2"/>
  <c r="BX144" i="2"/>
  <c r="BX143" i="2"/>
  <c r="BX142" i="2"/>
  <c r="BX141" i="2"/>
  <c r="BX140" i="2"/>
  <c r="BX139" i="2"/>
  <c r="BX138" i="2"/>
  <c r="BX137" i="2"/>
  <c r="BX136" i="2"/>
  <c r="BX135" i="2"/>
  <c r="BX134" i="2"/>
  <c r="BX133" i="2"/>
  <c r="BX132" i="2"/>
  <c r="BX131" i="2"/>
  <c r="BX130" i="2"/>
  <c r="BX129" i="2"/>
  <c r="BX128" i="2"/>
  <c r="BX127" i="2"/>
  <c r="BX126" i="2"/>
  <c r="BX125" i="2"/>
  <c r="BX124" i="2"/>
  <c r="BX123" i="2"/>
  <c r="BX122" i="2"/>
  <c r="BX121" i="2"/>
  <c r="BX120" i="2"/>
  <c r="BX119" i="2"/>
  <c r="BX118" i="2"/>
  <c r="BX117" i="2"/>
  <c r="BX116" i="2"/>
  <c r="BX115" i="2"/>
  <c r="BX114" i="2"/>
  <c r="BX113" i="2"/>
  <c r="BX112" i="2"/>
  <c r="BX111" i="2"/>
  <c r="BX110" i="2"/>
  <c r="BX109" i="2"/>
  <c r="BX108" i="2"/>
  <c r="BX107" i="2"/>
  <c r="BX106" i="2"/>
  <c r="BX105" i="2"/>
  <c r="BX104" i="2"/>
  <c r="BX103" i="2"/>
  <c r="BX102" i="2"/>
  <c r="BX101" i="2"/>
  <c r="BX100" i="2"/>
  <c r="BX99" i="2"/>
  <c r="BX98" i="2"/>
  <c r="BX97" i="2"/>
  <c r="BX96" i="2"/>
  <c r="BX95" i="2"/>
  <c r="BX94" i="2"/>
  <c r="BX93" i="2"/>
  <c r="BX92" i="2"/>
  <c r="BX91" i="2"/>
  <c r="BX90" i="2"/>
  <c r="BX89" i="2"/>
  <c r="BX88" i="2"/>
  <c r="BX87" i="2"/>
  <c r="BX86" i="2"/>
  <c r="BX85" i="2"/>
  <c r="BX84" i="2"/>
  <c r="BX83" i="2"/>
  <c r="BX82" i="2"/>
  <c r="BX81" i="2"/>
  <c r="BX80" i="2"/>
  <c r="BX79" i="2"/>
  <c r="BX78" i="2"/>
  <c r="BX77" i="2"/>
  <c r="BX76" i="2"/>
  <c r="BX75" i="2"/>
  <c r="BX74" i="2"/>
  <c r="BX73" i="2"/>
  <c r="BX72" i="2"/>
  <c r="BX71" i="2"/>
  <c r="BX70" i="2"/>
  <c r="BX69" i="2"/>
  <c r="BX68" i="2"/>
  <c r="BX67" i="2"/>
  <c r="BX66" i="2"/>
  <c r="BX65" i="2"/>
  <c r="BX64" i="2"/>
  <c r="BX63" i="2"/>
  <c r="BX62" i="2"/>
  <c r="BX61" i="2"/>
  <c r="BX60" i="2"/>
  <c r="BX59" i="2"/>
  <c r="BX58" i="2"/>
  <c r="BX57" i="2"/>
  <c r="BX56" i="2"/>
  <c r="BX55" i="2"/>
  <c r="BX54" i="2"/>
  <c r="BX53" i="2"/>
  <c r="BX52" i="2"/>
  <c r="BX51" i="2"/>
  <c r="BX50" i="2"/>
  <c r="BX49" i="2"/>
  <c r="BX48" i="2"/>
  <c r="BX47" i="2"/>
  <c r="BX46" i="2"/>
  <c r="BX45" i="2"/>
  <c r="BX44" i="2"/>
  <c r="BX43" i="2"/>
  <c r="BX42" i="2"/>
  <c r="BX41" i="2"/>
  <c r="BX40" i="2"/>
  <c r="BX39" i="2"/>
  <c r="BX38" i="2"/>
  <c r="BX37" i="2"/>
  <c r="BX36" i="2"/>
  <c r="BX35" i="2"/>
  <c r="BX34" i="2"/>
  <c r="BX33" i="2"/>
  <c r="BX32" i="2"/>
  <c r="BX31" i="2"/>
  <c r="BX30" i="2"/>
  <c r="BX29" i="2"/>
  <c r="BX28" i="2"/>
  <c r="BX27" i="2"/>
  <c r="BX26" i="2"/>
  <c r="BX25" i="2"/>
  <c r="BX24" i="2"/>
  <c r="BX23" i="2"/>
  <c r="BX22" i="2"/>
  <c r="BX21" i="2"/>
  <c r="BX20" i="2"/>
  <c r="BX19" i="2"/>
  <c r="BX18" i="2"/>
  <c r="BX17" i="2"/>
  <c r="BX16" i="2"/>
  <c r="BX15" i="2"/>
  <c r="BX14" i="2"/>
  <c r="BX13" i="2"/>
  <c r="BX12" i="2"/>
  <c r="BX11" i="2"/>
  <c r="BX10" i="2"/>
  <c r="BX9" i="2"/>
  <c r="BX8" i="2"/>
  <c r="BX7" i="2"/>
  <c r="BX6" i="2"/>
  <c r="BX5" i="2"/>
  <c r="BX4" i="2"/>
  <c r="BX3" i="2"/>
  <c r="BX2" i="2"/>
  <c r="BW375" i="2"/>
  <c r="BW374" i="2"/>
  <c r="BW373" i="2"/>
  <c r="BW372" i="2"/>
  <c r="BW371" i="2"/>
  <c r="BW370" i="2"/>
  <c r="BW369" i="2"/>
  <c r="BW368" i="2"/>
  <c r="BW367" i="2"/>
  <c r="BW366" i="2"/>
  <c r="BW365" i="2"/>
  <c r="BW364" i="2"/>
  <c r="BW363" i="2"/>
  <c r="BW362" i="2"/>
  <c r="BW361" i="2"/>
  <c r="BW360" i="2"/>
  <c r="BW359" i="2"/>
  <c r="BW358" i="2"/>
  <c r="BW357" i="2"/>
  <c r="BW356" i="2"/>
  <c r="BW355" i="2"/>
  <c r="BW354" i="2"/>
  <c r="BW353" i="2"/>
  <c r="BW352" i="2"/>
  <c r="BW351" i="2"/>
  <c r="BW350" i="2"/>
  <c r="BW349" i="2"/>
  <c r="BW348" i="2"/>
  <c r="BW347" i="2"/>
  <c r="BW346"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W3" i="2"/>
  <c r="BW2" i="2"/>
  <c r="CL376" i="1"/>
  <c r="CL375" i="1"/>
  <c r="CL374" i="1"/>
  <c r="CL373" i="1"/>
  <c r="CL372" i="1"/>
  <c r="CL371" i="1"/>
  <c r="CL370" i="1"/>
  <c r="CL369" i="1"/>
  <c r="CL368" i="1"/>
  <c r="CL367" i="1"/>
  <c r="CL366" i="1"/>
  <c r="CL365" i="1"/>
  <c r="CL364" i="1"/>
  <c r="CL363" i="1"/>
  <c r="CL362" i="1"/>
  <c r="CL361" i="1"/>
  <c r="CL360" i="1"/>
  <c r="CL359" i="1"/>
  <c r="CL358" i="1"/>
  <c r="CL357" i="1"/>
  <c r="CL356" i="1"/>
  <c r="CL355" i="1"/>
  <c r="CL354" i="1"/>
  <c r="CL353" i="1"/>
  <c r="CL352" i="1"/>
  <c r="CL351" i="1"/>
  <c r="CL350" i="1"/>
  <c r="CL349" i="1"/>
  <c r="CL348" i="1"/>
  <c r="CL347" i="1"/>
  <c r="CL346" i="1"/>
  <c r="CL345" i="1"/>
  <c r="CL344" i="1"/>
  <c r="CL343" i="1"/>
  <c r="CL342" i="1"/>
  <c r="CL341" i="1"/>
  <c r="CL340" i="1"/>
  <c r="CL339" i="1"/>
  <c r="CL338" i="1"/>
  <c r="CL337" i="1"/>
  <c r="CL336" i="1"/>
  <c r="CL335" i="1"/>
  <c r="CL334" i="1"/>
  <c r="CL333" i="1"/>
  <c r="CL332" i="1"/>
  <c r="CL331" i="1"/>
  <c r="CL330" i="1"/>
  <c r="CL329" i="1"/>
  <c r="CL328" i="1"/>
  <c r="CL327" i="1"/>
  <c r="CL326" i="1"/>
  <c r="CL325" i="1"/>
  <c r="CL324" i="1"/>
  <c r="CL323" i="1"/>
  <c r="CL322" i="1"/>
  <c r="CL321" i="1"/>
  <c r="CL320" i="1"/>
  <c r="CL319" i="1"/>
  <c r="CL318" i="1"/>
  <c r="CL317" i="1"/>
  <c r="CL316" i="1"/>
  <c r="CL315" i="1"/>
  <c r="CL314" i="1"/>
  <c r="CL313" i="1"/>
  <c r="CL312" i="1"/>
  <c r="CL311" i="1"/>
  <c r="CL310" i="1"/>
  <c r="CL309" i="1"/>
  <c r="CL308" i="1"/>
  <c r="CL307" i="1"/>
  <c r="CL306" i="1"/>
  <c r="CL305" i="1"/>
  <c r="CL304" i="1"/>
  <c r="CL303" i="1"/>
  <c r="CL302" i="1"/>
  <c r="CL301" i="1"/>
  <c r="CL300" i="1"/>
  <c r="CL299" i="1"/>
  <c r="CL298" i="1"/>
  <c r="CL297" i="1"/>
  <c r="CL296" i="1"/>
  <c r="CL295" i="1"/>
  <c r="CL294" i="1"/>
  <c r="CL293" i="1"/>
  <c r="CL292" i="1"/>
  <c r="CL291" i="1"/>
  <c r="CL290" i="1"/>
  <c r="CL289" i="1"/>
  <c r="CL288" i="1"/>
  <c r="CL287" i="1"/>
  <c r="CL286" i="1"/>
  <c r="CL285" i="1"/>
  <c r="CL284" i="1"/>
  <c r="CL283" i="1"/>
  <c r="CL282" i="1"/>
  <c r="CL281" i="1"/>
  <c r="CL280" i="1"/>
  <c r="CL279" i="1"/>
  <c r="CL278" i="1"/>
  <c r="CL277" i="1"/>
  <c r="CL276" i="1"/>
  <c r="CL275" i="1"/>
  <c r="CL274" i="1"/>
  <c r="CL273" i="1"/>
  <c r="CL272" i="1"/>
  <c r="CL271" i="1"/>
  <c r="CL270" i="1"/>
  <c r="CL269" i="1"/>
  <c r="CL268" i="1"/>
  <c r="CL267" i="1"/>
  <c r="CL266" i="1"/>
  <c r="CL265" i="1"/>
  <c r="CL264" i="1"/>
  <c r="CL263" i="1"/>
  <c r="CL262" i="1"/>
  <c r="CL261" i="1"/>
  <c r="CL260" i="1"/>
  <c r="CL259" i="1"/>
  <c r="CL258" i="1"/>
  <c r="CL257" i="1"/>
  <c r="CL256" i="1"/>
  <c r="CL255" i="1"/>
  <c r="CL254" i="1"/>
  <c r="CL253" i="1"/>
  <c r="CL252" i="1"/>
  <c r="CL251" i="1"/>
  <c r="CL250" i="1"/>
  <c r="CL249" i="1"/>
  <c r="CL248" i="1"/>
  <c r="CL247" i="1"/>
  <c r="CL246" i="1"/>
  <c r="CL245" i="1"/>
  <c r="CL244" i="1"/>
  <c r="CL243" i="1"/>
  <c r="CL242" i="1"/>
  <c r="CL241" i="1"/>
  <c r="CL240" i="1"/>
  <c r="CL239" i="1"/>
  <c r="CL238" i="1"/>
  <c r="CL237" i="1"/>
  <c r="CL236" i="1"/>
  <c r="CL235" i="1"/>
  <c r="CL234" i="1"/>
  <c r="CL233" i="1"/>
  <c r="CL232" i="1"/>
  <c r="CL231" i="1"/>
  <c r="CL230" i="1"/>
  <c r="CL229" i="1"/>
  <c r="CL228" i="1"/>
  <c r="CL227" i="1"/>
  <c r="CL226" i="1"/>
  <c r="CL225" i="1"/>
  <c r="CL224" i="1"/>
  <c r="CL223" i="1"/>
  <c r="CL222" i="1"/>
  <c r="CL221" i="1"/>
  <c r="CL220" i="1"/>
  <c r="CL219" i="1"/>
  <c r="CL218" i="1"/>
  <c r="CL217" i="1"/>
  <c r="CL216" i="1"/>
  <c r="CL215" i="1"/>
  <c r="CL214" i="1"/>
  <c r="CL213" i="1"/>
  <c r="CL212" i="1"/>
  <c r="CL211" i="1"/>
  <c r="CL210" i="1"/>
  <c r="CL209" i="1"/>
  <c r="CL208" i="1"/>
  <c r="CL207" i="1"/>
  <c r="CL206" i="1"/>
  <c r="CL205" i="1"/>
  <c r="CL204" i="1"/>
  <c r="CL203" i="1"/>
  <c r="CL202" i="1"/>
  <c r="CL201" i="1"/>
  <c r="CL200" i="1"/>
  <c r="CL199" i="1"/>
  <c r="CL198" i="1"/>
  <c r="CL197" i="1"/>
  <c r="CL196" i="1"/>
  <c r="CL195" i="1"/>
  <c r="CL194" i="1"/>
  <c r="CL193" i="1"/>
  <c r="CL192" i="1"/>
  <c r="CL191" i="1"/>
  <c r="CL190" i="1"/>
  <c r="CL189" i="1"/>
  <c r="CL188" i="1"/>
  <c r="CL187" i="1"/>
  <c r="CL186" i="1"/>
  <c r="CL185" i="1"/>
  <c r="CL184" i="1"/>
  <c r="CL183" i="1"/>
  <c r="CL182" i="1"/>
  <c r="CL181" i="1"/>
  <c r="CL180" i="1"/>
  <c r="CL179" i="1"/>
  <c r="CL178" i="1"/>
  <c r="CL177" i="1"/>
  <c r="CL176" i="1"/>
  <c r="CL175" i="1"/>
  <c r="CL174" i="1"/>
  <c r="CL173" i="1"/>
  <c r="CL172" i="1"/>
  <c r="CL171" i="1"/>
  <c r="CL170" i="1"/>
  <c r="CL169" i="1"/>
  <c r="CL168" i="1"/>
  <c r="CL167" i="1"/>
  <c r="CL166" i="1"/>
  <c r="CL165" i="1"/>
  <c r="CL164" i="1"/>
  <c r="CL163" i="1"/>
  <c r="CL162" i="1"/>
  <c r="CL161" i="1"/>
  <c r="CL160" i="1"/>
  <c r="CL159" i="1"/>
  <c r="CL158" i="1"/>
  <c r="CL157" i="1"/>
  <c r="CL156" i="1"/>
  <c r="CL155" i="1"/>
  <c r="CL154" i="1"/>
  <c r="CL153" i="1"/>
  <c r="CL152" i="1"/>
  <c r="CL151" i="1"/>
  <c r="CL150" i="1"/>
  <c r="CL149" i="1"/>
  <c r="CL148" i="1"/>
  <c r="CL147" i="1"/>
  <c r="CL146" i="1"/>
  <c r="CL145" i="1"/>
  <c r="CL144" i="1"/>
  <c r="CL143" i="1"/>
  <c r="CL142" i="1"/>
  <c r="CL141" i="1"/>
  <c r="CL140" i="1"/>
  <c r="CL139" i="1"/>
  <c r="CL138" i="1"/>
  <c r="CL137" i="1"/>
  <c r="CL136" i="1"/>
  <c r="CL135" i="1"/>
  <c r="CL134" i="1"/>
  <c r="CL133" i="1"/>
  <c r="CL132" i="1"/>
  <c r="CL131" i="1"/>
  <c r="CL130" i="1"/>
  <c r="CL129" i="1"/>
  <c r="CL128" i="1"/>
  <c r="CL127" i="1"/>
  <c r="CL126" i="1"/>
  <c r="CL125" i="1"/>
  <c r="CL124" i="1"/>
  <c r="CL123" i="1"/>
  <c r="CL122" i="1"/>
  <c r="CL121" i="1"/>
  <c r="CL120" i="1"/>
  <c r="CL119" i="1"/>
  <c r="CL118" i="1"/>
  <c r="CL117" i="1"/>
  <c r="CL116" i="1"/>
  <c r="CL115" i="1"/>
  <c r="CL114" i="1"/>
  <c r="CL113" i="1"/>
  <c r="CL112" i="1"/>
  <c r="CL111" i="1"/>
  <c r="CL110" i="1"/>
  <c r="CL109" i="1"/>
  <c r="CL108" i="1"/>
  <c r="CL107" i="1"/>
  <c r="CL106" i="1"/>
  <c r="CL105" i="1"/>
  <c r="CL104" i="1"/>
  <c r="CL103" i="1"/>
  <c r="CL102" i="1"/>
  <c r="CL101" i="1"/>
  <c r="CL100" i="1"/>
  <c r="CL99" i="1"/>
  <c r="CL98" i="1"/>
  <c r="CL97" i="1"/>
  <c r="CL96" i="1"/>
  <c r="CL95" i="1"/>
  <c r="CL94" i="1"/>
  <c r="CL93" i="1"/>
  <c r="CL92" i="1"/>
  <c r="CL91" i="1"/>
  <c r="CL90" i="1"/>
  <c r="CL89" i="1"/>
  <c r="CL88" i="1"/>
  <c r="CL87" i="1"/>
  <c r="CL86" i="1"/>
  <c r="CL85" i="1"/>
  <c r="CL84" i="1"/>
  <c r="CL83" i="1"/>
  <c r="CL82" i="1"/>
  <c r="CL81" i="1"/>
  <c r="CL80" i="1"/>
  <c r="CL79" i="1"/>
  <c r="CL78" i="1"/>
  <c r="CL77" i="1"/>
  <c r="CL76" i="1"/>
  <c r="CL75" i="1"/>
  <c r="CL74" i="1"/>
  <c r="CL73" i="1"/>
  <c r="CL72" i="1"/>
  <c r="CL71" i="1"/>
  <c r="CL70" i="1"/>
  <c r="CL69" i="1"/>
  <c r="CL68" i="1"/>
  <c r="CL67" i="1"/>
  <c r="CL66" i="1"/>
  <c r="CL65" i="1"/>
  <c r="CL64" i="1"/>
  <c r="CL63" i="1"/>
  <c r="CL62" i="1"/>
  <c r="CL61" i="1"/>
  <c r="CL60" i="1"/>
  <c r="CL59" i="1"/>
  <c r="CL58" i="1"/>
  <c r="CL57" i="1"/>
  <c r="CL56" i="1"/>
  <c r="CL55" i="1"/>
  <c r="CL54" i="1"/>
  <c r="CL53" i="1"/>
  <c r="CL52" i="1"/>
  <c r="CL51" i="1"/>
  <c r="CL50" i="1"/>
  <c r="CL49" i="1"/>
  <c r="CL48" i="1"/>
  <c r="CL47" i="1"/>
  <c r="CL46" i="1"/>
  <c r="CL45" i="1"/>
  <c r="CL44" i="1"/>
  <c r="CL43" i="1"/>
  <c r="CL42" i="1"/>
  <c r="CL41" i="1"/>
  <c r="CL40" i="1"/>
  <c r="CL39" i="1"/>
  <c r="CL38" i="1"/>
  <c r="CL37" i="1"/>
  <c r="CL36" i="1"/>
  <c r="CL35" i="1"/>
  <c r="CL34" i="1"/>
  <c r="CL33" i="1"/>
  <c r="CL32" i="1"/>
  <c r="CL31" i="1"/>
  <c r="CL30" i="1"/>
  <c r="CL29" i="1"/>
  <c r="CL28" i="1"/>
  <c r="CL27" i="1"/>
  <c r="CL26" i="1"/>
  <c r="CL25" i="1"/>
  <c r="CL24" i="1"/>
  <c r="CL23" i="1"/>
  <c r="CL22" i="1"/>
  <c r="CL21" i="1"/>
  <c r="CL20" i="1"/>
  <c r="CL19" i="1"/>
  <c r="CL18" i="1"/>
  <c r="CL17" i="1"/>
  <c r="CL16" i="1"/>
  <c r="CL15" i="1"/>
  <c r="CL14" i="1"/>
  <c r="CL13" i="1"/>
  <c r="CL12" i="1"/>
  <c r="CL11" i="1"/>
  <c r="CL10" i="1"/>
  <c r="CL9" i="1"/>
  <c r="CL8" i="1"/>
  <c r="CL7" i="1"/>
  <c r="CL6" i="1"/>
  <c r="CL5" i="1"/>
  <c r="CL4" i="1"/>
  <c r="CL3" i="1"/>
  <c r="CO326" i="1"/>
  <c r="CO327" i="1"/>
  <c r="CO328" i="1"/>
  <c r="CO329" i="1"/>
  <c r="CO330" i="1"/>
  <c r="CO331" i="1"/>
  <c r="CO332" i="1"/>
  <c r="CO333" i="1"/>
  <c r="CO334" i="1"/>
  <c r="CO335" i="1"/>
  <c r="CO336" i="1"/>
  <c r="CO337" i="1"/>
  <c r="CO338" i="1"/>
  <c r="CO339" i="1"/>
  <c r="CO340" i="1"/>
  <c r="CO341" i="1"/>
  <c r="CO342" i="1"/>
  <c r="CO343" i="1"/>
  <c r="CO344" i="1"/>
  <c r="CO345" i="1"/>
  <c r="CO346" i="1"/>
  <c r="CO347" i="1"/>
  <c r="CO348" i="1"/>
  <c r="CO349" i="1"/>
  <c r="CO350" i="1"/>
  <c r="CO351" i="1"/>
  <c r="CO352" i="1"/>
  <c r="CO353" i="1"/>
  <c r="CO354" i="1"/>
  <c r="CO355" i="1"/>
  <c r="CO356" i="1"/>
  <c r="CO357" i="1"/>
  <c r="CO358" i="1"/>
  <c r="CO359" i="1"/>
  <c r="CO360" i="1"/>
  <c r="CO361" i="1"/>
  <c r="CO362" i="1"/>
  <c r="CO363" i="1"/>
  <c r="CO364" i="1"/>
  <c r="CO365" i="1"/>
  <c r="CO366" i="1"/>
  <c r="CO367" i="1"/>
  <c r="CO368" i="1"/>
  <c r="CO369" i="1"/>
  <c r="CO370" i="1"/>
  <c r="CO371" i="1"/>
  <c r="CO372" i="1"/>
  <c r="CO373" i="1"/>
  <c r="CO374" i="1"/>
  <c r="CO375" i="1"/>
  <c r="CO376" i="1"/>
  <c r="CO279" i="1"/>
  <c r="CO280" i="1"/>
  <c r="CO281" i="1"/>
  <c r="CO282" i="1"/>
  <c r="CO283" i="1"/>
  <c r="CO284" i="1"/>
  <c r="CO285" i="1"/>
  <c r="CO286" i="1"/>
  <c r="CO287" i="1"/>
  <c r="CO288" i="1"/>
  <c r="CO289" i="1"/>
  <c r="CO290" i="1"/>
  <c r="CO291" i="1"/>
  <c r="CO292" i="1"/>
  <c r="CO293" i="1"/>
  <c r="CO294" i="1"/>
  <c r="CO295" i="1"/>
  <c r="CO296" i="1"/>
  <c r="CO297" i="1"/>
  <c r="CO298" i="1"/>
  <c r="CO299" i="1"/>
  <c r="CO300" i="1"/>
  <c r="CO301" i="1"/>
  <c r="CO302" i="1"/>
  <c r="CO303" i="1"/>
  <c r="CO304" i="1"/>
  <c r="CO305" i="1"/>
  <c r="CO306" i="1"/>
  <c r="CO307" i="1"/>
  <c r="CO308" i="1"/>
  <c r="CO309" i="1"/>
  <c r="CO310" i="1"/>
  <c r="CO311" i="1"/>
  <c r="CO312" i="1"/>
  <c r="CO313" i="1"/>
  <c r="CO314" i="1"/>
  <c r="CO315" i="1"/>
  <c r="CO316" i="1"/>
  <c r="CO317" i="1"/>
  <c r="CO318" i="1"/>
  <c r="CO319" i="1"/>
  <c r="CO320" i="1"/>
  <c r="CO321" i="1"/>
  <c r="CO322" i="1"/>
  <c r="CO323" i="1"/>
  <c r="CO324" i="1"/>
  <c r="CO325" i="1"/>
  <c r="CO242" i="1"/>
  <c r="CO243" i="1"/>
  <c r="CO244" i="1"/>
  <c r="CO245" i="1"/>
  <c r="CO246" i="1"/>
  <c r="CO247" i="1"/>
  <c r="CO248" i="1"/>
  <c r="CO249" i="1"/>
  <c r="CO250" i="1"/>
  <c r="CO251" i="1"/>
  <c r="CO252" i="1"/>
  <c r="CO253" i="1"/>
  <c r="CO254" i="1"/>
  <c r="CO255" i="1"/>
  <c r="CO256" i="1"/>
  <c r="CO257" i="1"/>
  <c r="CO258" i="1"/>
  <c r="CO259" i="1"/>
  <c r="CO260" i="1"/>
  <c r="CO261" i="1"/>
  <c r="CO262" i="1"/>
  <c r="CO263" i="1"/>
  <c r="CO264" i="1"/>
  <c r="CO265" i="1"/>
  <c r="CO266" i="1"/>
  <c r="CO267" i="1"/>
  <c r="CO268" i="1"/>
  <c r="CO269" i="1"/>
  <c r="CO270" i="1"/>
  <c r="CO271" i="1"/>
  <c r="CO272" i="1"/>
  <c r="CO273" i="1"/>
  <c r="CO274" i="1"/>
  <c r="CO275" i="1"/>
  <c r="CO276" i="1"/>
  <c r="CO277" i="1"/>
  <c r="CO278" i="1"/>
  <c r="CO180" i="1"/>
  <c r="CO181" i="1"/>
  <c r="CO182" i="1"/>
  <c r="CO183" i="1"/>
  <c r="CO184" i="1"/>
  <c r="CO185" i="1"/>
  <c r="CO186" i="1"/>
  <c r="CO187" i="1"/>
  <c r="CO188" i="1"/>
  <c r="CO189" i="1"/>
  <c r="CO190" i="1"/>
  <c r="CO191" i="1"/>
  <c r="CO192" i="1"/>
  <c r="CO193" i="1"/>
  <c r="CO194" i="1"/>
  <c r="CO195" i="1"/>
  <c r="CO196" i="1"/>
  <c r="CO197" i="1"/>
  <c r="CO198" i="1"/>
  <c r="CO199" i="1"/>
  <c r="CO200" i="1"/>
  <c r="CO201" i="1"/>
  <c r="CO202" i="1"/>
  <c r="CO203" i="1"/>
  <c r="CO204" i="1"/>
  <c r="CO205" i="1"/>
  <c r="CO206" i="1"/>
  <c r="CO207" i="1"/>
  <c r="CO208" i="1"/>
  <c r="CO209" i="1"/>
  <c r="CO210" i="1"/>
  <c r="CO211" i="1"/>
  <c r="CO212" i="1"/>
  <c r="CO213" i="1"/>
  <c r="CO214" i="1"/>
  <c r="CO215" i="1"/>
  <c r="CO216" i="1"/>
  <c r="CO217" i="1"/>
  <c r="CO218" i="1"/>
  <c r="CO219" i="1"/>
  <c r="CO220" i="1"/>
  <c r="CO221" i="1"/>
  <c r="CO222" i="1"/>
  <c r="CO223" i="1"/>
  <c r="CO224" i="1"/>
  <c r="CO225" i="1"/>
  <c r="CO226" i="1"/>
  <c r="CO227" i="1"/>
  <c r="CO228" i="1"/>
  <c r="CO229" i="1"/>
  <c r="CO230" i="1"/>
  <c r="CO231" i="1"/>
  <c r="CO232" i="1"/>
  <c r="CO233" i="1"/>
  <c r="CO234" i="1"/>
  <c r="CO235" i="1"/>
  <c r="CO236" i="1"/>
  <c r="CO237" i="1"/>
  <c r="CO238" i="1"/>
  <c r="CO239" i="1"/>
  <c r="CO240" i="1"/>
  <c r="CO241" i="1"/>
  <c r="CO140" i="1"/>
  <c r="CO141" i="1"/>
  <c r="CO142" i="1"/>
  <c r="CO143" i="1"/>
  <c r="CO144" i="1"/>
  <c r="CO145" i="1"/>
  <c r="CO146" i="1"/>
  <c r="CO147" i="1"/>
  <c r="CO148" i="1"/>
  <c r="CO149" i="1"/>
  <c r="CO150" i="1"/>
  <c r="CO151" i="1"/>
  <c r="CO152" i="1"/>
  <c r="CO153" i="1"/>
  <c r="CO154" i="1"/>
  <c r="CO155" i="1"/>
  <c r="CO156" i="1"/>
  <c r="CO157" i="1"/>
  <c r="CO158" i="1"/>
  <c r="CO159" i="1"/>
  <c r="CO160" i="1"/>
  <c r="CO161" i="1"/>
  <c r="CO162" i="1"/>
  <c r="CO163" i="1"/>
  <c r="CO164" i="1"/>
  <c r="CO165" i="1"/>
  <c r="CO166" i="1"/>
  <c r="CO167" i="1"/>
  <c r="CO168" i="1"/>
  <c r="CO169" i="1"/>
  <c r="CO170" i="1"/>
  <c r="CO171" i="1"/>
  <c r="CO172" i="1"/>
  <c r="CO173" i="1"/>
  <c r="CO174" i="1"/>
  <c r="CO175" i="1"/>
  <c r="CO176" i="1"/>
  <c r="CO177" i="1"/>
  <c r="CO178" i="1"/>
  <c r="CO179" i="1"/>
  <c r="CO97" i="1"/>
  <c r="CO98" i="1"/>
  <c r="CO99" i="1"/>
  <c r="CO100" i="1"/>
  <c r="CO101" i="1"/>
  <c r="CO102" i="1"/>
  <c r="CO103" i="1"/>
  <c r="CO104" i="1"/>
  <c r="CO105" i="1"/>
  <c r="CO106" i="1"/>
  <c r="CO107" i="1"/>
  <c r="CO108" i="1"/>
  <c r="CO109" i="1"/>
  <c r="CO110" i="1"/>
  <c r="CO111" i="1"/>
  <c r="CO112" i="1"/>
  <c r="CO113" i="1"/>
  <c r="CO114" i="1"/>
  <c r="CO115" i="1"/>
  <c r="CO116" i="1"/>
  <c r="CO117" i="1"/>
  <c r="CO118" i="1"/>
  <c r="CO119" i="1"/>
  <c r="CO120" i="1"/>
  <c r="CO121" i="1"/>
  <c r="CO122" i="1"/>
  <c r="CO123" i="1"/>
  <c r="CO124" i="1"/>
  <c r="CO125" i="1"/>
  <c r="CO126" i="1"/>
  <c r="CO127" i="1"/>
  <c r="CO128" i="1"/>
  <c r="CO129" i="1"/>
  <c r="CO130" i="1"/>
  <c r="CO131" i="1"/>
  <c r="CO132" i="1"/>
  <c r="CO133" i="1"/>
  <c r="CO134" i="1"/>
  <c r="CO135" i="1"/>
  <c r="CO136" i="1"/>
  <c r="CO137" i="1"/>
  <c r="CO138" i="1"/>
  <c r="CO139" i="1"/>
  <c r="CO58" i="1"/>
  <c r="CO59" i="1"/>
  <c r="CO60" i="1"/>
  <c r="CO61" i="1"/>
  <c r="CO62" i="1"/>
  <c r="CO63" i="1"/>
  <c r="CO64" i="1"/>
  <c r="CO65" i="1"/>
  <c r="CO66" i="1"/>
  <c r="CO67" i="1"/>
  <c r="CO68" i="1"/>
  <c r="CO69" i="1"/>
  <c r="CO70" i="1"/>
  <c r="CO71" i="1"/>
  <c r="CO72" i="1"/>
  <c r="CO73" i="1"/>
  <c r="CO74" i="1"/>
  <c r="CO75" i="1"/>
  <c r="CO76" i="1"/>
  <c r="CO77" i="1"/>
  <c r="CO78" i="1"/>
  <c r="CO79" i="1"/>
  <c r="CO80" i="1"/>
  <c r="CO81" i="1"/>
  <c r="CO82" i="1"/>
  <c r="CO83" i="1"/>
  <c r="CO84" i="1"/>
  <c r="CO85" i="1"/>
  <c r="CO86" i="1"/>
  <c r="CO87" i="1"/>
  <c r="CO88" i="1"/>
  <c r="CO89" i="1"/>
  <c r="CO90" i="1"/>
  <c r="CO91" i="1"/>
  <c r="CO92" i="1"/>
  <c r="CO93" i="1"/>
  <c r="CO94" i="1"/>
  <c r="CO95" i="1"/>
  <c r="CO96" i="1"/>
  <c r="G136" i="5"/>
  <c r="G135" i="5"/>
  <c r="G134" i="5"/>
  <c r="G138" i="5"/>
  <c r="G137" i="5"/>
  <c r="CO49" i="1"/>
  <c r="CO50" i="1"/>
  <c r="CO51" i="1"/>
  <c r="CO52" i="1"/>
  <c r="CO53" i="1"/>
  <c r="CO54" i="1"/>
  <c r="CO55" i="1"/>
  <c r="CO56" i="1"/>
  <c r="CO57" i="1"/>
  <c r="G133" i="5"/>
  <c r="G132" i="5"/>
  <c r="CO45" i="1"/>
  <c r="CO46" i="1"/>
  <c r="CO47" i="1"/>
  <c r="CO48" i="1"/>
  <c r="G131" i="5"/>
  <c r="G130" i="5"/>
  <c r="BV375" i="2" l="1"/>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V2" i="2"/>
  <c r="BU375" i="2"/>
  <c r="BU374" i="2"/>
  <c r="BU373" i="2"/>
  <c r="BU372" i="2"/>
  <c r="BU371" i="2"/>
  <c r="BU370" i="2"/>
  <c r="BU369" i="2"/>
  <c r="BU368" i="2"/>
  <c r="BU367" i="2"/>
  <c r="BU366" i="2"/>
  <c r="BU365" i="2"/>
  <c r="BU364" i="2"/>
  <c r="BU363" i="2"/>
  <c r="BU362" i="2"/>
  <c r="BU361" i="2"/>
  <c r="BU360" i="2"/>
  <c r="BU359" i="2"/>
  <c r="BU358" i="2"/>
  <c r="BU357" i="2"/>
  <c r="BU356" i="2"/>
  <c r="BU355" i="2"/>
  <c r="BU354" i="2"/>
  <c r="BU353" i="2"/>
  <c r="BU352" i="2"/>
  <c r="BU351" i="2"/>
  <c r="BU350" i="2"/>
  <c r="BU349" i="2"/>
  <c r="BU348" i="2"/>
  <c r="BU347" i="2"/>
  <c r="BU346" i="2"/>
  <c r="BU345" i="2"/>
  <c r="BU344" i="2"/>
  <c r="BU343" i="2"/>
  <c r="BU342" i="2"/>
  <c r="BU341" i="2"/>
  <c r="BU340" i="2"/>
  <c r="BU339" i="2"/>
  <c r="BU338" i="2"/>
  <c r="BU337" i="2"/>
  <c r="BU336" i="2"/>
  <c r="BU335" i="2"/>
  <c r="BU334" i="2"/>
  <c r="BU333" i="2"/>
  <c r="BU332" i="2"/>
  <c r="BU331" i="2"/>
  <c r="BU330" i="2"/>
  <c r="BU329" i="2"/>
  <c r="BU328" i="2"/>
  <c r="BU327" i="2"/>
  <c r="BU326" i="2"/>
  <c r="BU325" i="2"/>
  <c r="BU324" i="2"/>
  <c r="BU323" i="2"/>
  <c r="BU322" i="2"/>
  <c r="BU321" i="2"/>
  <c r="BU320" i="2"/>
  <c r="BU319" i="2"/>
  <c r="BU318" i="2"/>
  <c r="BU317" i="2"/>
  <c r="BU316" i="2"/>
  <c r="BU315" i="2"/>
  <c r="BU314" i="2"/>
  <c r="BU313" i="2"/>
  <c r="BU312" i="2"/>
  <c r="BU311" i="2"/>
  <c r="BU310" i="2"/>
  <c r="BU309" i="2"/>
  <c r="BU308" i="2"/>
  <c r="BU307" i="2"/>
  <c r="BU306" i="2"/>
  <c r="BU305" i="2"/>
  <c r="BU304" i="2"/>
  <c r="BU303" i="2"/>
  <c r="BU302" i="2"/>
  <c r="BU301" i="2"/>
  <c r="BU300" i="2"/>
  <c r="BU299" i="2"/>
  <c r="BU298" i="2"/>
  <c r="BU297" i="2"/>
  <c r="BU296" i="2"/>
  <c r="BU295" i="2"/>
  <c r="BU294" i="2"/>
  <c r="BU293" i="2"/>
  <c r="BU292" i="2"/>
  <c r="BU291" i="2"/>
  <c r="BU290" i="2"/>
  <c r="BU289" i="2"/>
  <c r="BU288" i="2"/>
  <c r="BU287" i="2"/>
  <c r="BU286" i="2"/>
  <c r="BU285" i="2"/>
  <c r="BU284" i="2"/>
  <c r="BU283" i="2"/>
  <c r="BU282" i="2"/>
  <c r="BU281" i="2"/>
  <c r="BU280" i="2"/>
  <c r="BU279" i="2"/>
  <c r="BU278" i="2"/>
  <c r="BU277" i="2"/>
  <c r="BU276" i="2"/>
  <c r="BU275" i="2"/>
  <c r="BU274" i="2"/>
  <c r="BU273" i="2"/>
  <c r="BU272" i="2"/>
  <c r="BU271" i="2"/>
  <c r="BU270" i="2"/>
  <c r="BU269" i="2"/>
  <c r="BU268" i="2"/>
  <c r="BU267" i="2"/>
  <c r="BU266" i="2"/>
  <c r="BU265" i="2"/>
  <c r="BU264" i="2"/>
  <c r="BU263" i="2"/>
  <c r="BU262" i="2"/>
  <c r="BU261" i="2"/>
  <c r="BU260" i="2"/>
  <c r="BU259" i="2"/>
  <c r="BU258" i="2"/>
  <c r="BU257" i="2"/>
  <c r="BU256" i="2"/>
  <c r="BU255" i="2"/>
  <c r="BU254" i="2"/>
  <c r="BU253" i="2"/>
  <c r="BU252" i="2"/>
  <c r="BU251" i="2"/>
  <c r="BU250" i="2"/>
  <c r="BU249" i="2"/>
  <c r="BU248" i="2"/>
  <c r="BU247" i="2"/>
  <c r="BU246" i="2"/>
  <c r="BU245" i="2"/>
  <c r="BU244" i="2"/>
  <c r="BU243" i="2"/>
  <c r="BU242" i="2"/>
  <c r="BU241" i="2"/>
  <c r="BU240" i="2"/>
  <c r="BU239" i="2"/>
  <c r="BU238" i="2"/>
  <c r="BU237" i="2"/>
  <c r="BU236" i="2"/>
  <c r="BU235" i="2"/>
  <c r="BU234" i="2"/>
  <c r="BU233" i="2"/>
  <c r="BU232" i="2"/>
  <c r="BU231" i="2"/>
  <c r="BU230" i="2"/>
  <c r="BU229" i="2"/>
  <c r="BU228" i="2"/>
  <c r="BU227" i="2"/>
  <c r="BU226" i="2"/>
  <c r="BU225" i="2"/>
  <c r="BU224" i="2"/>
  <c r="BU223" i="2"/>
  <c r="BU222" i="2"/>
  <c r="BU221" i="2"/>
  <c r="BU220" i="2"/>
  <c r="BU219" i="2"/>
  <c r="BU218" i="2"/>
  <c r="BU217" i="2"/>
  <c r="BU216" i="2"/>
  <c r="BU215" i="2"/>
  <c r="BU214" i="2"/>
  <c r="BU213" i="2"/>
  <c r="BU212" i="2"/>
  <c r="BU211" i="2"/>
  <c r="BU210" i="2"/>
  <c r="BU209" i="2"/>
  <c r="BU208" i="2"/>
  <c r="BU207" i="2"/>
  <c r="BU206" i="2"/>
  <c r="BU205" i="2"/>
  <c r="BU204" i="2"/>
  <c r="BU203" i="2"/>
  <c r="BU202" i="2"/>
  <c r="BU201" i="2"/>
  <c r="BU200" i="2"/>
  <c r="BU199" i="2"/>
  <c r="BU198" i="2"/>
  <c r="BU197" i="2"/>
  <c r="BU196" i="2"/>
  <c r="BU195" i="2"/>
  <c r="BU194" i="2"/>
  <c r="BU193" i="2"/>
  <c r="BU192" i="2"/>
  <c r="BU191" i="2"/>
  <c r="BU190" i="2"/>
  <c r="BU189" i="2"/>
  <c r="BU188" i="2"/>
  <c r="BU187" i="2"/>
  <c r="BU186" i="2"/>
  <c r="BU185" i="2"/>
  <c r="BU184" i="2"/>
  <c r="BU183" i="2"/>
  <c r="BU182" i="2"/>
  <c r="BU181" i="2"/>
  <c r="BU180" i="2"/>
  <c r="BU179" i="2"/>
  <c r="BU178" i="2"/>
  <c r="BU177" i="2"/>
  <c r="BU176" i="2"/>
  <c r="BU175" i="2"/>
  <c r="BU174" i="2"/>
  <c r="BU173" i="2"/>
  <c r="BU172" i="2"/>
  <c r="BU171" i="2"/>
  <c r="BU170" i="2"/>
  <c r="BU169" i="2"/>
  <c r="BU168" i="2"/>
  <c r="BU167" i="2"/>
  <c r="BU166" i="2"/>
  <c r="BU165" i="2"/>
  <c r="BU164" i="2"/>
  <c r="BU163" i="2"/>
  <c r="BU162" i="2"/>
  <c r="BU161" i="2"/>
  <c r="BU160" i="2"/>
  <c r="BU159" i="2"/>
  <c r="BU158" i="2"/>
  <c r="BU157" i="2"/>
  <c r="BU156" i="2"/>
  <c r="BU155" i="2"/>
  <c r="BU154" i="2"/>
  <c r="BU153" i="2"/>
  <c r="BU152" i="2"/>
  <c r="BU151" i="2"/>
  <c r="BU150" i="2"/>
  <c r="BU149" i="2"/>
  <c r="BU148" i="2"/>
  <c r="BU147" i="2"/>
  <c r="BU146" i="2"/>
  <c r="BU145" i="2"/>
  <c r="BU144" i="2"/>
  <c r="BU143" i="2"/>
  <c r="BU142" i="2"/>
  <c r="BU141" i="2"/>
  <c r="BU140" i="2"/>
  <c r="BU139" i="2"/>
  <c r="BU138" i="2"/>
  <c r="BU137" i="2"/>
  <c r="BU136" i="2"/>
  <c r="BU135" i="2"/>
  <c r="BU134" i="2"/>
  <c r="BU133" i="2"/>
  <c r="BU132" i="2"/>
  <c r="BU131" i="2"/>
  <c r="BU130" i="2"/>
  <c r="BU129" i="2"/>
  <c r="BU128" i="2"/>
  <c r="BU127" i="2"/>
  <c r="BU126" i="2"/>
  <c r="BU125" i="2"/>
  <c r="BU124" i="2"/>
  <c r="BU123" i="2"/>
  <c r="BU122" i="2"/>
  <c r="BU121" i="2"/>
  <c r="BU120" i="2"/>
  <c r="BU119" i="2"/>
  <c r="BU118" i="2"/>
  <c r="BU117" i="2"/>
  <c r="BU116" i="2"/>
  <c r="BU115" i="2"/>
  <c r="BU114" i="2"/>
  <c r="BU113" i="2"/>
  <c r="BU112" i="2"/>
  <c r="BU111" i="2"/>
  <c r="BU110" i="2"/>
  <c r="BU109" i="2"/>
  <c r="BU108" i="2"/>
  <c r="BU107" i="2"/>
  <c r="BU106" i="2"/>
  <c r="BU105" i="2"/>
  <c r="BU104" i="2"/>
  <c r="BU103" i="2"/>
  <c r="BU102" i="2"/>
  <c r="BU101" i="2"/>
  <c r="BU100" i="2"/>
  <c r="BU99" i="2"/>
  <c r="BU98" i="2"/>
  <c r="BU97" i="2"/>
  <c r="BU96" i="2"/>
  <c r="BU95" i="2"/>
  <c r="BU94" i="2"/>
  <c r="BU93" i="2"/>
  <c r="BU92" i="2"/>
  <c r="BU91" i="2"/>
  <c r="BU90" i="2"/>
  <c r="BU89" i="2"/>
  <c r="BU88" i="2"/>
  <c r="BU87" i="2"/>
  <c r="BU86" i="2"/>
  <c r="BU85" i="2"/>
  <c r="BU84" i="2"/>
  <c r="BU83" i="2"/>
  <c r="BU82" i="2"/>
  <c r="BU81" i="2"/>
  <c r="BU80" i="2"/>
  <c r="BU79" i="2"/>
  <c r="BU78" i="2"/>
  <c r="BU77" i="2"/>
  <c r="BU76" i="2"/>
  <c r="BU75" i="2"/>
  <c r="BU74" i="2"/>
  <c r="BU73" i="2"/>
  <c r="BU72" i="2"/>
  <c r="BU71" i="2"/>
  <c r="BU70" i="2"/>
  <c r="BU69" i="2"/>
  <c r="BU68" i="2"/>
  <c r="BU67" i="2"/>
  <c r="BU66" i="2"/>
  <c r="BU65" i="2"/>
  <c r="BU64" i="2"/>
  <c r="BU63" i="2"/>
  <c r="BU62" i="2"/>
  <c r="BU61" i="2"/>
  <c r="BU60" i="2"/>
  <c r="BU59" i="2"/>
  <c r="BU58" i="2"/>
  <c r="BU57" i="2"/>
  <c r="BU56" i="2"/>
  <c r="BU55" i="2"/>
  <c r="BU54" i="2"/>
  <c r="BU53" i="2"/>
  <c r="BU52" i="2"/>
  <c r="BU51" i="2"/>
  <c r="BU50" i="2"/>
  <c r="BU49" i="2"/>
  <c r="BU48" i="2"/>
  <c r="BU47" i="2"/>
  <c r="BU46" i="2"/>
  <c r="BU45" i="2"/>
  <c r="BU44" i="2"/>
  <c r="BU43" i="2"/>
  <c r="BU42" i="2"/>
  <c r="BU41" i="2"/>
  <c r="BU40" i="2"/>
  <c r="BU39" i="2"/>
  <c r="BU38" i="2"/>
  <c r="BU37" i="2"/>
  <c r="BU36" i="2"/>
  <c r="BU35" i="2"/>
  <c r="BU34" i="2"/>
  <c r="BU33" i="2"/>
  <c r="BU32" i="2"/>
  <c r="BU31" i="2"/>
  <c r="BU30" i="2"/>
  <c r="BU29" i="2"/>
  <c r="BU28" i="2"/>
  <c r="BU27" i="2"/>
  <c r="BU26" i="2"/>
  <c r="BU25" i="2"/>
  <c r="BU24" i="2"/>
  <c r="BU23" i="2"/>
  <c r="BU22" i="2"/>
  <c r="BU21" i="2"/>
  <c r="BU20" i="2"/>
  <c r="BU19" i="2"/>
  <c r="BU18" i="2"/>
  <c r="BU17" i="2"/>
  <c r="BU16" i="2"/>
  <c r="BU15" i="2"/>
  <c r="BU14" i="2"/>
  <c r="BU13" i="2"/>
  <c r="BU12" i="2"/>
  <c r="BU11" i="2"/>
  <c r="BU10" i="2"/>
  <c r="BU9" i="2"/>
  <c r="BU8" i="2"/>
  <c r="BU7" i="2"/>
  <c r="BU6" i="2"/>
  <c r="BU5" i="2"/>
  <c r="BU4" i="2"/>
  <c r="BU3" i="2"/>
  <c r="BU2" i="2"/>
  <c r="BT375" i="2"/>
  <c r="BT374" i="2"/>
  <c r="BT373" i="2"/>
  <c r="BT372" i="2"/>
  <c r="BT371" i="2"/>
  <c r="BT370" i="2"/>
  <c r="BT369" i="2"/>
  <c r="BT368" i="2"/>
  <c r="BT367" i="2"/>
  <c r="BT366" i="2"/>
  <c r="BT365" i="2"/>
  <c r="BT364" i="2"/>
  <c r="BT363" i="2"/>
  <c r="BT362" i="2"/>
  <c r="BT361" i="2"/>
  <c r="BT360" i="2"/>
  <c r="BT359" i="2"/>
  <c r="BT358" i="2"/>
  <c r="BT357" i="2"/>
  <c r="BT356" i="2"/>
  <c r="BT355" i="2"/>
  <c r="BT354" i="2"/>
  <c r="BT353" i="2"/>
  <c r="BT352" i="2"/>
  <c r="BT351" i="2"/>
  <c r="BT350" i="2"/>
  <c r="BT349" i="2"/>
  <c r="BT348" i="2"/>
  <c r="BT347" i="2"/>
  <c r="BT346" i="2"/>
  <c r="BT345" i="2"/>
  <c r="BT344" i="2"/>
  <c r="BT343" i="2"/>
  <c r="BT342" i="2"/>
  <c r="BT341" i="2"/>
  <c r="BT340" i="2"/>
  <c r="BT339" i="2"/>
  <c r="BT338" i="2"/>
  <c r="BT337" i="2"/>
  <c r="BT336" i="2"/>
  <c r="BT335" i="2"/>
  <c r="BT334" i="2"/>
  <c r="BT333" i="2"/>
  <c r="BT332" i="2"/>
  <c r="BT331" i="2"/>
  <c r="BT330" i="2"/>
  <c r="BT329" i="2"/>
  <c r="BT328" i="2"/>
  <c r="BT327" i="2"/>
  <c r="BT326" i="2"/>
  <c r="BT325" i="2"/>
  <c r="BT324" i="2"/>
  <c r="BT323" i="2"/>
  <c r="BT322" i="2"/>
  <c r="BT321" i="2"/>
  <c r="BT320" i="2"/>
  <c r="BT319" i="2"/>
  <c r="BT318" i="2"/>
  <c r="BT317" i="2"/>
  <c r="BT316" i="2"/>
  <c r="BT315" i="2"/>
  <c r="BT314" i="2"/>
  <c r="BT313" i="2"/>
  <c r="BT312" i="2"/>
  <c r="BT311" i="2"/>
  <c r="BT310" i="2"/>
  <c r="BT309" i="2"/>
  <c r="BT308" i="2"/>
  <c r="BT307" i="2"/>
  <c r="BT306" i="2"/>
  <c r="BT305" i="2"/>
  <c r="BT304" i="2"/>
  <c r="BT303" i="2"/>
  <c r="BT302" i="2"/>
  <c r="BT301" i="2"/>
  <c r="BT300" i="2"/>
  <c r="BT299" i="2"/>
  <c r="BT298" i="2"/>
  <c r="BT297" i="2"/>
  <c r="BT296" i="2"/>
  <c r="BT295" i="2"/>
  <c r="BT294" i="2"/>
  <c r="BT293" i="2"/>
  <c r="BT292" i="2"/>
  <c r="BT291" i="2"/>
  <c r="BT290" i="2"/>
  <c r="BT289" i="2"/>
  <c r="BT288" i="2"/>
  <c r="BT287" i="2"/>
  <c r="BT286" i="2"/>
  <c r="BT285" i="2"/>
  <c r="BT284" i="2"/>
  <c r="BT283" i="2"/>
  <c r="BT282" i="2"/>
  <c r="BT281" i="2"/>
  <c r="BT280" i="2"/>
  <c r="BT279" i="2"/>
  <c r="BT278" i="2"/>
  <c r="BT277" i="2"/>
  <c r="BT276" i="2"/>
  <c r="BT275" i="2"/>
  <c r="BT274" i="2"/>
  <c r="BT273" i="2"/>
  <c r="BT272" i="2"/>
  <c r="BT271" i="2"/>
  <c r="BT270" i="2"/>
  <c r="BT269" i="2"/>
  <c r="BT268" i="2"/>
  <c r="BT267" i="2"/>
  <c r="BT266" i="2"/>
  <c r="BT265" i="2"/>
  <c r="BT264" i="2"/>
  <c r="BT263" i="2"/>
  <c r="BT262" i="2"/>
  <c r="BT261" i="2"/>
  <c r="BT260" i="2"/>
  <c r="BT259" i="2"/>
  <c r="BT258" i="2"/>
  <c r="BT257" i="2"/>
  <c r="BT256" i="2"/>
  <c r="BT255" i="2"/>
  <c r="BT254" i="2"/>
  <c r="BT253" i="2"/>
  <c r="BT252" i="2"/>
  <c r="BT251" i="2"/>
  <c r="BT250" i="2"/>
  <c r="BT249" i="2"/>
  <c r="BT248" i="2"/>
  <c r="BT247" i="2"/>
  <c r="BT246" i="2"/>
  <c r="BT245" i="2"/>
  <c r="BT244" i="2"/>
  <c r="BT243" i="2"/>
  <c r="BT242" i="2"/>
  <c r="BT241" i="2"/>
  <c r="BT240" i="2"/>
  <c r="BT239" i="2"/>
  <c r="BT238" i="2"/>
  <c r="BT237" i="2"/>
  <c r="BT236" i="2"/>
  <c r="BT235" i="2"/>
  <c r="BT234" i="2"/>
  <c r="BT233" i="2"/>
  <c r="BT232" i="2"/>
  <c r="BT231" i="2"/>
  <c r="BT230" i="2"/>
  <c r="BT229" i="2"/>
  <c r="BT228" i="2"/>
  <c r="BT227" i="2"/>
  <c r="BT226" i="2"/>
  <c r="BT225" i="2"/>
  <c r="BT224" i="2"/>
  <c r="BT223" i="2"/>
  <c r="BT222" i="2"/>
  <c r="BT221" i="2"/>
  <c r="BT220" i="2"/>
  <c r="BT219" i="2"/>
  <c r="BT218" i="2"/>
  <c r="BT217" i="2"/>
  <c r="BT216" i="2"/>
  <c r="BT215" i="2"/>
  <c r="BT214" i="2"/>
  <c r="BT213" i="2"/>
  <c r="BT212" i="2"/>
  <c r="BT211" i="2"/>
  <c r="BT210" i="2"/>
  <c r="BT209" i="2"/>
  <c r="BT208" i="2"/>
  <c r="BT207" i="2"/>
  <c r="BT206" i="2"/>
  <c r="BT205" i="2"/>
  <c r="BT204" i="2"/>
  <c r="BT203" i="2"/>
  <c r="BT202" i="2"/>
  <c r="BT201" i="2"/>
  <c r="BT200" i="2"/>
  <c r="BT199" i="2"/>
  <c r="BT198" i="2"/>
  <c r="BT197" i="2"/>
  <c r="BT196" i="2"/>
  <c r="BT195" i="2"/>
  <c r="BT194" i="2"/>
  <c r="BT193" i="2"/>
  <c r="BT192" i="2"/>
  <c r="BT191" i="2"/>
  <c r="BT190" i="2"/>
  <c r="BT189" i="2"/>
  <c r="BT188" i="2"/>
  <c r="BT187" i="2"/>
  <c r="BT186" i="2"/>
  <c r="BT185" i="2"/>
  <c r="BT184" i="2"/>
  <c r="BT183" i="2"/>
  <c r="BT182" i="2"/>
  <c r="BT181" i="2"/>
  <c r="BT180" i="2"/>
  <c r="BT179" i="2"/>
  <c r="BT178" i="2"/>
  <c r="BT177" i="2"/>
  <c r="BT176" i="2"/>
  <c r="BT175" i="2"/>
  <c r="BT174" i="2"/>
  <c r="BT173" i="2"/>
  <c r="BT172" i="2"/>
  <c r="BT171" i="2"/>
  <c r="BT170" i="2"/>
  <c r="BT169" i="2"/>
  <c r="BT168" i="2"/>
  <c r="BT167" i="2"/>
  <c r="BT166" i="2"/>
  <c r="BT165" i="2"/>
  <c r="BT164" i="2"/>
  <c r="BT163" i="2"/>
  <c r="BT162" i="2"/>
  <c r="BT161" i="2"/>
  <c r="BT160" i="2"/>
  <c r="BT159" i="2"/>
  <c r="BT158" i="2"/>
  <c r="BT157" i="2"/>
  <c r="BT156" i="2"/>
  <c r="BT155" i="2"/>
  <c r="BT154" i="2"/>
  <c r="BT153" i="2"/>
  <c r="BT152" i="2"/>
  <c r="BT151" i="2"/>
  <c r="BT150" i="2"/>
  <c r="BT149" i="2"/>
  <c r="BT148" i="2"/>
  <c r="BT147" i="2"/>
  <c r="BT146" i="2"/>
  <c r="BT145" i="2"/>
  <c r="BT144" i="2"/>
  <c r="BT143" i="2"/>
  <c r="BT142" i="2"/>
  <c r="BT141" i="2"/>
  <c r="BT140" i="2"/>
  <c r="BT139" i="2"/>
  <c r="BT138" i="2"/>
  <c r="BT137" i="2"/>
  <c r="BT136" i="2"/>
  <c r="BT135" i="2"/>
  <c r="BT134" i="2"/>
  <c r="BT133" i="2"/>
  <c r="BT132" i="2"/>
  <c r="BT131" i="2"/>
  <c r="BT130" i="2"/>
  <c r="BT129" i="2"/>
  <c r="BT128" i="2"/>
  <c r="BT127" i="2"/>
  <c r="BT126" i="2"/>
  <c r="BT125" i="2"/>
  <c r="BT124" i="2"/>
  <c r="BT123" i="2"/>
  <c r="BT122" i="2"/>
  <c r="BT121" i="2"/>
  <c r="BT120" i="2"/>
  <c r="BT119" i="2"/>
  <c r="BT118" i="2"/>
  <c r="BT117" i="2"/>
  <c r="BT116" i="2"/>
  <c r="BT115" i="2"/>
  <c r="BT114" i="2"/>
  <c r="BT113" i="2"/>
  <c r="BT112" i="2"/>
  <c r="BT111" i="2"/>
  <c r="BT110" i="2"/>
  <c r="BT109" i="2"/>
  <c r="BT108" i="2"/>
  <c r="BT107" i="2"/>
  <c r="BT106" i="2"/>
  <c r="BT105" i="2"/>
  <c r="BT104" i="2"/>
  <c r="BT103" i="2"/>
  <c r="BT102" i="2"/>
  <c r="BT101" i="2"/>
  <c r="BT100" i="2"/>
  <c r="BT99" i="2"/>
  <c r="BT98" i="2"/>
  <c r="BT97" i="2"/>
  <c r="BT96" i="2"/>
  <c r="BT95" i="2"/>
  <c r="BT94" i="2"/>
  <c r="BT93" i="2"/>
  <c r="BT92" i="2"/>
  <c r="BT91" i="2"/>
  <c r="BT90" i="2"/>
  <c r="BT89" i="2"/>
  <c r="BT88" i="2"/>
  <c r="BT87" i="2"/>
  <c r="BT86" i="2"/>
  <c r="BT85" i="2"/>
  <c r="BT84" i="2"/>
  <c r="BT83" i="2"/>
  <c r="BT82" i="2"/>
  <c r="BT81" i="2"/>
  <c r="BT80" i="2"/>
  <c r="BT79" i="2"/>
  <c r="BT78" i="2"/>
  <c r="BT77" i="2"/>
  <c r="BT76" i="2"/>
  <c r="BT75" i="2"/>
  <c r="BT74" i="2"/>
  <c r="BT73" i="2"/>
  <c r="BT72" i="2"/>
  <c r="BT71" i="2"/>
  <c r="BT70" i="2"/>
  <c r="BT69" i="2"/>
  <c r="BT68" i="2"/>
  <c r="BT67" i="2"/>
  <c r="BT66" i="2"/>
  <c r="BT65" i="2"/>
  <c r="BT64" i="2"/>
  <c r="BT63" i="2"/>
  <c r="BT62" i="2"/>
  <c r="BT61" i="2"/>
  <c r="BT60" i="2"/>
  <c r="BT59" i="2"/>
  <c r="BT58" i="2"/>
  <c r="BT57" i="2"/>
  <c r="BT56" i="2"/>
  <c r="BT55" i="2"/>
  <c r="BT54" i="2"/>
  <c r="BT53" i="2"/>
  <c r="BT52" i="2"/>
  <c r="BT51" i="2"/>
  <c r="BT50" i="2"/>
  <c r="BT49" i="2"/>
  <c r="BT48" i="2"/>
  <c r="BT47" i="2"/>
  <c r="BT46" i="2"/>
  <c r="BT45" i="2"/>
  <c r="BT44" i="2"/>
  <c r="BT43" i="2"/>
  <c r="BT42" i="2"/>
  <c r="BT41" i="2"/>
  <c r="BT40" i="2"/>
  <c r="BT39" i="2"/>
  <c r="BT38" i="2"/>
  <c r="BT37" i="2"/>
  <c r="BT36" i="2"/>
  <c r="BT35" i="2"/>
  <c r="BT34" i="2"/>
  <c r="BT33" i="2"/>
  <c r="BT32" i="2"/>
  <c r="BT31" i="2"/>
  <c r="BT30" i="2"/>
  <c r="BT29" i="2"/>
  <c r="BT28" i="2"/>
  <c r="BT27" i="2"/>
  <c r="BT26" i="2"/>
  <c r="BT25" i="2"/>
  <c r="BT24" i="2"/>
  <c r="BT23" i="2"/>
  <c r="BT22" i="2"/>
  <c r="BT21" i="2"/>
  <c r="BT20" i="2"/>
  <c r="BT19" i="2"/>
  <c r="BT18" i="2"/>
  <c r="BT17" i="2"/>
  <c r="BT16" i="2"/>
  <c r="BT15" i="2"/>
  <c r="BT14" i="2"/>
  <c r="BT13" i="2"/>
  <c r="BT12" i="2"/>
  <c r="BT11" i="2"/>
  <c r="BT10" i="2"/>
  <c r="BT9" i="2"/>
  <c r="BT8" i="2"/>
  <c r="BT7" i="2"/>
  <c r="BT6" i="2"/>
  <c r="BT5" i="2"/>
  <c r="BT4" i="2"/>
  <c r="BT3" i="2"/>
  <c r="BT2" i="2"/>
  <c r="BS375" i="2"/>
  <c r="BS374" i="2"/>
  <c r="BS373" i="2"/>
  <c r="BS372" i="2"/>
  <c r="BS371" i="2"/>
  <c r="BS370" i="2"/>
  <c r="BS369" i="2"/>
  <c r="BS368" i="2"/>
  <c r="BS367" i="2"/>
  <c r="BS366" i="2"/>
  <c r="BS365" i="2"/>
  <c r="BS364" i="2"/>
  <c r="BS363" i="2"/>
  <c r="BS362" i="2"/>
  <c r="BS361" i="2"/>
  <c r="BS360" i="2"/>
  <c r="BS359" i="2"/>
  <c r="BS358" i="2"/>
  <c r="BS357" i="2"/>
  <c r="BS356" i="2"/>
  <c r="BS355" i="2"/>
  <c r="BS354" i="2"/>
  <c r="BS353" i="2"/>
  <c r="BS352" i="2"/>
  <c r="BS351" i="2"/>
  <c r="BS350" i="2"/>
  <c r="BS349" i="2"/>
  <c r="BS348" i="2"/>
  <c r="BS347" i="2"/>
  <c r="BS346" i="2"/>
  <c r="BS345" i="2"/>
  <c r="BS344" i="2"/>
  <c r="BS343" i="2"/>
  <c r="BS342" i="2"/>
  <c r="BS341" i="2"/>
  <c r="BS340" i="2"/>
  <c r="BS339" i="2"/>
  <c r="BS338" i="2"/>
  <c r="BS337" i="2"/>
  <c r="BS336" i="2"/>
  <c r="BS335" i="2"/>
  <c r="BS334" i="2"/>
  <c r="BS333" i="2"/>
  <c r="BS332" i="2"/>
  <c r="BS331" i="2"/>
  <c r="BS330" i="2"/>
  <c r="BS329" i="2"/>
  <c r="BS328" i="2"/>
  <c r="BS327" i="2"/>
  <c r="BS326" i="2"/>
  <c r="BS325" i="2"/>
  <c r="BS324" i="2"/>
  <c r="BS323" i="2"/>
  <c r="BS322" i="2"/>
  <c r="BS321" i="2"/>
  <c r="BS320" i="2"/>
  <c r="BS319" i="2"/>
  <c r="BS318" i="2"/>
  <c r="BS317" i="2"/>
  <c r="BS316" i="2"/>
  <c r="BS315" i="2"/>
  <c r="BS314" i="2"/>
  <c r="BS313" i="2"/>
  <c r="BS312" i="2"/>
  <c r="BS311" i="2"/>
  <c r="BS310" i="2"/>
  <c r="BS309" i="2"/>
  <c r="BS308" i="2"/>
  <c r="BS307" i="2"/>
  <c r="BS306" i="2"/>
  <c r="BS305" i="2"/>
  <c r="BS304" i="2"/>
  <c r="BS303" i="2"/>
  <c r="BS302" i="2"/>
  <c r="BS301" i="2"/>
  <c r="BS300" i="2"/>
  <c r="BS299" i="2"/>
  <c r="BS298" i="2"/>
  <c r="BS297" i="2"/>
  <c r="BS296" i="2"/>
  <c r="BS295" i="2"/>
  <c r="BS294" i="2"/>
  <c r="BS293" i="2"/>
  <c r="BS292" i="2"/>
  <c r="BS291" i="2"/>
  <c r="BS290" i="2"/>
  <c r="BS289" i="2"/>
  <c r="BS288" i="2"/>
  <c r="BS287" i="2"/>
  <c r="BS286" i="2"/>
  <c r="BS285" i="2"/>
  <c r="BS284" i="2"/>
  <c r="BS283" i="2"/>
  <c r="BS282" i="2"/>
  <c r="BS281" i="2"/>
  <c r="BS280" i="2"/>
  <c r="BS279" i="2"/>
  <c r="BS278" i="2"/>
  <c r="BS277" i="2"/>
  <c r="BS276" i="2"/>
  <c r="BS275" i="2"/>
  <c r="BS274" i="2"/>
  <c r="BS273" i="2"/>
  <c r="BS272" i="2"/>
  <c r="BS271" i="2"/>
  <c r="BS270" i="2"/>
  <c r="BS269" i="2"/>
  <c r="BS268" i="2"/>
  <c r="BS267" i="2"/>
  <c r="BS266" i="2"/>
  <c r="BS265" i="2"/>
  <c r="BS264" i="2"/>
  <c r="BS263" i="2"/>
  <c r="BS262" i="2"/>
  <c r="BS261" i="2"/>
  <c r="BS260" i="2"/>
  <c r="BS259" i="2"/>
  <c r="BS258" i="2"/>
  <c r="BS257" i="2"/>
  <c r="BS256" i="2"/>
  <c r="BS255" i="2"/>
  <c r="BS254" i="2"/>
  <c r="BS253" i="2"/>
  <c r="BS252" i="2"/>
  <c r="BS251" i="2"/>
  <c r="BS250" i="2"/>
  <c r="BS249" i="2"/>
  <c r="BS248" i="2"/>
  <c r="BS247" i="2"/>
  <c r="BS246" i="2"/>
  <c r="BS245" i="2"/>
  <c r="BS244" i="2"/>
  <c r="BS243" i="2"/>
  <c r="BS242" i="2"/>
  <c r="BS241" i="2"/>
  <c r="BS240" i="2"/>
  <c r="BS239" i="2"/>
  <c r="BS238" i="2"/>
  <c r="BS237" i="2"/>
  <c r="BS236" i="2"/>
  <c r="BS235" i="2"/>
  <c r="BS234" i="2"/>
  <c r="BS233" i="2"/>
  <c r="BS232" i="2"/>
  <c r="BS231" i="2"/>
  <c r="BS230" i="2"/>
  <c r="BS229" i="2"/>
  <c r="BS228" i="2"/>
  <c r="BS227" i="2"/>
  <c r="BS226" i="2"/>
  <c r="BS225" i="2"/>
  <c r="BS224" i="2"/>
  <c r="BS223" i="2"/>
  <c r="BS222" i="2"/>
  <c r="BS221" i="2"/>
  <c r="BS220" i="2"/>
  <c r="BS219" i="2"/>
  <c r="BS218" i="2"/>
  <c r="BS217" i="2"/>
  <c r="BS216" i="2"/>
  <c r="BS215" i="2"/>
  <c r="BS214" i="2"/>
  <c r="BS213" i="2"/>
  <c r="BS212" i="2"/>
  <c r="BS211" i="2"/>
  <c r="BS210" i="2"/>
  <c r="BS209" i="2"/>
  <c r="BS208" i="2"/>
  <c r="BS207" i="2"/>
  <c r="BS206" i="2"/>
  <c r="BS205" i="2"/>
  <c r="BS204" i="2"/>
  <c r="BS203" i="2"/>
  <c r="BS202" i="2"/>
  <c r="BS201" i="2"/>
  <c r="BS200" i="2"/>
  <c r="BS199" i="2"/>
  <c r="BS198" i="2"/>
  <c r="BS197" i="2"/>
  <c r="BS196" i="2"/>
  <c r="BS195" i="2"/>
  <c r="BS194" i="2"/>
  <c r="BS193" i="2"/>
  <c r="BS192" i="2"/>
  <c r="BS191" i="2"/>
  <c r="BS190" i="2"/>
  <c r="BS189" i="2"/>
  <c r="BS188" i="2"/>
  <c r="BS187" i="2"/>
  <c r="BS186" i="2"/>
  <c r="BS185" i="2"/>
  <c r="BS184" i="2"/>
  <c r="BS183" i="2"/>
  <c r="BS182" i="2"/>
  <c r="BS181" i="2"/>
  <c r="BS180" i="2"/>
  <c r="BS179" i="2"/>
  <c r="BS178" i="2"/>
  <c r="BS177" i="2"/>
  <c r="BS176" i="2"/>
  <c r="BS175" i="2"/>
  <c r="BS174" i="2"/>
  <c r="BS173" i="2"/>
  <c r="BS172" i="2"/>
  <c r="BS171" i="2"/>
  <c r="BS170" i="2"/>
  <c r="BS169" i="2"/>
  <c r="BS168" i="2"/>
  <c r="BS167" i="2"/>
  <c r="BS166" i="2"/>
  <c r="BS165" i="2"/>
  <c r="BS164" i="2"/>
  <c r="BS163" i="2"/>
  <c r="BS162" i="2"/>
  <c r="BS161" i="2"/>
  <c r="BS160" i="2"/>
  <c r="BS159" i="2"/>
  <c r="BS158" i="2"/>
  <c r="BS157" i="2"/>
  <c r="BS156" i="2"/>
  <c r="BS155" i="2"/>
  <c r="BS154" i="2"/>
  <c r="BS153" i="2"/>
  <c r="BS152" i="2"/>
  <c r="BS151" i="2"/>
  <c r="BS150" i="2"/>
  <c r="BS149" i="2"/>
  <c r="BS148" i="2"/>
  <c r="BS147" i="2"/>
  <c r="BS146" i="2"/>
  <c r="BS145" i="2"/>
  <c r="BS144" i="2"/>
  <c r="BS143" i="2"/>
  <c r="BS142" i="2"/>
  <c r="BS141" i="2"/>
  <c r="BS140" i="2"/>
  <c r="BS139" i="2"/>
  <c r="BS138" i="2"/>
  <c r="BS137" i="2"/>
  <c r="BS136" i="2"/>
  <c r="BS135" i="2"/>
  <c r="BS134" i="2"/>
  <c r="BS133" i="2"/>
  <c r="BS132" i="2"/>
  <c r="BS131" i="2"/>
  <c r="BS130" i="2"/>
  <c r="BS129" i="2"/>
  <c r="BS128" i="2"/>
  <c r="BS127" i="2"/>
  <c r="BS126" i="2"/>
  <c r="BS125" i="2"/>
  <c r="BS124" i="2"/>
  <c r="BS123" i="2"/>
  <c r="BS122" i="2"/>
  <c r="BS121" i="2"/>
  <c r="BS120" i="2"/>
  <c r="BS119" i="2"/>
  <c r="BS118" i="2"/>
  <c r="BS117" i="2"/>
  <c r="BS116" i="2"/>
  <c r="BS115" i="2"/>
  <c r="BS114" i="2"/>
  <c r="BS113" i="2"/>
  <c r="BS112" i="2"/>
  <c r="BS111" i="2"/>
  <c r="BS110" i="2"/>
  <c r="BS109" i="2"/>
  <c r="BS108" i="2"/>
  <c r="BS107" i="2"/>
  <c r="BS106" i="2"/>
  <c r="BS105" i="2"/>
  <c r="BS104" i="2"/>
  <c r="BS103" i="2"/>
  <c r="BS102" i="2"/>
  <c r="BS101" i="2"/>
  <c r="BS100" i="2"/>
  <c r="BS99" i="2"/>
  <c r="BS98" i="2"/>
  <c r="BS97" i="2"/>
  <c r="BS96" i="2"/>
  <c r="BS95" i="2"/>
  <c r="BS94" i="2"/>
  <c r="BS93" i="2"/>
  <c r="BS92" i="2"/>
  <c r="BS91" i="2"/>
  <c r="BS90" i="2"/>
  <c r="BS89" i="2"/>
  <c r="BS88" i="2"/>
  <c r="BS87" i="2"/>
  <c r="BS86" i="2"/>
  <c r="BS85" i="2"/>
  <c r="BS84" i="2"/>
  <c r="BS83" i="2"/>
  <c r="BS82" i="2"/>
  <c r="BS81" i="2"/>
  <c r="BS80" i="2"/>
  <c r="BS79" i="2"/>
  <c r="BS78" i="2"/>
  <c r="BS77" i="2"/>
  <c r="BS76" i="2"/>
  <c r="BS75" i="2"/>
  <c r="BS74" i="2"/>
  <c r="BS73" i="2"/>
  <c r="BS72" i="2"/>
  <c r="BS71" i="2"/>
  <c r="BS70" i="2"/>
  <c r="BS69" i="2"/>
  <c r="BS68" i="2"/>
  <c r="BS67" i="2"/>
  <c r="BS66" i="2"/>
  <c r="BS65" i="2"/>
  <c r="BS64" i="2"/>
  <c r="BS63" i="2"/>
  <c r="BS62" i="2"/>
  <c r="BS61" i="2"/>
  <c r="BS60" i="2"/>
  <c r="BS59" i="2"/>
  <c r="BS58" i="2"/>
  <c r="BS57" i="2"/>
  <c r="BS56" i="2"/>
  <c r="BS55" i="2"/>
  <c r="BS54" i="2"/>
  <c r="BS53" i="2"/>
  <c r="BS52" i="2"/>
  <c r="BS51" i="2"/>
  <c r="BS50" i="2"/>
  <c r="BS49" i="2"/>
  <c r="BS48" i="2"/>
  <c r="BS47" i="2"/>
  <c r="BS46" i="2"/>
  <c r="BS45" i="2"/>
  <c r="BS44" i="2"/>
  <c r="BS43" i="2"/>
  <c r="BS42" i="2"/>
  <c r="BS41" i="2"/>
  <c r="BS40" i="2"/>
  <c r="BS39" i="2"/>
  <c r="BS38" i="2"/>
  <c r="BS37" i="2"/>
  <c r="BS36" i="2"/>
  <c r="BS35" i="2"/>
  <c r="BS34" i="2"/>
  <c r="BS33" i="2"/>
  <c r="BS32" i="2"/>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2" i="2"/>
  <c r="BR375" i="2"/>
  <c r="BR374" i="2"/>
  <c r="BR373" i="2"/>
  <c r="BR372" i="2"/>
  <c r="BR371" i="2"/>
  <c r="BR370" i="2"/>
  <c r="BR369" i="2"/>
  <c r="BR368" i="2"/>
  <c r="BR367" i="2"/>
  <c r="BR366" i="2"/>
  <c r="BR365" i="2"/>
  <c r="BR364" i="2"/>
  <c r="BR363" i="2"/>
  <c r="BR362" i="2"/>
  <c r="BR361" i="2"/>
  <c r="BR360" i="2"/>
  <c r="BR359" i="2"/>
  <c r="BR358" i="2"/>
  <c r="BR357" i="2"/>
  <c r="BR356" i="2"/>
  <c r="BR355" i="2"/>
  <c r="BR354" i="2"/>
  <c r="BR353" i="2"/>
  <c r="BR352" i="2"/>
  <c r="BR351" i="2"/>
  <c r="BR350" i="2"/>
  <c r="BR349" i="2"/>
  <c r="BR348" i="2"/>
  <c r="BR347" i="2"/>
  <c r="BR346" i="2"/>
  <c r="BR345" i="2"/>
  <c r="BR344" i="2"/>
  <c r="BR343" i="2"/>
  <c r="BR342" i="2"/>
  <c r="BR341" i="2"/>
  <c r="BR340" i="2"/>
  <c r="BR339" i="2"/>
  <c r="BR338" i="2"/>
  <c r="BR337" i="2"/>
  <c r="BR336" i="2"/>
  <c r="BR335" i="2"/>
  <c r="BR334" i="2"/>
  <c r="BR333" i="2"/>
  <c r="BR332" i="2"/>
  <c r="BR331" i="2"/>
  <c r="BR330" i="2"/>
  <c r="BR329" i="2"/>
  <c r="BR328" i="2"/>
  <c r="BR327" i="2"/>
  <c r="BR326" i="2"/>
  <c r="BR325" i="2"/>
  <c r="BR324" i="2"/>
  <c r="BR323" i="2"/>
  <c r="BR322" i="2"/>
  <c r="BR321" i="2"/>
  <c r="BR320" i="2"/>
  <c r="BR319" i="2"/>
  <c r="BR318" i="2"/>
  <c r="BR317" i="2"/>
  <c r="BR316" i="2"/>
  <c r="BR315" i="2"/>
  <c r="BR314" i="2"/>
  <c r="BR313" i="2"/>
  <c r="BR312" i="2"/>
  <c r="BR311" i="2"/>
  <c r="BR310" i="2"/>
  <c r="BR309" i="2"/>
  <c r="BR308" i="2"/>
  <c r="BR307" i="2"/>
  <c r="BR306" i="2"/>
  <c r="BR305" i="2"/>
  <c r="BR304" i="2"/>
  <c r="BR303" i="2"/>
  <c r="BR302" i="2"/>
  <c r="BR301" i="2"/>
  <c r="BR300" i="2"/>
  <c r="BR299" i="2"/>
  <c r="BR298" i="2"/>
  <c r="BR297" i="2"/>
  <c r="BR296" i="2"/>
  <c r="BR295" i="2"/>
  <c r="BR294" i="2"/>
  <c r="BR293" i="2"/>
  <c r="BR292" i="2"/>
  <c r="BR291" i="2"/>
  <c r="BR290" i="2"/>
  <c r="BR289" i="2"/>
  <c r="BR288" i="2"/>
  <c r="BR287" i="2"/>
  <c r="BR286" i="2"/>
  <c r="BR285" i="2"/>
  <c r="BR284" i="2"/>
  <c r="BR283" i="2"/>
  <c r="BR282" i="2"/>
  <c r="BR281" i="2"/>
  <c r="BR280" i="2"/>
  <c r="BR279" i="2"/>
  <c r="BR278" i="2"/>
  <c r="BR277" i="2"/>
  <c r="BR276" i="2"/>
  <c r="BR275" i="2"/>
  <c r="BR274" i="2"/>
  <c r="BR273" i="2"/>
  <c r="BR272" i="2"/>
  <c r="BR271" i="2"/>
  <c r="BR270" i="2"/>
  <c r="BR269" i="2"/>
  <c r="BR268" i="2"/>
  <c r="BR267" i="2"/>
  <c r="BR266" i="2"/>
  <c r="BR265" i="2"/>
  <c r="BR264" i="2"/>
  <c r="BR263" i="2"/>
  <c r="BR262" i="2"/>
  <c r="BR261" i="2"/>
  <c r="BR260" i="2"/>
  <c r="BR259" i="2"/>
  <c r="BR258" i="2"/>
  <c r="BR257" i="2"/>
  <c r="BR256" i="2"/>
  <c r="BR255" i="2"/>
  <c r="BR254" i="2"/>
  <c r="BR253" i="2"/>
  <c r="BR252" i="2"/>
  <c r="BR251" i="2"/>
  <c r="BR250" i="2"/>
  <c r="BR249" i="2"/>
  <c r="BR248" i="2"/>
  <c r="BR247" i="2"/>
  <c r="BR246" i="2"/>
  <c r="BR245" i="2"/>
  <c r="BR244" i="2"/>
  <c r="BR243" i="2"/>
  <c r="BR242" i="2"/>
  <c r="BR241" i="2"/>
  <c r="BR240" i="2"/>
  <c r="BR239" i="2"/>
  <c r="BR238" i="2"/>
  <c r="BR237" i="2"/>
  <c r="BR236" i="2"/>
  <c r="BR235" i="2"/>
  <c r="BR234" i="2"/>
  <c r="BR233" i="2"/>
  <c r="BR232" i="2"/>
  <c r="BR231" i="2"/>
  <c r="BR230" i="2"/>
  <c r="BR229" i="2"/>
  <c r="BR228" i="2"/>
  <c r="BR227" i="2"/>
  <c r="BR226" i="2"/>
  <c r="BR225" i="2"/>
  <c r="BR224" i="2"/>
  <c r="BR223" i="2"/>
  <c r="BR222" i="2"/>
  <c r="BR221" i="2"/>
  <c r="BR220" i="2"/>
  <c r="BR219" i="2"/>
  <c r="BR218" i="2"/>
  <c r="BR217" i="2"/>
  <c r="BR216" i="2"/>
  <c r="BR215" i="2"/>
  <c r="BR214" i="2"/>
  <c r="BR213" i="2"/>
  <c r="BR212" i="2"/>
  <c r="BR211" i="2"/>
  <c r="BR210" i="2"/>
  <c r="BR209" i="2"/>
  <c r="BR208" i="2"/>
  <c r="BR207" i="2"/>
  <c r="BR206" i="2"/>
  <c r="BR205" i="2"/>
  <c r="BR204" i="2"/>
  <c r="BR203" i="2"/>
  <c r="BR202" i="2"/>
  <c r="BR201" i="2"/>
  <c r="BR200" i="2"/>
  <c r="BR199" i="2"/>
  <c r="BR198" i="2"/>
  <c r="BR197" i="2"/>
  <c r="BR196" i="2"/>
  <c r="BR195" i="2"/>
  <c r="BR194" i="2"/>
  <c r="BR193" i="2"/>
  <c r="BR192" i="2"/>
  <c r="BR191" i="2"/>
  <c r="BR190" i="2"/>
  <c r="BR189" i="2"/>
  <c r="BR188" i="2"/>
  <c r="BR187" i="2"/>
  <c r="BR186" i="2"/>
  <c r="BR185" i="2"/>
  <c r="BR184" i="2"/>
  <c r="BR183" i="2"/>
  <c r="BR182" i="2"/>
  <c r="BR181" i="2"/>
  <c r="BR180" i="2"/>
  <c r="BR179" i="2"/>
  <c r="BR178" i="2"/>
  <c r="BR177" i="2"/>
  <c r="BR176" i="2"/>
  <c r="BR175" i="2"/>
  <c r="BR174" i="2"/>
  <c r="BR173" i="2"/>
  <c r="BR172" i="2"/>
  <c r="BR171" i="2"/>
  <c r="BR170" i="2"/>
  <c r="BR169" i="2"/>
  <c r="BR168" i="2"/>
  <c r="BR167" i="2"/>
  <c r="BR166" i="2"/>
  <c r="BR165" i="2"/>
  <c r="BR164" i="2"/>
  <c r="BR163" i="2"/>
  <c r="BR162" i="2"/>
  <c r="BR161" i="2"/>
  <c r="BR160" i="2"/>
  <c r="BR159" i="2"/>
  <c r="BR158" i="2"/>
  <c r="BR157" i="2"/>
  <c r="BR156" i="2"/>
  <c r="BR155" i="2"/>
  <c r="BR154" i="2"/>
  <c r="BR153" i="2"/>
  <c r="BR152" i="2"/>
  <c r="BR151" i="2"/>
  <c r="BR150" i="2"/>
  <c r="BR149" i="2"/>
  <c r="BR148" i="2"/>
  <c r="BR147" i="2"/>
  <c r="BR146" i="2"/>
  <c r="BR145" i="2"/>
  <c r="BR144" i="2"/>
  <c r="BR143" i="2"/>
  <c r="BR142" i="2"/>
  <c r="BR141" i="2"/>
  <c r="BR140" i="2"/>
  <c r="BR139" i="2"/>
  <c r="BR138" i="2"/>
  <c r="BR137" i="2"/>
  <c r="BR136" i="2"/>
  <c r="BR135" i="2"/>
  <c r="BR134" i="2"/>
  <c r="BR133" i="2"/>
  <c r="BR132" i="2"/>
  <c r="BR131" i="2"/>
  <c r="BR130" i="2"/>
  <c r="BR129" i="2"/>
  <c r="BR128" i="2"/>
  <c r="BR127" i="2"/>
  <c r="BR126" i="2"/>
  <c r="BR125" i="2"/>
  <c r="BR124" i="2"/>
  <c r="BR123" i="2"/>
  <c r="BR122" i="2"/>
  <c r="BR121" i="2"/>
  <c r="BR120" i="2"/>
  <c r="BR119" i="2"/>
  <c r="BR118" i="2"/>
  <c r="BR117" i="2"/>
  <c r="BR116" i="2"/>
  <c r="BR115" i="2"/>
  <c r="BR114" i="2"/>
  <c r="BR113" i="2"/>
  <c r="BR112" i="2"/>
  <c r="BR111" i="2"/>
  <c r="BR110"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BR80" i="2"/>
  <c r="BR79" i="2"/>
  <c r="BR78" i="2"/>
  <c r="BR77" i="2"/>
  <c r="BR76" i="2"/>
  <c r="BR75" i="2"/>
  <c r="BR74" i="2"/>
  <c r="BR73" i="2"/>
  <c r="BR72" i="2"/>
  <c r="BR71" i="2"/>
  <c r="BR70" i="2"/>
  <c r="BR69" i="2"/>
  <c r="BR68" i="2"/>
  <c r="BR67" i="2"/>
  <c r="BR66" i="2"/>
  <c r="BR65" i="2"/>
  <c r="BR64" i="2"/>
  <c r="BR63" i="2"/>
  <c r="BR62" i="2"/>
  <c r="BR61" i="2"/>
  <c r="BR60" i="2"/>
  <c r="BR59" i="2"/>
  <c r="BR58" i="2"/>
  <c r="BR57" i="2"/>
  <c r="BR56" i="2"/>
  <c r="BR55" i="2"/>
  <c r="BR54" i="2"/>
  <c r="BR53" i="2"/>
  <c r="BR52" i="2"/>
  <c r="BR51" i="2"/>
  <c r="BR50" i="2"/>
  <c r="BR49" i="2"/>
  <c r="BR48" i="2"/>
  <c r="BR47" i="2"/>
  <c r="BR46" i="2"/>
  <c r="BR45" i="2"/>
  <c r="BR44" i="2"/>
  <c r="BR43" i="2"/>
  <c r="BR42" i="2"/>
  <c r="BR41" i="2"/>
  <c r="BR40" i="2"/>
  <c r="BR39" i="2"/>
  <c r="BR38" i="2"/>
  <c r="BR37" i="2"/>
  <c r="BR36" i="2"/>
  <c r="BR35" i="2"/>
  <c r="BR34" i="2"/>
  <c r="BR33" i="2"/>
  <c r="BR32" i="2"/>
  <c r="BR31" i="2"/>
  <c r="BR30" i="2"/>
  <c r="BR29" i="2"/>
  <c r="BR28" i="2"/>
  <c r="BR27" i="2"/>
  <c r="BR26" i="2"/>
  <c r="BR25" i="2"/>
  <c r="BR24" i="2"/>
  <c r="BR23" i="2"/>
  <c r="BR22" i="2"/>
  <c r="BR21" i="2"/>
  <c r="BR20" i="2"/>
  <c r="BR19" i="2"/>
  <c r="BR18" i="2"/>
  <c r="BR17" i="2"/>
  <c r="BR16" i="2"/>
  <c r="BR15" i="2"/>
  <c r="BR14" i="2"/>
  <c r="BR13" i="2"/>
  <c r="BR12" i="2"/>
  <c r="BR11" i="2"/>
  <c r="BR10" i="2"/>
  <c r="BR9" i="2"/>
  <c r="BR8" i="2"/>
  <c r="BR7" i="2"/>
  <c r="BR6" i="2"/>
  <c r="BR5" i="2"/>
  <c r="BR4" i="2"/>
  <c r="BR3" i="2"/>
  <c r="BR2" i="2"/>
  <c r="CI7" i="2" l="1"/>
  <c r="CI3" i="2"/>
  <c r="CI5" i="2"/>
  <c r="CI2" i="2"/>
  <c r="CI6" i="2"/>
  <c r="CI4" i="2"/>
  <c r="CJ7" i="2"/>
  <c r="CJ2" i="2"/>
  <c r="G129" i="5"/>
  <c r="CO44" i="1"/>
  <c r="CO43" i="1"/>
  <c r="CO42" i="1"/>
  <c r="CO41" i="1"/>
  <c r="CO40" i="1"/>
  <c r="CO39" i="1"/>
  <c r="CO38" i="1"/>
  <c r="CO37" i="1"/>
  <c r="CO36" i="1"/>
  <c r="CO35" i="1"/>
  <c r="CO34" i="1"/>
  <c r="CO33" i="1"/>
  <c r="CO32" i="1"/>
  <c r="CO31" i="1"/>
  <c r="CO30" i="1"/>
  <c r="CO29" i="1"/>
  <c r="CO28" i="1"/>
  <c r="CO27" i="1"/>
  <c r="CO26" i="1"/>
  <c r="CO25" i="1"/>
  <c r="CO24" i="1"/>
  <c r="CO23" i="1"/>
  <c r="CO22" i="1"/>
  <c r="CO21" i="1"/>
  <c r="CO20" i="1"/>
  <c r="CO19" i="1"/>
  <c r="CO18" i="1"/>
  <c r="CO17" i="1"/>
  <c r="CO16" i="1"/>
  <c r="CO15" i="1"/>
  <c r="CO14" i="1"/>
  <c r="CO13" i="1"/>
  <c r="CO12" i="1"/>
  <c r="CO11" i="1"/>
  <c r="CO10" i="1"/>
  <c r="CO9" i="1"/>
  <c r="CO8" i="1"/>
  <c r="CO7" i="1"/>
  <c r="CO6" i="1"/>
  <c r="CO5" i="1"/>
  <c r="CO4" i="1"/>
  <c r="CI8" i="2" l="1"/>
  <c r="G128" i="5"/>
  <c r="G127" i="5"/>
  <c r="G126" i="5"/>
  <c r="G125" i="5"/>
  <c r="G124" i="5"/>
  <c r="G123" i="5"/>
  <c r="E776" i="14" l="1"/>
  <c r="E775" i="14"/>
  <c r="E774" i="14"/>
  <c r="E773" i="14"/>
  <c r="E772" i="14"/>
  <c r="E771" i="14"/>
  <c r="E770" i="14"/>
  <c r="E769" i="14"/>
  <c r="E768" i="14"/>
  <c r="E767" i="14"/>
  <c r="E766" i="14"/>
  <c r="E765" i="14"/>
  <c r="E764" i="14"/>
  <c r="E763" i="14"/>
  <c r="E762" i="14"/>
  <c r="E761" i="14"/>
  <c r="E760" i="14"/>
  <c r="E759" i="14"/>
  <c r="E758" i="14"/>
  <c r="E757" i="14"/>
  <c r="E756" i="14"/>
  <c r="E755" i="14"/>
  <c r="E754" i="14"/>
  <c r="E753" i="14"/>
  <c r="E752" i="14"/>
  <c r="E751" i="14"/>
  <c r="E750" i="14"/>
  <c r="E749" i="14"/>
  <c r="E748" i="14"/>
  <c r="E747" i="14"/>
  <c r="E746" i="14"/>
  <c r="E745" i="14"/>
  <c r="E744" i="14"/>
  <c r="E743" i="14"/>
  <c r="E742" i="14"/>
  <c r="E741" i="14"/>
  <c r="E740" i="14"/>
  <c r="E739" i="14"/>
  <c r="E738" i="14"/>
  <c r="E737" i="14"/>
  <c r="E736" i="14"/>
  <c r="E735" i="14"/>
  <c r="E734" i="14"/>
  <c r="E733" i="14"/>
  <c r="E732" i="14"/>
  <c r="E731" i="14"/>
  <c r="E730" i="14"/>
  <c r="E729" i="14"/>
  <c r="E728" i="14"/>
  <c r="E727" i="14"/>
  <c r="E726" i="14"/>
  <c r="E725" i="14"/>
  <c r="E724" i="14"/>
  <c r="E723" i="14"/>
  <c r="E722" i="14"/>
  <c r="E721" i="14"/>
  <c r="E720" i="14"/>
  <c r="E719" i="14"/>
  <c r="E718" i="14"/>
  <c r="E717" i="14"/>
  <c r="E716" i="14"/>
  <c r="E715" i="14"/>
  <c r="E714" i="14"/>
  <c r="E713" i="14"/>
  <c r="E712" i="14"/>
  <c r="E711" i="14"/>
  <c r="E710" i="14"/>
  <c r="E709" i="14"/>
  <c r="E708" i="14"/>
  <c r="E707" i="14"/>
  <c r="E706" i="14"/>
  <c r="E705" i="14"/>
  <c r="E704" i="14"/>
  <c r="E703" i="14"/>
  <c r="E702" i="14"/>
  <c r="E701" i="14"/>
  <c r="E700" i="14"/>
  <c r="E699" i="14"/>
  <c r="E698" i="14"/>
  <c r="E697" i="14"/>
  <c r="E696" i="14"/>
  <c r="E695" i="14"/>
  <c r="E694" i="14"/>
  <c r="E693" i="14"/>
  <c r="E692" i="14"/>
  <c r="E691" i="14"/>
  <c r="E690" i="14"/>
  <c r="E689" i="14"/>
  <c r="E688" i="14"/>
  <c r="E687" i="14"/>
  <c r="E686" i="14"/>
  <c r="E685" i="14"/>
  <c r="E684" i="14"/>
  <c r="E683" i="14"/>
  <c r="E682" i="14"/>
  <c r="E681" i="14"/>
  <c r="E680" i="14"/>
  <c r="E679" i="14"/>
  <c r="E678" i="14"/>
  <c r="E677" i="14"/>
  <c r="E675" i="14"/>
  <c r="E673" i="14"/>
  <c r="E648" i="14"/>
  <c r="E647" i="14"/>
  <c r="E646" i="14"/>
  <c r="E671" i="14"/>
  <c r="E670" i="14"/>
  <c r="E669" i="14"/>
  <c r="E668" i="14"/>
  <c r="E667" i="14"/>
  <c r="E666" i="14"/>
  <c r="E665" i="14"/>
  <c r="E664" i="14"/>
  <c r="E663" i="14"/>
  <c r="E661" i="14"/>
  <c r="E659" i="14"/>
  <c r="E658" i="14"/>
  <c r="E656" i="14"/>
  <c r="E655" i="14"/>
  <c r="E654" i="14"/>
  <c r="E651" i="14"/>
  <c r="E650" i="14"/>
  <c r="E645" i="14"/>
  <c r="E644" i="14"/>
  <c r="E643" i="14"/>
  <c r="E641" i="14"/>
  <c r="E640" i="14"/>
  <c r="E639" i="14"/>
  <c r="E638" i="14"/>
  <c r="E637" i="14"/>
  <c r="E636" i="14"/>
  <c r="E635" i="14"/>
  <c r="E634" i="14"/>
  <c r="E633" i="14"/>
  <c r="E632" i="14"/>
  <c r="E631" i="14"/>
  <c r="E630" i="14"/>
  <c r="E629" i="14"/>
  <c r="E628" i="14"/>
  <c r="E627" i="14"/>
  <c r="E626" i="14"/>
  <c r="E625" i="14"/>
  <c r="E624" i="14"/>
  <c r="E623" i="14"/>
  <c r="E622" i="14"/>
  <c r="E621" i="14"/>
  <c r="E619" i="14"/>
  <c r="E618" i="14"/>
  <c r="E616" i="14"/>
  <c r="E615" i="14"/>
  <c r="E614" i="14"/>
  <c r="E613" i="14"/>
  <c r="E612" i="14"/>
  <c r="E610" i="14"/>
  <c r="E609" i="14"/>
  <c r="E608" i="14"/>
  <c r="E607" i="14"/>
  <c r="E606" i="14"/>
  <c r="E605" i="14"/>
  <c r="E603" i="14"/>
  <c r="E602" i="14"/>
  <c r="E601" i="14"/>
  <c r="E600" i="14"/>
  <c r="E599" i="14"/>
  <c r="E597" i="14"/>
  <c r="E596" i="14"/>
  <c r="E595" i="14"/>
  <c r="E594" i="14"/>
  <c r="E593" i="14"/>
  <c r="E591" i="14"/>
  <c r="E590" i="14"/>
  <c r="E589" i="14"/>
  <c r="E588" i="14"/>
  <c r="E587" i="14"/>
  <c r="E586" i="14"/>
  <c r="E585" i="14"/>
  <c r="E584" i="14"/>
  <c r="E583" i="14"/>
  <c r="E582" i="14"/>
  <c r="E581" i="14"/>
  <c r="E580" i="14"/>
  <c r="E579" i="14"/>
  <c r="E578" i="14"/>
  <c r="E577" i="14"/>
  <c r="E576" i="14"/>
  <c r="E575" i="14"/>
  <c r="E574" i="14"/>
  <c r="E573" i="14"/>
  <c r="E572" i="14"/>
  <c r="E571" i="14"/>
  <c r="E570" i="14"/>
  <c r="E569" i="14"/>
  <c r="E568" i="14"/>
  <c r="E567" i="14"/>
  <c r="E566" i="14"/>
  <c r="E564" i="14"/>
  <c r="E562" i="14"/>
  <c r="E561" i="14"/>
  <c r="E560" i="14"/>
  <c r="E558" i="14"/>
  <c r="E557" i="14"/>
  <c r="E555" i="14"/>
  <c r="E554" i="14"/>
  <c r="E553" i="14"/>
  <c r="E552" i="14"/>
  <c r="E550" i="14"/>
  <c r="E549" i="14"/>
  <c r="E547" i="14"/>
  <c r="E545" i="14"/>
  <c r="E544" i="14"/>
  <c r="E543" i="14"/>
  <c r="E542" i="14"/>
  <c r="E541" i="14"/>
  <c r="E540" i="14"/>
  <c r="E539" i="14"/>
  <c r="E538" i="14"/>
  <c r="E537" i="14"/>
  <c r="E536" i="14"/>
  <c r="E534" i="14"/>
  <c r="E533" i="14"/>
  <c r="E531" i="14"/>
  <c r="E530" i="14"/>
  <c r="E529" i="14"/>
  <c r="E528" i="14"/>
  <c r="E527" i="14"/>
  <c r="E526" i="14"/>
  <c r="E525" i="14"/>
  <c r="E524" i="14"/>
  <c r="E523" i="14"/>
  <c r="E522" i="14"/>
  <c r="E521" i="14"/>
  <c r="E520" i="14"/>
  <c r="E519" i="14"/>
  <c r="E518" i="14"/>
  <c r="E517" i="14"/>
  <c r="E516" i="14"/>
  <c r="E515" i="14"/>
  <c r="E514" i="14"/>
  <c r="E513" i="14"/>
  <c r="E512" i="14"/>
  <c r="E511" i="14"/>
  <c r="E510" i="14"/>
  <c r="E509" i="14"/>
  <c r="E508" i="14"/>
  <c r="E507" i="14"/>
  <c r="E506" i="14"/>
  <c r="E505" i="14"/>
  <c r="E504" i="14"/>
  <c r="E503" i="14"/>
  <c r="E502" i="14"/>
  <c r="E501" i="14"/>
  <c r="E500" i="14"/>
  <c r="E499" i="14"/>
  <c r="E498" i="14"/>
  <c r="E497" i="14"/>
  <c r="E496" i="14"/>
  <c r="E495" i="14"/>
  <c r="E494" i="14"/>
  <c r="E493" i="14"/>
  <c r="E492" i="14"/>
  <c r="E491" i="14"/>
  <c r="E490" i="14"/>
  <c r="E489" i="14"/>
  <c r="E488" i="14"/>
  <c r="E487" i="14"/>
  <c r="E486" i="14"/>
  <c r="E485" i="14"/>
  <c r="E484" i="14"/>
  <c r="E483" i="14"/>
  <c r="E482" i="14"/>
  <c r="E481" i="14"/>
  <c r="E480" i="14"/>
  <c r="E479" i="14"/>
  <c r="E478" i="14"/>
  <c r="E477" i="14"/>
  <c r="E476" i="14"/>
  <c r="E475" i="14"/>
  <c r="E474" i="14"/>
  <c r="E473" i="14"/>
  <c r="E472" i="14"/>
  <c r="E471" i="14"/>
  <c r="E470" i="14"/>
  <c r="E469" i="14"/>
  <c r="E468" i="14"/>
  <c r="E467" i="14"/>
  <c r="E466" i="14"/>
  <c r="E465" i="14"/>
  <c r="E464" i="14"/>
  <c r="E463" i="14"/>
  <c r="E462" i="14"/>
  <c r="E461" i="14"/>
  <c r="E460" i="14"/>
  <c r="E459" i="14"/>
  <c r="E458" i="14"/>
  <c r="E457" i="14"/>
  <c r="E456" i="14"/>
  <c r="E455" i="14"/>
  <c r="E454" i="14"/>
  <c r="E453" i="14"/>
  <c r="E452" i="14"/>
  <c r="E451" i="14"/>
  <c r="E450" i="14"/>
  <c r="E449" i="14"/>
  <c r="E448" i="14"/>
  <c r="E447" i="14"/>
  <c r="E446" i="14"/>
  <c r="E445" i="14"/>
  <c r="E444" i="14"/>
  <c r="E443" i="14"/>
  <c r="E442" i="14"/>
  <c r="E440" i="14"/>
  <c r="E439" i="14"/>
  <c r="E437" i="14"/>
  <c r="E435" i="14"/>
  <c r="E433" i="14"/>
  <c r="E432" i="14"/>
  <c r="E431" i="14"/>
  <c r="E430" i="14"/>
  <c r="E428" i="14"/>
  <c r="E427" i="14"/>
  <c r="E426" i="14"/>
  <c r="E425" i="14"/>
  <c r="E424" i="14"/>
  <c r="E423" i="14"/>
  <c r="E422" i="14"/>
  <c r="E421" i="14"/>
  <c r="E420" i="14"/>
  <c r="E418" i="14"/>
  <c r="E416" i="14"/>
  <c r="E415" i="14"/>
  <c r="E414" i="14"/>
  <c r="E413" i="14"/>
  <c r="E412" i="14"/>
  <c r="E411" i="14"/>
  <c r="E410" i="14"/>
  <c r="E409" i="14"/>
  <c r="E408" i="14"/>
  <c r="E407" i="14"/>
  <c r="E406" i="14"/>
  <c r="E405" i="14"/>
  <c r="E404" i="14"/>
  <c r="E403" i="14"/>
  <c r="E402" i="14"/>
  <c r="E401" i="14"/>
  <c r="E400" i="14"/>
  <c r="E399" i="14"/>
  <c r="E398" i="14"/>
  <c r="E397" i="14"/>
  <c r="E396" i="14"/>
  <c r="E395" i="14"/>
  <c r="E394" i="14"/>
  <c r="E393" i="14"/>
  <c r="E392" i="14"/>
  <c r="E391" i="14"/>
  <c r="E390" i="14"/>
  <c r="E389" i="14"/>
  <c r="E388" i="14"/>
  <c r="E387" i="14"/>
  <c r="E386" i="14"/>
  <c r="E385" i="14"/>
  <c r="E384" i="14"/>
  <c r="E383" i="14"/>
  <c r="E382" i="14"/>
  <c r="E381" i="14"/>
  <c r="E380" i="14"/>
  <c r="E379" i="14"/>
  <c r="E378" i="14"/>
  <c r="E377" i="14"/>
  <c r="E376" i="14"/>
  <c r="E375" i="14"/>
  <c r="E374" i="14"/>
  <c r="E373" i="14"/>
  <c r="E372" i="14"/>
  <c r="E371"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5" i="14"/>
  <c r="E343" i="14"/>
  <c r="E342" i="14"/>
  <c r="E341" i="14"/>
  <c r="E340" i="14"/>
  <c r="E338" i="14"/>
  <c r="E337" i="14"/>
  <c r="E336" i="14"/>
  <c r="E335" i="14"/>
  <c r="E334" i="14"/>
  <c r="E333" i="14"/>
  <c r="E332" i="14"/>
  <c r="E331" i="14"/>
  <c r="E330" i="14"/>
  <c r="E329" i="14"/>
  <c r="E328" i="14"/>
  <c r="E327" i="14"/>
  <c r="E326" i="14"/>
  <c r="E324" i="14"/>
  <c r="E323" i="14"/>
  <c r="E321" i="14"/>
  <c r="E319" i="14"/>
  <c r="E318" i="14"/>
  <c r="E317" i="14"/>
  <c r="E316" i="14"/>
  <c r="E315" i="14"/>
  <c r="E314" i="14"/>
  <c r="E313" i="14"/>
  <c r="E311"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5" i="14"/>
  <c r="E134" i="14"/>
  <c r="E133" i="14"/>
  <c r="E132" i="14"/>
  <c r="E130" i="14"/>
  <c r="E128" i="14"/>
  <c r="E127" i="14"/>
  <c r="E126" i="14"/>
  <c r="E125" i="14"/>
  <c r="E124" i="14"/>
  <c r="E123" i="14"/>
  <c r="E121" i="14"/>
  <c r="E120" i="14"/>
  <c r="E119" i="14"/>
  <c r="E117" i="14"/>
  <c r="E115" i="14"/>
  <c r="E114" i="14"/>
  <c r="E113" i="14"/>
  <c r="E112" i="14"/>
  <c r="E111" i="14"/>
  <c r="E110" i="14"/>
  <c r="E109" i="14"/>
  <c r="E108" i="14"/>
  <c r="E107" i="14"/>
  <c r="E105" i="14"/>
  <c r="E104" i="14"/>
  <c r="E103"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4" i="14"/>
  <c r="E32" i="14"/>
  <c r="E31" i="14"/>
  <c r="E30" i="14"/>
  <c r="E29" i="14"/>
  <c r="E28" i="14"/>
  <c r="E26" i="14"/>
  <c r="E25" i="14"/>
  <c r="E23" i="14"/>
  <c r="E22" i="14"/>
  <c r="E21" i="14"/>
  <c r="E20" i="14"/>
  <c r="E19" i="14"/>
  <c r="E18" i="14"/>
  <c r="E16" i="14"/>
  <c r="E15" i="14"/>
  <c r="E14" i="14"/>
  <c r="E13" i="14"/>
  <c r="E12" i="14"/>
  <c r="E11" i="14"/>
  <c r="E10" i="14"/>
  <c r="E9" i="14"/>
  <c r="E7" i="14"/>
  <c r="E6" i="14"/>
  <c r="E5" i="14"/>
  <c r="BQ375" i="2" l="1"/>
  <c r="BQ374" i="2"/>
  <c r="BQ373" i="2"/>
  <c r="BQ372" i="2"/>
  <c r="BQ371" i="2"/>
  <c r="BQ370" i="2"/>
  <c r="BQ369" i="2"/>
  <c r="BQ368" i="2"/>
  <c r="BQ367" i="2"/>
  <c r="BQ366" i="2"/>
  <c r="BQ365" i="2"/>
  <c r="BQ364" i="2"/>
  <c r="BQ363" i="2"/>
  <c r="BQ362" i="2"/>
  <c r="BQ361" i="2"/>
  <c r="BQ360" i="2"/>
  <c r="BQ359" i="2"/>
  <c r="BQ358" i="2"/>
  <c r="BQ357" i="2"/>
  <c r="BQ356" i="2"/>
  <c r="BQ355" i="2"/>
  <c r="BQ354" i="2"/>
  <c r="BQ353" i="2"/>
  <c r="BQ352" i="2"/>
  <c r="BQ351" i="2"/>
  <c r="BQ350" i="2"/>
  <c r="BQ349" i="2"/>
  <c r="BQ348" i="2"/>
  <c r="BQ347" i="2"/>
  <c r="BQ346" i="2"/>
  <c r="BQ345" i="2"/>
  <c r="BQ344" i="2"/>
  <c r="BQ343" i="2"/>
  <c r="BQ342" i="2"/>
  <c r="BQ341" i="2"/>
  <c r="BQ340" i="2"/>
  <c r="BQ339" i="2"/>
  <c r="BQ338" i="2"/>
  <c r="BQ337" i="2"/>
  <c r="BQ336" i="2"/>
  <c r="BQ335" i="2"/>
  <c r="BQ334" i="2"/>
  <c r="BQ333" i="2"/>
  <c r="BQ332" i="2"/>
  <c r="BQ331" i="2"/>
  <c r="BQ330" i="2"/>
  <c r="BQ329" i="2"/>
  <c r="BQ328" i="2"/>
  <c r="BQ327" i="2"/>
  <c r="BQ326" i="2"/>
  <c r="BQ325" i="2"/>
  <c r="BQ324" i="2"/>
  <c r="BQ323" i="2"/>
  <c r="BQ322" i="2"/>
  <c r="BQ321" i="2"/>
  <c r="BQ320" i="2"/>
  <c r="BQ319" i="2"/>
  <c r="BQ318" i="2"/>
  <c r="BQ317" i="2"/>
  <c r="BQ316" i="2"/>
  <c r="BQ315" i="2"/>
  <c r="BQ314" i="2"/>
  <c r="BQ313" i="2"/>
  <c r="BQ312" i="2"/>
  <c r="BQ311" i="2"/>
  <c r="BQ310" i="2"/>
  <c r="BQ309" i="2"/>
  <c r="BQ308" i="2"/>
  <c r="BQ307" i="2"/>
  <c r="BQ306" i="2"/>
  <c r="BQ305" i="2"/>
  <c r="BQ304" i="2"/>
  <c r="BQ303" i="2"/>
  <c r="BQ302" i="2"/>
  <c r="BQ301" i="2"/>
  <c r="BQ300" i="2"/>
  <c r="BQ299" i="2"/>
  <c r="BQ298" i="2"/>
  <c r="BQ297" i="2"/>
  <c r="BQ296" i="2"/>
  <c r="BQ295" i="2"/>
  <c r="BQ294" i="2"/>
  <c r="BQ293" i="2"/>
  <c r="BQ292" i="2"/>
  <c r="BQ291" i="2"/>
  <c r="BQ290" i="2"/>
  <c r="BQ289" i="2"/>
  <c r="BQ288" i="2"/>
  <c r="BQ287" i="2"/>
  <c r="BQ286" i="2"/>
  <c r="BQ285" i="2"/>
  <c r="BQ284" i="2"/>
  <c r="BQ283" i="2"/>
  <c r="BQ282" i="2"/>
  <c r="BQ281" i="2"/>
  <c r="BQ280" i="2"/>
  <c r="BQ279" i="2"/>
  <c r="BQ278" i="2"/>
  <c r="BQ277" i="2"/>
  <c r="BQ276" i="2"/>
  <c r="BQ275" i="2"/>
  <c r="BQ274" i="2"/>
  <c r="BQ273" i="2"/>
  <c r="BQ272" i="2"/>
  <c r="BQ271" i="2"/>
  <c r="BQ270" i="2"/>
  <c r="BQ269" i="2"/>
  <c r="BQ268" i="2"/>
  <c r="BQ267" i="2"/>
  <c r="BQ266" i="2"/>
  <c r="BQ265" i="2"/>
  <c r="BQ264" i="2"/>
  <c r="BQ263" i="2"/>
  <c r="BQ262" i="2"/>
  <c r="BQ261" i="2"/>
  <c r="BQ260" i="2"/>
  <c r="BQ259" i="2"/>
  <c r="BQ258" i="2"/>
  <c r="BQ257" i="2"/>
  <c r="BQ256" i="2"/>
  <c r="BQ255" i="2"/>
  <c r="BQ254" i="2"/>
  <c r="BQ253" i="2"/>
  <c r="BQ252" i="2"/>
  <c r="BQ251" i="2"/>
  <c r="BQ250" i="2"/>
  <c r="BQ249" i="2"/>
  <c r="BQ248" i="2"/>
  <c r="BQ247" i="2"/>
  <c r="BQ246" i="2"/>
  <c r="BQ245" i="2"/>
  <c r="BQ244" i="2"/>
  <c r="BQ243" i="2"/>
  <c r="BQ242" i="2"/>
  <c r="BQ241" i="2"/>
  <c r="BQ240" i="2"/>
  <c r="BQ239" i="2"/>
  <c r="BQ238" i="2"/>
  <c r="BQ237" i="2"/>
  <c r="BQ236" i="2"/>
  <c r="BQ235" i="2"/>
  <c r="BQ234" i="2"/>
  <c r="BQ233" i="2"/>
  <c r="BQ232" i="2"/>
  <c r="BQ231" i="2"/>
  <c r="BQ230" i="2"/>
  <c r="BQ229" i="2"/>
  <c r="BQ228" i="2"/>
  <c r="BQ227" i="2"/>
  <c r="BQ226" i="2"/>
  <c r="BQ225" i="2"/>
  <c r="BQ224" i="2"/>
  <c r="BQ223" i="2"/>
  <c r="BQ222" i="2"/>
  <c r="BQ221" i="2"/>
  <c r="BQ220" i="2"/>
  <c r="BQ219" i="2"/>
  <c r="BQ218" i="2"/>
  <c r="BQ217" i="2"/>
  <c r="BQ216" i="2"/>
  <c r="BQ215" i="2"/>
  <c r="BQ214" i="2"/>
  <c r="BQ213" i="2"/>
  <c r="BQ212" i="2"/>
  <c r="BQ211" i="2"/>
  <c r="BQ210" i="2"/>
  <c r="BQ209" i="2"/>
  <c r="BQ208" i="2"/>
  <c r="BQ207" i="2"/>
  <c r="BQ206" i="2"/>
  <c r="BQ205" i="2"/>
  <c r="BQ204" i="2"/>
  <c r="BQ203" i="2"/>
  <c r="BQ202" i="2"/>
  <c r="BQ201" i="2"/>
  <c r="BQ200" i="2"/>
  <c r="BQ199" i="2"/>
  <c r="BQ198" i="2"/>
  <c r="BQ197" i="2"/>
  <c r="BQ196" i="2"/>
  <c r="BQ195" i="2"/>
  <c r="BQ194" i="2"/>
  <c r="BQ193" i="2"/>
  <c r="BQ192" i="2"/>
  <c r="BQ191" i="2"/>
  <c r="BQ190" i="2"/>
  <c r="BQ189" i="2"/>
  <c r="BQ188" i="2"/>
  <c r="BQ187" i="2"/>
  <c r="BQ186" i="2"/>
  <c r="BQ185" i="2"/>
  <c r="BQ184" i="2"/>
  <c r="BQ183" i="2"/>
  <c r="BQ182" i="2"/>
  <c r="BQ181" i="2"/>
  <c r="BQ180" i="2"/>
  <c r="BQ179" i="2"/>
  <c r="BQ178" i="2"/>
  <c r="BQ177" i="2"/>
  <c r="BQ176" i="2"/>
  <c r="BQ175" i="2"/>
  <c r="BQ174" i="2"/>
  <c r="BQ173" i="2"/>
  <c r="BQ172" i="2"/>
  <c r="BQ171" i="2"/>
  <c r="BQ170" i="2"/>
  <c r="BQ169" i="2"/>
  <c r="BQ168" i="2"/>
  <c r="BQ167" i="2"/>
  <c r="BQ166" i="2"/>
  <c r="BQ165" i="2"/>
  <c r="BQ164" i="2"/>
  <c r="BQ163" i="2"/>
  <c r="BQ162" i="2"/>
  <c r="BQ161" i="2"/>
  <c r="BQ160" i="2"/>
  <c r="BQ159" i="2"/>
  <c r="BQ158" i="2"/>
  <c r="BQ157" i="2"/>
  <c r="BQ156" i="2"/>
  <c r="BQ155" i="2"/>
  <c r="BQ154" i="2"/>
  <c r="BQ153" i="2"/>
  <c r="BQ152" i="2"/>
  <c r="BQ151" i="2"/>
  <c r="BQ150" i="2"/>
  <c r="BQ149" i="2"/>
  <c r="BQ148" i="2"/>
  <c r="BQ147" i="2"/>
  <c r="BQ146" i="2"/>
  <c r="BQ145" i="2"/>
  <c r="BQ144" i="2"/>
  <c r="BQ143" i="2"/>
  <c r="BQ142" i="2"/>
  <c r="BQ141" i="2"/>
  <c r="BQ140" i="2"/>
  <c r="BQ139" i="2"/>
  <c r="BQ138" i="2"/>
  <c r="BQ137" i="2"/>
  <c r="BQ136" i="2"/>
  <c r="BQ135" i="2"/>
  <c r="BQ134" i="2"/>
  <c r="BQ133" i="2"/>
  <c r="BQ132" i="2"/>
  <c r="BQ131" i="2"/>
  <c r="BQ130" i="2"/>
  <c r="BQ129" i="2"/>
  <c r="BQ128" i="2"/>
  <c r="BQ127" i="2"/>
  <c r="BQ126" i="2"/>
  <c r="BQ125" i="2"/>
  <c r="BQ124" i="2"/>
  <c r="BQ123" i="2"/>
  <c r="BQ122" i="2"/>
  <c r="BQ121" i="2"/>
  <c r="BQ120" i="2"/>
  <c r="BQ119" i="2"/>
  <c r="BQ118" i="2"/>
  <c r="BQ117" i="2"/>
  <c r="BQ116" i="2"/>
  <c r="BQ115" i="2"/>
  <c r="BQ114" i="2"/>
  <c r="BQ113" i="2"/>
  <c r="BQ112" i="2"/>
  <c r="BQ111" i="2"/>
  <c r="BQ110" i="2"/>
  <c r="BQ109" i="2"/>
  <c r="BQ108" i="2"/>
  <c r="BQ107" i="2"/>
  <c r="BQ106" i="2"/>
  <c r="BQ105" i="2"/>
  <c r="BQ104" i="2"/>
  <c r="BQ103" i="2"/>
  <c r="BQ102" i="2"/>
  <c r="BQ101" i="2"/>
  <c r="BQ100" i="2"/>
  <c r="BQ99" i="2"/>
  <c r="BQ98" i="2"/>
  <c r="BQ97" i="2"/>
  <c r="BQ96" i="2"/>
  <c r="BQ95" i="2"/>
  <c r="BQ94" i="2"/>
  <c r="BQ93" i="2"/>
  <c r="BQ92" i="2"/>
  <c r="BQ91" i="2"/>
  <c r="BQ90" i="2"/>
  <c r="BQ89" i="2"/>
  <c r="BQ88" i="2"/>
  <c r="BQ87" i="2"/>
  <c r="BQ86" i="2"/>
  <c r="BQ85" i="2"/>
  <c r="BQ84" i="2"/>
  <c r="BQ83" i="2"/>
  <c r="BQ82" i="2"/>
  <c r="BQ81" i="2"/>
  <c r="BQ80" i="2"/>
  <c r="BQ79" i="2"/>
  <c r="BQ78" i="2"/>
  <c r="BQ77" i="2"/>
  <c r="BQ76" i="2"/>
  <c r="BQ75" i="2"/>
  <c r="BQ74" i="2"/>
  <c r="BQ73" i="2"/>
  <c r="BQ72" i="2"/>
  <c r="BQ71" i="2"/>
  <c r="BQ70" i="2"/>
  <c r="BQ69" i="2"/>
  <c r="BQ68" i="2"/>
  <c r="BQ67" i="2"/>
  <c r="BQ66" i="2"/>
  <c r="BQ65" i="2"/>
  <c r="BQ64" i="2"/>
  <c r="BQ63" i="2"/>
  <c r="BQ62" i="2"/>
  <c r="BQ61" i="2"/>
  <c r="BQ60" i="2"/>
  <c r="BQ59" i="2"/>
  <c r="BQ58" i="2"/>
  <c r="BQ57" i="2"/>
  <c r="BQ56" i="2"/>
  <c r="BQ55" i="2"/>
  <c r="BQ54" i="2"/>
  <c r="BQ53" i="2"/>
  <c r="BQ52" i="2"/>
  <c r="BQ51" i="2"/>
  <c r="BQ50" i="2"/>
  <c r="BQ49" i="2"/>
  <c r="BQ48" i="2"/>
  <c r="BQ47" i="2"/>
  <c r="BQ46" i="2"/>
  <c r="BQ45" i="2"/>
  <c r="BQ44" i="2"/>
  <c r="BQ43" i="2"/>
  <c r="BQ42" i="2"/>
  <c r="BQ41" i="2"/>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Q10" i="2"/>
  <c r="BQ9" i="2"/>
  <c r="BQ8" i="2"/>
  <c r="BQ7" i="2"/>
  <c r="BQ6" i="2"/>
  <c r="BQ5" i="2"/>
  <c r="BQ4" i="2"/>
  <c r="BQ3" i="2"/>
  <c r="BQ2" i="2"/>
  <c r="BP375" i="2"/>
  <c r="BP374" i="2"/>
  <c r="BP373" i="2"/>
  <c r="BP372" i="2"/>
  <c r="BP371" i="2"/>
  <c r="BP370" i="2"/>
  <c r="BP369" i="2"/>
  <c r="BP368" i="2"/>
  <c r="BP367" i="2"/>
  <c r="BP366" i="2"/>
  <c r="BP365" i="2"/>
  <c r="BP364" i="2"/>
  <c r="BP363" i="2"/>
  <c r="BP362" i="2"/>
  <c r="BP361" i="2"/>
  <c r="BP360" i="2"/>
  <c r="BP359" i="2"/>
  <c r="BP358" i="2"/>
  <c r="BP357" i="2"/>
  <c r="BP356" i="2"/>
  <c r="BP355" i="2"/>
  <c r="BP354" i="2"/>
  <c r="BP353" i="2"/>
  <c r="BP352" i="2"/>
  <c r="BP351" i="2"/>
  <c r="BP350" i="2"/>
  <c r="BP349" i="2"/>
  <c r="BP348" i="2"/>
  <c r="BP347" i="2"/>
  <c r="BP346" i="2"/>
  <c r="BP345" i="2"/>
  <c r="BP344" i="2"/>
  <c r="BP343" i="2"/>
  <c r="BP342" i="2"/>
  <c r="BP341" i="2"/>
  <c r="BP340" i="2"/>
  <c r="BP339" i="2"/>
  <c r="BP338" i="2"/>
  <c r="BP337" i="2"/>
  <c r="BP336" i="2"/>
  <c r="BP335" i="2"/>
  <c r="BP334" i="2"/>
  <c r="BP333" i="2"/>
  <c r="BP332" i="2"/>
  <c r="BP331" i="2"/>
  <c r="BP330" i="2"/>
  <c r="BP329" i="2"/>
  <c r="BP328" i="2"/>
  <c r="BP327" i="2"/>
  <c r="BP326" i="2"/>
  <c r="BP325" i="2"/>
  <c r="BP324" i="2"/>
  <c r="BP323" i="2"/>
  <c r="BP322" i="2"/>
  <c r="BP321" i="2"/>
  <c r="BP320" i="2"/>
  <c r="BP319" i="2"/>
  <c r="BP318" i="2"/>
  <c r="BP317" i="2"/>
  <c r="BP316" i="2"/>
  <c r="BP315" i="2"/>
  <c r="BP314" i="2"/>
  <c r="BP313" i="2"/>
  <c r="BP312" i="2"/>
  <c r="BP311" i="2"/>
  <c r="BP310" i="2"/>
  <c r="BP309" i="2"/>
  <c r="BP308" i="2"/>
  <c r="BP307" i="2"/>
  <c r="BP306" i="2"/>
  <c r="BP305" i="2"/>
  <c r="BP304" i="2"/>
  <c r="BP303" i="2"/>
  <c r="BP302" i="2"/>
  <c r="BP301" i="2"/>
  <c r="BP300" i="2"/>
  <c r="BP299" i="2"/>
  <c r="BP298" i="2"/>
  <c r="BP297" i="2"/>
  <c r="BP296" i="2"/>
  <c r="BP295" i="2"/>
  <c r="BP294" i="2"/>
  <c r="BP293" i="2"/>
  <c r="BP292" i="2"/>
  <c r="BP291" i="2"/>
  <c r="BP290" i="2"/>
  <c r="BP289" i="2"/>
  <c r="BP288" i="2"/>
  <c r="BP287" i="2"/>
  <c r="BP286" i="2"/>
  <c r="BP285" i="2"/>
  <c r="BP284" i="2"/>
  <c r="BP283" i="2"/>
  <c r="BP282" i="2"/>
  <c r="BP281" i="2"/>
  <c r="BP280" i="2"/>
  <c r="BP279" i="2"/>
  <c r="BP278" i="2"/>
  <c r="BP277" i="2"/>
  <c r="BP276" i="2"/>
  <c r="BP275" i="2"/>
  <c r="BP274" i="2"/>
  <c r="BP273" i="2"/>
  <c r="BP272" i="2"/>
  <c r="BP271" i="2"/>
  <c r="BP270" i="2"/>
  <c r="BP269" i="2"/>
  <c r="BP268" i="2"/>
  <c r="BP267" i="2"/>
  <c r="BP266" i="2"/>
  <c r="BP265" i="2"/>
  <c r="BP264" i="2"/>
  <c r="BP263" i="2"/>
  <c r="BP262" i="2"/>
  <c r="BP261" i="2"/>
  <c r="BP260" i="2"/>
  <c r="BP259" i="2"/>
  <c r="BP258" i="2"/>
  <c r="BP257" i="2"/>
  <c r="BP256" i="2"/>
  <c r="BP255" i="2"/>
  <c r="BP254" i="2"/>
  <c r="BP253" i="2"/>
  <c r="BP252" i="2"/>
  <c r="BP251" i="2"/>
  <c r="BP250" i="2"/>
  <c r="BP249" i="2"/>
  <c r="BP248" i="2"/>
  <c r="BP247" i="2"/>
  <c r="BP246" i="2"/>
  <c r="BP245" i="2"/>
  <c r="BP244" i="2"/>
  <c r="BP243" i="2"/>
  <c r="BP242" i="2"/>
  <c r="BP241" i="2"/>
  <c r="BP240" i="2"/>
  <c r="BP239" i="2"/>
  <c r="BP238" i="2"/>
  <c r="BP237" i="2"/>
  <c r="BP236" i="2"/>
  <c r="BP235" i="2"/>
  <c r="BP234" i="2"/>
  <c r="BP233" i="2"/>
  <c r="BP232" i="2"/>
  <c r="BP231" i="2"/>
  <c r="BP230" i="2"/>
  <c r="BP229" i="2"/>
  <c r="BP228" i="2"/>
  <c r="BP227" i="2"/>
  <c r="BP226" i="2"/>
  <c r="BP225" i="2"/>
  <c r="BP224" i="2"/>
  <c r="BP223" i="2"/>
  <c r="BP222" i="2"/>
  <c r="BP221" i="2"/>
  <c r="BP220" i="2"/>
  <c r="BP219" i="2"/>
  <c r="BP218" i="2"/>
  <c r="BP217" i="2"/>
  <c r="BP216" i="2"/>
  <c r="BP215" i="2"/>
  <c r="BP214" i="2"/>
  <c r="BP213" i="2"/>
  <c r="BP212" i="2"/>
  <c r="BP211" i="2"/>
  <c r="BP210" i="2"/>
  <c r="BP209" i="2"/>
  <c r="BP208" i="2"/>
  <c r="BP207" i="2"/>
  <c r="BP206" i="2"/>
  <c r="BP205" i="2"/>
  <c r="BP204" i="2"/>
  <c r="BP203" i="2"/>
  <c r="BP202" i="2"/>
  <c r="BP201" i="2"/>
  <c r="BP200" i="2"/>
  <c r="BP199" i="2"/>
  <c r="BP198" i="2"/>
  <c r="BP197" i="2"/>
  <c r="BP196" i="2"/>
  <c r="BP195" i="2"/>
  <c r="BP194" i="2"/>
  <c r="BP193" i="2"/>
  <c r="BP192" i="2"/>
  <c r="BP191" i="2"/>
  <c r="BP190" i="2"/>
  <c r="BP189" i="2"/>
  <c r="BP188" i="2"/>
  <c r="BP187" i="2"/>
  <c r="BP186" i="2"/>
  <c r="BP185" i="2"/>
  <c r="BP184" i="2"/>
  <c r="BP183" i="2"/>
  <c r="BP182" i="2"/>
  <c r="BP181" i="2"/>
  <c r="BP180" i="2"/>
  <c r="BP179" i="2"/>
  <c r="BP178" i="2"/>
  <c r="BP177" i="2"/>
  <c r="BP176" i="2"/>
  <c r="BP175" i="2"/>
  <c r="BP174" i="2"/>
  <c r="BP173" i="2"/>
  <c r="BP172" i="2"/>
  <c r="BP171" i="2"/>
  <c r="BP170" i="2"/>
  <c r="BP169" i="2"/>
  <c r="BP168" i="2"/>
  <c r="BP167" i="2"/>
  <c r="BP166" i="2"/>
  <c r="BP165" i="2"/>
  <c r="BP164" i="2"/>
  <c r="BP163" i="2"/>
  <c r="BP162" i="2"/>
  <c r="BP161" i="2"/>
  <c r="BP160" i="2"/>
  <c r="BP159" i="2"/>
  <c r="BP158" i="2"/>
  <c r="BP157" i="2"/>
  <c r="BP156" i="2"/>
  <c r="BP155" i="2"/>
  <c r="BP154" i="2"/>
  <c r="BP153" i="2"/>
  <c r="BP152" i="2"/>
  <c r="BP151" i="2"/>
  <c r="BP150" i="2"/>
  <c r="BP149" i="2"/>
  <c r="BP148" i="2"/>
  <c r="BP147" i="2"/>
  <c r="BP146" i="2"/>
  <c r="BP145" i="2"/>
  <c r="BP144" i="2"/>
  <c r="BP143" i="2"/>
  <c r="BP142" i="2"/>
  <c r="BP141" i="2"/>
  <c r="BP140" i="2"/>
  <c r="BP139" i="2"/>
  <c r="BP138" i="2"/>
  <c r="BP137" i="2"/>
  <c r="BP136" i="2"/>
  <c r="BP135" i="2"/>
  <c r="BP134" i="2"/>
  <c r="BP133" i="2"/>
  <c r="BP132" i="2"/>
  <c r="BP131" i="2"/>
  <c r="BP130" i="2"/>
  <c r="BP129" i="2"/>
  <c r="BP128" i="2"/>
  <c r="BP127" i="2"/>
  <c r="BP126" i="2"/>
  <c r="BP125" i="2"/>
  <c r="BP124" i="2"/>
  <c r="BP123" i="2"/>
  <c r="BP122" i="2"/>
  <c r="BP121" i="2"/>
  <c r="BP120" i="2"/>
  <c r="BP119" i="2"/>
  <c r="BP118" i="2"/>
  <c r="BP117" i="2"/>
  <c r="BP116" i="2"/>
  <c r="BP115" i="2"/>
  <c r="BP114" i="2"/>
  <c r="BP113" i="2"/>
  <c r="BP112" i="2"/>
  <c r="BP111" i="2"/>
  <c r="BP110" i="2"/>
  <c r="BP109" i="2"/>
  <c r="BP108" i="2"/>
  <c r="BP107" i="2"/>
  <c r="BP106" i="2"/>
  <c r="BP105" i="2"/>
  <c r="BP104" i="2"/>
  <c r="BP103" i="2"/>
  <c r="BP102" i="2"/>
  <c r="BP101" i="2"/>
  <c r="BP100" i="2"/>
  <c r="BP99" i="2"/>
  <c r="BP98" i="2"/>
  <c r="BP97" i="2"/>
  <c r="BP96" i="2"/>
  <c r="BP95" i="2"/>
  <c r="BP94" i="2"/>
  <c r="BP93" i="2"/>
  <c r="BP92" i="2"/>
  <c r="BP91" i="2"/>
  <c r="BP90" i="2"/>
  <c r="BP89" i="2"/>
  <c r="BP88" i="2"/>
  <c r="BP87" i="2"/>
  <c r="BP86" i="2"/>
  <c r="BP85" i="2"/>
  <c r="BP84" i="2"/>
  <c r="BP83" i="2"/>
  <c r="BP82" i="2"/>
  <c r="BP81" i="2"/>
  <c r="BP80" i="2"/>
  <c r="BP79" i="2"/>
  <c r="BP78" i="2"/>
  <c r="BP77" i="2"/>
  <c r="BP76" i="2"/>
  <c r="BP75" i="2"/>
  <c r="BP74" i="2"/>
  <c r="BP73" i="2"/>
  <c r="BP72" i="2"/>
  <c r="BP71" i="2"/>
  <c r="BP70" i="2"/>
  <c r="BP69" i="2"/>
  <c r="BP68" i="2"/>
  <c r="BP67" i="2"/>
  <c r="BP66" i="2"/>
  <c r="BP65" i="2"/>
  <c r="BP64" i="2"/>
  <c r="BP63" i="2"/>
  <c r="BP62" i="2"/>
  <c r="BP61" i="2"/>
  <c r="BP60" i="2"/>
  <c r="BP59" i="2"/>
  <c r="BP58" i="2"/>
  <c r="BP57" i="2"/>
  <c r="BP56" i="2"/>
  <c r="BP55" i="2"/>
  <c r="BP54" i="2"/>
  <c r="BP53" i="2"/>
  <c r="BP52" i="2"/>
  <c r="BP51" i="2"/>
  <c r="BP50" i="2"/>
  <c r="BP49" i="2"/>
  <c r="BP48" i="2"/>
  <c r="BP47" i="2"/>
  <c r="BP46" i="2"/>
  <c r="BP45" i="2"/>
  <c r="BP44" i="2"/>
  <c r="BP43" i="2"/>
  <c r="BP42" i="2"/>
  <c r="BP41" i="2"/>
  <c r="BP40" i="2"/>
  <c r="BP39" i="2"/>
  <c r="BP38" i="2"/>
  <c r="BP37" i="2"/>
  <c r="BP36" i="2"/>
  <c r="BP35" i="2"/>
  <c r="BP34" i="2"/>
  <c r="BP33" i="2"/>
  <c r="BP32" i="2"/>
  <c r="BP31" i="2"/>
  <c r="BP30" i="2"/>
  <c r="BP29" i="2"/>
  <c r="BP28" i="2"/>
  <c r="BP27" i="2"/>
  <c r="BP26" i="2"/>
  <c r="BP25" i="2"/>
  <c r="BP24" i="2"/>
  <c r="BP23" i="2"/>
  <c r="BP22" i="2"/>
  <c r="BP21" i="2"/>
  <c r="BP20" i="2"/>
  <c r="BP19" i="2"/>
  <c r="BP18" i="2"/>
  <c r="BP17" i="2"/>
  <c r="BP16" i="2"/>
  <c r="BP15" i="2"/>
  <c r="BP14" i="2"/>
  <c r="BP13" i="2"/>
  <c r="BP12" i="2"/>
  <c r="BP11" i="2"/>
  <c r="BP10" i="2"/>
  <c r="BP9" i="2"/>
  <c r="BP8" i="2"/>
  <c r="BP7" i="2"/>
  <c r="BP6" i="2"/>
  <c r="BP5" i="2"/>
  <c r="BP4" i="2"/>
  <c r="BP3" i="2"/>
  <c r="BP2" i="2"/>
  <c r="BO375" i="2"/>
  <c r="BO374" i="2"/>
  <c r="BO373" i="2"/>
  <c r="BO372" i="2"/>
  <c r="BO371" i="2"/>
  <c r="BO370" i="2"/>
  <c r="BO369" i="2"/>
  <c r="BO368" i="2"/>
  <c r="BO367" i="2"/>
  <c r="BO366" i="2"/>
  <c r="BO365" i="2"/>
  <c r="BO364" i="2"/>
  <c r="BO363" i="2"/>
  <c r="BO362" i="2"/>
  <c r="BO361" i="2"/>
  <c r="BO360" i="2"/>
  <c r="BO359" i="2"/>
  <c r="BO358" i="2"/>
  <c r="BO357" i="2"/>
  <c r="BO356" i="2"/>
  <c r="BO355" i="2"/>
  <c r="BO354" i="2"/>
  <c r="BO353" i="2"/>
  <c r="BO352" i="2"/>
  <c r="BO351" i="2"/>
  <c r="BO350" i="2"/>
  <c r="BO349" i="2"/>
  <c r="BO348" i="2"/>
  <c r="BO347" i="2"/>
  <c r="BO346" i="2"/>
  <c r="BO345" i="2"/>
  <c r="BO344" i="2"/>
  <c r="BO343" i="2"/>
  <c r="BO342" i="2"/>
  <c r="BO341" i="2"/>
  <c r="BO340" i="2"/>
  <c r="BO339" i="2"/>
  <c r="BO338" i="2"/>
  <c r="BO337" i="2"/>
  <c r="BO336" i="2"/>
  <c r="BO335" i="2"/>
  <c r="BO334" i="2"/>
  <c r="BO333" i="2"/>
  <c r="BO332" i="2"/>
  <c r="BO331" i="2"/>
  <c r="BO330" i="2"/>
  <c r="BO329" i="2"/>
  <c r="BO328" i="2"/>
  <c r="BO327" i="2"/>
  <c r="BO326" i="2"/>
  <c r="BO325" i="2"/>
  <c r="BO324" i="2"/>
  <c r="BO323" i="2"/>
  <c r="BO322" i="2"/>
  <c r="BO321" i="2"/>
  <c r="BO320" i="2"/>
  <c r="BO319" i="2"/>
  <c r="BO318" i="2"/>
  <c r="BO317" i="2"/>
  <c r="BO316" i="2"/>
  <c r="BO315" i="2"/>
  <c r="BO314" i="2"/>
  <c r="BO313" i="2"/>
  <c r="BO312" i="2"/>
  <c r="BO311" i="2"/>
  <c r="BO310" i="2"/>
  <c r="BO309" i="2"/>
  <c r="BO308" i="2"/>
  <c r="BO307" i="2"/>
  <c r="BO306" i="2"/>
  <c r="BO305" i="2"/>
  <c r="BO304" i="2"/>
  <c r="BO303" i="2"/>
  <c r="BO302" i="2"/>
  <c r="BO301" i="2"/>
  <c r="BO300" i="2"/>
  <c r="BO299" i="2"/>
  <c r="BO298" i="2"/>
  <c r="BO297" i="2"/>
  <c r="BO296" i="2"/>
  <c r="BO295" i="2"/>
  <c r="BO294" i="2"/>
  <c r="BO293" i="2"/>
  <c r="BO292" i="2"/>
  <c r="BO291" i="2"/>
  <c r="BO290" i="2"/>
  <c r="BO289" i="2"/>
  <c r="BO288" i="2"/>
  <c r="BO287" i="2"/>
  <c r="BO286" i="2"/>
  <c r="BO285" i="2"/>
  <c r="BO284" i="2"/>
  <c r="BO283" i="2"/>
  <c r="BO282" i="2"/>
  <c r="BO281" i="2"/>
  <c r="BO280" i="2"/>
  <c r="BO279" i="2"/>
  <c r="BO278" i="2"/>
  <c r="BO277" i="2"/>
  <c r="BO276" i="2"/>
  <c r="BO275" i="2"/>
  <c r="BO274" i="2"/>
  <c r="BO273" i="2"/>
  <c r="BO272" i="2"/>
  <c r="BO271" i="2"/>
  <c r="BO270" i="2"/>
  <c r="BO269" i="2"/>
  <c r="BO268" i="2"/>
  <c r="BO267" i="2"/>
  <c r="BO266" i="2"/>
  <c r="BO265" i="2"/>
  <c r="BO264" i="2"/>
  <c r="BO263" i="2"/>
  <c r="BO262" i="2"/>
  <c r="BO261" i="2"/>
  <c r="BO260" i="2"/>
  <c r="BO259" i="2"/>
  <c r="BO258" i="2"/>
  <c r="BO257" i="2"/>
  <c r="BO256" i="2"/>
  <c r="BO255" i="2"/>
  <c r="BO254" i="2"/>
  <c r="BO253" i="2"/>
  <c r="BO252" i="2"/>
  <c r="BO251" i="2"/>
  <c r="BO250" i="2"/>
  <c r="BO249" i="2"/>
  <c r="BO248" i="2"/>
  <c r="BO247" i="2"/>
  <c r="BO246" i="2"/>
  <c r="BO245" i="2"/>
  <c r="BO244" i="2"/>
  <c r="BO243" i="2"/>
  <c r="BO242" i="2"/>
  <c r="BO241" i="2"/>
  <c r="BO240" i="2"/>
  <c r="BO239" i="2"/>
  <c r="BO238" i="2"/>
  <c r="BO237" i="2"/>
  <c r="BO236" i="2"/>
  <c r="BO235" i="2"/>
  <c r="BO234" i="2"/>
  <c r="BO233" i="2"/>
  <c r="BO232" i="2"/>
  <c r="BO231" i="2"/>
  <c r="BO230" i="2"/>
  <c r="BO229" i="2"/>
  <c r="BO228" i="2"/>
  <c r="BO227" i="2"/>
  <c r="BO226" i="2"/>
  <c r="BO225" i="2"/>
  <c r="BO224" i="2"/>
  <c r="BO223" i="2"/>
  <c r="BO222" i="2"/>
  <c r="BO221" i="2"/>
  <c r="BO220" i="2"/>
  <c r="BO219" i="2"/>
  <c r="BO218" i="2"/>
  <c r="BO217" i="2"/>
  <c r="BO216" i="2"/>
  <c r="BO215" i="2"/>
  <c r="BO214" i="2"/>
  <c r="BO213" i="2"/>
  <c r="BO212" i="2"/>
  <c r="BO211" i="2"/>
  <c r="BO210" i="2"/>
  <c r="BO209" i="2"/>
  <c r="BO208" i="2"/>
  <c r="BO207" i="2"/>
  <c r="BO206" i="2"/>
  <c r="BO205" i="2"/>
  <c r="BO204" i="2"/>
  <c r="BO203" i="2"/>
  <c r="BO202" i="2"/>
  <c r="BO201" i="2"/>
  <c r="BO200" i="2"/>
  <c r="BO199" i="2"/>
  <c r="BO198" i="2"/>
  <c r="BO197" i="2"/>
  <c r="BO196" i="2"/>
  <c r="BO195" i="2"/>
  <c r="BO194" i="2"/>
  <c r="BO193" i="2"/>
  <c r="BO192" i="2"/>
  <c r="BO191" i="2"/>
  <c r="BO190" i="2"/>
  <c r="BO189" i="2"/>
  <c r="BO188" i="2"/>
  <c r="BO187" i="2"/>
  <c r="BO186" i="2"/>
  <c r="BO185" i="2"/>
  <c r="BO184" i="2"/>
  <c r="BO183" i="2"/>
  <c r="BO182" i="2"/>
  <c r="BO181" i="2"/>
  <c r="BO180" i="2"/>
  <c r="BO179" i="2"/>
  <c r="BO178" i="2"/>
  <c r="BO177" i="2"/>
  <c r="BO176" i="2"/>
  <c r="BO175" i="2"/>
  <c r="BO174" i="2"/>
  <c r="BO173" i="2"/>
  <c r="BO172" i="2"/>
  <c r="BO171" i="2"/>
  <c r="BO170" i="2"/>
  <c r="BO169" i="2"/>
  <c r="BO168" i="2"/>
  <c r="BO167" i="2"/>
  <c r="BO166" i="2"/>
  <c r="BO165" i="2"/>
  <c r="BO164" i="2"/>
  <c r="BO163" i="2"/>
  <c r="BO162" i="2"/>
  <c r="BO161" i="2"/>
  <c r="BO160" i="2"/>
  <c r="BO159" i="2"/>
  <c r="BO158" i="2"/>
  <c r="BO157" i="2"/>
  <c r="BO156" i="2"/>
  <c r="BO155" i="2"/>
  <c r="BO154" i="2"/>
  <c r="BO153" i="2"/>
  <c r="BO152" i="2"/>
  <c r="BO151" i="2"/>
  <c r="BO150" i="2"/>
  <c r="BO149" i="2"/>
  <c r="BO148" i="2"/>
  <c r="BO147" i="2"/>
  <c r="BO146" i="2"/>
  <c r="BO145" i="2"/>
  <c r="BO144" i="2"/>
  <c r="BO143" i="2"/>
  <c r="BO142" i="2"/>
  <c r="BO141" i="2"/>
  <c r="BO140" i="2"/>
  <c r="BO139" i="2"/>
  <c r="BO138" i="2"/>
  <c r="BO137" i="2"/>
  <c r="BO136" i="2"/>
  <c r="BO135" i="2"/>
  <c r="BO134" i="2"/>
  <c r="BO133" i="2"/>
  <c r="BO132" i="2"/>
  <c r="BO131" i="2"/>
  <c r="BO130" i="2"/>
  <c r="BO129" i="2"/>
  <c r="BO128" i="2"/>
  <c r="BO127" i="2"/>
  <c r="BO126" i="2"/>
  <c r="BO125" i="2"/>
  <c r="BO124" i="2"/>
  <c r="BO123" i="2"/>
  <c r="BO122" i="2"/>
  <c r="BO121" i="2"/>
  <c r="BO120" i="2"/>
  <c r="BO119" i="2"/>
  <c r="BO118" i="2"/>
  <c r="BO117" i="2"/>
  <c r="BO116" i="2"/>
  <c r="BO115" i="2"/>
  <c r="BO114" i="2"/>
  <c r="BO113" i="2"/>
  <c r="BO112" i="2"/>
  <c r="BO111" i="2"/>
  <c r="BO110" i="2"/>
  <c r="BO109" i="2"/>
  <c r="BO108"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O5" i="2"/>
  <c r="BO4" i="2"/>
  <c r="BO3" i="2"/>
  <c r="BO2" i="2"/>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CC105" i="2" l="1"/>
  <c r="CC109" i="2"/>
  <c r="CC113" i="2"/>
  <c r="CC117" i="2"/>
  <c r="CC121" i="2"/>
  <c r="CC125" i="2"/>
  <c r="CC129" i="2"/>
  <c r="CC133" i="2"/>
  <c r="CC137" i="2"/>
  <c r="CC141" i="2"/>
  <c r="CC145" i="2"/>
  <c r="CC149" i="2"/>
  <c r="CC153" i="2"/>
  <c r="CC157" i="2"/>
  <c r="CC161" i="2"/>
  <c r="CC165" i="2"/>
  <c r="CC169" i="2"/>
  <c r="CC173" i="2"/>
  <c r="CC177" i="2"/>
  <c r="CC181" i="2"/>
  <c r="CC185" i="2"/>
  <c r="CC189" i="2"/>
  <c r="CC193" i="2"/>
  <c r="CC197" i="2"/>
  <c r="CC201" i="2"/>
  <c r="CC205" i="2"/>
  <c r="CC209" i="2"/>
  <c r="CC213" i="2"/>
  <c r="CC217" i="2"/>
  <c r="CC221" i="2"/>
  <c r="CC225" i="2"/>
  <c r="CC229" i="2"/>
  <c r="CC233" i="2"/>
  <c r="CC237" i="2"/>
  <c r="CC241" i="2"/>
  <c r="CC245" i="2"/>
  <c r="CC249" i="2"/>
  <c r="CC253" i="2"/>
  <c r="CC257" i="2"/>
  <c r="CC261" i="2"/>
  <c r="CC265" i="2"/>
  <c r="CC269" i="2"/>
  <c r="CC273" i="2"/>
  <c r="CC277" i="2"/>
  <c r="CC281" i="2"/>
  <c r="CC285" i="2"/>
  <c r="CC289" i="2"/>
  <c r="CC293" i="2"/>
  <c r="CC297" i="2"/>
  <c r="CC301" i="2"/>
  <c r="CC305" i="2"/>
  <c r="CC309" i="2"/>
  <c r="CC313" i="2"/>
  <c r="CC317" i="2"/>
  <c r="CC321" i="2"/>
  <c r="CC325" i="2"/>
  <c r="CC329" i="2"/>
  <c r="CC333" i="2"/>
  <c r="CC337" i="2"/>
  <c r="CC341" i="2"/>
  <c r="CC345" i="2"/>
  <c r="CC349" i="2"/>
  <c r="CC353" i="2"/>
  <c r="CC357" i="2"/>
  <c r="CC361" i="2"/>
  <c r="CC365" i="2"/>
  <c r="CC369" i="2"/>
  <c r="CC5" i="2"/>
  <c r="CC13" i="2"/>
  <c r="CC29" i="2"/>
  <c r="CC45" i="2"/>
  <c r="CC61" i="2"/>
  <c r="CC77" i="2"/>
  <c r="CC93" i="2"/>
  <c r="CC14" i="2"/>
  <c r="CC18" i="2"/>
  <c r="CC22" i="2"/>
  <c r="CC26" i="2"/>
  <c r="CC30" i="2"/>
  <c r="CC34" i="2"/>
  <c r="CC38" i="2"/>
  <c r="CC42" i="2"/>
  <c r="CC46" i="2"/>
  <c r="CC50" i="2"/>
  <c r="CC54" i="2"/>
  <c r="CC58" i="2"/>
  <c r="CC62" i="2"/>
  <c r="CC66" i="2"/>
  <c r="CC70" i="2"/>
  <c r="CC74" i="2"/>
  <c r="CC78" i="2"/>
  <c r="CC82" i="2"/>
  <c r="CC86" i="2"/>
  <c r="CC90" i="2"/>
  <c r="CC94" i="2"/>
  <c r="CC98" i="2"/>
  <c r="CC102" i="2"/>
  <c r="CC106" i="2"/>
  <c r="CC110" i="2"/>
  <c r="CC114" i="2"/>
  <c r="CC118" i="2"/>
  <c r="CC122" i="2"/>
  <c r="CC126" i="2"/>
  <c r="CC130" i="2"/>
  <c r="CC134" i="2"/>
  <c r="CC138" i="2"/>
  <c r="CC142" i="2"/>
  <c r="CC146" i="2"/>
  <c r="CC150" i="2"/>
  <c r="CC154" i="2"/>
  <c r="CC158" i="2"/>
  <c r="CC162" i="2"/>
  <c r="CC166" i="2"/>
  <c r="CC170" i="2"/>
  <c r="CC174" i="2"/>
  <c r="CC178" i="2"/>
  <c r="CC182" i="2"/>
  <c r="CC186" i="2"/>
  <c r="CC190" i="2"/>
  <c r="CC194" i="2"/>
  <c r="CC198" i="2"/>
  <c r="CC202" i="2"/>
  <c r="CC206" i="2"/>
  <c r="CC210" i="2"/>
  <c r="CC214" i="2"/>
  <c r="CC218" i="2"/>
  <c r="CC222" i="2"/>
  <c r="CC226" i="2"/>
  <c r="CC230" i="2"/>
  <c r="CC234" i="2"/>
  <c r="CC238" i="2"/>
  <c r="CC242" i="2"/>
  <c r="CC246" i="2"/>
  <c r="CC250" i="2"/>
  <c r="CC254" i="2"/>
  <c r="CC258" i="2"/>
  <c r="CC262" i="2"/>
  <c r="CC266" i="2"/>
  <c r="CC270" i="2"/>
  <c r="CC274" i="2"/>
  <c r="CC278" i="2"/>
  <c r="CC282" i="2"/>
  <c r="CC286" i="2"/>
  <c r="CC290" i="2"/>
  <c r="CC294" i="2"/>
  <c r="CC298" i="2"/>
  <c r="CC302" i="2"/>
  <c r="CC306" i="2"/>
  <c r="CC310" i="2"/>
  <c r="CC314" i="2"/>
  <c r="CC318" i="2"/>
  <c r="CC322" i="2"/>
  <c r="CC326" i="2"/>
  <c r="CC330" i="2"/>
  <c r="CC334" i="2"/>
  <c r="CC338" i="2"/>
  <c r="CC342" i="2"/>
  <c r="CC346" i="2"/>
  <c r="CC350" i="2"/>
  <c r="CC354" i="2"/>
  <c r="CC358" i="2"/>
  <c r="CC362" i="2"/>
  <c r="CC366" i="2"/>
  <c r="CC370" i="2"/>
  <c r="CC6" i="2"/>
  <c r="CC17" i="2"/>
  <c r="CC33" i="2"/>
  <c r="CC49" i="2"/>
  <c r="CC65" i="2"/>
  <c r="CC81" i="2"/>
  <c r="CC97" i="2"/>
  <c r="CC3" i="2"/>
  <c r="CC7" i="2"/>
  <c r="CC11" i="2"/>
  <c r="CC15" i="2"/>
  <c r="CC19" i="2"/>
  <c r="CC23" i="2"/>
  <c r="CC27" i="2"/>
  <c r="CC31" i="2"/>
  <c r="CC35" i="2"/>
  <c r="CC39" i="2"/>
  <c r="CC43" i="2"/>
  <c r="CC47" i="2"/>
  <c r="CC51" i="2"/>
  <c r="CC55" i="2"/>
  <c r="CC59" i="2"/>
  <c r="CC63" i="2"/>
  <c r="CC67" i="2"/>
  <c r="CC71" i="2"/>
  <c r="CC75" i="2"/>
  <c r="CC79" i="2"/>
  <c r="CC83" i="2"/>
  <c r="CC87" i="2"/>
  <c r="CC91" i="2"/>
  <c r="CC95" i="2"/>
  <c r="CC99" i="2"/>
  <c r="CC103" i="2"/>
  <c r="CC107" i="2"/>
  <c r="CC111" i="2"/>
  <c r="CC115" i="2"/>
  <c r="CC119" i="2"/>
  <c r="CC123" i="2"/>
  <c r="CC127" i="2"/>
  <c r="CC131" i="2"/>
  <c r="CC135" i="2"/>
  <c r="CC139" i="2"/>
  <c r="CC143" i="2"/>
  <c r="CC147" i="2"/>
  <c r="CC151" i="2"/>
  <c r="CC155" i="2"/>
  <c r="CC159" i="2"/>
  <c r="CC163" i="2"/>
  <c r="CC167" i="2"/>
  <c r="CC171" i="2"/>
  <c r="CC175" i="2"/>
  <c r="CC179" i="2"/>
  <c r="CC183" i="2"/>
  <c r="CC187" i="2"/>
  <c r="CC191" i="2"/>
  <c r="CC195" i="2"/>
  <c r="CC199" i="2"/>
  <c r="CC203" i="2"/>
  <c r="CC207" i="2"/>
  <c r="CC211" i="2"/>
  <c r="CC215" i="2"/>
  <c r="CC219" i="2"/>
  <c r="CC223" i="2"/>
  <c r="CC227" i="2"/>
  <c r="CC231" i="2"/>
  <c r="CC235" i="2"/>
  <c r="CC239" i="2"/>
  <c r="CC243" i="2"/>
  <c r="CC247" i="2"/>
  <c r="CC251" i="2"/>
  <c r="CC255" i="2"/>
  <c r="CC259" i="2"/>
  <c r="CC263" i="2"/>
  <c r="CC267" i="2"/>
  <c r="CC271" i="2"/>
  <c r="CC275" i="2"/>
  <c r="CC279" i="2"/>
  <c r="CC283" i="2"/>
  <c r="CC287" i="2"/>
  <c r="CC291" i="2"/>
  <c r="CC295" i="2"/>
  <c r="CC299" i="2"/>
  <c r="CC303" i="2"/>
  <c r="CC307" i="2"/>
  <c r="CC311" i="2"/>
  <c r="CC315" i="2"/>
  <c r="CC319" i="2"/>
  <c r="CC323" i="2"/>
  <c r="CC327" i="2"/>
  <c r="CC331" i="2"/>
  <c r="CC335" i="2"/>
  <c r="CC339" i="2"/>
  <c r="CC343" i="2"/>
  <c r="CC347" i="2"/>
  <c r="CC351" i="2"/>
  <c r="CC355" i="2"/>
  <c r="CC359" i="2"/>
  <c r="CC363" i="2"/>
  <c r="CC367" i="2"/>
  <c r="CC371" i="2"/>
  <c r="CC375" i="2"/>
  <c r="CC9" i="2"/>
  <c r="CC21" i="2"/>
  <c r="CC37" i="2"/>
  <c r="CC53" i="2"/>
  <c r="CC69" i="2"/>
  <c r="CC85" i="2"/>
  <c r="CC101" i="2"/>
  <c r="CC4" i="2"/>
  <c r="CC8" i="2"/>
  <c r="CC12" i="2"/>
  <c r="CC16" i="2"/>
  <c r="CC20" i="2"/>
  <c r="CC24" i="2"/>
  <c r="CC28" i="2"/>
  <c r="CC32" i="2"/>
  <c r="CC36" i="2"/>
  <c r="CC40" i="2"/>
  <c r="CC44" i="2"/>
  <c r="CC48" i="2"/>
  <c r="CC52" i="2"/>
  <c r="CC56" i="2"/>
  <c r="CC60" i="2"/>
  <c r="CC64" i="2"/>
  <c r="CC68" i="2"/>
  <c r="CC72" i="2"/>
  <c r="CC76" i="2"/>
  <c r="CC80" i="2"/>
  <c r="CC84" i="2"/>
  <c r="CC88" i="2"/>
  <c r="CC92" i="2"/>
  <c r="CC96" i="2"/>
  <c r="CC100" i="2"/>
  <c r="CC104" i="2"/>
  <c r="CC108" i="2"/>
  <c r="CC112" i="2"/>
  <c r="CC116" i="2"/>
  <c r="CC120" i="2"/>
  <c r="CC124" i="2"/>
  <c r="CC128" i="2"/>
  <c r="CC132" i="2"/>
  <c r="CC136" i="2"/>
  <c r="CC140" i="2"/>
  <c r="CC144" i="2"/>
  <c r="CC148" i="2"/>
  <c r="CC152" i="2"/>
  <c r="CC156" i="2"/>
  <c r="CC160" i="2"/>
  <c r="CC164" i="2"/>
  <c r="CC168" i="2"/>
  <c r="CC172" i="2"/>
  <c r="CC176" i="2"/>
  <c r="CC180" i="2"/>
  <c r="CC184" i="2"/>
  <c r="CC188" i="2"/>
  <c r="CC192" i="2"/>
  <c r="CC196" i="2"/>
  <c r="CC200" i="2"/>
  <c r="CC204" i="2"/>
  <c r="CC208" i="2"/>
  <c r="CC212" i="2"/>
  <c r="CC216" i="2"/>
  <c r="CC220" i="2"/>
  <c r="CC224" i="2"/>
  <c r="CC228" i="2"/>
  <c r="CC232" i="2"/>
  <c r="CC236" i="2"/>
  <c r="CC240" i="2"/>
  <c r="CC244" i="2"/>
  <c r="CC248" i="2"/>
  <c r="CC252" i="2"/>
  <c r="CC256" i="2"/>
  <c r="CC260" i="2"/>
  <c r="CC264" i="2"/>
  <c r="CC268" i="2"/>
  <c r="CC272" i="2"/>
  <c r="CC276" i="2"/>
  <c r="CC280" i="2"/>
  <c r="CC284" i="2"/>
  <c r="CC288" i="2"/>
  <c r="CC292" i="2"/>
  <c r="CC296" i="2"/>
  <c r="CC300" i="2"/>
  <c r="CC304" i="2"/>
  <c r="CC308" i="2"/>
  <c r="CC312" i="2"/>
  <c r="CC316" i="2"/>
  <c r="CC320" i="2"/>
  <c r="CC324" i="2"/>
  <c r="CC328" i="2"/>
  <c r="CC332" i="2"/>
  <c r="CC336" i="2"/>
  <c r="CC340" i="2"/>
  <c r="CC344" i="2"/>
  <c r="CC348" i="2"/>
  <c r="CC352" i="2"/>
  <c r="CC356" i="2"/>
  <c r="CC360" i="2"/>
  <c r="CC364" i="2"/>
  <c r="CC368" i="2"/>
  <c r="CC372" i="2"/>
  <c r="CC2" i="2"/>
  <c r="CC10" i="2"/>
  <c r="CC25" i="2"/>
  <c r="CC41" i="2"/>
  <c r="CC57" i="2"/>
  <c r="CC73" i="2"/>
  <c r="CC89" i="2"/>
  <c r="CC373" i="2"/>
  <c r="CC374"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N3" i="2"/>
  <c r="BN2" i="2"/>
  <c r="BM375" i="2"/>
  <c r="BM374" i="2"/>
  <c r="BM373" i="2"/>
  <c r="BM372" i="2"/>
  <c r="BM371" i="2"/>
  <c r="BM370" i="2"/>
  <c r="BM369" i="2"/>
  <c r="BM368" i="2"/>
  <c r="BM367" i="2"/>
  <c r="BM366" i="2"/>
  <c r="BM365" i="2"/>
  <c r="BM364" i="2"/>
  <c r="BM363" i="2"/>
  <c r="BM362" i="2"/>
  <c r="BM361" i="2"/>
  <c r="BM360" i="2"/>
  <c r="BM359" i="2"/>
  <c r="BM358" i="2"/>
  <c r="BM357" i="2"/>
  <c r="BM356" i="2"/>
  <c r="BM355" i="2"/>
  <c r="BM354" i="2"/>
  <c r="BM353" i="2"/>
  <c r="BM352" i="2"/>
  <c r="BM351" i="2"/>
  <c r="BM350" i="2"/>
  <c r="BM349" i="2"/>
  <c r="BM348" i="2"/>
  <c r="BM347" i="2"/>
  <c r="BM346" i="2"/>
  <c r="BM345" i="2"/>
  <c r="BM344" i="2"/>
  <c r="BM343" i="2"/>
  <c r="BM342" i="2"/>
  <c r="BM341" i="2"/>
  <c r="BM340" i="2"/>
  <c r="BM339" i="2"/>
  <c r="BM338" i="2"/>
  <c r="BM337" i="2"/>
  <c r="BM336" i="2"/>
  <c r="BM335" i="2"/>
  <c r="BM334" i="2"/>
  <c r="BM333" i="2"/>
  <c r="BM332" i="2"/>
  <c r="BM331" i="2"/>
  <c r="BM330" i="2"/>
  <c r="BM329" i="2"/>
  <c r="BM328" i="2"/>
  <c r="BM327" i="2"/>
  <c r="BM326" i="2"/>
  <c r="BM325" i="2"/>
  <c r="BM324" i="2"/>
  <c r="BM323" i="2"/>
  <c r="BM322" i="2"/>
  <c r="BM321" i="2"/>
  <c r="BM320" i="2"/>
  <c r="BM319" i="2"/>
  <c r="BM318" i="2"/>
  <c r="BM317" i="2"/>
  <c r="BM316" i="2"/>
  <c r="BM315" i="2"/>
  <c r="BM314" i="2"/>
  <c r="BM313" i="2"/>
  <c r="BM312" i="2"/>
  <c r="BM311" i="2"/>
  <c r="BM310" i="2"/>
  <c r="BM309" i="2"/>
  <c r="BM308" i="2"/>
  <c r="BM307" i="2"/>
  <c r="BM306" i="2"/>
  <c r="BM305" i="2"/>
  <c r="BM304" i="2"/>
  <c r="BM303" i="2"/>
  <c r="BM302" i="2"/>
  <c r="BM301" i="2"/>
  <c r="BM300" i="2"/>
  <c r="BM299" i="2"/>
  <c r="BM298" i="2"/>
  <c r="BM297" i="2"/>
  <c r="BM296" i="2"/>
  <c r="BM295" i="2"/>
  <c r="BM294" i="2"/>
  <c r="BM293" i="2"/>
  <c r="BM292" i="2"/>
  <c r="BM291" i="2"/>
  <c r="BM290" i="2"/>
  <c r="BM289" i="2"/>
  <c r="BM288" i="2"/>
  <c r="BM287" i="2"/>
  <c r="BM286" i="2"/>
  <c r="BM285" i="2"/>
  <c r="BM284" i="2"/>
  <c r="BM283" i="2"/>
  <c r="BM282" i="2"/>
  <c r="BM281" i="2"/>
  <c r="BM280" i="2"/>
  <c r="BM279" i="2"/>
  <c r="BM278" i="2"/>
  <c r="BM277" i="2"/>
  <c r="BM276" i="2"/>
  <c r="BM275" i="2"/>
  <c r="BM274" i="2"/>
  <c r="BM273" i="2"/>
  <c r="BM272" i="2"/>
  <c r="BM271" i="2"/>
  <c r="BM270" i="2"/>
  <c r="BM269" i="2"/>
  <c r="BM268" i="2"/>
  <c r="BM267" i="2"/>
  <c r="BM266" i="2"/>
  <c r="BM265" i="2"/>
  <c r="BM264" i="2"/>
  <c r="BM263" i="2"/>
  <c r="BM262" i="2"/>
  <c r="BM261" i="2"/>
  <c r="BM260" i="2"/>
  <c r="BM259" i="2"/>
  <c r="BM258" i="2"/>
  <c r="BM257" i="2"/>
  <c r="BM256" i="2"/>
  <c r="BM255" i="2"/>
  <c r="BM254" i="2"/>
  <c r="BM253" i="2"/>
  <c r="BM252" i="2"/>
  <c r="BM251" i="2"/>
  <c r="BM250" i="2"/>
  <c r="BM249" i="2"/>
  <c r="BM248" i="2"/>
  <c r="BM247" i="2"/>
  <c r="BM246" i="2"/>
  <c r="BM245" i="2"/>
  <c r="BM244" i="2"/>
  <c r="BM243" i="2"/>
  <c r="BM242" i="2"/>
  <c r="BM241" i="2"/>
  <c r="BM240" i="2"/>
  <c r="BM239" i="2"/>
  <c r="BM238" i="2"/>
  <c r="BM237" i="2"/>
  <c r="BM236" i="2"/>
  <c r="BM235" i="2"/>
  <c r="BM234" i="2"/>
  <c r="BM233" i="2"/>
  <c r="BM232" i="2"/>
  <c r="BM231" i="2"/>
  <c r="BM230" i="2"/>
  <c r="BM229" i="2"/>
  <c r="BM228" i="2"/>
  <c r="BM227" i="2"/>
  <c r="BM226" i="2"/>
  <c r="BM225" i="2"/>
  <c r="BM224" i="2"/>
  <c r="BM223" i="2"/>
  <c r="BM222" i="2"/>
  <c r="BM221" i="2"/>
  <c r="BM220" i="2"/>
  <c r="BM219" i="2"/>
  <c r="BM218" i="2"/>
  <c r="BM217" i="2"/>
  <c r="BM216" i="2"/>
  <c r="BM215" i="2"/>
  <c r="BM214" i="2"/>
  <c r="BM213" i="2"/>
  <c r="BM212" i="2"/>
  <c r="BM211" i="2"/>
  <c r="BM210" i="2"/>
  <c r="BM209" i="2"/>
  <c r="BM208" i="2"/>
  <c r="BM207" i="2"/>
  <c r="BM206" i="2"/>
  <c r="BM205" i="2"/>
  <c r="BM204" i="2"/>
  <c r="BM203" i="2"/>
  <c r="BM202" i="2"/>
  <c r="BM201" i="2"/>
  <c r="BM200" i="2"/>
  <c r="BM199" i="2"/>
  <c r="BM198" i="2"/>
  <c r="BM197" i="2"/>
  <c r="BM196" i="2"/>
  <c r="BM195" i="2"/>
  <c r="BM194" i="2"/>
  <c r="BM193" i="2"/>
  <c r="BM192" i="2"/>
  <c r="BM191" i="2"/>
  <c r="BM190" i="2"/>
  <c r="BM189" i="2"/>
  <c r="BM188" i="2"/>
  <c r="BM187" i="2"/>
  <c r="BM186" i="2"/>
  <c r="BM185" i="2"/>
  <c r="BM184" i="2"/>
  <c r="BM183" i="2"/>
  <c r="BM182" i="2"/>
  <c r="BM181" i="2"/>
  <c r="BM180" i="2"/>
  <c r="BM179" i="2"/>
  <c r="BM178" i="2"/>
  <c r="BM177" i="2"/>
  <c r="BM176" i="2"/>
  <c r="BM175" i="2"/>
  <c r="BM174" i="2"/>
  <c r="BM173" i="2"/>
  <c r="BM172" i="2"/>
  <c r="BM171" i="2"/>
  <c r="BM170" i="2"/>
  <c r="BM169" i="2"/>
  <c r="BM168" i="2"/>
  <c r="BM167" i="2"/>
  <c r="BM166" i="2"/>
  <c r="BM165" i="2"/>
  <c r="BM164" i="2"/>
  <c r="BM163" i="2"/>
  <c r="BM162" i="2"/>
  <c r="BM161" i="2"/>
  <c r="BM160" i="2"/>
  <c r="BM159" i="2"/>
  <c r="BM158" i="2"/>
  <c r="BM157" i="2"/>
  <c r="BM156" i="2"/>
  <c r="BM155" i="2"/>
  <c r="BM154" i="2"/>
  <c r="BM153" i="2"/>
  <c r="BM152" i="2"/>
  <c r="BM151" i="2"/>
  <c r="BM150" i="2"/>
  <c r="BM149" i="2"/>
  <c r="BM148" i="2"/>
  <c r="BM147" i="2"/>
  <c r="BM146" i="2"/>
  <c r="BM145" i="2"/>
  <c r="BM144" i="2"/>
  <c r="BM143" i="2"/>
  <c r="BM142" i="2"/>
  <c r="BM141" i="2"/>
  <c r="BM140" i="2"/>
  <c r="BM139" i="2"/>
  <c r="BM138" i="2"/>
  <c r="BM137" i="2"/>
  <c r="BM136" i="2"/>
  <c r="BM135" i="2"/>
  <c r="BM134" i="2"/>
  <c r="BM133" i="2"/>
  <c r="BM132" i="2"/>
  <c r="BM131" i="2"/>
  <c r="BM130" i="2"/>
  <c r="BM129" i="2"/>
  <c r="BM128" i="2"/>
  <c r="BM127" i="2"/>
  <c r="BM126" i="2"/>
  <c r="BM125" i="2"/>
  <c r="BM124" i="2"/>
  <c r="BM123" i="2"/>
  <c r="BM122" i="2"/>
  <c r="BM121" i="2"/>
  <c r="BM120" i="2"/>
  <c r="BM119" i="2"/>
  <c r="BM118" i="2"/>
  <c r="BM117" i="2"/>
  <c r="BM116" i="2"/>
  <c r="BM115" i="2"/>
  <c r="BM114" i="2"/>
  <c r="BM113" i="2"/>
  <c r="BM112" i="2"/>
  <c r="BM111" i="2"/>
  <c r="BM110" i="2"/>
  <c r="BM109" i="2"/>
  <c r="BM108" i="2"/>
  <c r="BM107" i="2"/>
  <c r="BM106" i="2"/>
  <c r="BM105" i="2"/>
  <c r="BM104" i="2"/>
  <c r="BM103" i="2"/>
  <c r="BM102" i="2"/>
  <c r="BM101" i="2"/>
  <c r="BM100" i="2"/>
  <c r="BM99" i="2"/>
  <c r="BM98" i="2"/>
  <c r="BM97" i="2"/>
  <c r="BM96" i="2"/>
  <c r="BM95" i="2"/>
  <c r="BM94" i="2"/>
  <c r="BM93" i="2"/>
  <c r="BM92" i="2"/>
  <c r="BM91" i="2"/>
  <c r="BM90" i="2"/>
  <c r="BM89" i="2"/>
  <c r="BM88" i="2"/>
  <c r="BM87" i="2"/>
  <c r="BM86" i="2"/>
  <c r="BM85" i="2"/>
  <c r="BM84" i="2"/>
  <c r="BM83" i="2"/>
  <c r="BM82" i="2"/>
  <c r="BM81" i="2"/>
  <c r="BM80" i="2"/>
  <c r="BM79" i="2"/>
  <c r="BM78" i="2"/>
  <c r="BM77" i="2"/>
  <c r="BM76" i="2"/>
  <c r="BM75"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4" i="2"/>
  <c r="BM43" i="2"/>
  <c r="BM42" i="2"/>
  <c r="BM41" i="2"/>
  <c r="BM40" i="2"/>
  <c r="BM39" i="2"/>
  <c r="BM38" i="2"/>
  <c r="BM37" i="2"/>
  <c r="BM36" i="2"/>
  <c r="BM35" i="2"/>
  <c r="BM34" i="2"/>
  <c r="BM33" i="2"/>
  <c r="BM32" i="2"/>
  <c r="BM31" i="2"/>
  <c r="BM30" i="2"/>
  <c r="BM29" i="2"/>
  <c r="BM28" i="2"/>
  <c r="BM27" i="2"/>
  <c r="BM26" i="2"/>
  <c r="BM25" i="2"/>
  <c r="BM24" i="2"/>
  <c r="BM23" i="2"/>
  <c r="BM22" i="2"/>
  <c r="BM21" i="2"/>
  <c r="BM20" i="2"/>
  <c r="BM19" i="2"/>
  <c r="BM18" i="2"/>
  <c r="BM17" i="2"/>
  <c r="BM16" i="2"/>
  <c r="BM15" i="2"/>
  <c r="BM14" i="2"/>
  <c r="BM13" i="2"/>
  <c r="BM12" i="2"/>
  <c r="BM11" i="2"/>
  <c r="BM10" i="2"/>
  <c r="BM9" i="2"/>
  <c r="BM8" i="2"/>
  <c r="BM7" i="2"/>
  <c r="BM6" i="2"/>
  <c r="BM5" i="2"/>
  <c r="BM4" i="2"/>
  <c r="BM3" i="2"/>
  <c r="BM2" i="2"/>
  <c r="BL375" i="2"/>
  <c r="BL374" i="2"/>
  <c r="BL373" i="2"/>
  <c r="BL372" i="2"/>
  <c r="BL371" i="2"/>
  <c r="BL370" i="2"/>
  <c r="BL369" i="2"/>
  <c r="BL368" i="2"/>
  <c r="BL367" i="2"/>
  <c r="BL366" i="2"/>
  <c r="BL365" i="2"/>
  <c r="BL364" i="2"/>
  <c r="BL363" i="2"/>
  <c r="BL362" i="2"/>
  <c r="BL361" i="2"/>
  <c r="BL360" i="2"/>
  <c r="BL359" i="2"/>
  <c r="BL358" i="2"/>
  <c r="BL357" i="2"/>
  <c r="BL356" i="2"/>
  <c r="BL355" i="2"/>
  <c r="BL354" i="2"/>
  <c r="BL353" i="2"/>
  <c r="BL352" i="2"/>
  <c r="BL351" i="2"/>
  <c r="BL350" i="2"/>
  <c r="BL349" i="2"/>
  <c r="BL348" i="2"/>
  <c r="BL347" i="2"/>
  <c r="BL346" i="2"/>
  <c r="BL345" i="2"/>
  <c r="BL344" i="2"/>
  <c r="BL343" i="2"/>
  <c r="BL342" i="2"/>
  <c r="BL341" i="2"/>
  <c r="BL340" i="2"/>
  <c r="BL339" i="2"/>
  <c r="BL338" i="2"/>
  <c r="BL337" i="2"/>
  <c r="BL336" i="2"/>
  <c r="BL335" i="2"/>
  <c r="BL334" i="2"/>
  <c r="BL333" i="2"/>
  <c r="BL332" i="2"/>
  <c r="BL331" i="2"/>
  <c r="BL330" i="2"/>
  <c r="BL329" i="2"/>
  <c r="BL328" i="2"/>
  <c r="BL327" i="2"/>
  <c r="BL326" i="2"/>
  <c r="BL325" i="2"/>
  <c r="BL324" i="2"/>
  <c r="BL323" i="2"/>
  <c r="BL322" i="2"/>
  <c r="BL321" i="2"/>
  <c r="BL320" i="2"/>
  <c r="BL319" i="2"/>
  <c r="BL318" i="2"/>
  <c r="BL317" i="2"/>
  <c r="BL316" i="2"/>
  <c r="BL315" i="2"/>
  <c r="BL314" i="2"/>
  <c r="BL313" i="2"/>
  <c r="BL312" i="2"/>
  <c r="BL311" i="2"/>
  <c r="BL310" i="2"/>
  <c r="BL309" i="2"/>
  <c r="BL308" i="2"/>
  <c r="BL307" i="2"/>
  <c r="BL306" i="2"/>
  <c r="BL305" i="2"/>
  <c r="BL304" i="2"/>
  <c r="BL303" i="2"/>
  <c r="BL302" i="2"/>
  <c r="BL301" i="2"/>
  <c r="BL300" i="2"/>
  <c r="BL299" i="2"/>
  <c r="BL298" i="2"/>
  <c r="BL297" i="2"/>
  <c r="BL296" i="2"/>
  <c r="BL295" i="2"/>
  <c r="BL294" i="2"/>
  <c r="BL293" i="2"/>
  <c r="BL292" i="2"/>
  <c r="BL291" i="2"/>
  <c r="BL290" i="2"/>
  <c r="BL289" i="2"/>
  <c r="BL288" i="2"/>
  <c r="BL287" i="2"/>
  <c r="BL286" i="2"/>
  <c r="BL285" i="2"/>
  <c r="BL284" i="2"/>
  <c r="BL283" i="2"/>
  <c r="BL282" i="2"/>
  <c r="BL281" i="2"/>
  <c r="BL280" i="2"/>
  <c r="BL279" i="2"/>
  <c r="BL278" i="2"/>
  <c r="BL277" i="2"/>
  <c r="BL276" i="2"/>
  <c r="BL275" i="2"/>
  <c r="BL274" i="2"/>
  <c r="BL273" i="2"/>
  <c r="BL272" i="2"/>
  <c r="BL271" i="2"/>
  <c r="BL270" i="2"/>
  <c r="BL269" i="2"/>
  <c r="BL268" i="2"/>
  <c r="BL267" i="2"/>
  <c r="BL266" i="2"/>
  <c r="BL265" i="2"/>
  <c r="BL264" i="2"/>
  <c r="BL263" i="2"/>
  <c r="BL262" i="2"/>
  <c r="BL261" i="2"/>
  <c r="BL260" i="2"/>
  <c r="BL259" i="2"/>
  <c r="BL258" i="2"/>
  <c r="BL257" i="2"/>
  <c r="BL256" i="2"/>
  <c r="BL255" i="2"/>
  <c r="BL254" i="2"/>
  <c r="BL253" i="2"/>
  <c r="BL252" i="2"/>
  <c r="BL251" i="2"/>
  <c r="BL250" i="2"/>
  <c r="BL249" i="2"/>
  <c r="BL248" i="2"/>
  <c r="BL247" i="2"/>
  <c r="BL246" i="2"/>
  <c r="BL245" i="2"/>
  <c r="BL244" i="2"/>
  <c r="BL243" i="2"/>
  <c r="BL242" i="2"/>
  <c r="BL241" i="2"/>
  <c r="BL240" i="2"/>
  <c r="BL239" i="2"/>
  <c r="BL238" i="2"/>
  <c r="BL237" i="2"/>
  <c r="BL236" i="2"/>
  <c r="BL235" i="2"/>
  <c r="BL234" i="2"/>
  <c r="BL233" i="2"/>
  <c r="BL232" i="2"/>
  <c r="BL231" i="2"/>
  <c r="BL230" i="2"/>
  <c r="BL229" i="2"/>
  <c r="BL228" i="2"/>
  <c r="BL227" i="2"/>
  <c r="BL226" i="2"/>
  <c r="BL225" i="2"/>
  <c r="BL224" i="2"/>
  <c r="BL223" i="2"/>
  <c r="BL222" i="2"/>
  <c r="BL221" i="2"/>
  <c r="BL220" i="2"/>
  <c r="BL219" i="2"/>
  <c r="BL218" i="2"/>
  <c r="BL217" i="2"/>
  <c r="BL216" i="2"/>
  <c r="BL215" i="2"/>
  <c r="BL214" i="2"/>
  <c r="BL213" i="2"/>
  <c r="BL212" i="2"/>
  <c r="BL211" i="2"/>
  <c r="BL210" i="2"/>
  <c r="BL209" i="2"/>
  <c r="BL208" i="2"/>
  <c r="BL207" i="2"/>
  <c r="BL206" i="2"/>
  <c r="BL205" i="2"/>
  <c r="BL204" i="2"/>
  <c r="BL203" i="2"/>
  <c r="BL202" i="2"/>
  <c r="BL201" i="2"/>
  <c r="BL200" i="2"/>
  <c r="BL199" i="2"/>
  <c r="BL198" i="2"/>
  <c r="BL197" i="2"/>
  <c r="BL196" i="2"/>
  <c r="BL195" i="2"/>
  <c r="BL194" i="2"/>
  <c r="BL193" i="2"/>
  <c r="BL192" i="2"/>
  <c r="BL191" i="2"/>
  <c r="BL190" i="2"/>
  <c r="BL189" i="2"/>
  <c r="BL188" i="2"/>
  <c r="BL187" i="2"/>
  <c r="BL186" i="2"/>
  <c r="BL185" i="2"/>
  <c r="BL184" i="2"/>
  <c r="BL183" i="2"/>
  <c r="BL182" i="2"/>
  <c r="BL181" i="2"/>
  <c r="BL180" i="2"/>
  <c r="BL179" i="2"/>
  <c r="BL178" i="2"/>
  <c r="BL177" i="2"/>
  <c r="BL176" i="2"/>
  <c r="BL175" i="2"/>
  <c r="BL174" i="2"/>
  <c r="BL173" i="2"/>
  <c r="BL172" i="2"/>
  <c r="BL171" i="2"/>
  <c r="BL170" i="2"/>
  <c r="BL169" i="2"/>
  <c r="BL168" i="2"/>
  <c r="BL167" i="2"/>
  <c r="BL166" i="2"/>
  <c r="BL165" i="2"/>
  <c r="BL164" i="2"/>
  <c r="BL163" i="2"/>
  <c r="BL162" i="2"/>
  <c r="BL161" i="2"/>
  <c r="BL160" i="2"/>
  <c r="BL159" i="2"/>
  <c r="BL158" i="2"/>
  <c r="BL157" i="2"/>
  <c r="BL156" i="2"/>
  <c r="BL155" i="2"/>
  <c r="BL154" i="2"/>
  <c r="BL153" i="2"/>
  <c r="BL152" i="2"/>
  <c r="BL151" i="2"/>
  <c r="BL150" i="2"/>
  <c r="BL149" i="2"/>
  <c r="BL148" i="2"/>
  <c r="BL147" i="2"/>
  <c r="BL146" i="2"/>
  <c r="BL145" i="2"/>
  <c r="BL144" i="2"/>
  <c r="BL143" i="2"/>
  <c r="BL142" i="2"/>
  <c r="BL141" i="2"/>
  <c r="BL140" i="2"/>
  <c r="BL139" i="2"/>
  <c r="BL138" i="2"/>
  <c r="BL137" i="2"/>
  <c r="BL136" i="2"/>
  <c r="BL135" i="2"/>
  <c r="BL134" i="2"/>
  <c r="BL133" i="2"/>
  <c r="BL132" i="2"/>
  <c r="BL131" i="2"/>
  <c r="BL130" i="2"/>
  <c r="BL129" i="2"/>
  <c r="BL128" i="2"/>
  <c r="BL127" i="2"/>
  <c r="BL126" i="2"/>
  <c r="BL125" i="2"/>
  <c r="BL124" i="2"/>
  <c r="BL123" i="2"/>
  <c r="BL122" i="2"/>
  <c r="BL121" i="2"/>
  <c r="BL120" i="2"/>
  <c r="BL119" i="2"/>
  <c r="BL118" i="2"/>
  <c r="BL117" i="2"/>
  <c r="BL116" i="2"/>
  <c r="BL115" i="2"/>
  <c r="BL114" i="2"/>
  <c r="BL113" i="2"/>
  <c r="BL112" i="2"/>
  <c r="BL111" i="2"/>
  <c r="BL110" i="2"/>
  <c r="BL109" i="2"/>
  <c r="BL108" i="2"/>
  <c r="BL107" i="2"/>
  <c r="BL106" i="2"/>
  <c r="BL105" i="2"/>
  <c r="BL104" i="2"/>
  <c r="BL103" i="2"/>
  <c r="BL102" i="2"/>
  <c r="BL101" i="2"/>
  <c r="BL100" i="2"/>
  <c r="BL99" i="2"/>
  <c r="BL98" i="2"/>
  <c r="BL97" i="2"/>
  <c r="BL96" i="2"/>
  <c r="BL95" i="2"/>
  <c r="BL94" i="2"/>
  <c r="BL93" i="2"/>
  <c r="BL92" i="2"/>
  <c r="BL91" i="2"/>
  <c r="BL90" i="2"/>
  <c r="BL89" i="2"/>
  <c r="BL88" i="2"/>
  <c r="BL87" i="2"/>
  <c r="BL86" i="2"/>
  <c r="BL85" i="2"/>
  <c r="BL84" i="2"/>
  <c r="BL83" i="2"/>
  <c r="BL82" i="2"/>
  <c r="BL81" i="2"/>
  <c r="BL80" i="2"/>
  <c r="BL79" i="2"/>
  <c r="BL78" i="2"/>
  <c r="BL77" i="2"/>
  <c r="BL76" i="2"/>
  <c r="BL75" i="2"/>
  <c r="BL74" i="2"/>
  <c r="BL73" i="2"/>
  <c r="BL72" i="2"/>
  <c r="BL71" i="2"/>
  <c r="BL70" i="2"/>
  <c r="BL69" i="2"/>
  <c r="BL68" i="2"/>
  <c r="BL67" i="2"/>
  <c r="BL66" i="2"/>
  <c r="BL65" i="2"/>
  <c r="BL64" i="2"/>
  <c r="BL63" i="2"/>
  <c r="BL62" i="2"/>
  <c r="BL61" i="2"/>
  <c r="BL60" i="2"/>
  <c r="BL59" i="2"/>
  <c r="BL58" i="2"/>
  <c r="BL57" i="2"/>
  <c r="BL56" i="2"/>
  <c r="BL55" i="2"/>
  <c r="BL54" i="2"/>
  <c r="BL53" i="2"/>
  <c r="BL52" i="2"/>
  <c r="BL51" i="2"/>
  <c r="BL50" i="2"/>
  <c r="BL49" i="2"/>
  <c r="BL48" i="2"/>
  <c r="BL47" i="2"/>
  <c r="BL46" i="2"/>
  <c r="BL45" i="2"/>
  <c r="BL44" i="2"/>
  <c r="BL43" i="2"/>
  <c r="BL42" i="2"/>
  <c r="BL41" i="2"/>
  <c r="BL40" i="2"/>
  <c r="BL39" i="2"/>
  <c r="BL38" i="2"/>
  <c r="BL37" i="2"/>
  <c r="BL36" i="2"/>
  <c r="BL35" i="2"/>
  <c r="BL34" i="2"/>
  <c r="BL33" i="2"/>
  <c r="BL32" i="2"/>
  <c r="BL31" i="2"/>
  <c r="BL30" i="2"/>
  <c r="BL29" i="2"/>
  <c r="BL28" i="2"/>
  <c r="BL27" i="2"/>
  <c r="BL26" i="2"/>
  <c r="BL25" i="2"/>
  <c r="BL24" i="2"/>
  <c r="BL23" i="2"/>
  <c r="BL22" i="2"/>
  <c r="BL21" i="2"/>
  <c r="BL20" i="2"/>
  <c r="BL19" i="2"/>
  <c r="BL18" i="2"/>
  <c r="BL17" i="2"/>
  <c r="BL16" i="2"/>
  <c r="BL15" i="2"/>
  <c r="BL14" i="2"/>
  <c r="BL13" i="2"/>
  <c r="BL12" i="2"/>
  <c r="BL11" i="2"/>
  <c r="BL10" i="2"/>
  <c r="BL9" i="2"/>
  <c r="BL8" i="2"/>
  <c r="BL7" i="2"/>
  <c r="BL6" i="2"/>
  <c r="BL5" i="2"/>
  <c r="BL4" i="2"/>
  <c r="BL3" i="2"/>
  <c r="BL2" i="2"/>
  <c r="BK375" i="2" l="1"/>
  <c r="BK374" i="2"/>
  <c r="BK373" i="2"/>
  <c r="BK372" i="2"/>
  <c r="BK371" i="2"/>
  <c r="BK370" i="2"/>
  <c r="BK369" i="2"/>
  <c r="BK368" i="2"/>
  <c r="BK367" i="2"/>
  <c r="BK366" i="2"/>
  <c r="BK365" i="2"/>
  <c r="BK364" i="2"/>
  <c r="BK363" i="2"/>
  <c r="BK362" i="2"/>
  <c r="BK361" i="2"/>
  <c r="BK360" i="2"/>
  <c r="BK359" i="2"/>
  <c r="BK358" i="2"/>
  <c r="BK357" i="2"/>
  <c r="BK356" i="2"/>
  <c r="BK355" i="2"/>
  <c r="BK354" i="2"/>
  <c r="BK353" i="2"/>
  <c r="BK352" i="2"/>
  <c r="BK351" i="2"/>
  <c r="BK350" i="2"/>
  <c r="BK349" i="2"/>
  <c r="BK348" i="2"/>
  <c r="BK347" i="2"/>
  <c r="BK346" i="2"/>
  <c r="BK345" i="2"/>
  <c r="BK344" i="2"/>
  <c r="BK343" i="2"/>
  <c r="BK342" i="2"/>
  <c r="BK341" i="2"/>
  <c r="BK340" i="2"/>
  <c r="BK339" i="2"/>
  <c r="BK338" i="2"/>
  <c r="BK337" i="2"/>
  <c r="BK336" i="2"/>
  <c r="BK335" i="2"/>
  <c r="BK334" i="2"/>
  <c r="BK333" i="2"/>
  <c r="BK332" i="2"/>
  <c r="BK331" i="2"/>
  <c r="BK330" i="2"/>
  <c r="BK329" i="2"/>
  <c r="BK328" i="2"/>
  <c r="BK327" i="2"/>
  <c r="BK326" i="2"/>
  <c r="BK325" i="2"/>
  <c r="BK324" i="2"/>
  <c r="BK323" i="2"/>
  <c r="BK322" i="2"/>
  <c r="BK321" i="2"/>
  <c r="BK320" i="2"/>
  <c r="BK319" i="2"/>
  <c r="BK318" i="2"/>
  <c r="BK317" i="2"/>
  <c r="BK316" i="2"/>
  <c r="BK315" i="2"/>
  <c r="BK314" i="2"/>
  <c r="BK313" i="2"/>
  <c r="BK312" i="2"/>
  <c r="BK311" i="2"/>
  <c r="BK310" i="2"/>
  <c r="BK309" i="2"/>
  <c r="BK308" i="2"/>
  <c r="BK307" i="2"/>
  <c r="BK306" i="2"/>
  <c r="BK305" i="2"/>
  <c r="BK304" i="2"/>
  <c r="BK303" i="2"/>
  <c r="BK302" i="2"/>
  <c r="BK301" i="2"/>
  <c r="BK300" i="2"/>
  <c r="BK299" i="2"/>
  <c r="BK298" i="2"/>
  <c r="BK297" i="2"/>
  <c r="BK296" i="2"/>
  <c r="BK295" i="2"/>
  <c r="BK294" i="2"/>
  <c r="BK293" i="2"/>
  <c r="BK292" i="2"/>
  <c r="BK291" i="2"/>
  <c r="BK290" i="2"/>
  <c r="BK289" i="2"/>
  <c r="BK288" i="2"/>
  <c r="BK287" i="2"/>
  <c r="BK286" i="2"/>
  <c r="BK285" i="2"/>
  <c r="BK284" i="2"/>
  <c r="BK283" i="2"/>
  <c r="BK282" i="2"/>
  <c r="BK281" i="2"/>
  <c r="BK280" i="2"/>
  <c r="BK279" i="2"/>
  <c r="BK278" i="2"/>
  <c r="BK277" i="2"/>
  <c r="BK276" i="2"/>
  <c r="BK275" i="2"/>
  <c r="BK274" i="2"/>
  <c r="BK273" i="2"/>
  <c r="BK272" i="2"/>
  <c r="BK271" i="2"/>
  <c r="BK270" i="2"/>
  <c r="BK269" i="2"/>
  <c r="BK268" i="2"/>
  <c r="BK267" i="2"/>
  <c r="BK266" i="2"/>
  <c r="BK265" i="2"/>
  <c r="BK264" i="2"/>
  <c r="BK263" i="2"/>
  <c r="BK262" i="2"/>
  <c r="BK261" i="2"/>
  <c r="BK260" i="2"/>
  <c r="BK259" i="2"/>
  <c r="BK258" i="2"/>
  <c r="BK257" i="2"/>
  <c r="BK256" i="2"/>
  <c r="BK255" i="2"/>
  <c r="BK254" i="2"/>
  <c r="BK253" i="2"/>
  <c r="BK252" i="2"/>
  <c r="BK251" i="2"/>
  <c r="BK250" i="2"/>
  <c r="BK249" i="2"/>
  <c r="BK248" i="2"/>
  <c r="BK247" i="2"/>
  <c r="BK246" i="2"/>
  <c r="BK245" i="2"/>
  <c r="BK244" i="2"/>
  <c r="BK243" i="2"/>
  <c r="BK242" i="2"/>
  <c r="BK241" i="2"/>
  <c r="BK240" i="2"/>
  <c r="BK239" i="2"/>
  <c r="BK238" i="2"/>
  <c r="BK237" i="2"/>
  <c r="BK236" i="2"/>
  <c r="BK235" i="2"/>
  <c r="BK234" i="2"/>
  <c r="BK233" i="2"/>
  <c r="BK232" i="2"/>
  <c r="BK231" i="2"/>
  <c r="BK230" i="2"/>
  <c r="BK229" i="2"/>
  <c r="BK228" i="2"/>
  <c r="BK227" i="2"/>
  <c r="BK226" i="2"/>
  <c r="BK225" i="2"/>
  <c r="BK224" i="2"/>
  <c r="BK223" i="2"/>
  <c r="BK222" i="2"/>
  <c r="BK221" i="2"/>
  <c r="BK220" i="2"/>
  <c r="BK219" i="2"/>
  <c r="BK218" i="2"/>
  <c r="BK217" i="2"/>
  <c r="BK216" i="2"/>
  <c r="BK215" i="2"/>
  <c r="BK214" i="2"/>
  <c r="BK213" i="2"/>
  <c r="BK212" i="2"/>
  <c r="BK211" i="2"/>
  <c r="BK210" i="2"/>
  <c r="BK209" i="2"/>
  <c r="BK208" i="2"/>
  <c r="BK207" i="2"/>
  <c r="BK206" i="2"/>
  <c r="BK205" i="2"/>
  <c r="BK204" i="2"/>
  <c r="BK203" i="2"/>
  <c r="BK202" i="2"/>
  <c r="BK201" i="2"/>
  <c r="BK200" i="2"/>
  <c r="BK199" i="2"/>
  <c r="BK198" i="2"/>
  <c r="BK197" i="2"/>
  <c r="BK196" i="2"/>
  <c r="BK195" i="2"/>
  <c r="BK194" i="2"/>
  <c r="BK193" i="2"/>
  <c r="BK192" i="2"/>
  <c r="BK191" i="2"/>
  <c r="BK190" i="2"/>
  <c r="BK189" i="2"/>
  <c r="BK188" i="2"/>
  <c r="BK187" i="2"/>
  <c r="BK186" i="2"/>
  <c r="BK185" i="2"/>
  <c r="BK184" i="2"/>
  <c r="BK183" i="2"/>
  <c r="BK182" i="2"/>
  <c r="BK181" i="2"/>
  <c r="BK180" i="2"/>
  <c r="BK179" i="2"/>
  <c r="BK178" i="2"/>
  <c r="BK177" i="2"/>
  <c r="BK176" i="2"/>
  <c r="BK175" i="2"/>
  <c r="BK174" i="2"/>
  <c r="BK173" i="2"/>
  <c r="BK172" i="2"/>
  <c r="BK171" i="2"/>
  <c r="BK170" i="2"/>
  <c r="BK169" i="2"/>
  <c r="BK168" i="2"/>
  <c r="BK167" i="2"/>
  <c r="BK166" i="2"/>
  <c r="BK165" i="2"/>
  <c r="BK164" i="2"/>
  <c r="BK163" i="2"/>
  <c r="BK162" i="2"/>
  <c r="BK161" i="2"/>
  <c r="BK160" i="2"/>
  <c r="BK159" i="2"/>
  <c r="BK158"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K3" i="2"/>
  <c r="BK2" i="2"/>
  <c r="E3" i="14" l="1"/>
  <c r="BJ375" i="2"/>
  <c r="BJ374"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BJ2"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BI2" i="2"/>
  <c r="BH375" i="2" l="1"/>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H2" i="2"/>
  <c r="BG375" i="2"/>
  <c r="BG374" i="2"/>
  <c r="BG373" i="2"/>
  <c r="BG372" i="2"/>
  <c r="BG371" i="2"/>
  <c r="BG370" i="2"/>
  <c r="BG369" i="2"/>
  <c r="BG368" i="2"/>
  <c r="BG367" i="2"/>
  <c r="BG366" i="2"/>
  <c r="BG365" i="2"/>
  <c r="BG364" i="2"/>
  <c r="BG363" i="2"/>
  <c r="BG362" i="2"/>
  <c r="BG361" i="2"/>
  <c r="BG360" i="2"/>
  <c r="BG359" i="2"/>
  <c r="BG358" i="2"/>
  <c r="BG357" i="2"/>
  <c r="BG356" i="2"/>
  <c r="BG355" i="2"/>
  <c r="BG354" i="2"/>
  <c r="BG353" i="2"/>
  <c r="BG352" i="2"/>
  <c r="BG351" i="2"/>
  <c r="BG350" i="2"/>
  <c r="BG349" i="2"/>
  <c r="BG348" i="2"/>
  <c r="BG347" i="2"/>
  <c r="BG346" i="2"/>
  <c r="BG345" i="2"/>
  <c r="BG344" i="2"/>
  <c r="BG343" i="2"/>
  <c r="BG342" i="2"/>
  <c r="BG341" i="2"/>
  <c r="BG340" i="2"/>
  <c r="BG339" i="2"/>
  <c r="BG338" i="2"/>
  <c r="BG337" i="2"/>
  <c r="BG336" i="2"/>
  <c r="BG335" i="2"/>
  <c r="BG334" i="2"/>
  <c r="BG333" i="2"/>
  <c r="BG332" i="2"/>
  <c r="BG331" i="2"/>
  <c r="BG330" i="2"/>
  <c r="BG329" i="2"/>
  <c r="BG328" i="2"/>
  <c r="BG327" i="2"/>
  <c r="BG326" i="2"/>
  <c r="BG325" i="2"/>
  <c r="BG324" i="2"/>
  <c r="BG323" i="2"/>
  <c r="BG322" i="2"/>
  <c r="BG321" i="2"/>
  <c r="BG320" i="2"/>
  <c r="BG319" i="2"/>
  <c r="BG318" i="2"/>
  <c r="BG317" i="2"/>
  <c r="BG316" i="2"/>
  <c r="BG315" i="2"/>
  <c r="BG314" i="2"/>
  <c r="BG313" i="2"/>
  <c r="BG312" i="2"/>
  <c r="BG311" i="2"/>
  <c r="BG310" i="2"/>
  <c r="BG309" i="2"/>
  <c r="BG308" i="2"/>
  <c r="BG307" i="2"/>
  <c r="BG306" i="2"/>
  <c r="BG305" i="2"/>
  <c r="BG304" i="2"/>
  <c r="BG303" i="2"/>
  <c r="BG302" i="2"/>
  <c r="BG301" i="2"/>
  <c r="BG300" i="2"/>
  <c r="BG299" i="2"/>
  <c r="BG298" i="2"/>
  <c r="BG297" i="2"/>
  <c r="BG296" i="2"/>
  <c r="BG295" i="2"/>
  <c r="BG294" i="2"/>
  <c r="BG293" i="2"/>
  <c r="BG292" i="2"/>
  <c r="BG291" i="2"/>
  <c r="BG290" i="2"/>
  <c r="BG289" i="2"/>
  <c r="BG288" i="2"/>
  <c r="BG287" i="2"/>
  <c r="BG286" i="2"/>
  <c r="BG285" i="2"/>
  <c r="BG284" i="2"/>
  <c r="BG283" i="2"/>
  <c r="BG282" i="2"/>
  <c r="BG281" i="2"/>
  <c r="BG280" i="2"/>
  <c r="BG279" i="2"/>
  <c r="BG278" i="2"/>
  <c r="BG277" i="2"/>
  <c r="BG276" i="2"/>
  <c r="BG275" i="2"/>
  <c r="BG274" i="2"/>
  <c r="BG273" i="2"/>
  <c r="BG272" i="2"/>
  <c r="BG271" i="2"/>
  <c r="BG270" i="2"/>
  <c r="BG269" i="2"/>
  <c r="BG268" i="2"/>
  <c r="BG267" i="2"/>
  <c r="BG266" i="2"/>
  <c r="BG265" i="2"/>
  <c r="BG264" i="2"/>
  <c r="BG263" i="2"/>
  <c r="BG262" i="2"/>
  <c r="BG261" i="2"/>
  <c r="BG260" i="2"/>
  <c r="BG259" i="2"/>
  <c r="BG258" i="2"/>
  <c r="BG257" i="2"/>
  <c r="BG256" i="2"/>
  <c r="BG255" i="2"/>
  <c r="BG254" i="2"/>
  <c r="BG253" i="2"/>
  <c r="BG252" i="2"/>
  <c r="BG251" i="2"/>
  <c r="BG250" i="2"/>
  <c r="BG249" i="2"/>
  <c r="BG248" i="2"/>
  <c r="BG247" i="2"/>
  <c r="BG246" i="2"/>
  <c r="BG245" i="2"/>
  <c r="BG244" i="2"/>
  <c r="BG243" i="2"/>
  <c r="BG242" i="2"/>
  <c r="BG241" i="2"/>
  <c r="BG240" i="2"/>
  <c r="BG239" i="2"/>
  <c r="BG238" i="2"/>
  <c r="BG237" i="2"/>
  <c r="BG236" i="2"/>
  <c r="BG235" i="2"/>
  <c r="BG234" i="2"/>
  <c r="BG233" i="2"/>
  <c r="BG232" i="2"/>
  <c r="BG231" i="2"/>
  <c r="BG230" i="2"/>
  <c r="BG229" i="2"/>
  <c r="BG228" i="2"/>
  <c r="BG227" i="2"/>
  <c r="BG226" i="2"/>
  <c r="BG225" i="2"/>
  <c r="BG224" i="2"/>
  <c r="BG223" i="2"/>
  <c r="BG222" i="2"/>
  <c r="BG221" i="2"/>
  <c r="BG220" i="2"/>
  <c r="BG219" i="2"/>
  <c r="BG218" i="2"/>
  <c r="BG217" i="2"/>
  <c r="BG216" i="2"/>
  <c r="BG215" i="2"/>
  <c r="BG214" i="2"/>
  <c r="BG213" i="2"/>
  <c r="BG212" i="2"/>
  <c r="BG211" i="2"/>
  <c r="BG210" i="2"/>
  <c r="BG209" i="2"/>
  <c r="BG208" i="2"/>
  <c r="BG207" i="2"/>
  <c r="BG206" i="2"/>
  <c r="BG205" i="2"/>
  <c r="BG204" i="2"/>
  <c r="BG203" i="2"/>
  <c r="BG202" i="2"/>
  <c r="BG201" i="2"/>
  <c r="BG200" i="2"/>
  <c r="BG199" i="2"/>
  <c r="BG198" i="2"/>
  <c r="BG197" i="2"/>
  <c r="BG196" i="2"/>
  <c r="BG195" i="2"/>
  <c r="BG194" i="2"/>
  <c r="BG193" i="2"/>
  <c r="BG192" i="2"/>
  <c r="BG191" i="2"/>
  <c r="BG190" i="2"/>
  <c r="BG189" i="2"/>
  <c r="BG188" i="2"/>
  <c r="BG187" i="2"/>
  <c r="BG186" i="2"/>
  <c r="BG185" i="2"/>
  <c r="BG184" i="2"/>
  <c r="BG183" i="2"/>
  <c r="BG182" i="2"/>
  <c r="BG181" i="2"/>
  <c r="BG180" i="2"/>
  <c r="BG179" i="2"/>
  <c r="BG178" i="2"/>
  <c r="BG177" i="2"/>
  <c r="BG176" i="2"/>
  <c r="BG175" i="2"/>
  <c r="BG174" i="2"/>
  <c r="BG173" i="2"/>
  <c r="BG172" i="2"/>
  <c r="BG171" i="2"/>
  <c r="BG170" i="2"/>
  <c r="BG169" i="2"/>
  <c r="BG168" i="2"/>
  <c r="BG167" i="2"/>
  <c r="BG166" i="2"/>
  <c r="BG165" i="2"/>
  <c r="BG164" i="2"/>
  <c r="BG163" i="2"/>
  <c r="BG162" i="2"/>
  <c r="BG161" i="2"/>
  <c r="BG160" i="2"/>
  <c r="BG159" i="2"/>
  <c r="BG158" i="2"/>
  <c r="BG157" i="2"/>
  <c r="BG156" i="2"/>
  <c r="BG155" i="2"/>
  <c r="BG154" i="2"/>
  <c r="BG153" i="2"/>
  <c r="BG152" i="2"/>
  <c r="BG151" i="2"/>
  <c r="BG150" i="2"/>
  <c r="BG149" i="2"/>
  <c r="BG148" i="2"/>
  <c r="BG147" i="2"/>
  <c r="BG146" i="2"/>
  <c r="BG145" i="2"/>
  <c r="BG144" i="2"/>
  <c r="BG143" i="2"/>
  <c r="BG142" i="2"/>
  <c r="BG141" i="2"/>
  <c r="BG140" i="2"/>
  <c r="BG139" i="2"/>
  <c r="BG138" i="2"/>
  <c r="BG137" i="2"/>
  <c r="BG136" i="2"/>
  <c r="BG135" i="2"/>
  <c r="BG134" i="2"/>
  <c r="BG133" i="2"/>
  <c r="BG132" i="2"/>
  <c r="BG131" i="2"/>
  <c r="BG130" i="2"/>
  <c r="BG129" i="2"/>
  <c r="BG128" i="2"/>
  <c r="BG127" i="2"/>
  <c r="BG126" i="2"/>
  <c r="BG125" i="2"/>
  <c r="BG124" i="2"/>
  <c r="BG123" i="2"/>
  <c r="BG122" i="2"/>
  <c r="BG121" i="2"/>
  <c r="BG120" i="2"/>
  <c r="BG119" i="2"/>
  <c r="BG118" i="2"/>
  <c r="BG117" i="2"/>
  <c r="BG116" i="2"/>
  <c r="BG115" i="2"/>
  <c r="BG114" i="2"/>
  <c r="BG113" i="2"/>
  <c r="BG112" i="2"/>
  <c r="BG111" i="2"/>
  <c r="BG110" i="2"/>
  <c r="BG109" i="2"/>
  <c r="BG108" i="2"/>
  <c r="BG107" i="2"/>
  <c r="BG106" i="2"/>
  <c r="BG105" i="2"/>
  <c r="BG104" i="2"/>
  <c r="BG103" i="2"/>
  <c r="BG102" i="2"/>
  <c r="BG101" i="2"/>
  <c r="BG100" i="2"/>
  <c r="BG99" i="2"/>
  <c r="BG98" i="2"/>
  <c r="BG97" i="2"/>
  <c r="BG96" i="2"/>
  <c r="BG95" i="2"/>
  <c r="BG94" i="2"/>
  <c r="BG93" i="2"/>
  <c r="BG92" i="2"/>
  <c r="BG91" i="2"/>
  <c r="BG90" i="2"/>
  <c r="BG89" i="2"/>
  <c r="BG88" i="2"/>
  <c r="BG87" i="2"/>
  <c r="BG86" i="2"/>
  <c r="BG85" i="2"/>
  <c r="BG84" i="2"/>
  <c r="BG83" i="2"/>
  <c r="BG82" i="2"/>
  <c r="BG81" i="2"/>
  <c r="BG80" i="2"/>
  <c r="BG79" i="2"/>
  <c r="BG78" i="2"/>
  <c r="BG77" i="2"/>
  <c r="BG76" i="2"/>
  <c r="BG75" i="2"/>
  <c r="BG74" i="2"/>
  <c r="BG73" i="2"/>
  <c r="BG72" i="2"/>
  <c r="BG71" i="2"/>
  <c r="BG70" i="2"/>
  <c r="BG69" i="2"/>
  <c r="BG68" i="2"/>
  <c r="BG67" i="2"/>
  <c r="BG66" i="2"/>
  <c r="BG65" i="2"/>
  <c r="BG64" i="2"/>
  <c r="BG63" i="2"/>
  <c r="BG62" i="2"/>
  <c r="BG61" i="2"/>
  <c r="BG60" i="2"/>
  <c r="BG59" i="2"/>
  <c r="BG58" i="2"/>
  <c r="BG57" i="2"/>
  <c r="BG56" i="2"/>
  <c r="BG55" i="2"/>
  <c r="BG54" i="2"/>
  <c r="BG53" i="2"/>
  <c r="BG52" i="2"/>
  <c r="BG51" i="2"/>
  <c r="BG50" i="2"/>
  <c r="BG49" i="2"/>
  <c r="BG48" i="2"/>
  <c r="BG47" i="2"/>
  <c r="BG46" i="2"/>
  <c r="BG45" i="2"/>
  <c r="BG44" i="2"/>
  <c r="BG43" i="2"/>
  <c r="BG42" i="2"/>
  <c r="BG41" i="2"/>
  <c r="BG40" i="2"/>
  <c r="BG39" i="2"/>
  <c r="BG38" i="2"/>
  <c r="BG37" i="2"/>
  <c r="BG36" i="2"/>
  <c r="BG35" i="2"/>
  <c r="BG34" i="2"/>
  <c r="BG33" i="2"/>
  <c r="BG32" i="2"/>
  <c r="BG31" i="2"/>
  <c r="BG30" i="2"/>
  <c r="BG29" i="2"/>
  <c r="BG28" i="2"/>
  <c r="BG27" i="2"/>
  <c r="BG26" i="2"/>
  <c r="BG25" i="2"/>
  <c r="BG24" i="2"/>
  <c r="BG23" i="2"/>
  <c r="BG22" i="2"/>
  <c r="BG21" i="2"/>
  <c r="BG20" i="2"/>
  <c r="BG19" i="2"/>
  <c r="BG18" i="2"/>
  <c r="BG17" i="2"/>
  <c r="BG16" i="2"/>
  <c r="BG15" i="2"/>
  <c r="BG14" i="2"/>
  <c r="BG13" i="2"/>
  <c r="BG12" i="2"/>
  <c r="BG11" i="2"/>
  <c r="BG10" i="2"/>
  <c r="BG9" i="2"/>
  <c r="BG8" i="2"/>
  <c r="BG7" i="2"/>
  <c r="BG6" i="2"/>
  <c r="BG5" i="2"/>
  <c r="BG4" i="2"/>
  <c r="BG3" i="2"/>
  <c r="BG2" i="2"/>
  <c r="BF375" i="2"/>
  <c r="BF374" i="2"/>
  <c r="BF373" i="2"/>
  <c r="BF372" i="2"/>
  <c r="BF371" i="2"/>
  <c r="BF370" i="2"/>
  <c r="BF369" i="2"/>
  <c r="BF368" i="2"/>
  <c r="BF367" i="2"/>
  <c r="BF366" i="2"/>
  <c r="BF365" i="2"/>
  <c r="BF364" i="2"/>
  <c r="BF363" i="2"/>
  <c r="BF362" i="2"/>
  <c r="BF361" i="2"/>
  <c r="BF360" i="2"/>
  <c r="BF359" i="2"/>
  <c r="BF358" i="2"/>
  <c r="BF357" i="2"/>
  <c r="BF356" i="2"/>
  <c r="BF355" i="2"/>
  <c r="BF354" i="2"/>
  <c r="BF353" i="2"/>
  <c r="BF352" i="2"/>
  <c r="BF351" i="2"/>
  <c r="BF350" i="2"/>
  <c r="BF349" i="2"/>
  <c r="BF348" i="2"/>
  <c r="BF347" i="2"/>
  <c r="BF346" i="2"/>
  <c r="BF345" i="2"/>
  <c r="BF344" i="2"/>
  <c r="BF343" i="2"/>
  <c r="BF342" i="2"/>
  <c r="BF341" i="2"/>
  <c r="BF340" i="2"/>
  <c r="BF339" i="2"/>
  <c r="BF338" i="2"/>
  <c r="BF337" i="2"/>
  <c r="BF336" i="2"/>
  <c r="BF335" i="2"/>
  <c r="BF334" i="2"/>
  <c r="BF333" i="2"/>
  <c r="BF332" i="2"/>
  <c r="BF331" i="2"/>
  <c r="BF330" i="2"/>
  <c r="BF329" i="2"/>
  <c r="BF328" i="2"/>
  <c r="BF327" i="2"/>
  <c r="BF326" i="2"/>
  <c r="BF325" i="2"/>
  <c r="BF324" i="2"/>
  <c r="BF323" i="2"/>
  <c r="BF322" i="2"/>
  <c r="BF321" i="2"/>
  <c r="BF320" i="2"/>
  <c r="BF319" i="2"/>
  <c r="BF318" i="2"/>
  <c r="BF317" i="2"/>
  <c r="BF316" i="2"/>
  <c r="BF315" i="2"/>
  <c r="BF314" i="2"/>
  <c r="BF313" i="2"/>
  <c r="BF312" i="2"/>
  <c r="BF311" i="2"/>
  <c r="BF310" i="2"/>
  <c r="BF309" i="2"/>
  <c r="BF308" i="2"/>
  <c r="BF307" i="2"/>
  <c r="BF306" i="2"/>
  <c r="BF305" i="2"/>
  <c r="BF304" i="2"/>
  <c r="BF303" i="2"/>
  <c r="BF302" i="2"/>
  <c r="BF301" i="2"/>
  <c r="BF300" i="2"/>
  <c r="BF299" i="2"/>
  <c r="BF298" i="2"/>
  <c r="BF297" i="2"/>
  <c r="BF296" i="2"/>
  <c r="BF295" i="2"/>
  <c r="BF294" i="2"/>
  <c r="BF293" i="2"/>
  <c r="BF292" i="2"/>
  <c r="BF291" i="2"/>
  <c r="BF290" i="2"/>
  <c r="BF289" i="2"/>
  <c r="BF288" i="2"/>
  <c r="BF287" i="2"/>
  <c r="BF286" i="2"/>
  <c r="BF285" i="2"/>
  <c r="BF284" i="2"/>
  <c r="BF283" i="2"/>
  <c r="BF282" i="2"/>
  <c r="BF281" i="2"/>
  <c r="BF280" i="2"/>
  <c r="BF279" i="2"/>
  <c r="BF278" i="2"/>
  <c r="BF277" i="2"/>
  <c r="BF276" i="2"/>
  <c r="BF275" i="2"/>
  <c r="BF274" i="2"/>
  <c r="BF273" i="2"/>
  <c r="BF272" i="2"/>
  <c r="BF271" i="2"/>
  <c r="BF270" i="2"/>
  <c r="BF269" i="2"/>
  <c r="BF268" i="2"/>
  <c r="BF267" i="2"/>
  <c r="BF266" i="2"/>
  <c r="BF265" i="2"/>
  <c r="BF264" i="2"/>
  <c r="BF263" i="2"/>
  <c r="BF262" i="2"/>
  <c r="BF261" i="2"/>
  <c r="BF260" i="2"/>
  <c r="BF259" i="2"/>
  <c r="BF258" i="2"/>
  <c r="BF257" i="2"/>
  <c r="BF256" i="2"/>
  <c r="BF255" i="2"/>
  <c r="BF254" i="2"/>
  <c r="BF253" i="2"/>
  <c r="BF252" i="2"/>
  <c r="BF251" i="2"/>
  <c r="BF250" i="2"/>
  <c r="BF249" i="2"/>
  <c r="BF248" i="2"/>
  <c r="BF247" i="2"/>
  <c r="BF246" i="2"/>
  <c r="BF245" i="2"/>
  <c r="BF244" i="2"/>
  <c r="BF243" i="2"/>
  <c r="BF242" i="2"/>
  <c r="BF241" i="2"/>
  <c r="BF240" i="2"/>
  <c r="BF239" i="2"/>
  <c r="BF238" i="2"/>
  <c r="BF237" i="2"/>
  <c r="BF236" i="2"/>
  <c r="BF235" i="2"/>
  <c r="BF234" i="2"/>
  <c r="BF233" i="2"/>
  <c r="BF232" i="2"/>
  <c r="BF231" i="2"/>
  <c r="BF230" i="2"/>
  <c r="BF229" i="2"/>
  <c r="BF228" i="2"/>
  <c r="BF227" i="2"/>
  <c r="BF226" i="2"/>
  <c r="BF225" i="2"/>
  <c r="BF224" i="2"/>
  <c r="BF223" i="2"/>
  <c r="BF222" i="2"/>
  <c r="BF221" i="2"/>
  <c r="BF220" i="2"/>
  <c r="BF219" i="2"/>
  <c r="BF218" i="2"/>
  <c r="BF217" i="2"/>
  <c r="BF216" i="2"/>
  <c r="BF215" i="2"/>
  <c r="BF214" i="2"/>
  <c r="BF213" i="2"/>
  <c r="BF212" i="2"/>
  <c r="BF211" i="2"/>
  <c r="BF210" i="2"/>
  <c r="BF209" i="2"/>
  <c r="BF208" i="2"/>
  <c r="BF207" i="2"/>
  <c r="BF206" i="2"/>
  <c r="BF205" i="2"/>
  <c r="BF204" i="2"/>
  <c r="BF203" i="2"/>
  <c r="BF202" i="2"/>
  <c r="BF201" i="2"/>
  <c r="BF200" i="2"/>
  <c r="BF199" i="2"/>
  <c r="BF198" i="2"/>
  <c r="BF197" i="2"/>
  <c r="BF196" i="2"/>
  <c r="BF195" i="2"/>
  <c r="BF194" i="2"/>
  <c r="BF193" i="2"/>
  <c r="BF192" i="2"/>
  <c r="BF191" i="2"/>
  <c r="BF190" i="2"/>
  <c r="BF189" i="2"/>
  <c r="BF188" i="2"/>
  <c r="BF187" i="2"/>
  <c r="BF186" i="2"/>
  <c r="BF185" i="2"/>
  <c r="BF184" i="2"/>
  <c r="BF183" i="2"/>
  <c r="BF182" i="2"/>
  <c r="BF181" i="2"/>
  <c r="BF180" i="2"/>
  <c r="BF179" i="2"/>
  <c r="BF178" i="2"/>
  <c r="BF177" i="2"/>
  <c r="BF176" i="2"/>
  <c r="BF175" i="2"/>
  <c r="BF174" i="2"/>
  <c r="BF173" i="2"/>
  <c r="BF172" i="2"/>
  <c r="BF171" i="2"/>
  <c r="BF170" i="2"/>
  <c r="BF169" i="2"/>
  <c r="BF168" i="2"/>
  <c r="BF167" i="2"/>
  <c r="BF166" i="2"/>
  <c r="BF165" i="2"/>
  <c r="BF164" i="2"/>
  <c r="BF163" i="2"/>
  <c r="BF162" i="2"/>
  <c r="BF161" i="2"/>
  <c r="BF160" i="2"/>
  <c r="BF159" i="2"/>
  <c r="BF158" i="2"/>
  <c r="BF157" i="2"/>
  <c r="BF156" i="2"/>
  <c r="BF155" i="2"/>
  <c r="BF154" i="2"/>
  <c r="BF153" i="2"/>
  <c r="BF152" i="2"/>
  <c r="BF151" i="2"/>
  <c r="BF150" i="2"/>
  <c r="BF149" i="2"/>
  <c r="BF148" i="2"/>
  <c r="BF147" i="2"/>
  <c r="BF146" i="2"/>
  <c r="BF145" i="2"/>
  <c r="BF144" i="2"/>
  <c r="BF143" i="2"/>
  <c r="BF142" i="2"/>
  <c r="BF141" i="2"/>
  <c r="BF140" i="2"/>
  <c r="BF139" i="2"/>
  <c r="BF138" i="2"/>
  <c r="BF137" i="2"/>
  <c r="BF136" i="2"/>
  <c r="BF135" i="2"/>
  <c r="BF134" i="2"/>
  <c r="BF133" i="2"/>
  <c r="BF132" i="2"/>
  <c r="BF131" i="2"/>
  <c r="BF130" i="2"/>
  <c r="BF129" i="2"/>
  <c r="BF128" i="2"/>
  <c r="BF127" i="2"/>
  <c r="BF126" i="2"/>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BF100" i="2"/>
  <c r="BF99" i="2"/>
  <c r="BF98" i="2"/>
  <c r="BF97" i="2"/>
  <c r="BF96" i="2"/>
  <c r="BF95" i="2"/>
  <c r="BF94" i="2"/>
  <c r="BF93" i="2"/>
  <c r="BF92" i="2"/>
  <c r="BF91" i="2"/>
  <c r="BF90" i="2"/>
  <c r="BF89" i="2"/>
  <c r="BF88" i="2"/>
  <c r="BF87" i="2"/>
  <c r="BF86" i="2"/>
  <c r="BF85" i="2"/>
  <c r="BF84" i="2"/>
  <c r="BF83" i="2"/>
  <c r="BF82" i="2"/>
  <c r="BF81" i="2"/>
  <c r="BF80" i="2"/>
  <c r="BF79" i="2"/>
  <c r="BF78" i="2"/>
  <c r="BF77" i="2"/>
  <c r="BF76" i="2"/>
  <c r="BF75" i="2"/>
  <c r="BF74" i="2"/>
  <c r="BF73" i="2"/>
  <c r="BF72" i="2"/>
  <c r="BF71" i="2"/>
  <c r="BF70" i="2"/>
  <c r="BF69" i="2"/>
  <c r="BF68" i="2"/>
  <c r="BF67" i="2"/>
  <c r="BF66" i="2"/>
  <c r="BF65" i="2"/>
  <c r="BF64" i="2"/>
  <c r="BF63" i="2"/>
  <c r="BF62" i="2"/>
  <c r="BF61" i="2"/>
  <c r="BF60" i="2"/>
  <c r="BF59" i="2"/>
  <c r="BF58" i="2"/>
  <c r="BF57" i="2"/>
  <c r="BF56" i="2"/>
  <c r="BF55" i="2"/>
  <c r="BF54" i="2"/>
  <c r="BF53" i="2"/>
  <c r="BF52" i="2"/>
  <c r="BF51" i="2"/>
  <c r="BF50" i="2"/>
  <c r="BF49" i="2"/>
  <c r="BF48" i="2"/>
  <c r="BF47" i="2"/>
  <c r="BF46" i="2"/>
  <c r="BF45" i="2"/>
  <c r="BF44" i="2"/>
  <c r="BF43" i="2"/>
  <c r="BF42" i="2"/>
  <c r="BF41" i="2"/>
  <c r="BF40" i="2"/>
  <c r="BF39" i="2"/>
  <c r="BF38" i="2"/>
  <c r="BF37" i="2"/>
  <c r="BF36" i="2"/>
  <c r="BF35" i="2"/>
  <c r="BF34" i="2"/>
  <c r="BF33" i="2"/>
  <c r="BF32" i="2"/>
  <c r="BF31" i="2"/>
  <c r="BF30" i="2"/>
  <c r="BF29" i="2"/>
  <c r="BF28" i="2"/>
  <c r="BF27" i="2"/>
  <c r="BF26" i="2"/>
  <c r="BF25" i="2"/>
  <c r="BF24" i="2"/>
  <c r="BF23" i="2"/>
  <c r="BF22" i="2"/>
  <c r="BF21" i="2"/>
  <c r="BF20" i="2"/>
  <c r="BF19" i="2"/>
  <c r="BF18" i="2"/>
  <c r="BF17" i="2"/>
  <c r="BF16" i="2"/>
  <c r="BF15" i="2"/>
  <c r="BF14" i="2"/>
  <c r="BF13" i="2"/>
  <c r="BF12" i="2"/>
  <c r="BF11" i="2"/>
  <c r="BF10" i="2"/>
  <c r="BF9" i="2"/>
  <c r="BF8" i="2"/>
  <c r="BF7" i="2"/>
  <c r="BF6" i="2"/>
  <c r="BF5" i="2"/>
  <c r="BF4" i="2"/>
  <c r="BF3" i="2"/>
  <c r="BF2" i="2"/>
  <c r="BE375" i="2" l="1"/>
  <c r="BE374" i="2"/>
  <c r="BE373" i="2"/>
  <c r="BE372" i="2"/>
  <c r="BE371" i="2"/>
  <c r="BE370" i="2"/>
  <c r="BE369" i="2"/>
  <c r="BE368" i="2"/>
  <c r="BE367" i="2"/>
  <c r="BE366" i="2"/>
  <c r="BE365" i="2"/>
  <c r="BE364" i="2"/>
  <c r="BE363" i="2"/>
  <c r="BE362" i="2"/>
  <c r="BE361" i="2"/>
  <c r="BE360" i="2"/>
  <c r="BE359" i="2"/>
  <c r="BE358" i="2"/>
  <c r="BE357" i="2"/>
  <c r="BE356" i="2"/>
  <c r="BE355" i="2"/>
  <c r="BE354" i="2"/>
  <c r="BE353" i="2"/>
  <c r="BE352" i="2"/>
  <c r="BE351" i="2"/>
  <c r="BE350" i="2"/>
  <c r="BE349" i="2"/>
  <c r="BE348" i="2"/>
  <c r="BE347" i="2"/>
  <c r="BE346" i="2"/>
  <c r="BE345" i="2"/>
  <c r="BE344" i="2"/>
  <c r="BE343" i="2"/>
  <c r="BE342" i="2"/>
  <c r="BE341" i="2"/>
  <c r="BE340" i="2"/>
  <c r="BE339" i="2"/>
  <c r="BE338" i="2"/>
  <c r="BE337" i="2"/>
  <c r="BE336" i="2"/>
  <c r="BE335" i="2"/>
  <c r="BE334" i="2"/>
  <c r="BE333" i="2"/>
  <c r="BE332" i="2"/>
  <c r="BE331" i="2"/>
  <c r="BE330" i="2"/>
  <c r="BE329" i="2"/>
  <c r="BE328" i="2"/>
  <c r="BE327" i="2"/>
  <c r="BE326" i="2"/>
  <c r="BE325" i="2"/>
  <c r="BE324" i="2"/>
  <c r="BE323" i="2"/>
  <c r="BE322" i="2"/>
  <c r="BE321" i="2"/>
  <c r="BE320" i="2"/>
  <c r="BE319" i="2"/>
  <c r="BE318" i="2"/>
  <c r="BE317" i="2"/>
  <c r="BE316" i="2"/>
  <c r="BE315" i="2"/>
  <c r="BE314" i="2"/>
  <c r="BE313" i="2"/>
  <c r="BE312" i="2"/>
  <c r="BE311" i="2"/>
  <c r="BE310" i="2"/>
  <c r="BE309" i="2"/>
  <c r="BE308" i="2"/>
  <c r="BE307" i="2"/>
  <c r="BE306" i="2"/>
  <c r="BE305" i="2"/>
  <c r="BE304" i="2"/>
  <c r="BE303" i="2"/>
  <c r="BE302" i="2"/>
  <c r="BE301" i="2"/>
  <c r="BE300" i="2"/>
  <c r="BE299" i="2"/>
  <c r="BE298" i="2"/>
  <c r="BE297" i="2"/>
  <c r="BE296" i="2"/>
  <c r="BE295" i="2"/>
  <c r="BE294" i="2"/>
  <c r="BE293" i="2"/>
  <c r="BE292" i="2"/>
  <c r="BE291" i="2"/>
  <c r="BE290" i="2"/>
  <c r="BE289" i="2"/>
  <c r="BE288" i="2"/>
  <c r="BE287" i="2"/>
  <c r="BE286" i="2"/>
  <c r="BE285" i="2"/>
  <c r="BE284" i="2"/>
  <c r="BE283" i="2"/>
  <c r="BE282" i="2"/>
  <c r="BE281" i="2"/>
  <c r="BE280" i="2"/>
  <c r="BE279" i="2"/>
  <c r="BE278" i="2"/>
  <c r="BE277" i="2"/>
  <c r="BE276" i="2"/>
  <c r="BE275" i="2"/>
  <c r="BE274" i="2"/>
  <c r="BE273" i="2"/>
  <c r="BE272" i="2"/>
  <c r="BE271" i="2"/>
  <c r="BE270" i="2"/>
  <c r="BE269" i="2"/>
  <c r="BE268" i="2"/>
  <c r="BE267" i="2"/>
  <c r="BE266" i="2"/>
  <c r="BE265" i="2"/>
  <c r="BE264" i="2"/>
  <c r="BE263" i="2"/>
  <c r="BE262" i="2"/>
  <c r="BE261" i="2"/>
  <c r="BE260" i="2"/>
  <c r="BE259" i="2"/>
  <c r="BE258" i="2"/>
  <c r="BE257" i="2"/>
  <c r="BE256" i="2"/>
  <c r="BE255" i="2"/>
  <c r="BE254" i="2"/>
  <c r="BE253" i="2"/>
  <c r="BE252" i="2"/>
  <c r="BE251" i="2"/>
  <c r="BE250" i="2"/>
  <c r="BE249" i="2"/>
  <c r="BE248" i="2"/>
  <c r="BE247" i="2"/>
  <c r="BE246" i="2"/>
  <c r="BE245" i="2"/>
  <c r="BE244" i="2"/>
  <c r="BE243" i="2"/>
  <c r="BE242" i="2"/>
  <c r="BE241" i="2"/>
  <c r="BE240" i="2"/>
  <c r="BE239" i="2"/>
  <c r="BE238" i="2"/>
  <c r="BE237" i="2"/>
  <c r="BE236" i="2"/>
  <c r="BE235" i="2"/>
  <c r="BE234" i="2"/>
  <c r="BE233" i="2"/>
  <c r="BE232" i="2"/>
  <c r="BE231" i="2"/>
  <c r="BE230" i="2"/>
  <c r="BE229" i="2"/>
  <c r="BE228" i="2"/>
  <c r="BE227" i="2"/>
  <c r="BE226" i="2"/>
  <c r="BE225" i="2"/>
  <c r="BE224" i="2"/>
  <c r="BE223" i="2"/>
  <c r="BE222" i="2"/>
  <c r="BE221" i="2"/>
  <c r="BE220" i="2"/>
  <c r="BE219" i="2"/>
  <c r="BE218" i="2"/>
  <c r="BE217" i="2"/>
  <c r="BE216" i="2"/>
  <c r="BE215" i="2"/>
  <c r="BE214" i="2"/>
  <c r="BE213" i="2"/>
  <c r="BE212" i="2"/>
  <c r="BE211" i="2"/>
  <c r="BE210" i="2"/>
  <c r="BE209" i="2"/>
  <c r="BE208" i="2"/>
  <c r="BE207" i="2"/>
  <c r="BE206" i="2"/>
  <c r="BE205" i="2"/>
  <c r="BE204" i="2"/>
  <c r="BE203" i="2"/>
  <c r="BE202" i="2"/>
  <c r="BE201" i="2"/>
  <c r="BE200" i="2"/>
  <c r="BE199" i="2"/>
  <c r="BE198" i="2"/>
  <c r="BE197" i="2"/>
  <c r="BE196" i="2"/>
  <c r="BE195" i="2"/>
  <c r="BE194" i="2"/>
  <c r="BE193" i="2"/>
  <c r="BE192" i="2"/>
  <c r="BE191" i="2"/>
  <c r="BE190" i="2"/>
  <c r="BE189" i="2"/>
  <c r="BE188" i="2"/>
  <c r="BE187" i="2"/>
  <c r="BE186" i="2"/>
  <c r="BE185" i="2"/>
  <c r="BE184" i="2"/>
  <c r="BE183" i="2"/>
  <c r="BE182" i="2"/>
  <c r="BE181" i="2"/>
  <c r="BE180" i="2"/>
  <c r="BE179" i="2"/>
  <c r="BE178" i="2"/>
  <c r="BE177" i="2"/>
  <c r="BE176" i="2"/>
  <c r="BE175" i="2"/>
  <c r="BE174" i="2"/>
  <c r="BE173" i="2"/>
  <c r="BE172" i="2"/>
  <c r="BE171" i="2"/>
  <c r="BE170" i="2"/>
  <c r="BE169" i="2"/>
  <c r="BE168" i="2"/>
  <c r="BE167" i="2"/>
  <c r="BE166" i="2"/>
  <c r="BE165" i="2"/>
  <c r="BE164" i="2"/>
  <c r="BE163" i="2"/>
  <c r="BE162" i="2"/>
  <c r="BE161" i="2"/>
  <c r="BE160" i="2"/>
  <c r="BE159" i="2"/>
  <c r="BE158" i="2"/>
  <c r="BE157" i="2"/>
  <c r="BE156" i="2"/>
  <c r="BE155" i="2"/>
  <c r="BE154" i="2"/>
  <c r="BE153" i="2"/>
  <c r="BE152" i="2"/>
  <c r="BE151" i="2"/>
  <c r="BE150" i="2"/>
  <c r="BE149" i="2"/>
  <c r="BE148" i="2"/>
  <c r="BE147" i="2"/>
  <c r="BE146" i="2"/>
  <c r="BE145" i="2"/>
  <c r="BE144" i="2"/>
  <c r="BE143" i="2"/>
  <c r="BE142" i="2"/>
  <c r="BE141" i="2"/>
  <c r="BE140" i="2"/>
  <c r="BE139" i="2"/>
  <c r="BE138" i="2"/>
  <c r="BE137" i="2"/>
  <c r="BE136" i="2"/>
  <c r="BE135" i="2"/>
  <c r="BE134" i="2"/>
  <c r="BE133" i="2"/>
  <c r="BE132" i="2"/>
  <c r="BE131" i="2"/>
  <c r="BE130" i="2"/>
  <c r="BE129" i="2"/>
  <c r="BE128" i="2"/>
  <c r="BE127" i="2"/>
  <c r="BE126" i="2"/>
  <c r="BE125" i="2"/>
  <c r="BE124" i="2"/>
  <c r="BE123" i="2"/>
  <c r="BE122" i="2"/>
  <c r="BE121" i="2"/>
  <c r="BE120" i="2"/>
  <c r="BE119" i="2"/>
  <c r="BE118" i="2"/>
  <c r="BE117" i="2"/>
  <c r="BE116" i="2"/>
  <c r="BE115" i="2"/>
  <c r="BE114" i="2"/>
  <c r="BE113" i="2"/>
  <c r="BE112" i="2"/>
  <c r="BE111" i="2"/>
  <c r="BE110" i="2"/>
  <c r="BE109" i="2"/>
  <c r="BE108" i="2"/>
  <c r="BE107" i="2"/>
  <c r="BE106" i="2"/>
  <c r="BE105" i="2"/>
  <c r="BE104" i="2"/>
  <c r="BE103" i="2"/>
  <c r="BE102" i="2"/>
  <c r="BE101" i="2"/>
  <c r="BE100" i="2"/>
  <c r="BE99" i="2"/>
  <c r="BE98" i="2"/>
  <c r="BE97" i="2"/>
  <c r="BE96" i="2"/>
  <c r="BE95" i="2"/>
  <c r="BE94" i="2"/>
  <c r="BE93" i="2"/>
  <c r="BE92" i="2"/>
  <c r="BE91" i="2"/>
  <c r="BE90" i="2"/>
  <c r="BE89" i="2"/>
  <c r="BE88" i="2"/>
  <c r="BE87" i="2"/>
  <c r="BE86" i="2"/>
  <c r="BE85" i="2"/>
  <c r="BE84" i="2"/>
  <c r="BE83" i="2"/>
  <c r="BE82" i="2"/>
  <c r="BE81" i="2"/>
  <c r="BE80" i="2"/>
  <c r="BE79" i="2"/>
  <c r="BE78" i="2"/>
  <c r="BE77" i="2"/>
  <c r="BE76" i="2"/>
  <c r="BE75" i="2"/>
  <c r="BE74" i="2"/>
  <c r="BE73" i="2"/>
  <c r="BE72" i="2"/>
  <c r="BE71" i="2"/>
  <c r="BE70" i="2"/>
  <c r="BE69" i="2"/>
  <c r="BE68" i="2"/>
  <c r="BE67" i="2"/>
  <c r="BE66" i="2"/>
  <c r="BE65" i="2"/>
  <c r="BE64" i="2"/>
  <c r="BE63" i="2"/>
  <c r="BE62" i="2"/>
  <c r="BE61" i="2"/>
  <c r="BE60" i="2"/>
  <c r="BE59" i="2"/>
  <c r="BE58" i="2"/>
  <c r="BE57" i="2"/>
  <c r="BE56" i="2"/>
  <c r="BE55" i="2"/>
  <c r="BE54" i="2"/>
  <c r="BE53" i="2"/>
  <c r="BE52" i="2"/>
  <c r="BE51"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E5" i="2"/>
  <c r="BE4" i="2"/>
  <c r="BE3" i="2"/>
  <c r="BE2" i="2"/>
  <c r="F5" i="5"/>
  <c r="CL3" i="6" s="1"/>
  <c r="BD375" i="2"/>
  <c r="BD374" i="2"/>
  <c r="BD373" i="2"/>
  <c r="BD372" i="2"/>
  <c r="BD371" i="2"/>
  <c r="BD370" i="2"/>
  <c r="BD369" i="2"/>
  <c r="BD368" i="2"/>
  <c r="BD367" i="2"/>
  <c r="BD366" i="2"/>
  <c r="BD365" i="2"/>
  <c r="BD364" i="2"/>
  <c r="BD363" i="2"/>
  <c r="BD362" i="2"/>
  <c r="BD361" i="2"/>
  <c r="BD360" i="2"/>
  <c r="BD359" i="2"/>
  <c r="BD358" i="2"/>
  <c r="BD357" i="2"/>
  <c r="BD356" i="2"/>
  <c r="BD355" i="2"/>
  <c r="BD354" i="2"/>
  <c r="BD353" i="2"/>
  <c r="BD352" i="2"/>
  <c r="BD351" i="2"/>
  <c r="BD350" i="2"/>
  <c r="BD349" i="2"/>
  <c r="BD348" i="2"/>
  <c r="BD347" i="2"/>
  <c r="BD346" i="2"/>
  <c r="BD345" i="2"/>
  <c r="BD344" i="2"/>
  <c r="BD343" i="2"/>
  <c r="BD342" i="2"/>
  <c r="BD341" i="2"/>
  <c r="BD340" i="2"/>
  <c r="BD339" i="2"/>
  <c r="BD338" i="2"/>
  <c r="BD337" i="2"/>
  <c r="BD336" i="2"/>
  <c r="BD335" i="2"/>
  <c r="BD334" i="2"/>
  <c r="BD333" i="2"/>
  <c r="BD332" i="2"/>
  <c r="BD331" i="2"/>
  <c r="BD330" i="2"/>
  <c r="BD329" i="2"/>
  <c r="BD328" i="2"/>
  <c r="BD327" i="2"/>
  <c r="BD326" i="2"/>
  <c r="BD325" i="2"/>
  <c r="BD324" i="2"/>
  <c r="BD323" i="2"/>
  <c r="BD322" i="2"/>
  <c r="BD321" i="2"/>
  <c r="BD320" i="2"/>
  <c r="BD319" i="2"/>
  <c r="BD318" i="2"/>
  <c r="BD317" i="2"/>
  <c r="BD316" i="2"/>
  <c r="BD315" i="2"/>
  <c r="BD314" i="2"/>
  <c r="BD313" i="2"/>
  <c r="BD312" i="2"/>
  <c r="BD311" i="2"/>
  <c r="BD310" i="2"/>
  <c r="BD309" i="2"/>
  <c r="BD308" i="2"/>
  <c r="BD307" i="2"/>
  <c r="BD306" i="2"/>
  <c r="BD305" i="2"/>
  <c r="BD304" i="2"/>
  <c r="BD303" i="2"/>
  <c r="BD302" i="2"/>
  <c r="BD301" i="2"/>
  <c r="BD300" i="2"/>
  <c r="BD299" i="2"/>
  <c r="BD298" i="2"/>
  <c r="BD297" i="2"/>
  <c r="BD296" i="2"/>
  <c r="BD295" i="2"/>
  <c r="BD294" i="2"/>
  <c r="BD293" i="2"/>
  <c r="BD292" i="2"/>
  <c r="BD291" i="2"/>
  <c r="BD290" i="2"/>
  <c r="BD289" i="2"/>
  <c r="BD288" i="2"/>
  <c r="BD287" i="2"/>
  <c r="BD286" i="2"/>
  <c r="BD285" i="2"/>
  <c r="BD284" i="2"/>
  <c r="BD283" i="2"/>
  <c r="BD282" i="2"/>
  <c r="BD281" i="2"/>
  <c r="BD280" i="2"/>
  <c r="BD279" i="2"/>
  <c r="BD278" i="2"/>
  <c r="BD277" i="2"/>
  <c r="BD276" i="2"/>
  <c r="BD275" i="2"/>
  <c r="BD274" i="2"/>
  <c r="BD273" i="2"/>
  <c r="BD272" i="2"/>
  <c r="BD271" i="2"/>
  <c r="BD270" i="2"/>
  <c r="BD269" i="2"/>
  <c r="BD268" i="2"/>
  <c r="BD267" i="2"/>
  <c r="BD266" i="2"/>
  <c r="BD265" i="2"/>
  <c r="BD264" i="2"/>
  <c r="BD263" i="2"/>
  <c r="BD262" i="2"/>
  <c r="BD261" i="2"/>
  <c r="BD260" i="2"/>
  <c r="BD259" i="2"/>
  <c r="BD258" i="2"/>
  <c r="BD257" i="2"/>
  <c r="BD256" i="2"/>
  <c r="BD255" i="2"/>
  <c r="BD254" i="2"/>
  <c r="BD253" i="2"/>
  <c r="BD252" i="2"/>
  <c r="BD251" i="2"/>
  <c r="BD250" i="2"/>
  <c r="BD249" i="2"/>
  <c r="BD248" i="2"/>
  <c r="BD247" i="2"/>
  <c r="BD246" i="2"/>
  <c r="BD245" i="2"/>
  <c r="BD244" i="2"/>
  <c r="BD243" i="2"/>
  <c r="BD242" i="2"/>
  <c r="BD241" i="2"/>
  <c r="BD240" i="2"/>
  <c r="BD239" i="2"/>
  <c r="BD238" i="2"/>
  <c r="BD237" i="2"/>
  <c r="BD236" i="2"/>
  <c r="BD235" i="2"/>
  <c r="BD234" i="2"/>
  <c r="BD233" i="2"/>
  <c r="BD232" i="2"/>
  <c r="BD231" i="2"/>
  <c r="BD230" i="2"/>
  <c r="BD229" i="2"/>
  <c r="BD228" i="2"/>
  <c r="BD227" i="2"/>
  <c r="BD226" i="2"/>
  <c r="BD225" i="2"/>
  <c r="BD224" i="2"/>
  <c r="BD223" i="2"/>
  <c r="BD222" i="2"/>
  <c r="BD221" i="2"/>
  <c r="BD220" i="2"/>
  <c r="BD219" i="2"/>
  <c r="BD218" i="2"/>
  <c r="BD217" i="2"/>
  <c r="BD216" i="2"/>
  <c r="BD215" i="2"/>
  <c r="BD214" i="2"/>
  <c r="BD213" i="2"/>
  <c r="BD212" i="2"/>
  <c r="BD211" i="2"/>
  <c r="BD210" i="2"/>
  <c r="BD209" i="2"/>
  <c r="BD208" i="2"/>
  <c r="BD207" i="2"/>
  <c r="BD206" i="2"/>
  <c r="BD205" i="2"/>
  <c r="BD204" i="2"/>
  <c r="BD203" i="2"/>
  <c r="BD202" i="2"/>
  <c r="BD201" i="2"/>
  <c r="BD200" i="2"/>
  <c r="BD199" i="2"/>
  <c r="BD198" i="2"/>
  <c r="BD197" i="2"/>
  <c r="BD196" i="2"/>
  <c r="BD195" i="2"/>
  <c r="BD194" i="2"/>
  <c r="BD193" i="2"/>
  <c r="BD192" i="2"/>
  <c r="BD191" i="2"/>
  <c r="BD190" i="2"/>
  <c r="BD189" i="2"/>
  <c r="BD188" i="2"/>
  <c r="BD187" i="2"/>
  <c r="BD186" i="2"/>
  <c r="BD185" i="2"/>
  <c r="BD184" i="2"/>
  <c r="BD183" i="2"/>
  <c r="BD182" i="2"/>
  <c r="BD181" i="2"/>
  <c r="BD180" i="2"/>
  <c r="BD179" i="2"/>
  <c r="BD178" i="2"/>
  <c r="BD177" i="2"/>
  <c r="BD176" i="2"/>
  <c r="BD175" i="2"/>
  <c r="BD174" i="2"/>
  <c r="BD173" i="2"/>
  <c r="BD172" i="2"/>
  <c r="BD171" i="2"/>
  <c r="BD170" i="2"/>
  <c r="BD169" i="2"/>
  <c r="BD168" i="2"/>
  <c r="BD167" i="2"/>
  <c r="BD166" i="2"/>
  <c r="BD165" i="2"/>
  <c r="BD164" i="2"/>
  <c r="BD163" i="2"/>
  <c r="BD162" i="2"/>
  <c r="BD161" i="2"/>
  <c r="BD160" i="2"/>
  <c r="BD159" i="2"/>
  <c r="BD158" i="2"/>
  <c r="BD157" i="2"/>
  <c r="BD156" i="2"/>
  <c r="BD155" i="2"/>
  <c r="BD154" i="2"/>
  <c r="BD153" i="2"/>
  <c r="BD152" i="2"/>
  <c r="BD151" i="2"/>
  <c r="BD150" i="2"/>
  <c r="BD149" i="2"/>
  <c r="BD148" i="2"/>
  <c r="BD147" i="2"/>
  <c r="BD146" i="2"/>
  <c r="BD145" i="2"/>
  <c r="BD144" i="2"/>
  <c r="BD143" i="2"/>
  <c r="BD142" i="2"/>
  <c r="BD141" i="2"/>
  <c r="BD140" i="2"/>
  <c r="BD139" i="2"/>
  <c r="BD138" i="2"/>
  <c r="BD137" i="2"/>
  <c r="BD136" i="2"/>
  <c r="BD135" i="2"/>
  <c r="BD134" i="2"/>
  <c r="BD133" i="2"/>
  <c r="BD132" i="2"/>
  <c r="BD131" i="2"/>
  <c r="BD130" i="2"/>
  <c r="BD129" i="2"/>
  <c r="BD128" i="2"/>
  <c r="BD127" i="2"/>
  <c r="BD126" i="2"/>
  <c r="BD125" i="2"/>
  <c r="BD124" i="2"/>
  <c r="BD123" i="2"/>
  <c r="BD122" i="2"/>
  <c r="BD121" i="2"/>
  <c r="BD120" i="2"/>
  <c r="BD119" i="2"/>
  <c r="BD118" i="2"/>
  <c r="BD117" i="2"/>
  <c r="BD116" i="2"/>
  <c r="BD115" i="2"/>
  <c r="BD114" i="2"/>
  <c r="BD113" i="2"/>
  <c r="BD112" i="2"/>
  <c r="BD111" i="2"/>
  <c r="BD110" i="2"/>
  <c r="BD109" i="2"/>
  <c r="BD108" i="2"/>
  <c r="BD107" i="2"/>
  <c r="BD106" i="2"/>
  <c r="BD105" i="2"/>
  <c r="BD104" i="2"/>
  <c r="BD103" i="2"/>
  <c r="BD102" i="2"/>
  <c r="BD101" i="2"/>
  <c r="BD100" i="2"/>
  <c r="BD99" i="2"/>
  <c r="BD98" i="2"/>
  <c r="BD97" i="2"/>
  <c r="BD96" i="2"/>
  <c r="BD95" i="2"/>
  <c r="BD94" i="2"/>
  <c r="BD93" i="2"/>
  <c r="BD92" i="2"/>
  <c r="BD91" i="2"/>
  <c r="BD90" i="2"/>
  <c r="BD89" i="2"/>
  <c r="BD88" i="2"/>
  <c r="BD87" i="2"/>
  <c r="BD86" i="2"/>
  <c r="BD85" i="2"/>
  <c r="BD84" i="2"/>
  <c r="BD83" i="2"/>
  <c r="BD82" i="2"/>
  <c r="BD81" i="2"/>
  <c r="BD80" i="2"/>
  <c r="BD79" i="2"/>
  <c r="BD78" i="2"/>
  <c r="BD77" i="2"/>
  <c r="BD76" i="2"/>
  <c r="BD75" i="2"/>
  <c r="BD74" i="2"/>
  <c r="BD73" i="2"/>
  <c r="BD72" i="2"/>
  <c r="BD71" i="2"/>
  <c r="BD70" i="2"/>
  <c r="BD69" i="2"/>
  <c r="BD68" i="2"/>
  <c r="BD67" i="2"/>
  <c r="BD66" i="2"/>
  <c r="BD65" i="2"/>
  <c r="BD64" i="2"/>
  <c r="BD63" i="2"/>
  <c r="BD62" i="2"/>
  <c r="BD61" i="2"/>
  <c r="BD60" i="2"/>
  <c r="BD59" i="2"/>
  <c r="BD58" i="2"/>
  <c r="BD57" i="2"/>
  <c r="BD56" i="2"/>
  <c r="BD55" i="2"/>
  <c r="BD54" i="2"/>
  <c r="BD53" i="2"/>
  <c r="BD52" i="2"/>
  <c r="BD51" i="2"/>
  <c r="BD50" i="2"/>
  <c r="BD49" i="2"/>
  <c r="BD48" i="2"/>
  <c r="BD47" i="2"/>
  <c r="BD46" i="2"/>
  <c r="BD45" i="2"/>
  <c r="BD44" i="2"/>
  <c r="BD43" i="2"/>
  <c r="BD42" i="2"/>
  <c r="BD41" i="2"/>
  <c r="BD40" i="2"/>
  <c r="BD39" i="2"/>
  <c r="BD38" i="2"/>
  <c r="BD37" i="2"/>
  <c r="BD36" i="2"/>
  <c r="BD35" i="2"/>
  <c r="BD34" i="2"/>
  <c r="BD33" i="2"/>
  <c r="BD32" i="2"/>
  <c r="BD31" i="2"/>
  <c r="BD30" i="2"/>
  <c r="BD29" i="2"/>
  <c r="BD28" i="2"/>
  <c r="BD27" i="2"/>
  <c r="BD26" i="2"/>
  <c r="BD25" i="2"/>
  <c r="BD24" i="2"/>
  <c r="BD23" i="2"/>
  <c r="BD22" i="2"/>
  <c r="BD21" i="2"/>
  <c r="BD20" i="2"/>
  <c r="BD19" i="2"/>
  <c r="BD18" i="2"/>
  <c r="BD17" i="2"/>
  <c r="BD16" i="2"/>
  <c r="BD15" i="2"/>
  <c r="BD14" i="2"/>
  <c r="BD13" i="2"/>
  <c r="BD12" i="2"/>
  <c r="BD11" i="2"/>
  <c r="BD10" i="2"/>
  <c r="BD9" i="2"/>
  <c r="BD8" i="2"/>
  <c r="BD7" i="2"/>
  <c r="BD6" i="2"/>
  <c r="BD5" i="2"/>
  <c r="BD4" i="2"/>
  <c r="BD3" i="2"/>
  <c r="BD2" i="2"/>
  <c r="BC375" i="2"/>
  <c r="BC374" i="2"/>
  <c r="BC373" i="2"/>
  <c r="BC372" i="2"/>
  <c r="BC371" i="2"/>
  <c r="BC370" i="2"/>
  <c r="BC369" i="2"/>
  <c r="BC368" i="2"/>
  <c r="BC367" i="2"/>
  <c r="BC366" i="2"/>
  <c r="BC365" i="2"/>
  <c r="BC364" i="2"/>
  <c r="BC363" i="2"/>
  <c r="BC362" i="2"/>
  <c r="BC361" i="2"/>
  <c r="BC360" i="2"/>
  <c r="BC359" i="2"/>
  <c r="BC358" i="2"/>
  <c r="BC357" i="2"/>
  <c r="BC356" i="2"/>
  <c r="BC355" i="2"/>
  <c r="BC354" i="2"/>
  <c r="BC353" i="2"/>
  <c r="BC352" i="2"/>
  <c r="BC351" i="2"/>
  <c r="BC350" i="2"/>
  <c r="BC349" i="2"/>
  <c r="BC348" i="2"/>
  <c r="BC347" i="2"/>
  <c r="BC346" i="2"/>
  <c r="BC345" i="2"/>
  <c r="BC344" i="2"/>
  <c r="BC343" i="2"/>
  <c r="BC342" i="2"/>
  <c r="BC341" i="2"/>
  <c r="BC340" i="2"/>
  <c r="BC339" i="2"/>
  <c r="BC338" i="2"/>
  <c r="BC337" i="2"/>
  <c r="BC336" i="2"/>
  <c r="BC335" i="2"/>
  <c r="BC334" i="2"/>
  <c r="BC333" i="2"/>
  <c r="BC332" i="2"/>
  <c r="BC331" i="2"/>
  <c r="BC330" i="2"/>
  <c r="BC329" i="2"/>
  <c r="BC328" i="2"/>
  <c r="BC327" i="2"/>
  <c r="BC326" i="2"/>
  <c r="BC325" i="2"/>
  <c r="BC324" i="2"/>
  <c r="BC323" i="2"/>
  <c r="BC322" i="2"/>
  <c r="BC321" i="2"/>
  <c r="BC320" i="2"/>
  <c r="BC319" i="2"/>
  <c r="BC318" i="2"/>
  <c r="BC317" i="2"/>
  <c r="BC316" i="2"/>
  <c r="BC315" i="2"/>
  <c r="BC314" i="2"/>
  <c r="BC313" i="2"/>
  <c r="BC312" i="2"/>
  <c r="BC311" i="2"/>
  <c r="BC310" i="2"/>
  <c r="BC309" i="2"/>
  <c r="BC308" i="2"/>
  <c r="BC307" i="2"/>
  <c r="BC306" i="2"/>
  <c r="BC305" i="2"/>
  <c r="BC304" i="2"/>
  <c r="BC303" i="2"/>
  <c r="BC302" i="2"/>
  <c r="BC301" i="2"/>
  <c r="BC300" i="2"/>
  <c r="BC299" i="2"/>
  <c r="BC298" i="2"/>
  <c r="BC297" i="2"/>
  <c r="BC296" i="2"/>
  <c r="BC295" i="2"/>
  <c r="BC294" i="2"/>
  <c r="BC293" i="2"/>
  <c r="BC292" i="2"/>
  <c r="BC291" i="2"/>
  <c r="BC290" i="2"/>
  <c r="BC289" i="2"/>
  <c r="BC288" i="2"/>
  <c r="BC287" i="2"/>
  <c r="BC286" i="2"/>
  <c r="BC285" i="2"/>
  <c r="BC284" i="2"/>
  <c r="BC283" i="2"/>
  <c r="BC282" i="2"/>
  <c r="BC281" i="2"/>
  <c r="BC280" i="2"/>
  <c r="BC279" i="2"/>
  <c r="BC278" i="2"/>
  <c r="BC277" i="2"/>
  <c r="BC276" i="2"/>
  <c r="BC275" i="2"/>
  <c r="BC274" i="2"/>
  <c r="BC273" i="2"/>
  <c r="BC272" i="2"/>
  <c r="BC271" i="2"/>
  <c r="BC270" i="2"/>
  <c r="BC269" i="2"/>
  <c r="BC268" i="2"/>
  <c r="BC267" i="2"/>
  <c r="BC266" i="2"/>
  <c r="BC265" i="2"/>
  <c r="BC264" i="2"/>
  <c r="BC263" i="2"/>
  <c r="BC262" i="2"/>
  <c r="BC261" i="2"/>
  <c r="BC260" i="2"/>
  <c r="BC259" i="2"/>
  <c r="BC258" i="2"/>
  <c r="BC257" i="2"/>
  <c r="BC256" i="2"/>
  <c r="BC255" i="2"/>
  <c r="BC254" i="2"/>
  <c r="BC253" i="2"/>
  <c r="BC252" i="2"/>
  <c r="BC251" i="2"/>
  <c r="BC250" i="2"/>
  <c r="BC249" i="2"/>
  <c r="BC248" i="2"/>
  <c r="BC247" i="2"/>
  <c r="BC246" i="2"/>
  <c r="BC245" i="2"/>
  <c r="BC244" i="2"/>
  <c r="BC243" i="2"/>
  <c r="BC242" i="2"/>
  <c r="BC241" i="2"/>
  <c r="BC240" i="2"/>
  <c r="BC239" i="2"/>
  <c r="BC238" i="2"/>
  <c r="BC237" i="2"/>
  <c r="BC236" i="2"/>
  <c r="BC235" i="2"/>
  <c r="BC234" i="2"/>
  <c r="BC233" i="2"/>
  <c r="BC232" i="2"/>
  <c r="BC231" i="2"/>
  <c r="BC230" i="2"/>
  <c r="BC229" i="2"/>
  <c r="BC228" i="2"/>
  <c r="BC227" i="2"/>
  <c r="BC226" i="2"/>
  <c r="BC225" i="2"/>
  <c r="BC224" i="2"/>
  <c r="BC223" i="2"/>
  <c r="BC222" i="2"/>
  <c r="BC221" i="2"/>
  <c r="BC220" i="2"/>
  <c r="BC219" i="2"/>
  <c r="BC218" i="2"/>
  <c r="BC217" i="2"/>
  <c r="BC216" i="2"/>
  <c r="BC215" i="2"/>
  <c r="BC214" i="2"/>
  <c r="BC213" i="2"/>
  <c r="BC212" i="2"/>
  <c r="BC211" i="2"/>
  <c r="BC210" i="2"/>
  <c r="BC209" i="2"/>
  <c r="BC208" i="2"/>
  <c r="BC207" i="2"/>
  <c r="BC206" i="2"/>
  <c r="BC205" i="2"/>
  <c r="BC204" i="2"/>
  <c r="BC203" i="2"/>
  <c r="BC202" i="2"/>
  <c r="BC201" i="2"/>
  <c r="BC200" i="2"/>
  <c r="BC199" i="2"/>
  <c r="BC198" i="2"/>
  <c r="BC197" i="2"/>
  <c r="BC196" i="2"/>
  <c r="BC195" i="2"/>
  <c r="BC194" i="2"/>
  <c r="BC193" i="2"/>
  <c r="BC192" i="2"/>
  <c r="BC191" i="2"/>
  <c r="BC190" i="2"/>
  <c r="BC189" i="2"/>
  <c r="BC188" i="2"/>
  <c r="BC187" i="2"/>
  <c r="BC186" i="2"/>
  <c r="BC185" i="2"/>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BC5" i="2"/>
  <c r="BC4" i="2"/>
  <c r="BC3" i="2"/>
  <c r="BC2"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BB2"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BA2"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Z2" i="2"/>
  <c r="G95" i="5"/>
  <c r="G94" i="5"/>
  <c r="G93" i="5"/>
  <c r="G92" i="5"/>
  <c r="G91" i="5"/>
  <c r="G90" i="5"/>
  <c r="G89" i="5"/>
  <c r="G88" i="5"/>
  <c r="G87" i="5"/>
  <c r="G86" i="5"/>
  <c r="G85" i="5"/>
  <c r="G84" i="5"/>
  <c r="CJ3" i="2" l="1"/>
  <c r="E622" i="15"/>
  <c r="E621" i="15"/>
  <c r="E620" i="15"/>
  <c r="E619" i="15"/>
  <c r="E618" i="15"/>
  <c r="E617" i="15"/>
  <c r="E616" i="15"/>
  <c r="E615" i="15"/>
  <c r="E614" i="15"/>
  <c r="E613" i="15"/>
  <c r="E612" i="15"/>
  <c r="E611" i="15"/>
  <c r="E610" i="15"/>
  <c r="E609" i="15"/>
  <c r="E608" i="15"/>
  <c r="E607" i="15"/>
  <c r="E606" i="15"/>
  <c r="E605" i="15"/>
  <c r="E604" i="15"/>
  <c r="E603" i="15"/>
  <c r="E602" i="15"/>
  <c r="E601" i="15"/>
  <c r="E600" i="15"/>
  <c r="E599" i="15"/>
  <c r="E598" i="15"/>
  <c r="E597" i="15"/>
  <c r="E596" i="15"/>
  <c r="E595" i="15"/>
  <c r="E594" i="15"/>
  <c r="E593" i="15"/>
  <c r="E592" i="15"/>
  <c r="E591" i="15"/>
  <c r="E590" i="15"/>
  <c r="E589" i="15"/>
  <c r="E588" i="15"/>
  <c r="E587" i="15"/>
  <c r="E586" i="15"/>
  <c r="E585" i="15"/>
  <c r="E584" i="15"/>
  <c r="E583" i="15"/>
  <c r="E582" i="15"/>
  <c r="E581" i="15"/>
  <c r="E580" i="15"/>
  <c r="E579" i="15"/>
  <c r="E578" i="15"/>
  <c r="E577" i="15"/>
  <c r="E576" i="15"/>
  <c r="E575" i="15"/>
  <c r="E574" i="15"/>
  <c r="E573" i="15"/>
  <c r="E572" i="15"/>
  <c r="E571" i="15"/>
  <c r="E570" i="15"/>
  <c r="E569" i="15"/>
  <c r="E568" i="15"/>
  <c r="E567" i="15"/>
  <c r="E566" i="15"/>
  <c r="E565" i="15"/>
  <c r="E564" i="15"/>
  <c r="E563" i="15"/>
  <c r="E562" i="15"/>
  <c r="E561" i="15"/>
  <c r="E560" i="15"/>
  <c r="E559" i="15"/>
  <c r="E558" i="15"/>
  <c r="E557" i="15"/>
  <c r="E556" i="15"/>
  <c r="E555" i="15"/>
  <c r="E554" i="15"/>
  <c r="E553" i="15"/>
  <c r="E552" i="15"/>
  <c r="E551" i="15"/>
  <c r="E550" i="15"/>
  <c r="E549" i="15"/>
  <c r="E548" i="15"/>
  <c r="E546" i="15"/>
  <c r="E544" i="15"/>
  <c r="E542" i="15"/>
  <c r="E541" i="15"/>
  <c r="E540" i="15"/>
  <c r="E539" i="15"/>
  <c r="E538" i="15"/>
  <c r="E537" i="15"/>
  <c r="E535" i="15"/>
  <c r="E533" i="15"/>
  <c r="E532" i="15"/>
  <c r="E530" i="15"/>
  <c r="E529" i="15"/>
  <c r="E528" i="15"/>
  <c r="E526" i="15"/>
  <c r="E525" i="15"/>
  <c r="E523" i="15"/>
  <c r="E522" i="15"/>
  <c r="E521" i="15"/>
  <c r="E519" i="15"/>
  <c r="E518" i="15"/>
  <c r="E517" i="15"/>
  <c r="E516" i="15"/>
  <c r="E515" i="15"/>
  <c r="E514" i="15"/>
  <c r="E513" i="15"/>
  <c r="E512" i="15"/>
  <c r="E511" i="15"/>
  <c r="E510" i="15"/>
  <c r="E509" i="15"/>
  <c r="E508" i="15"/>
  <c r="E507" i="15"/>
  <c r="E506" i="15"/>
  <c r="E505" i="15"/>
  <c r="E504" i="15"/>
  <c r="E503" i="15"/>
  <c r="E502" i="15"/>
  <c r="E500" i="15"/>
  <c r="E499" i="15"/>
  <c r="E497" i="15"/>
  <c r="E496" i="15"/>
  <c r="E495" i="15"/>
  <c r="E494" i="15"/>
  <c r="E492" i="15"/>
  <c r="E491" i="15"/>
  <c r="E490" i="15"/>
  <c r="E489" i="15"/>
  <c r="E488" i="15"/>
  <c r="E487" i="15"/>
  <c r="E485" i="15"/>
  <c r="E484" i="15"/>
  <c r="E483" i="15"/>
  <c r="E482" i="15"/>
  <c r="E481" i="15"/>
  <c r="E479" i="15"/>
  <c r="E478" i="15"/>
  <c r="E477" i="15"/>
  <c r="E476" i="15"/>
  <c r="E474" i="15"/>
  <c r="E473" i="15"/>
  <c r="E472" i="15"/>
  <c r="E471" i="15"/>
  <c r="E470" i="15"/>
  <c r="E469" i="15"/>
  <c r="E468" i="15"/>
  <c r="E467" i="15"/>
  <c r="E466" i="15"/>
  <c r="E465" i="15"/>
  <c r="E464" i="15"/>
  <c r="E463" i="15"/>
  <c r="E462" i="15"/>
  <c r="E461" i="15"/>
  <c r="E460" i="15"/>
  <c r="E459" i="15"/>
  <c r="E458" i="15"/>
  <c r="E457" i="15"/>
  <c r="E455" i="15"/>
  <c r="E453" i="15"/>
  <c r="E452" i="15"/>
  <c r="E451" i="15"/>
  <c r="E449" i="15"/>
  <c r="E448" i="15"/>
  <c r="E446" i="15"/>
  <c r="E445" i="15"/>
  <c r="E444" i="15"/>
  <c r="E442" i="15"/>
  <c r="E441" i="15"/>
  <c r="E439" i="15"/>
  <c r="E437" i="15"/>
  <c r="E436" i="15"/>
  <c r="E435" i="15"/>
  <c r="E434" i="15"/>
  <c r="E433" i="15"/>
  <c r="E432" i="15"/>
  <c r="E430" i="15"/>
  <c r="E429" i="15"/>
  <c r="E427" i="15"/>
  <c r="E426" i="15"/>
  <c r="E425" i="15"/>
  <c r="E424" i="15"/>
  <c r="E423" i="15"/>
  <c r="E422" i="15"/>
  <c r="E421" i="15"/>
  <c r="E420" i="15"/>
  <c r="E419" i="15"/>
  <c r="E418" i="15"/>
  <c r="E417" i="15"/>
  <c r="E416" i="15"/>
  <c r="E415" i="15"/>
  <c r="E414" i="15"/>
  <c r="E413" i="15"/>
  <c r="E412" i="15"/>
  <c r="E411" i="15"/>
  <c r="E410" i="15"/>
  <c r="E409" i="15"/>
  <c r="E408" i="15"/>
  <c r="E407" i="15"/>
  <c r="E406" i="15"/>
  <c r="E405" i="15"/>
  <c r="E404" i="15"/>
  <c r="E403" i="15"/>
  <c r="E402" i="15"/>
  <c r="E401" i="15"/>
  <c r="E400" i="15"/>
  <c r="E399" i="15"/>
  <c r="E398" i="15"/>
  <c r="E397" i="15"/>
  <c r="E396" i="15"/>
  <c r="E395" i="15"/>
  <c r="E394" i="15"/>
  <c r="E393" i="15"/>
  <c r="E392" i="15"/>
  <c r="E391" i="15"/>
  <c r="E390" i="15"/>
  <c r="E389" i="15"/>
  <c r="E388" i="15"/>
  <c r="E387" i="15"/>
  <c r="E386" i="15"/>
  <c r="E385" i="15"/>
  <c r="E384" i="15"/>
  <c r="E383" i="15"/>
  <c r="E382" i="15"/>
  <c r="E381" i="15"/>
  <c r="E380" i="15"/>
  <c r="E379" i="15"/>
  <c r="E378" i="15"/>
  <c r="E377" i="15"/>
  <c r="E376" i="15"/>
  <c r="E375" i="15"/>
  <c r="E374" i="15"/>
  <c r="E373" i="15"/>
  <c r="E372" i="15"/>
  <c r="E371" i="15"/>
  <c r="E370" i="15"/>
  <c r="E369" i="15"/>
  <c r="E368" i="15"/>
  <c r="E367" i="15"/>
  <c r="E366" i="15"/>
  <c r="E365" i="15"/>
  <c r="E364" i="15"/>
  <c r="E363" i="15"/>
  <c r="E362" i="15"/>
  <c r="E361" i="15"/>
  <c r="E360" i="15"/>
  <c r="E359" i="15"/>
  <c r="E358" i="15"/>
  <c r="E357" i="15"/>
  <c r="E356" i="15"/>
  <c r="E355" i="15"/>
  <c r="E354" i="15"/>
  <c r="E353" i="15"/>
  <c r="E352" i="15"/>
  <c r="E351" i="15"/>
  <c r="E349" i="15"/>
  <c r="E348" i="15"/>
  <c r="E346" i="15"/>
  <c r="E344" i="15"/>
  <c r="E342" i="15"/>
  <c r="E341" i="15"/>
  <c r="E340" i="15"/>
  <c r="E339" i="15"/>
  <c r="E337" i="15"/>
  <c r="E336" i="15"/>
  <c r="E335" i="15"/>
  <c r="E334" i="15"/>
  <c r="E333" i="15"/>
  <c r="E332" i="15"/>
  <c r="E330" i="15"/>
  <c r="E328" i="15"/>
  <c r="E327" i="15"/>
  <c r="E326" i="15"/>
  <c r="E325" i="15"/>
  <c r="E324" i="15"/>
  <c r="E323" i="15"/>
  <c r="E322" i="15"/>
  <c r="E321" i="15"/>
  <c r="E320" i="15"/>
  <c r="E319"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3" i="15"/>
  <c r="E292" i="15"/>
  <c r="E291" i="15"/>
  <c r="E290" i="15"/>
  <c r="E289" i="15"/>
  <c r="E288" i="15"/>
  <c r="E287" i="15"/>
  <c r="E286" i="15"/>
  <c r="E285" i="15"/>
  <c r="E284" i="15"/>
  <c r="E283" i="15"/>
  <c r="E282" i="15"/>
  <c r="E281" i="15"/>
  <c r="E280" i="15"/>
  <c r="E279" i="15"/>
  <c r="E278" i="15"/>
  <c r="E277" i="15"/>
  <c r="E276" i="15"/>
  <c r="E275" i="15"/>
  <c r="E274" i="15"/>
  <c r="E273" i="15"/>
  <c r="E272" i="15"/>
  <c r="E270" i="15"/>
  <c r="E268" i="15"/>
  <c r="E267" i="15"/>
  <c r="E266" i="15"/>
  <c r="E265" i="15"/>
  <c r="E263" i="15"/>
  <c r="E262" i="15"/>
  <c r="E261" i="15"/>
  <c r="E260" i="15"/>
  <c r="E259" i="15"/>
  <c r="E258" i="15"/>
  <c r="E257" i="15"/>
  <c r="E256" i="15"/>
  <c r="E255" i="15"/>
  <c r="E254" i="15"/>
  <c r="E253" i="15"/>
  <c r="E252" i="15"/>
  <c r="E250" i="15"/>
  <c r="E249" i="15"/>
  <c r="E247" i="15"/>
  <c r="E245" i="15"/>
  <c r="E244" i="15"/>
  <c r="E243" i="15"/>
  <c r="E242" i="15"/>
  <c r="E241" i="15"/>
  <c r="E239"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09" i="15"/>
  <c r="E108" i="15"/>
  <c r="E107" i="15"/>
  <c r="E105" i="15"/>
  <c r="E103" i="15"/>
  <c r="E102" i="15"/>
  <c r="E101" i="15"/>
  <c r="E99" i="15"/>
  <c r="E98" i="15"/>
  <c r="E97" i="15"/>
  <c r="E95" i="15"/>
  <c r="E93" i="15"/>
  <c r="E92" i="15"/>
  <c r="E91" i="15"/>
  <c r="E90" i="15"/>
  <c r="E89" i="15"/>
  <c r="E88" i="15"/>
  <c r="E87" i="15"/>
  <c r="E86" i="15"/>
  <c r="E84" i="15"/>
  <c r="E83" i="15"/>
  <c r="E82"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1" i="15"/>
  <c r="E29" i="15"/>
  <c r="E28" i="15"/>
  <c r="E27" i="15"/>
  <c r="E26" i="15"/>
  <c r="E25" i="15"/>
  <c r="E23" i="15"/>
  <c r="E22" i="15"/>
  <c r="E20" i="15"/>
  <c r="E19" i="15"/>
  <c r="E18" i="15"/>
  <c r="E17" i="15"/>
  <c r="E16" i="15"/>
  <c r="E15" i="15"/>
  <c r="E13" i="15"/>
  <c r="E12" i="15"/>
  <c r="E11" i="15"/>
  <c r="E10" i="15"/>
  <c r="E9" i="15"/>
  <c r="E7" i="15"/>
  <c r="E6" i="15"/>
  <c r="AY2" i="2"/>
  <c r="AC2" i="2"/>
  <c r="AY375" i="2"/>
  <c r="AX375" i="2"/>
  <c r="AW375" i="2"/>
  <c r="AY374" i="2"/>
  <c r="AX374" i="2"/>
  <c r="AW374" i="2"/>
  <c r="AY373" i="2"/>
  <c r="AX373" i="2"/>
  <c r="AW373" i="2"/>
  <c r="AY372" i="2"/>
  <c r="AX372" i="2"/>
  <c r="AW372" i="2"/>
  <c r="AY371" i="2"/>
  <c r="AX371" i="2"/>
  <c r="AW371" i="2"/>
  <c r="AY370" i="2"/>
  <c r="AX370" i="2"/>
  <c r="AW370" i="2"/>
  <c r="AY369" i="2"/>
  <c r="AX369" i="2"/>
  <c r="AW369" i="2"/>
  <c r="AY368" i="2"/>
  <c r="AX368" i="2"/>
  <c r="AW368" i="2"/>
  <c r="AY367" i="2"/>
  <c r="AX367" i="2"/>
  <c r="AW367" i="2"/>
  <c r="AY366" i="2"/>
  <c r="AX366" i="2"/>
  <c r="AW366" i="2"/>
  <c r="AY365" i="2"/>
  <c r="AX365" i="2"/>
  <c r="AW365" i="2"/>
  <c r="AY364" i="2"/>
  <c r="AX364" i="2"/>
  <c r="AW364" i="2"/>
  <c r="AY363" i="2"/>
  <c r="AX363" i="2"/>
  <c r="AW363" i="2"/>
  <c r="AY362" i="2"/>
  <c r="AX362" i="2"/>
  <c r="AW362" i="2"/>
  <c r="AY361" i="2"/>
  <c r="AX361" i="2"/>
  <c r="AW361" i="2"/>
  <c r="AY360" i="2"/>
  <c r="AX360" i="2"/>
  <c r="AW360" i="2"/>
  <c r="AY359" i="2"/>
  <c r="AX359" i="2"/>
  <c r="AW359" i="2"/>
  <c r="AY358" i="2"/>
  <c r="AX358" i="2"/>
  <c r="AW358" i="2"/>
  <c r="AY357" i="2"/>
  <c r="AX357" i="2"/>
  <c r="AW357" i="2"/>
  <c r="AY356" i="2"/>
  <c r="AX356" i="2"/>
  <c r="AW356" i="2"/>
  <c r="AY355" i="2"/>
  <c r="AX355" i="2"/>
  <c r="AW355" i="2"/>
  <c r="AY354" i="2"/>
  <c r="AX354" i="2"/>
  <c r="AW354" i="2"/>
  <c r="AY353" i="2"/>
  <c r="AX353" i="2"/>
  <c r="AW353" i="2"/>
  <c r="AY352" i="2"/>
  <c r="AX352" i="2"/>
  <c r="AW352" i="2"/>
  <c r="AY351" i="2"/>
  <c r="AX351" i="2"/>
  <c r="AW351" i="2"/>
  <c r="AY350" i="2"/>
  <c r="AX350" i="2"/>
  <c r="AW350" i="2"/>
  <c r="AY349" i="2"/>
  <c r="AX349" i="2"/>
  <c r="AW349" i="2"/>
  <c r="AY348" i="2"/>
  <c r="AX348" i="2"/>
  <c r="AW348" i="2"/>
  <c r="AY347" i="2"/>
  <c r="AX347" i="2"/>
  <c r="AW347" i="2"/>
  <c r="AY346" i="2"/>
  <c r="AX346" i="2"/>
  <c r="AW346" i="2"/>
  <c r="AY345" i="2"/>
  <c r="AX345" i="2"/>
  <c r="AW345" i="2"/>
  <c r="AY344" i="2"/>
  <c r="AX344" i="2"/>
  <c r="AW344" i="2"/>
  <c r="AY343" i="2"/>
  <c r="AX343" i="2"/>
  <c r="AW343" i="2"/>
  <c r="AY342" i="2"/>
  <c r="AX342" i="2"/>
  <c r="AW342" i="2"/>
  <c r="AY341" i="2"/>
  <c r="AX341" i="2"/>
  <c r="AW341" i="2"/>
  <c r="AY340" i="2"/>
  <c r="AX340" i="2"/>
  <c r="AW340" i="2"/>
  <c r="AY339" i="2"/>
  <c r="AX339" i="2"/>
  <c r="AW339" i="2"/>
  <c r="AY338" i="2"/>
  <c r="AX338" i="2"/>
  <c r="AW338" i="2"/>
  <c r="AY337" i="2"/>
  <c r="AX337" i="2"/>
  <c r="AW337" i="2"/>
  <c r="AY336" i="2"/>
  <c r="AX336" i="2"/>
  <c r="AW336" i="2"/>
  <c r="AY335" i="2"/>
  <c r="AX335" i="2"/>
  <c r="AW335" i="2"/>
  <c r="AY334" i="2"/>
  <c r="AX334" i="2"/>
  <c r="AW334" i="2"/>
  <c r="AY333" i="2"/>
  <c r="AX333" i="2"/>
  <c r="AW333" i="2"/>
  <c r="AY332" i="2"/>
  <c r="AX332" i="2"/>
  <c r="AW332" i="2"/>
  <c r="AY331" i="2"/>
  <c r="AX331" i="2"/>
  <c r="AW331" i="2"/>
  <c r="AY330" i="2"/>
  <c r="AX330" i="2"/>
  <c r="AW330" i="2"/>
  <c r="AY329" i="2"/>
  <c r="AX329" i="2"/>
  <c r="AW329" i="2"/>
  <c r="AY328" i="2"/>
  <c r="AX328" i="2"/>
  <c r="AW328" i="2"/>
  <c r="AY327" i="2"/>
  <c r="AX327" i="2"/>
  <c r="AW327" i="2"/>
  <c r="AY326" i="2"/>
  <c r="AX326" i="2"/>
  <c r="AW326" i="2"/>
  <c r="AY325" i="2"/>
  <c r="AX325" i="2"/>
  <c r="AW325" i="2"/>
  <c r="AY324" i="2"/>
  <c r="AX324" i="2"/>
  <c r="AW324" i="2"/>
  <c r="AY323" i="2"/>
  <c r="AX323" i="2"/>
  <c r="AW323" i="2"/>
  <c r="AY322" i="2"/>
  <c r="AX322" i="2"/>
  <c r="AW322" i="2"/>
  <c r="AY321" i="2"/>
  <c r="AX321" i="2"/>
  <c r="AW321" i="2"/>
  <c r="AY320" i="2"/>
  <c r="AX320" i="2"/>
  <c r="AW320" i="2"/>
  <c r="AY319" i="2"/>
  <c r="AX319" i="2"/>
  <c r="AW319" i="2"/>
  <c r="AY318" i="2"/>
  <c r="AX318" i="2"/>
  <c r="AW318" i="2"/>
  <c r="AY317" i="2"/>
  <c r="AX317" i="2"/>
  <c r="AW317" i="2"/>
  <c r="AY316" i="2"/>
  <c r="AX316" i="2"/>
  <c r="AW316" i="2"/>
  <c r="AY315" i="2"/>
  <c r="AX315" i="2"/>
  <c r="AW315" i="2"/>
  <c r="AY314" i="2"/>
  <c r="AX314" i="2"/>
  <c r="AW314" i="2"/>
  <c r="AY313" i="2"/>
  <c r="AX313" i="2"/>
  <c r="AW313" i="2"/>
  <c r="AY312" i="2"/>
  <c r="AX312" i="2"/>
  <c r="AW312" i="2"/>
  <c r="AY311" i="2"/>
  <c r="AX311" i="2"/>
  <c r="AW311" i="2"/>
  <c r="AY310" i="2"/>
  <c r="AX310" i="2"/>
  <c r="AW310" i="2"/>
  <c r="AY309" i="2"/>
  <c r="AX309" i="2"/>
  <c r="AW309" i="2"/>
  <c r="AY308" i="2"/>
  <c r="AX308" i="2"/>
  <c r="AW308" i="2"/>
  <c r="AY307" i="2"/>
  <c r="AX307" i="2"/>
  <c r="AW307" i="2"/>
  <c r="AY306" i="2"/>
  <c r="AX306" i="2"/>
  <c r="AW306" i="2"/>
  <c r="AY305" i="2"/>
  <c r="AX305" i="2"/>
  <c r="AW305" i="2"/>
  <c r="AY304" i="2"/>
  <c r="AX304" i="2"/>
  <c r="AW304" i="2"/>
  <c r="AY303" i="2"/>
  <c r="AX303" i="2"/>
  <c r="AW303" i="2"/>
  <c r="AY302" i="2"/>
  <c r="AX302" i="2"/>
  <c r="AW302" i="2"/>
  <c r="AY301" i="2"/>
  <c r="AX301" i="2"/>
  <c r="AW301" i="2"/>
  <c r="AY300" i="2"/>
  <c r="AX300" i="2"/>
  <c r="AW300" i="2"/>
  <c r="AY299" i="2"/>
  <c r="AX299" i="2"/>
  <c r="AW299" i="2"/>
  <c r="AY298" i="2"/>
  <c r="AX298" i="2"/>
  <c r="AW298" i="2"/>
  <c r="AY297" i="2"/>
  <c r="AX297" i="2"/>
  <c r="AW297" i="2"/>
  <c r="AY296" i="2"/>
  <c r="AX296" i="2"/>
  <c r="AW296" i="2"/>
  <c r="AY295" i="2"/>
  <c r="AX295" i="2"/>
  <c r="AW295" i="2"/>
  <c r="AY294" i="2"/>
  <c r="AX294" i="2"/>
  <c r="AW294" i="2"/>
  <c r="AY293" i="2"/>
  <c r="AX293" i="2"/>
  <c r="AW293" i="2"/>
  <c r="AY292" i="2"/>
  <c r="AX292" i="2"/>
  <c r="AW292" i="2"/>
  <c r="AY291" i="2"/>
  <c r="AX291" i="2"/>
  <c r="AW291" i="2"/>
  <c r="AY290" i="2"/>
  <c r="AX290" i="2"/>
  <c r="AW290" i="2"/>
  <c r="AY289" i="2"/>
  <c r="AX289" i="2"/>
  <c r="AW289" i="2"/>
  <c r="AY288" i="2"/>
  <c r="AX288" i="2"/>
  <c r="AW288" i="2"/>
  <c r="AY287" i="2"/>
  <c r="AX287" i="2"/>
  <c r="AW287" i="2"/>
  <c r="AY286" i="2"/>
  <c r="AX286" i="2"/>
  <c r="AW286" i="2"/>
  <c r="AY285" i="2"/>
  <c r="AX285" i="2"/>
  <c r="AW285" i="2"/>
  <c r="AY284" i="2"/>
  <c r="AX284" i="2"/>
  <c r="AW284" i="2"/>
  <c r="AY283" i="2"/>
  <c r="AX283" i="2"/>
  <c r="AW283" i="2"/>
  <c r="AY282" i="2"/>
  <c r="AX282" i="2"/>
  <c r="AW282" i="2"/>
  <c r="AY281" i="2"/>
  <c r="AX281" i="2"/>
  <c r="AW281" i="2"/>
  <c r="AY280" i="2"/>
  <c r="AX280" i="2"/>
  <c r="AW280" i="2"/>
  <c r="AY279" i="2"/>
  <c r="AX279" i="2"/>
  <c r="AW279" i="2"/>
  <c r="AY278" i="2"/>
  <c r="AX278" i="2"/>
  <c r="AW278" i="2"/>
  <c r="AY277" i="2"/>
  <c r="AX277" i="2"/>
  <c r="AW277" i="2"/>
  <c r="AY276" i="2"/>
  <c r="AX276" i="2"/>
  <c r="AW276" i="2"/>
  <c r="AY275" i="2"/>
  <c r="AX275" i="2"/>
  <c r="AW275" i="2"/>
  <c r="AY274" i="2"/>
  <c r="AX274" i="2"/>
  <c r="AW274" i="2"/>
  <c r="AY273" i="2"/>
  <c r="AX273" i="2"/>
  <c r="AW273" i="2"/>
  <c r="AY272" i="2"/>
  <c r="AX272" i="2"/>
  <c r="AW272" i="2"/>
  <c r="AY271" i="2"/>
  <c r="AX271" i="2"/>
  <c r="AW271" i="2"/>
  <c r="AY270" i="2"/>
  <c r="AX270" i="2"/>
  <c r="AW270" i="2"/>
  <c r="AY269" i="2"/>
  <c r="AX269" i="2"/>
  <c r="AW269" i="2"/>
  <c r="AY268" i="2"/>
  <c r="AX268" i="2"/>
  <c r="AW268" i="2"/>
  <c r="AY267" i="2"/>
  <c r="AX267" i="2"/>
  <c r="AW267" i="2"/>
  <c r="AY266" i="2"/>
  <c r="AX266" i="2"/>
  <c r="AW266" i="2"/>
  <c r="AY265" i="2"/>
  <c r="AX265" i="2"/>
  <c r="AW265" i="2"/>
  <c r="AY264" i="2"/>
  <c r="AX264" i="2"/>
  <c r="AW264" i="2"/>
  <c r="AY263" i="2"/>
  <c r="AX263" i="2"/>
  <c r="AW263" i="2"/>
  <c r="AY262" i="2"/>
  <c r="AX262" i="2"/>
  <c r="AW262" i="2"/>
  <c r="AY261" i="2"/>
  <c r="AX261" i="2"/>
  <c r="AW261" i="2"/>
  <c r="AY260" i="2"/>
  <c r="AX260" i="2"/>
  <c r="AW260" i="2"/>
  <c r="AY259" i="2"/>
  <c r="AX259" i="2"/>
  <c r="AW259" i="2"/>
  <c r="AY258" i="2"/>
  <c r="AX258" i="2"/>
  <c r="AW258" i="2"/>
  <c r="AY257" i="2"/>
  <c r="AX257" i="2"/>
  <c r="AW257" i="2"/>
  <c r="AY256" i="2"/>
  <c r="AX256" i="2"/>
  <c r="AW256" i="2"/>
  <c r="AY255" i="2"/>
  <c r="AX255" i="2"/>
  <c r="AW255" i="2"/>
  <c r="AY254" i="2"/>
  <c r="AX254" i="2"/>
  <c r="AW254" i="2"/>
  <c r="AY253" i="2"/>
  <c r="AX253" i="2"/>
  <c r="AW253" i="2"/>
  <c r="AY252" i="2"/>
  <c r="AX252" i="2"/>
  <c r="AW252" i="2"/>
  <c r="AY251" i="2"/>
  <c r="AX251" i="2"/>
  <c r="AW251" i="2"/>
  <c r="AY250" i="2"/>
  <c r="AX250" i="2"/>
  <c r="AW250" i="2"/>
  <c r="AY249" i="2"/>
  <c r="AX249" i="2"/>
  <c r="AW249" i="2"/>
  <c r="AY248" i="2"/>
  <c r="AX248" i="2"/>
  <c r="AW248" i="2"/>
  <c r="AY247" i="2"/>
  <c r="AX247" i="2"/>
  <c r="AW247" i="2"/>
  <c r="AY246" i="2"/>
  <c r="AX246" i="2"/>
  <c r="AW246" i="2"/>
  <c r="AY245" i="2"/>
  <c r="AX245" i="2"/>
  <c r="AW245" i="2"/>
  <c r="AY244" i="2"/>
  <c r="AX244" i="2"/>
  <c r="AW244" i="2"/>
  <c r="AY243" i="2"/>
  <c r="AX243" i="2"/>
  <c r="AW243" i="2"/>
  <c r="AY242" i="2"/>
  <c r="AX242" i="2"/>
  <c r="AW242" i="2"/>
  <c r="AY241" i="2"/>
  <c r="AX241" i="2"/>
  <c r="AW241" i="2"/>
  <c r="AY240" i="2"/>
  <c r="AX240" i="2"/>
  <c r="AW240" i="2"/>
  <c r="AY239" i="2"/>
  <c r="AX239" i="2"/>
  <c r="AW239" i="2"/>
  <c r="AY238" i="2"/>
  <c r="AX238" i="2"/>
  <c r="AW238" i="2"/>
  <c r="AY237" i="2"/>
  <c r="AX237" i="2"/>
  <c r="AW237" i="2"/>
  <c r="AY236" i="2"/>
  <c r="AX236" i="2"/>
  <c r="AW236" i="2"/>
  <c r="AY235" i="2"/>
  <c r="AX235" i="2"/>
  <c r="AW235" i="2"/>
  <c r="AY234" i="2"/>
  <c r="AX234" i="2"/>
  <c r="AW234" i="2"/>
  <c r="AY233" i="2"/>
  <c r="AX233" i="2"/>
  <c r="AW233" i="2"/>
  <c r="AY232" i="2"/>
  <c r="AX232" i="2"/>
  <c r="AW232" i="2"/>
  <c r="AY231" i="2"/>
  <c r="AX231" i="2"/>
  <c r="AW231" i="2"/>
  <c r="AY230" i="2"/>
  <c r="AX230" i="2"/>
  <c r="AW230" i="2"/>
  <c r="AY229" i="2"/>
  <c r="AX229" i="2"/>
  <c r="AW229" i="2"/>
  <c r="AY228" i="2"/>
  <c r="AX228" i="2"/>
  <c r="AW228" i="2"/>
  <c r="AY227" i="2"/>
  <c r="AX227" i="2"/>
  <c r="AW227" i="2"/>
  <c r="AY226" i="2"/>
  <c r="AX226" i="2"/>
  <c r="AW226" i="2"/>
  <c r="AY225" i="2"/>
  <c r="AX225" i="2"/>
  <c r="AW225" i="2"/>
  <c r="AY224" i="2"/>
  <c r="AX224" i="2"/>
  <c r="AW224" i="2"/>
  <c r="AY223" i="2"/>
  <c r="AX223" i="2"/>
  <c r="AW223" i="2"/>
  <c r="AY222" i="2"/>
  <c r="AX222" i="2"/>
  <c r="AW222" i="2"/>
  <c r="AY221" i="2"/>
  <c r="AX221" i="2"/>
  <c r="AW221" i="2"/>
  <c r="AY220" i="2"/>
  <c r="AX220" i="2"/>
  <c r="AW220" i="2"/>
  <c r="AY219" i="2"/>
  <c r="AX219" i="2"/>
  <c r="AW219" i="2"/>
  <c r="AY218" i="2"/>
  <c r="AX218" i="2"/>
  <c r="AW218" i="2"/>
  <c r="AY217" i="2"/>
  <c r="AX217" i="2"/>
  <c r="AW217" i="2"/>
  <c r="AY216" i="2"/>
  <c r="AX216" i="2"/>
  <c r="AW216" i="2"/>
  <c r="AY215" i="2"/>
  <c r="AX215" i="2"/>
  <c r="AW215" i="2"/>
  <c r="AY214" i="2"/>
  <c r="AX214" i="2"/>
  <c r="AW214" i="2"/>
  <c r="AY213" i="2"/>
  <c r="AX213" i="2"/>
  <c r="AW213" i="2"/>
  <c r="AY212" i="2"/>
  <c r="AX212" i="2"/>
  <c r="AW212" i="2"/>
  <c r="AY211" i="2"/>
  <c r="AX211" i="2"/>
  <c r="AW211" i="2"/>
  <c r="AY210" i="2"/>
  <c r="AX210" i="2"/>
  <c r="AW210" i="2"/>
  <c r="AY209" i="2"/>
  <c r="AX209" i="2"/>
  <c r="AW209" i="2"/>
  <c r="AY208" i="2"/>
  <c r="AX208" i="2"/>
  <c r="AW208" i="2"/>
  <c r="AY207" i="2"/>
  <c r="AX207" i="2"/>
  <c r="AW207" i="2"/>
  <c r="AY206" i="2"/>
  <c r="AX206" i="2"/>
  <c r="AW206" i="2"/>
  <c r="AY205" i="2"/>
  <c r="AX205" i="2"/>
  <c r="AW205" i="2"/>
  <c r="AY204" i="2"/>
  <c r="AX204" i="2"/>
  <c r="AW204" i="2"/>
  <c r="AY203" i="2"/>
  <c r="AX203" i="2"/>
  <c r="AW203" i="2"/>
  <c r="AY202" i="2"/>
  <c r="AX202" i="2"/>
  <c r="AW202" i="2"/>
  <c r="AY201" i="2"/>
  <c r="AX201" i="2"/>
  <c r="AW201" i="2"/>
  <c r="AY200" i="2"/>
  <c r="AX200" i="2"/>
  <c r="AW200" i="2"/>
  <c r="AY199" i="2"/>
  <c r="AX199" i="2"/>
  <c r="AW199" i="2"/>
  <c r="AY198" i="2"/>
  <c r="AX198" i="2"/>
  <c r="AW198" i="2"/>
  <c r="AY197" i="2"/>
  <c r="AX197" i="2"/>
  <c r="AW197" i="2"/>
  <c r="AY196" i="2"/>
  <c r="AX196" i="2"/>
  <c r="AW196" i="2"/>
  <c r="AY195" i="2"/>
  <c r="AX195" i="2"/>
  <c r="AW195" i="2"/>
  <c r="AY194" i="2"/>
  <c r="AX194" i="2"/>
  <c r="AW194" i="2"/>
  <c r="AY193" i="2"/>
  <c r="AX193" i="2"/>
  <c r="AW193" i="2"/>
  <c r="AY192" i="2"/>
  <c r="AX192" i="2"/>
  <c r="AW192" i="2"/>
  <c r="AY191" i="2"/>
  <c r="AX191" i="2"/>
  <c r="AW191" i="2"/>
  <c r="AY190" i="2"/>
  <c r="AX190" i="2"/>
  <c r="AW190" i="2"/>
  <c r="AY189" i="2"/>
  <c r="AX189" i="2"/>
  <c r="AW189" i="2"/>
  <c r="AY188" i="2"/>
  <c r="AX188" i="2"/>
  <c r="AW188" i="2"/>
  <c r="AY187" i="2"/>
  <c r="AX187" i="2"/>
  <c r="AW187" i="2"/>
  <c r="AY186" i="2"/>
  <c r="AX186" i="2"/>
  <c r="AW186" i="2"/>
  <c r="AY185" i="2"/>
  <c r="AX185" i="2"/>
  <c r="AW185" i="2"/>
  <c r="AY184" i="2"/>
  <c r="AX184" i="2"/>
  <c r="AW184" i="2"/>
  <c r="AY183" i="2"/>
  <c r="AX183" i="2"/>
  <c r="AW183" i="2"/>
  <c r="AY182" i="2"/>
  <c r="AX182" i="2"/>
  <c r="AW182" i="2"/>
  <c r="AY181" i="2"/>
  <c r="AX181" i="2"/>
  <c r="AW181" i="2"/>
  <c r="AY180" i="2"/>
  <c r="AX180" i="2"/>
  <c r="AW180" i="2"/>
  <c r="AY179" i="2"/>
  <c r="AX179" i="2"/>
  <c r="AW179" i="2"/>
  <c r="AY178" i="2"/>
  <c r="AX178" i="2"/>
  <c r="AW178" i="2"/>
  <c r="AY177" i="2"/>
  <c r="AX177" i="2"/>
  <c r="AW177" i="2"/>
  <c r="AY176" i="2"/>
  <c r="AX176" i="2"/>
  <c r="AW176" i="2"/>
  <c r="AY175" i="2"/>
  <c r="AX175" i="2"/>
  <c r="AW175" i="2"/>
  <c r="AY174" i="2"/>
  <c r="AX174" i="2"/>
  <c r="AW174" i="2"/>
  <c r="AY173" i="2"/>
  <c r="AX173" i="2"/>
  <c r="AW173" i="2"/>
  <c r="AY172" i="2"/>
  <c r="AX172" i="2"/>
  <c r="AW172" i="2"/>
  <c r="AY171" i="2"/>
  <c r="AX171" i="2"/>
  <c r="AW171" i="2"/>
  <c r="AY170" i="2"/>
  <c r="AX170" i="2"/>
  <c r="AW170" i="2"/>
  <c r="AY169" i="2"/>
  <c r="AX169" i="2"/>
  <c r="AW169" i="2"/>
  <c r="AY168" i="2"/>
  <c r="AX168" i="2"/>
  <c r="AW168" i="2"/>
  <c r="AY167" i="2"/>
  <c r="AX167" i="2"/>
  <c r="AW167" i="2"/>
  <c r="AY166" i="2"/>
  <c r="AX166" i="2"/>
  <c r="AW166" i="2"/>
  <c r="AY165" i="2"/>
  <c r="AX165" i="2"/>
  <c r="AW165" i="2"/>
  <c r="AY164" i="2"/>
  <c r="AX164" i="2"/>
  <c r="AW164" i="2"/>
  <c r="AY163" i="2"/>
  <c r="AX163" i="2"/>
  <c r="AW163" i="2"/>
  <c r="AY162" i="2"/>
  <c r="AX162" i="2"/>
  <c r="AW162" i="2"/>
  <c r="AY161" i="2"/>
  <c r="AX161" i="2"/>
  <c r="AW161" i="2"/>
  <c r="AY160" i="2"/>
  <c r="AX160" i="2"/>
  <c r="AW160" i="2"/>
  <c r="AY159" i="2"/>
  <c r="AX159" i="2"/>
  <c r="AW159" i="2"/>
  <c r="AY158" i="2"/>
  <c r="AX158" i="2"/>
  <c r="AW158" i="2"/>
  <c r="AY157" i="2"/>
  <c r="AX157" i="2"/>
  <c r="AW157" i="2"/>
  <c r="AY156" i="2"/>
  <c r="AX156" i="2"/>
  <c r="AW156" i="2"/>
  <c r="AY155" i="2"/>
  <c r="AX155" i="2"/>
  <c r="AW155" i="2"/>
  <c r="AY154" i="2"/>
  <c r="AX154" i="2"/>
  <c r="AW154" i="2"/>
  <c r="AY153" i="2"/>
  <c r="AX153" i="2"/>
  <c r="AW153" i="2"/>
  <c r="AY152" i="2"/>
  <c r="AX152" i="2"/>
  <c r="AW152" i="2"/>
  <c r="AY151" i="2"/>
  <c r="AX151" i="2"/>
  <c r="AW151" i="2"/>
  <c r="AY150" i="2"/>
  <c r="AX150" i="2"/>
  <c r="AW150" i="2"/>
  <c r="AY149" i="2"/>
  <c r="AX149" i="2"/>
  <c r="AW149" i="2"/>
  <c r="AY148" i="2"/>
  <c r="AX148" i="2"/>
  <c r="AW148" i="2"/>
  <c r="AY147" i="2"/>
  <c r="AX147" i="2"/>
  <c r="AW147" i="2"/>
  <c r="AY146" i="2"/>
  <c r="AX146" i="2"/>
  <c r="AW146" i="2"/>
  <c r="AY145" i="2"/>
  <c r="AX145" i="2"/>
  <c r="AW145" i="2"/>
  <c r="AY144" i="2"/>
  <c r="AX144" i="2"/>
  <c r="AW144" i="2"/>
  <c r="AY143" i="2"/>
  <c r="AX143" i="2"/>
  <c r="AW143" i="2"/>
  <c r="AY142" i="2"/>
  <c r="AX142" i="2"/>
  <c r="AW142" i="2"/>
  <c r="AY141" i="2"/>
  <c r="AX141" i="2"/>
  <c r="AW141" i="2"/>
  <c r="AY140" i="2"/>
  <c r="AX140" i="2"/>
  <c r="AW140" i="2"/>
  <c r="AY139" i="2"/>
  <c r="AX139" i="2"/>
  <c r="AW139" i="2"/>
  <c r="AY138" i="2"/>
  <c r="AX138" i="2"/>
  <c r="AW138" i="2"/>
  <c r="AY137" i="2"/>
  <c r="AX137" i="2"/>
  <c r="AW137" i="2"/>
  <c r="AY136" i="2"/>
  <c r="AX136" i="2"/>
  <c r="AW136" i="2"/>
  <c r="AY135" i="2"/>
  <c r="AX135" i="2"/>
  <c r="AW135" i="2"/>
  <c r="AY134" i="2"/>
  <c r="AX134" i="2"/>
  <c r="AW134" i="2"/>
  <c r="AY133" i="2"/>
  <c r="AX133" i="2"/>
  <c r="AW133" i="2"/>
  <c r="AY132" i="2"/>
  <c r="AX132" i="2"/>
  <c r="AW132" i="2"/>
  <c r="AY131" i="2"/>
  <c r="AX131" i="2"/>
  <c r="AW131" i="2"/>
  <c r="AY130" i="2"/>
  <c r="AX130" i="2"/>
  <c r="AW130" i="2"/>
  <c r="AY129" i="2"/>
  <c r="AX129" i="2"/>
  <c r="AW129" i="2"/>
  <c r="AY128" i="2"/>
  <c r="AX128" i="2"/>
  <c r="AW128" i="2"/>
  <c r="AY127" i="2"/>
  <c r="AX127" i="2"/>
  <c r="AW127" i="2"/>
  <c r="AY126" i="2"/>
  <c r="AX126" i="2"/>
  <c r="AW126" i="2"/>
  <c r="AY125" i="2"/>
  <c r="AX125" i="2"/>
  <c r="AW125" i="2"/>
  <c r="AY124" i="2"/>
  <c r="AX124" i="2"/>
  <c r="AW124" i="2"/>
  <c r="AY123" i="2"/>
  <c r="AX123" i="2"/>
  <c r="AW123" i="2"/>
  <c r="AY122" i="2"/>
  <c r="AX122" i="2"/>
  <c r="AW122" i="2"/>
  <c r="AY121" i="2"/>
  <c r="AX121" i="2"/>
  <c r="AW121" i="2"/>
  <c r="AY120" i="2"/>
  <c r="AX120" i="2"/>
  <c r="AW120" i="2"/>
  <c r="AY119" i="2"/>
  <c r="AX119" i="2"/>
  <c r="AW119" i="2"/>
  <c r="AY118" i="2"/>
  <c r="AX118" i="2"/>
  <c r="AW118" i="2"/>
  <c r="AY117" i="2"/>
  <c r="AX117" i="2"/>
  <c r="AW117" i="2"/>
  <c r="AY116" i="2"/>
  <c r="AX116" i="2"/>
  <c r="AW116" i="2"/>
  <c r="AY115" i="2"/>
  <c r="AX115" i="2"/>
  <c r="AW115" i="2"/>
  <c r="AY114" i="2"/>
  <c r="AX114" i="2"/>
  <c r="AW114" i="2"/>
  <c r="AY113" i="2"/>
  <c r="AX113" i="2"/>
  <c r="AW113" i="2"/>
  <c r="AY112" i="2"/>
  <c r="AX112" i="2"/>
  <c r="AW112" i="2"/>
  <c r="AY111" i="2"/>
  <c r="AX111" i="2"/>
  <c r="AW111" i="2"/>
  <c r="AY110" i="2"/>
  <c r="AX110" i="2"/>
  <c r="AW110" i="2"/>
  <c r="AY109" i="2"/>
  <c r="AX109" i="2"/>
  <c r="AW109" i="2"/>
  <c r="AY108" i="2"/>
  <c r="AX108" i="2"/>
  <c r="AW108" i="2"/>
  <c r="AY107" i="2"/>
  <c r="AX107" i="2"/>
  <c r="AW107" i="2"/>
  <c r="AY106" i="2"/>
  <c r="AX106" i="2"/>
  <c r="AW106" i="2"/>
  <c r="AY105" i="2"/>
  <c r="AX105" i="2"/>
  <c r="AW105" i="2"/>
  <c r="AY104" i="2"/>
  <c r="AX104" i="2"/>
  <c r="AW104" i="2"/>
  <c r="AY103" i="2"/>
  <c r="AX103" i="2"/>
  <c r="AW103" i="2"/>
  <c r="AY102" i="2"/>
  <c r="AX102" i="2"/>
  <c r="AW102" i="2"/>
  <c r="AY101" i="2"/>
  <c r="AX101" i="2"/>
  <c r="AW101" i="2"/>
  <c r="AY100" i="2"/>
  <c r="AX100" i="2"/>
  <c r="AW100" i="2"/>
  <c r="AY99" i="2"/>
  <c r="AX99" i="2"/>
  <c r="AW99" i="2"/>
  <c r="AY98" i="2"/>
  <c r="AX98" i="2"/>
  <c r="AW98" i="2"/>
  <c r="AY97" i="2"/>
  <c r="AX97" i="2"/>
  <c r="AW97" i="2"/>
  <c r="AY96" i="2"/>
  <c r="AX96" i="2"/>
  <c r="AW96" i="2"/>
  <c r="AY95" i="2"/>
  <c r="AX95" i="2"/>
  <c r="AW95" i="2"/>
  <c r="AY94" i="2"/>
  <c r="AX94" i="2"/>
  <c r="AW94" i="2"/>
  <c r="AY93" i="2"/>
  <c r="AX93" i="2"/>
  <c r="AW93" i="2"/>
  <c r="AY92" i="2"/>
  <c r="AX92" i="2"/>
  <c r="AW92" i="2"/>
  <c r="AY91" i="2"/>
  <c r="AX91" i="2"/>
  <c r="AW91" i="2"/>
  <c r="AY90" i="2"/>
  <c r="AX90" i="2"/>
  <c r="AW90" i="2"/>
  <c r="AY89" i="2"/>
  <c r="AX89" i="2"/>
  <c r="AW89" i="2"/>
  <c r="AY88" i="2"/>
  <c r="AX88" i="2"/>
  <c r="AW88" i="2"/>
  <c r="AY87" i="2"/>
  <c r="AX87" i="2"/>
  <c r="AW87" i="2"/>
  <c r="AY86" i="2"/>
  <c r="AX86" i="2"/>
  <c r="AW86" i="2"/>
  <c r="AY85" i="2"/>
  <c r="AX85" i="2"/>
  <c r="AW85" i="2"/>
  <c r="AY84" i="2"/>
  <c r="AX84" i="2"/>
  <c r="AW84" i="2"/>
  <c r="AY83" i="2"/>
  <c r="AX83" i="2"/>
  <c r="AW83" i="2"/>
  <c r="AY82" i="2"/>
  <c r="AX82" i="2"/>
  <c r="AW82" i="2"/>
  <c r="AY81" i="2"/>
  <c r="AX81" i="2"/>
  <c r="AW81" i="2"/>
  <c r="AY80" i="2"/>
  <c r="AX80" i="2"/>
  <c r="AW80" i="2"/>
  <c r="AY79" i="2"/>
  <c r="AX79" i="2"/>
  <c r="AW79" i="2"/>
  <c r="AY78" i="2"/>
  <c r="AX78" i="2"/>
  <c r="AW78" i="2"/>
  <c r="AY77" i="2"/>
  <c r="AX77" i="2"/>
  <c r="AW77" i="2"/>
  <c r="AY76" i="2"/>
  <c r="AX76" i="2"/>
  <c r="AW76" i="2"/>
  <c r="AY75" i="2"/>
  <c r="AX75" i="2"/>
  <c r="AW75" i="2"/>
  <c r="AY74" i="2"/>
  <c r="AX74" i="2"/>
  <c r="AW74" i="2"/>
  <c r="AY73" i="2"/>
  <c r="AX73" i="2"/>
  <c r="AW73" i="2"/>
  <c r="AY72" i="2"/>
  <c r="AX72" i="2"/>
  <c r="AW72" i="2"/>
  <c r="AY71" i="2"/>
  <c r="AX71" i="2"/>
  <c r="AW71" i="2"/>
  <c r="AY70" i="2"/>
  <c r="AX70" i="2"/>
  <c r="AW70" i="2"/>
  <c r="AY69" i="2"/>
  <c r="AX69" i="2"/>
  <c r="AW69" i="2"/>
  <c r="AY68" i="2"/>
  <c r="AX68" i="2"/>
  <c r="AW68" i="2"/>
  <c r="AY67" i="2"/>
  <c r="AX67" i="2"/>
  <c r="AW67" i="2"/>
  <c r="AY66" i="2"/>
  <c r="AX66" i="2"/>
  <c r="AW66" i="2"/>
  <c r="AY65" i="2"/>
  <c r="AX65" i="2"/>
  <c r="AW65" i="2"/>
  <c r="AY64" i="2"/>
  <c r="AX64" i="2"/>
  <c r="AW64" i="2"/>
  <c r="AY63" i="2"/>
  <c r="AX63" i="2"/>
  <c r="AW63" i="2"/>
  <c r="AY62" i="2"/>
  <c r="AX62" i="2"/>
  <c r="AW62" i="2"/>
  <c r="AY61" i="2"/>
  <c r="AX61" i="2"/>
  <c r="AW61" i="2"/>
  <c r="AY60" i="2"/>
  <c r="AX60" i="2"/>
  <c r="AW60" i="2"/>
  <c r="AY59" i="2"/>
  <c r="AX59" i="2"/>
  <c r="AW59" i="2"/>
  <c r="AY58" i="2"/>
  <c r="AX58" i="2"/>
  <c r="AW58" i="2"/>
  <c r="AY57" i="2"/>
  <c r="AX57" i="2"/>
  <c r="AW57" i="2"/>
  <c r="AY56" i="2"/>
  <c r="AX56" i="2"/>
  <c r="AW56" i="2"/>
  <c r="AY55" i="2"/>
  <c r="AX55" i="2"/>
  <c r="AW55" i="2"/>
  <c r="AY54" i="2"/>
  <c r="AX54" i="2"/>
  <c r="AW54" i="2"/>
  <c r="AY53" i="2"/>
  <c r="AX53" i="2"/>
  <c r="AW53" i="2"/>
  <c r="AY52" i="2"/>
  <c r="AX52" i="2"/>
  <c r="AW52" i="2"/>
  <c r="AY51" i="2"/>
  <c r="AX51" i="2"/>
  <c r="AW51" i="2"/>
  <c r="AY50" i="2"/>
  <c r="AX50" i="2"/>
  <c r="AW50" i="2"/>
  <c r="AY49" i="2"/>
  <c r="AX49" i="2"/>
  <c r="AW49" i="2"/>
  <c r="AY48" i="2"/>
  <c r="AX48" i="2"/>
  <c r="AW48" i="2"/>
  <c r="AY47" i="2"/>
  <c r="AX47" i="2"/>
  <c r="AW47" i="2"/>
  <c r="AY46" i="2"/>
  <c r="AX46" i="2"/>
  <c r="AW46" i="2"/>
  <c r="AY45" i="2"/>
  <c r="AX45" i="2"/>
  <c r="AW45" i="2"/>
  <c r="AY44" i="2"/>
  <c r="AX44" i="2"/>
  <c r="AW44" i="2"/>
  <c r="AY43" i="2"/>
  <c r="AX43" i="2"/>
  <c r="AW43" i="2"/>
  <c r="AY42" i="2"/>
  <c r="AX42" i="2"/>
  <c r="AW42" i="2"/>
  <c r="AY41" i="2"/>
  <c r="AX41" i="2"/>
  <c r="AW41" i="2"/>
  <c r="AY40" i="2"/>
  <c r="AX40" i="2"/>
  <c r="AW40" i="2"/>
  <c r="AY39" i="2"/>
  <c r="AX39" i="2"/>
  <c r="AW39" i="2"/>
  <c r="AY38" i="2"/>
  <c r="AX38" i="2"/>
  <c r="AW38" i="2"/>
  <c r="AY37" i="2"/>
  <c r="AX37" i="2"/>
  <c r="AW37" i="2"/>
  <c r="AY36" i="2"/>
  <c r="AX36" i="2"/>
  <c r="AW36" i="2"/>
  <c r="AY35" i="2"/>
  <c r="AX35" i="2"/>
  <c r="AW35" i="2"/>
  <c r="AY34" i="2"/>
  <c r="AX34" i="2"/>
  <c r="AW34" i="2"/>
  <c r="AY33" i="2"/>
  <c r="AX33" i="2"/>
  <c r="AW33" i="2"/>
  <c r="AY32" i="2"/>
  <c r="AX32" i="2"/>
  <c r="AW32" i="2"/>
  <c r="AY31" i="2"/>
  <c r="AX31" i="2"/>
  <c r="AW31" i="2"/>
  <c r="AY30" i="2"/>
  <c r="AX30" i="2"/>
  <c r="AW30" i="2"/>
  <c r="AY29" i="2"/>
  <c r="AX29" i="2"/>
  <c r="AW29" i="2"/>
  <c r="AY28" i="2"/>
  <c r="AX28" i="2"/>
  <c r="AW28" i="2"/>
  <c r="AY27" i="2"/>
  <c r="AX27" i="2"/>
  <c r="AW27" i="2"/>
  <c r="AY26" i="2"/>
  <c r="AX26" i="2"/>
  <c r="AW26" i="2"/>
  <c r="AY25" i="2"/>
  <c r="AX25" i="2"/>
  <c r="AW25" i="2"/>
  <c r="AY24" i="2"/>
  <c r="AX24" i="2"/>
  <c r="AW24" i="2"/>
  <c r="AY23" i="2"/>
  <c r="AX23" i="2"/>
  <c r="AW23" i="2"/>
  <c r="AY22" i="2"/>
  <c r="AX22" i="2"/>
  <c r="AW22" i="2"/>
  <c r="AY21" i="2"/>
  <c r="AX21" i="2"/>
  <c r="AW21" i="2"/>
  <c r="AY20" i="2"/>
  <c r="AX20" i="2"/>
  <c r="AW20" i="2"/>
  <c r="AY19" i="2"/>
  <c r="AX19" i="2"/>
  <c r="AW19" i="2"/>
  <c r="AY18" i="2"/>
  <c r="AX18" i="2"/>
  <c r="AW18" i="2"/>
  <c r="AY17" i="2"/>
  <c r="AX17" i="2"/>
  <c r="AW17" i="2"/>
  <c r="AY16" i="2"/>
  <c r="AX16" i="2"/>
  <c r="AW16" i="2"/>
  <c r="AY15" i="2"/>
  <c r="AX15" i="2"/>
  <c r="AW15" i="2"/>
  <c r="AY14" i="2"/>
  <c r="AX14" i="2"/>
  <c r="AW14" i="2"/>
  <c r="AY13" i="2"/>
  <c r="AX13" i="2"/>
  <c r="AW13" i="2"/>
  <c r="AY12" i="2"/>
  <c r="AX12" i="2"/>
  <c r="AW12" i="2"/>
  <c r="AY11" i="2"/>
  <c r="AX11" i="2"/>
  <c r="AW11" i="2"/>
  <c r="AY10" i="2"/>
  <c r="AX10" i="2"/>
  <c r="AW10" i="2"/>
  <c r="AY9" i="2"/>
  <c r="AX9" i="2"/>
  <c r="AW9" i="2"/>
  <c r="AY8" i="2"/>
  <c r="AX8" i="2"/>
  <c r="AW8" i="2"/>
  <c r="AY7" i="2"/>
  <c r="AX7" i="2"/>
  <c r="AW7" i="2"/>
  <c r="AY6" i="2"/>
  <c r="AX6" i="2"/>
  <c r="AW6" i="2"/>
  <c r="AY5" i="2"/>
  <c r="AX5" i="2"/>
  <c r="AW5" i="2"/>
  <c r="AY4" i="2"/>
  <c r="AX4" i="2"/>
  <c r="AW4" i="2"/>
  <c r="AY3" i="2"/>
  <c r="AX3" i="2"/>
  <c r="AW3" i="2"/>
  <c r="AX2" i="2"/>
  <c r="AW2" i="2"/>
  <c r="AV2" i="2"/>
  <c r="AV375" i="2" l="1"/>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2" i="2"/>
  <c r="CO3" i="1"/>
  <c r="AT375" i="2" l="1"/>
  <c r="AT374" i="2"/>
  <c r="AT373" i="2"/>
  <c r="AT372" i="2"/>
  <c r="AT371" i="2"/>
  <c r="AT370" i="2"/>
  <c r="AT369" i="2"/>
  <c r="AT368" i="2"/>
  <c r="AT367" i="2"/>
  <c r="AT366" i="2"/>
  <c r="AT365" i="2"/>
  <c r="AT364" i="2"/>
  <c r="AT363" i="2"/>
  <c r="AT362" i="2"/>
  <c r="AT361" i="2"/>
  <c r="AT360" i="2"/>
  <c r="AT359" i="2"/>
  <c r="AT358" i="2"/>
  <c r="AT357" i="2"/>
  <c r="AT356" i="2"/>
  <c r="AT355" i="2"/>
  <c r="AT354" i="2"/>
  <c r="AT353" i="2"/>
  <c r="AT352" i="2"/>
  <c r="AT351" i="2"/>
  <c r="AT350" i="2"/>
  <c r="AT349" i="2"/>
  <c r="AT348" i="2"/>
  <c r="AT347" i="2"/>
  <c r="AT346" i="2"/>
  <c r="AT345" i="2"/>
  <c r="AT344" i="2"/>
  <c r="AT343" i="2"/>
  <c r="AT342" i="2"/>
  <c r="AT341" i="2"/>
  <c r="AT340" i="2"/>
  <c r="AT339" i="2"/>
  <c r="AT338" i="2"/>
  <c r="AT337" i="2"/>
  <c r="AT336" i="2"/>
  <c r="AT335" i="2"/>
  <c r="AT334" i="2"/>
  <c r="AT333" i="2"/>
  <c r="AT332" i="2"/>
  <c r="AT331" i="2"/>
  <c r="AT330" i="2"/>
  <c r="AT329" i="2"/>
  <c r="AT328" i="2"/>
  <c r="AT327" i="2"/>
  <c r="AT326" i="2"/>
  <c r="AT325" i="2"/>
  <c r="AT324" i="2"/>
  <c r="AT323" i="2"/>
  <c r="AT322" i="2"/>
  <c r="AT321" i="2"/>
  <c r="AT320" i="2"/>
  <c r="AT319" i="2"/>
  <c r="AT318" i="2"/>
  <c r="AT317" i="2"/>
  <c r="AT316" i="2"/>
  <c r="AT315" i="2"/>
  <c r="AT314" i="2"/>
  <c r="AT313" i="2"/>
  <c r="AT312" i="2"/>
  <c r="AT311" i="2"/>
  <c r="AT310" i="2"/>
  <c r="AT309" i="2"/>
  <c r="AT308" i="2"/>
  <c r="AT307" i="2"/>
  <c r="AT306" i="2"/>
  <c r="AT305" i="2"/>
  <c r="AT304" i="2"/>
  <c r="AT303" i="2"/>
  <c r="AT302" i="2"/>
  <c r="AT301" i="2"/>
  <c r="AT300" i="2"/>
  <c r="AT299" i="2"/>
  <c r="AT298" i="2"/>
  <c r="AT297" i="2"/>
  <c r="AT296" i="2"/>
  <c r="AT295" i="2"/>
  <c r="AT294" i="2"/>
  <c r="AT293" i="2"/>
  <c r="AT292" i="2"/>
  <c r="AT291" i="2"/>
  <c r="AT290" i="2"/>
  <c r="AT289" i="2"/>
  <c r="AT288" i="2"/>
  <c r="AT287" i="2"/>
  <c r="AT286" i="2"/>
  <c r="AT285" i="2"/>
  <c r="AT284" i="2"/>
  <c r="AT283" i="2"/>
  <c r="AT282" i="2"/>
  <c r="AT281" i="2"/>
  <c r="AT280" i="2"/>
  <c r="AT279" i="2"/>
  <c r="AT278" i="2"/>
  <c r="AT277" i="2"/>
  <c r="AT276" i="2"/>
  <c r="AT275" i="2"/>
  <c r="AT274" i="2"/>
  <c r="AT273" i="2"/>
  <c r="AT272" i="2"/>
  <c r="AT271" i="2"/>
  <c r="AT270" i="2"/>
  <c r="AT269" i="2"/>
  <c r="AT268" i="2"/>
  <c r="AT267" i="2"/>
  <c r="AT266" i="2"/>
  <c r="AT265" i="2"/>
  <c r="AT264" i="2"/>
  <c r="AT263" i="2"/>
  <c r="AT262" i="2"/>
  <c r="AT261" i="2"/>
  <c r="AT260" i="2"/>
  <c r="AT259" i="2"/>
  <c r="AT258" i="2"/>
  <c r="AT257" i="2"/>
  <c r="AT256" i="2"/>
  <c r="AT255" i="2"/>
  <c r="AT254" i="2"/>
  <c r="AT253" i="2"/>
  <c r="AT252" i="2"/>
  <c r="AT251" i="2"/>
  <c r="AT250" i="2"/>
  <c r="AT249" i="2"/>
  <c r="AT248" i="2"/>
  <c r="AT247" i="2"/>
  <c r="AT246" i="2"/>
  <c r="AT245" i="2"/>
  <c r="AT244" i="2"/>
  <c r="AT243" i="2"/>
  <c r="AT242" i="2"/>
  <c r="AT241" i="2"/>
  <c r="AT240" i="2"/>
  <c r="AT239" i="2"/>
  <c r="AT238" i="2"/>
  <c r="AT237" i="2"/>
  <c r="AT236" i="2"/>
  <c r="AT235" i="2"/>
  <c r="AT234" i="2"/>
  <c r="AT233" i="2"/>
  <c r="AT232" i="2"/>
  <c r="AT231" i="2"/>
  <c r="AT230" i="2"/>
  <c r="AT229" i="2"/>
  <c r="AT228" i="2"/>
  <c r="AT227" i="2"/>
  <c r="AT226" i="2"/>
  <c r="AT225" i="2"/>
  <c r="AT224" i="2"/>
  <c r="AT223" i="2"/>
  <c r="AT222" i="2"/>
  <c r="AT221" i="2"/>
  <c r="AT220" i="2"/>
  <c r="AT219" i="2"/>
  <c r="AT218" i="2"/>
  <c r="AT217" i="2"/>
  <c r="AT216" i="2"/>
  <c r="AT215" i="2"/>
  <c r="AT214" i="2"/>
  <c r="AT213" i="2"/>
  <c r="AT212" i="2"/>
  <c r="AT211" i="2"/>
  <c r="AT210" i="2"/>
  <c r="AT209" i="2"/>
  <c r="AT208" i="2"/>
  <c r="AT207" i="2"/>
  <c r="AT206" i="2"/>
  <c r="AT205" i="2"/>
  <c r="AT204" i="2"/>
  <c r="AT203" i="2"/>
  <c r="AT202" i="2"/>
  <c r="AT201" i="2"/>
  <c r="AT200" i="2"/>
  <c r="AT199" i="2"/>
  <c r="AT198" i="2"/>
  <c r="AT197" i="2"/>
  <c r="AT196" i="2"/>
  <c r="AT195" i="2"/>
  <c r="AT194" i="2"/>
  <c r="AT193" i="2"/>
  <c r="AT192" i="2"/>
  <c r="AT191" i="2"/>
  <c r="AT190" i="2"/>
  <c r="AT189" i="2"/>
  <c r="AT188" i="2"/>
  <c r="AT187" i="2"/>
  <c r="AT186" i="2"/>
  <c r="AT185" i="2"/>
  <c r="AT184" i="2"/>
  <c r="AT183" i="2"/>
  <c r="AT182" i="2"/>
  <c r="AT181" i="2"/>
  <c r="AT180" i="2"/>
  <c r="AT179" i="2"/>
  <c r="AT178" i="2"/>
  <c r="AT177" i="2"/>
  <c r="AT176" i="2"/>
  <c r="AT175" i="2"/>
  <c r="AT174" i="2"/>
  <c r="AT173" i="2"/>
  <c r="AT172" i="2"/>
  <c r="AT171" i="2"/>
  <c r="AT170" i="2"/>
  <c r="AT169" i="2"/>
  <c r="AT168" i="2"/>
  <c r="AT167" i="2"/>
  <c r="AT166" i="2"/>
  <c r="AT165" i="2"/>
  <c r="AT164" i="2"/>
  <c r="AT163" i="2"/>
  <c r="AT162" i="2"/>
  <c r="AT161" i="2"/>
  <c r="AT160" i="2"/>
  <c r="AT159" i="2"/>
  <c r="AT158" i="2"/>
  <c r="AT157" i="2"/>
  <c r="AT156" i="2"/>
  <c r="AT155" i="2"/>
  <c r="AT154" i="2"/>
  <c r="AT153" i="2"/>
  <c r="AT152" i="2"/>
  <c r="AT151" i="2"/>
  <c r="AT150" i="2"/>
  <c r="AT149" i="2"/>
  <c r="AT148" i="2"/>
  <c r="AT147" i="2"/>
  <c r="AT146" i="2"/>
  <c r="AT145" i="2"/>
  <c r="AT144" i="2"/>
  <c r="AT143" i="2"/>
  <c r="AT142" i="2"/>
  <c r="AT141" i="2"/>
  <c r="AT140" i="2"/>
  <c r="AT139" i="2"/>
  <c r="AT138" i="2"/>
  <c r="AT137" i="2"/>
  <c r="AT136" i="2"/>
  <c r="AT135" i="2"/>
  <c r="AT134" i="2"/>
  <c r="AT133" i="2"/>
  <c r="AT132" i="2"/>
  <c r="AT131" i="2"/>
  <c r="AT130" i="2"/>
  <c r="AT129" i="2"/>
  <c r="AT128" i="2"/>
  <c r="AT127" i="2"/>
  <c r="AT126" i="2"/>
  <c r="AT125" i="2"/>
  <c r="AT124" i="2"/>
  <c r="AT123" i="2"/>
  <c r="AT122" i="2"/>
  <c r="AT121" i="2"/>
  <c r="AT120" i="2"/>
  <c r="AT119" i="2"/>
  <c r="AT118" i="2"/>
  <c r="AT117" i="2"/>
  <c r="AT116" i="2"/>
  <c r="AT115" i="2"/>
  <c r="AT114" i="2"/>
  <c r="AT113" i="2"/>
  <c r="AT112" i="2"/>
  <c r="AT111" i="2"/>
  <c r="AT110" i="2"/>
  <c r="AT109" i="2"/>
  <c r="AT108" i="2"/>
  <c r="AT107" i="2"/>
  <c r="AT106" i="2"/>
  <c r="AT105" i="2"/>
  <c r="AT104" i="2"/>
  <c r="AT103" i="2"/>
  <c r="AT102" i="2"/>
  <c r="AT101" i="2"/>
  <c r="AT100" i="2"/>
  <c r="AT99" i="2"/>
  <c r="AT98" i="2"/>
  <c r="AT97" i="2"/>
  <c r="AT96" i="2"/>
  <c r="AT95" i="2"/>
  <c r="AT94" i="2"/>
  <c r="AT93" i="2"/>
  <c r="AT92" i="2"/>
  <c r="AT91" i="2"/>
  <c r="AT90" i="2"/>
  <c r="AT89" i="2"/>
  <c r="AT88" i="2"/>
  <c r="AT87" i="2"/>
  <c r="AT86" i="2"/>
  <c r="AT85" i="2"/>
  <c r="AT84" i="2"/>
  <c r="AT83" i="2"/>
  <c r="AT82" i="2"/>
  <c r="AT81" i="2"/>
  <c r="AT80" i="2"/>
  <c r="AT79" i="2"/>
  <c r="AT78" i="2"/>
  <c r="AT77" i="2"/>
  <c r="AT76" i="2"/>
  <c r="AT75" i="2"/>
  <c r="AT74" i="2"/>
  <c r="AT73" i="2"/>
  <c r="AT72" i="2"/>
  <c r="AT71" i="2"/>
  <c r="AT70" i="2"/>
  <c r="AT69" i="2"/>
  <c r="AT68" i="2"/>
  <c r="AT67" i="2"/>
  <c r="AT66" i="2"/>
  <c r="AT65" i="2"/>
  <c r="AT64" i="2"/>
  <c r="AT63" i="2"/>
  <c r="AT62" i="2"/>
  <c r="AT61" i="2"/>
  <c r="AT60" i="2"/>
  <c r="AT59" i="2"/>
  <c r="AT58" i="2"/>
  <c r="AT57" i="2"/>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T5" i="2"/>
  <c r="AT4" i="2"/>
  <c r="AT3" i="2"/>
  <c r="AT2"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2" i="2"/>
  <c r="AL6" i="2"/>
  <c r="E3" i="15" l="1"/>
  <c r="E291" i="16" l="1"/>
  <c r="E290" i="16"/>
  <c r="E289" i="16"/>
  <c r="E288" i="16"/>
  <c r="E287" i="16"/>
  <c r="E286" i="16"/>
  <c r="E285" i="16"/>
  <c r="E284" i="16"/>
  <c r="E283" i="16"/>
  <c r="E282" i="16"/>
  <c r="E281" i="16"/>
  <c r="E280" i="16"/>
  <c r="E279" i="16"/>
  <c r="E278" i="16"/>
  <c r="E277" i="16"/>
  <c r="E276" i="16"/>
  <c r="E275" i="16"/>
  <c r="E274" i="16"/>
  <c r="E273" i="16"/>
  <c r="E272" i="16"/>
  <c r="E271" i="16"/>
  <c r="E270" i="16"/>
  <c r="E269" i="16"/>
  <c r="E268" i="16"/>
  <c r="E267" i="16"/>
  <c r="E266" i="16"/>
  <c r="E265" i="16"/>
  <c r="E264" i="16"/>
  <c r="E263" i="16"/>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4" i="16"/>
  <c r="E233" i="16"/>
  <c r="E232" i="16"/>
  <c r="E231" i="16"/>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203" i="16"/>
  <c r="E202" i="16"/>
  <c r="E201" i="16"/>
  <c r="E200" i="16"/>
  <c r="E199" i="16"/>
  <c r="E198" i="16"/>
  <c r="E197" i="16"/>
  <c r="E196" i="16"/>
  <c r="E195" i="16"/>
  <c r="E194" i="16"/>
  <c r="E193" i="16"/>
  <c r="E192" i="16"/>
  <c r="E191" i="16"/>
  <c r="E190" i="16"/>
  <c r="E189" i="16"/>
  <c r="E188" i="16"/>
  <c r="E187" i="16"/>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3" i="16"/>
  <c r="E2" i="16"/>
  <c r="E1" i="16"/>
  <c r="E317" i="16"/>
  <c r="E316" i="16"/>
  <c r="E315" i="16"/>
  <c r="E314" i="16"/>
  <c r="E313" i="16"/>
  <c r="E312" i="16"/>
  <c r="E311" i="16"/>
  <c r="E310" i="16"/>
  <c r="E309" i="16"/>
  <c r="E308" i="16"/>
  <c r="E307" i="16"/>
  <c r="E306" i="16"/>
  <c r="E305" i="16"/>
  <c r="E304" i="16"/>
  <c r="E303" i="16"/>
  <c r="E302" i="16"/>
  <c r="E293" i="16"/>
  <c r="E294" i="16"/>
  <c r="E301" i="16"/>
  <c r="E300" i="16"/>
  <c r="E299" i="16"/>
  <c r="E298" i="16"/>
  <c r="E297" i="16"/>
  <c r="E296" i="16"/>
  <c r="E295" i="16"/>
  <c r="E292" i="16"/>
  <c r="D299" i="16" l="1"/>
  <c r="D300" i="16"/>
  <c r="D301" i="16"/>
  <c r="D302" i="16"/>
  <c r="D303" i="16"/>
  <c r="D304" i="16"/>
  <c r="D305" i="16"/>
  <c r="D306" i="16"/>
  <c r="D307" i="16"/>
  <c r="D308" i="16"/>
  <c r="D309" i="16"/>
  <c r="D310" i="16"/>
  <c r="D311" i="16"/>
  <c r="D312" i="16"/>
  <c r="D313" i="16"/>
  <c r="D314" i="16"/>
  <c r="D315" i="16"/>
  <c r="D316" i="16"/>
  <c r="D317" i="16"/>
  <c r="D290" i="16"/>
  <c r="D291" i="16"/>
  <c r="D292" i="16"/>
  <c r="D293" i="16"/>
  <c r="D294" i="16"/>
  <c r="D295" i="16"/>
  <c r="D296" i="16"/>
  <c r="D297" i="16"/>
  <c r="D298" i="16"/>
  <c r="D285" i="16"/>
  <c r="D286" i="16"/>
  <c r="D287" i="16"/>
  <c r="D288" i="16"/>
  <c r="D289" i="16"/>
  <c r="D270" i="16"/>
  <c r="D271" i="16"/>
  <c r="D272" i="16"/>
  <c r="D273" i="16"/>
  <c r="D274" i="16"/>
  <c r="D275" i="16"/>
  <c r="D276" i="16"/>
  <c r="D277" i="16"/>
  <c r="D278" i="16"/>
  <c r="D279" i="16"/>
  <c r="D280" i="16"/>
  <c r="D281" i="16"/>
  <c r="D282" i="16"/>
  <c r="D283" i="16"/>
  <c r="D284" i="16"/>
  <c r="D262" i="16"/>
  <c r="D263" i="16"/>
  <c r="D264" i="16"/>
  <c r="D265" i="16"/>
  <c r="D266" i="16"/>
  <c r="D267" i="16"/>
  <c r="D268" i="16"/>
  <c r="D269" i="16"/>
  <c r="D244" i="16"/>
  <c r="D245" i="16"/>
  <c r="D246" i="16"/>
  <c r="D247" i="16"/>
  <c r="D248" i="16"/>
  <c r="D249" i="16"/>
  <c r="D250" i="16"/>
  <c r="D251" i="16"/>
  <c r="D252" i="16"/>
  <c r="D253" i="16"/>
  <c r="D254" i="16"/>
  <c r="D255" i="16"/>
  <c r="D256" i="16"/>
  <c r="D257" i="16"/>
  <c r="D258" i="16"/>
  <c r="D259" i="16"/>
  <c r="D260" i="16"/>
  <c r="D261" i="16"/>
  <c r="D230" i="16"/>
  <c r="D231" i="16"/>
  <c r="D232" i="16"/>
  <c r="D233" i="16"/>
  <c r="D234" i="16"/>
  <c r="D235" i="16"/>
  <c r="D236" i="16"/>
  <c r="D237" i="16"/>
  <c r="D238" i="16"/>
  <c r="D239" i="16"/>
  <c r="D240" i="16"/>
  <c r="D241" i="16"/>
  <c r="D242" i="16"/>
  <c r="D243" i="16"/>
  <c r="D223" i="16"/>
  <c r="D224" i="16"/>
  <c r="D225" i="16"/>
  <c r="D226" i="16"/>
  <c r="D227" i="16"/>
  <c r="D228" i="16"/>
  <c r="D229"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22" i="16"/>
  <c r="D123" i="16"/>
  <c r="D124" i="16"/>
  <c r="D125" i="16"/>
  <c r="D126" i="16"/>
  <c r="D127" i="16"/>
  <c r="D128" i="16"/>
  <c r="D129" i="16"/>
  <c r="D130" i="16"/>
  <c r="D131" i="16"/>
  <c r="D132" i="16"/>
  <c r="D133" i="16"/>
  <c r="D134" i="16"/>
  <c r="D106" i="16"/>
  <c r="D107" i="16"/>
  <c r="D108" i="16"/>
  <c r="D109" i="16"/>
  <c r="D110" i="16"/>
  <c r="D111" i="16"/>
  <c r="D112" i="16"/>
  <c r="D113" i="16"/>
  <c r="D114" i="16"/>
  <c r="D115" i="16"/>
  <c r="D116" i="16"/>
  <c r="D117" i="16"/>
  <c r="D118" i="16"/>
  <c r="D119" i="16"/>
  <c r="D120" i="16"/>
  <c r="D121" i="16"/>
  <c r="D102" i="16"/>
  <c r="D103" i="16"/>
  <c r="D104" i="16"/>
  <c r="D105"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2" i="16"/>
  <c r="D3" i="16"/>
  <c r="D4" i="16"/>
  <c r="D5" i="16"/>
  <c r="D6" i="16"/>
  <c r="D1" i="16"/>
  <c r="AR375" i="2" l="1"/>
  <c r="AR374" i="2"/>
  <c r="AR373" i="2"/>
  <c r="AR372" i="2"/>
  <c r="AR371" i="2"/>
  <c r="AR370" i="2"/>
  <c r="AR369" i="2"/>
  <c r="AR368" i="2"/>
  <c r="AR367" i="2"/>
  <c r="AR366" i="2"/>
  <c r="AR365" i="2"/>
  <c r="AR364" i="2"/>
  <c r="AR363" i="2"/>
  <c r="AR362" i="2"/>
  <c r="AR361" i="2"/>
  <c r="AR360" i="2"/>
  <c r="AR359" i="2"/>
  <c r="AR358" i="2"/>
  <c r="AR357" i="2"/>
  <c r="AR356" i="2"/>
  <c r="AR355" i="2"/>
  <c r="AR354" i="2"/>
  <c r="AR353" i="2"/>
  <c r="AR352" i="2"/>
  <c r="AR351" i="2"/>
  <c r="AR350" i="2"/>
  <c r="AR349" i="2"/>
  <c r="AR348" i="2"/>
  <c r="AR347" i="2"/>
  <c r="AR346" i="2"/>
  <c r="AR345" i="2"/>
  <c r="AR344" i="2"/>
  <c r="AR343" i="2"/>
  <c r="AR342" i="2"/>
  <c r="AR341" i="2"/>
  <c r="AR340" i="2"/>
  <c r="AR339" i="2"/>
  <c r="AR338" i="2"/>
  <c r="AR337" i="2"/>
  <c r="AR336" i="2"/>
  <c r="AR335" i="2"/>
  <c r="AR334" i="2"/>
  <c r="AR333" i="2"/>
  <c r="AR332" i="2"/>
  <c r="AR331" i="2"/>
  <c r="AR330" i="2"/>
  <c r="AR329" i="2"/>
  <c r="AR328" i="2"/>
  <c r="AR327" i="2"/>
  <c r="AR326" i="2"/>
  <c r="AR325" i="2"/>
  <c r="AR324" i="2"/>
  <c r="AR323" i="2"/>
  <c r="AR322" i="2"/>
  <c r="AR321" i="2"/>
  <c r="AR320" i="2"/>
  <c r="AR319" i="2"/>
  <c r="AR318" i="2"/>
  <c r="AR317" i="2"/>
  <c r="AR316" i="2"/>
  <c r="AR315" i="2"/>
  <c r="AR314" i="2"/>
  <c r="AR313" i="2"/>
  <c r="AR312" i="2"/>
  <c r="AR311" i="2"/>
  <c r="AR310" i="2"/>
  <c r="AR309" i="2"/>
  <c r="AR308" i="2"/>
  <c r="AR307" i="2"/>
  <c r="AR306" i="2"/>
  <c r="AR305" i="2"/>
  <c r="AR304" i="2"/>
  <c r="AR303" i="2"/>
  <c r="AR302" i="2"/>
  <c r="AR301" i="2"/>
  <c r="AR300" i="2"/>
  <c r="AR299" i="2"/>
  <c r="AR298" i="2"/>
  <c r="AR297" i="2"/>
  <c r="AR296" i="2"/>
  <c r="AR295" i="2"/>
  <c r="AR294" i="2"/>
  <c r="AR293" i="2"/>
  <c r="AR292" i="2"/>
  <c r="AR291" i="2"/>
  <c r="AR290" i="2"/>
  <c r="AR289" i="2"/>
  <c r="AR288" i="2"/>
  <c r="AR287" i="2"/>
  <c r="AR286" i="2"/>
  <c r="AR285" i="2"/>
  <c r="AR284" i="2"/>
  <c r="AR283" i="2"/>
  <c r="AR282" i="2"/>
  <c r="AR281" i="2"/>
  <c r="AR280" i="2"/>
  <c r="AR279" i="2"/>
  <c r="AR278" i="2"/>
  <c r="AR277" i="2"/>
  <c r="AR276" i="2"/>
  <c r="AR275" i="2"/>
  <c r="AR274" i="2"/>
  <c r="AR273" i="2"/>
  <c r="AR272" i="2"/>
  <c r="AR271" i="2"/>
  <c r="AR270" i="2"/>
  <c r="AR269" i="2"/>
  <c r="AR268" i="2"/>
  <c r="AR267" i="2"/>
  <c r="AR266" i="2"/>
  <c r="AR265" i="2"/>
  <c r="AR264" i="2"/>
  <c r="AR263" i="2"/>
  <c r="AR262" i="2"/>
  <c r="AR261" i="2"/>
  <c r="AR260" i="2"/>
  <c r="AR259" i="2"/>
  <c r="AR258" i="2"/>
  <c r="AR257" i="2"/>
  <c r="AR256" i="2"/>
  <c r="AR255" i="2"/>
  <c r="AR254" i="2"/>
  <c r="AR253" i="2"/>
  <c r="AR252" i="2"/>
  <c r="AR251" i="2"/>
  <c r="AR250" i="2"/>
  <c r="AR249" i="2"/>
  <c r="AR248" i="2"/>
  <c r="AR247" i="2"/>
  <c r="AR246" i="2"/>
  <c r="AR245" i="2"/>
  <c r="AR244" i="2"/>
  <c r="AR243" i="2"/>
  <c r="AR242" i="2"/>
  <c r="AR241" i="2"/>
  <c r="AR240" i="2"/>
  <c r="AR239" i="2"/>
  <c r="AR238" i="2"/>
  <c r="AR237" i="2"/>
  <c r="AR236" i="2"/>
  <c r="AR235" i="2"/>
  <c r="AR234" i="2"/>
  <c r="AR233" i="2"/>
  <c r="AR232" i="2"/>
  <c r="AR231" i="2"/>
  <c r="AR230" i="2"/>
  <c r="AR229" i="2"/>
  <c r="AR228" i="2"/>
  <c r="AR227" i="2"/>
  <c r="AR226" i="2"/>
  <c r="AR225" i="2"/>
  <c r="AR224" i="2"/>
  <c r="AR223" i="2"/>
  <c r="AR222" i="2"/>
  <c r="AR221" i="2"/>
  <c r="AR220" i="2"/>
  <c r="AR219" i="2"/>
  <c r="AR218" i="2"/>
  <c r="AR217" i="2"/>
  <c r="AR216" i="2"/>
  <c r="AR215" i="2"/>
  <c r="AR214" i="2"/>
  <c r="AR213" i="2"/>
  <c r="AR212" i="2"/>
  <c r="AR211" i="2"/>
  <c r="AR210" i="2"/>
  <c r="AR209" i="2"/>
  <c r="AR208" i="2"/>
  <c r="AR207" i="2"/>
  <c r="AR206" i="2"/>
  <c r="AR205" i="2"/>
  <c r="AR204" i="2"/>
  <c r="AR203" i="2"/>
  <c r="AR202" i="2"/>
  <c r="AR201" i="2"/>
  <c r="AR200" i="2"/>
  <c r="AR199" i="2"/>
  <c r="AR198" i="2"/>
  <c r="AR197" i="2"/>
  <c r="AR196" i="2"/>
  <c r="AR195" i="2"/>
  <c r="AR194" i="2"/>
  <c r="AR193" i="2"/>
  <c r="AR192" i="2"/>
  <c r="AR191" i="2"/>
  <c r="AR190" i="2"/>
  <c r="AR189" i="2"/>
  <c r="AR188" i="2"/>
  <c r="AR187" i="2"/>
  <c r="AR186" i="2"/>
  <c r="AR185" i="2"/>
  <c r="AR184" i="2"/>
  <c r="AR183" i="2"/>
  <c r="AR182" i="2"/>
  <c r="AR181" i="2"/>
  <c r="AR180" i="2"/>
  <c r="AR179" i="2"/>
  <c r="AR178" i="2"/>
  <c r="AR177" i="2"/>
  <c r="AR176" i="2"/>
  <c r="AR175" i="2"/>
  <c r="AR174" i="2"/>
  <c r="AR173" i="2"/>
  <c r="AR172" i="2"/>
  <c r="AR171" i="2"/>
  <c r="AR170" i="2"/>
  <c r="AR169" i="2"/>
  <c r="AR168" i="2"/>
  <c r="AR167" i="2"/>
  <c r="AR166" i="2"/>
  <c r="AR165" i="2"/>
  <c r="AR164" i="2"/>
  <c r="AR163" i="2"/>
  <c r="AR162" i="2"/>
  <c r="AR161" i="2"/>
  <c r="AR160" i="2"/>
  <c r="AR159" i="2"/>
  <c r="AR158" i="2"/>
  <c r="AR157" i="2"/>
  <c r="AR156" i="2"/>
  <c r="AR155" i="2"/>
  <c r="AR154" i="2"/>
  <c r="AR153" i="2"/>
  <c r="AR152" i="2"/>
  <c r="AR151" i="2"/>
  <c r="AR150" i="2"/>
  <c r="AR149" i="2"/>
  <c r="AR148" i="2"/>
  <c r="AR147" i="2"/>
  <c r="AR146" i="2"/>
  <c r="AR145" i="2"/>
  <c r="AR144" i="2"/>
  <c r="AR143" i="2"/>
  <c r="AR142" i="2"/>
  <c r="AR141" i="2"/>
  <c r="AR140" i="2"/>
  <c r="AR139" i="2"/>
  <c r="AR138" i="2"/>
  <c r="AR137" i="2"/>
  <c r="AR136" i="2"/>
  <c r="AR135" i="2"/>
  <c r="AR134" i="2"/>
  <c r="AR133" i="2"/>
  <c r="AR132" i="2"/>
  <c r="AR131" i="2"/>
  <c r="AR130" i="2"/>
  <c r="AR129" i="2"/>
  <c r="AR128" i="2"/>
  <c r="AR127" i="2"/>
  <c r="AR126" i="2"/>
  <c r="AR125" i="2"/>
  <c r="AR124" i="2"/>
  <c r="AR123" i="2"/>
  <c r="AR122" i="2"/>
  <c r="AR121" i="2"/>
  <c r="AR120" i="2"/>
  <c r="AR119" i="2"/>
  <c r="AR118" i="2"/>
  <c r="AR117" i="2"/>
  <c r="AR116" i="2"/>
  <c r="AR115" i="2"/>
  <c r="AR114" i="2"/>
  <c r="AR113" i="2"/>
  <c r="AR112" i="2"/>
  <c r="AR111" i="2"/>
  <c r="AR110" i="2"/>
  <c r="AR109" i="2"/>
  <c r="AR108" i="2"/>
  <c r="AR107" i="2"/>
  <c r="AR106" i="2"/>
  <c r="AR105" i="2"/>
  <c r="AR104" i="2"/>
  <c r="AR103" i="2"/>
  <c r="AR102" i="2"/>
  <c r="AR101" i="2"/>
  <c r="AR100" i="2"/>
  <c r="AR99" i="2"/>
  <c r="AR98" i="2"/>
  <c r="AR97" i="2"/>
  <c r="AR96" i="2"/>
  <c r="AR95" i="2"/>
  <c r="AR94" i="2"/>
  <c r="AR93" i="2"/>
  <c r="AR92" i="2"/>
  <c r="AR91" i="2"/>
  <c r="AR90" i="2"/>
  <c r="AR89" i="2"/>
  <c r="AR88" i="2"/>
  <c r="AR87" i="2"/>
  <c r="AR86" i="2"/>
  <c r="AR85" i="2"/>
  <c r="AR84" i="2"/>
  <c r="AR83" i="2"/>
  <c r="AR82" i="2"/>
  <c r="AR81" i="2"/>
  <c r="AR80" i="2"/>
  <c r="AR79" i="2"/>
  <c r="AR78" i="2"/>
  <c r="AR77" i="2"/>
  <c r="AR76" i="2"/>
  <c r="AR75" i="2"/>
  <c r="AR74" i="2"/>
  <c r="AR73" i="2"/>
  <c r="AR72" i="2"/>
  <c r="AR71" i="2"/>
  <c r="AR70" i="2"/>
  <c r="AR69" i="2"/>
  <c r="AR68" i="2"/>
  <c r="AR67" i="2"/>
  <c r="AR66" i="2"/>
  <c r="AR65" i="2"/>
  <c r="AR64" i="2"/>
  <c r="AR63" i="2"/>
  <c r="AR62" i="2"/>
  <c r="AR61" i="2"/>
  <c r="AR60" i="2"/>
  <c r="AR59" i="2"/>
  <c r="AR58" i="2"/>
  <c r="AR57" i="2"/>
  <c r="AR56" i="2"/>
  <c r="AR55" i="2"/>
  <c r="AR54" i="2"/>
  <c r="AR53" i="2"/>
  <c r="AR52" i="2"/>
  <c r="AR51" i="2"/>
  <c r="AR50" i="2"/>
  <c r="AR49" i="2"/>
  <c r="AR48" i="2"/>
  <c r="AR47" i="2"/>
  <c r="AR46" i="2"/>
  <c r="AR45" i="2"/>
  <c r="AR44" i="2"/>
  <c r="AR43" i="2"/>
  <c r="AR42" i="2"/>
  <c r="AR41" i="2"/>
  <c r="AR40" i="2"/>
  <c r="AR39" i="2"/>
  <c r="AR38" i="2"/>
  <c r="AR37" i="2"/>
  <c r="AR36" i="2"/>
  <c r="AR35" i="2"/>
  <c r="AR34" i="2"/>
  <c r="AR33" i="2"/>
  <c r="AR32" i="2"/>
  <c r="AR31" i="2"/>
  <c r="AR30" i="2"/>
  <c r="AR29" i="2"/>
  <c r="AR28" i="2"/>
  <c r="AR27" i="2"/>
  <c r="AR26" i="2"/>
  <c r="AR25" i="2"/>
  <c r="AR24" i="2"/>
  <c r="AR23" i="2"/>
  <c r="AR22" i="2"/>
  <c r="AR21" i="2"/>
  <c r="AR20" i="2"/>
  <c r="AR19" i="2"/>
  <c r="AR18" i="2"/>
  <c r="AR17" i="2"/>
  <c r="AR16" i="2"/>
  <c r="AR15" i="2"/>
  <c r="AR14" i="2"/>
  <c r="AR13" i="2"/>
  <c r="AR12" i="2"/>
  <c r="AR11" i="2"/>
  <c r="AR10" i="2"/>
  <c r="AR9" i="2"/>
  <c r="AR8" i="2"/>
  <c r="AR7" i="2"/>
  <c r="AR6" i="2"/>
  <c r="AR5" i="2"/>
  <c r="AR4" i="2"/>
  <c r="AR3" i="2"/>
  <c r="AR2" i="2"/>
  <c r="AQ375" i="2"/>
  <c r="AQ374" i="2"/>
  <c r="AQ373" i="2"/>
  <c r="AQ372" i="2"/>
  <c r="AQ371" i="2"/>
  <c r="AQ370" i="2"/>
  <c r="AQ369" i="2"/>
  <c r="AQ368" i="2"/>
  <c r="AQ367" i="2"/>
  <c r="AQ366" i="2"/>
  <c r="AQ365" i="2"/>
  <c r="AQ364" i="2"/>
  <c r="AQ363" i="2"/>
  <c r="AQ362" i="2"/>
  <c r="AQ361" i="2"/>
  <c r="AQ360" i="2"/>
  <c r="AQ359" i="2"/>
  <c r="AQ358" i="2"/>
  <c r="AQ357" i="2"/>
  <c r="AQ356" i="2"/>
  <c r="AQ355" i="2"/>
  <c r="AQ354" i="2"/>
  <c r="AQ353" i="2"/>
  <c r="AQ352" i="2"/>
  <c r="AQ351" i="2"/>
  <c r="AQ350" i="2"/>
  <c r="AQ349" i="2"/>
  <c r="AQ348" i="2"/>
  <c r="AQ347" i="2"/>
  <c r="AQ346" i="2"/>
  <c r="AQ345" i="2"/>
  <c r="AQ344" i="2"/>
  <c r="AQ343" i="2"/>
  <c r="AQ342" i="2"/>
  <c r="AQ341" i="2"/>
  <c r="AQ340" i="2"/>
  <c r="AQ339" i="2"/>
  <c r="AQ338" i="2"/>
  <c r="AQ337" i="2"/>
  <c r="AQ336" i="2"/>
  <c r="AQ335" i="2"/>
  <c r="AQ334" i="2"/>
  <c r="AQ333" i="2"/>
  <c r="AQ332" i="2"/>
  <c r="AQ331" i="2"/>
  <c r="AQ330" i="2"/>
  <c r="AQ329" i="2"/>
  <c r="AQ328" i="2"/>
  <c r="AQ327" i="2"/>
  <c r="AQ326" i="2"/>
  <c r="AQ325" i="2"/>
  <c r="AQ324" i="2"/>
  <c r="AQ323" i="2"/>
  <c r="AQ322" i="2"/>
  <c r="AQ321" i="2"/>
  <c r="AQ320" i="2"/>
  <c r="AQ319" i="2"/>
  <c r="AQ318" i="2"/>
  <c r="AQ317" i="2"/>
  <c r="AQ316" i="2"/>
  <c r="AQ315" i="2"/>
  <c r="AQ314" i="2"/>
  <c r="AQ313" i="2"/>
  <c r="AQ312" i="2"/>
  <c r="AQ311" i="2"/>
  <c r="AQ310" i="2"/>
  <c r="AQ309" i="2"/>
  <c r="AQ308" i="2"/>
  <c r="AQ307" i="2"/>
  <c r="AQ306" i="2"/>
  <c r="AQ305" i="2"/>
  <c r="AQ304" i="2"/>
  <c r="AQ303" i="2"/>
  <c r="AQ302" i="2"/>
  <c r="AQ301" i="2"/>
  <c r="AQ300" i="2"/>
  <c r="AQ299" i="2"/>
  <c r="AQ298" i="2"/>
  <c r="AQ297" i="2"/>
  <c r="AQ296" i="2"/>
  <c r="AQ295" i="2"/>
  <c r="AQ294" i="2"/>
  <c r="AQ293" i="2"/>
  <c r="AQ292" i="2"/>
  <c r="AQ291" i="2"/>
  <c r="AQ290" i="2"/>
  <c r="AQ289" i="2"/>
  <c r="AQ288" i="2"/>
  <c r="AQ287" i="2"/>
  <c r="AQ286" i="2"/>
  <c r="AQ285" i="2"/>
  <c r="AQ284" i="2"/>
  <c r="AQ283" i="2"/>
  <c r="AQ282" i="2"/>
  <c r="AQ281" i="2"/>
  <c r="AQ280" i="2"/>
  <c r="AQ279" i="2"/>
  <c r="AQ278" i="2"/>
  <c r="AQ277" i="2"/>
  <c r="AQ276" i="2"/>
  <c r="AQ275" i="2"/>
  <c r="AQ274" i="2"/>
  <c r="AQ273" i="2"/>
  <c r="AQ272" i="2"/>
  <c r="AQ271" i="2"/>
  <c r="AQ270" i="2"/>
  <c r="AQ269" i="2"/>
  <c r="AQ268" i="2"/>
  <c r="AQ267" i="2"/>
  <c r="AQ266" i="2"/>
  <c r="AQ265" i="2"/>
  <c r="AQ264" i="2"/>
  <c r="AQ263" i="2"/>
  <c r="AQ262" i="2"/>
  <c r="AQ261" i="2"/>
  <c r="AQ260" i="2"/>
  <c r="AQ259" i="2"/>
  <c r="AQ258" i="2"/>
  <c r="AQ257" i="2"/>
  <c r="AQ256" i="2"/>
  <c r="AQ255" i="2"/>
  <c r="AQ254" i="2"/>
  <c r="AQ253" i="2"/>
  <c r="AQ252" i="2"/>
  <c r="AQ251" i="2"/>
  <c r="AQ250" i="2"/>
  <c r="AQ249" i="2"/>
  <c r="AQ248" i="2"/>
  <c r="AQ247" i="2"/>
  <c r="AQ246" i="2"/>
  <c r="AQ245" i="2"/>
  <c r="AQ244" i="2"/>
  <c r="AQ243" i="2"/>
  <c r="AQ242" i="2"/>
  <c r="AQ241" i="2"/>
  <c r="AQ240" i="2"/>
  <c r="AQ239" i="2"/>
  <c r="AQ238" i="2"/>
  <c r="AQ237" i="2"/>
  <c r="AQ236" i="2"/>
  <c r="AQ235" i="2"/>
  <c r="AQ234" i="2"/>
  <c r="AQ233" i="2"/>
  <c r="AQ232" i="2"/>
  <c r="AQ231" i="2"/>
  <c r="AQ230" i="2"/>
  <c r="AQ229" i="2"/>
  <c r="AQ228" i="2"/>
  <c r="AQ227" i="2"/>
  <c r="AQ226" i="2"/>
  <c r="AQ225" i="2"/>
  <c r="AQ224" i="2"/>
  <c r="AQ223" i="2"/>
  <c r="AQ222" i="2"/>
  <c r="AQ221" i="2"/>
  <c r="AQ220" i="2"/>
  <c r="AQ219" i="2"/>
  <c r="AQ218" i="2"/>
  <c r="AQ217" i="2"/>
  <c r="AQ216" i="2"/>
  <c r="AQ215" i="2"/>
  <c r="AQ214" i="2"/>
  <c r="AQ213" i="2"/>
  <c r="AQ212" i="2"/>
  <c r="AQ211" i="2"/>
  <c r="AQ210" i="2"/>
  <c r="AQ209" i="2"/>
  <c r="AQ208" i="2"/>
  <c r="AQ207" i="2"/>
  <c r="AQ206" i="2"/>
  <c r="AQ205" i="2"/>
  <c r="AQ204" i="2"/>
  <c r="AQ203" i="2"/>
  <c r="AQ202" i="2"/>
  <c r="AQ201" i="2"/>
  <c r="AQ200" i="2"/>
  <c r="AQ199" i="2"/>
  <c r="AQ198" i="2"/>
  <c r="AQ197" i="2"/>
  <c r="AQ196" i="2"/>
  <c r="AQ195" i="2"/>
  <c r="AQ194" i="2"/>
  <c r="AQ193" i="2"/>
  <c r="AQ192" i="2"/>
  <c r="AQ191" i="2"/>
  <c r="AQ190" i="2"/>
  <c r="AQ189" i="2"/>
  <c r="AQ188" i="2"/>
  <c r="AQ187" i="2"/>
  <c r="AQ186" i="2"/>
  <c r="AQ185" i="2"/>
  <c r="AQ184" i="2"/>
  <c r="AQ183" i="2"/>
  <c r="AQ182" i="2"/>
  <c r="AQ181" i="2"/>
  <c r="AQ180" i="2"/>
  <c r="AQ179" i="2"/>
  <c r="AQ178" i="2"/>
  <c r="AQ177" i="2"/>
  <c r="AQ176" i="2"/>
  <c r="AQ175" i="2"/>
  <c r="AQ174" i="2"/>
  <c r="AQ173" i="2"/>
  <c r="AQ172" i="2"/>
  <c r="AQ171" i="2"/>
  <c r="AQ170" i="2"/>
  <c r="AQ169" i="2"/>
  <c r="AQ168" i="2"/>
  <c r="AQ167" i="2"/>
  <c r="AQ166" i="2"/>
  <c r="AQ165" i="2"/>
  <c r="AQ164" i="2"/>
  <c r="AQ163" i="2"/>
  <c r="AQ162" i="2"/>
  <c r="AQ161" i="2"/>
  <c r="AQ160" i="2"/>
  <c r="AQ159" i="2"/>
  <c r="AQ158" i="2"/>
  <c r="AQ157" i="2"/>
  <c r="AQ156" i="2"/>
  <c r="AQ155" i="2"/>
  <c r="AQ154" i="2"/>
  <c r="AQ153" i="2"/>
  <c r="AQ152" i="2"/>
  <c r="AQ151" i="2"/>
  <c r="AQ150" i="2"/>
  <c r="AQ149" i="2"/>
  <c r="AQ148" i="2"/>
  <c r="AQ147" i="2"/>
  <c r="AQ146" i="2"/>
  <c r="AQ145" i="2"/>
  <c r="AQ144" i="2"/>
  <c r="AQ143" i="2"/>
  <c r="AQ142" i="2"/>
  <c r="AQ141" i="2"/>
  <c r="AQ140" i="2"/>
  <c r="AQ139" i="2"/>
  <c r="AQ138" i="2"/>
  <c r="AQ137" i="2"/>
  <c r="AQ136" i="2"/>
  <c r="AQ135" i="2"/>
  <c r="AQ134" i="2"/>
  <c r="AQ133" i="2"/>
  <c r="AQ132" i="2"/>
  <c r="AQ131" i="2"/>
  <c r="AQ130" i="2"/>
  <c r="AQ129" i="2"/>
  <c r="AQ128" i="2"/>
  <c r="AQ127" i="2"/>
  <c r="AQ126" i="2"/>
  <c r="AQ125" i="2"/>
  <c r="AQ124" i="2"/>
  <c r="AQ123" i="2"/>
  <c r="AQ122" i="2"/>
  <c r="AQ121" i="2"/>
  <c r="AQ120" i="2"/>
  <c r="AQ119" i="2"/>
  <c r="AQ118" i="2"/>
  <c r="AQ117" i="2"/>
  <c r="AQ116" i="2"/>
  <c r="AQ115" i="2"/>
  <c r="AQ114" i="2"/>
  <c r="AQ113" i="2"/>
  <c r="AQ112" i="2"/>
  <c r="AQ111" i="2"/>
  <c r="AQ110" i="2"/>
  <c r="AQ109" i="2"/>
  <c r="AQ108" i="2"/>
  <c r="AQ107" i="2"/>
  <c r="AQ106" i="2"/>
  <c r="AQ105" i="2"/>
  <c r="AQ104" i="2"/>
  <c r="AQ103" i="2"/>
  <c r="AQ102" i="2"/>
  <c r="AQ101" i="2"/>
  <c r="AQ100" i="2"/>
  <c r="AQ99" i="2"/>
  <c r="AQ98" i="2"/>
  <c r="AQ97" i="2"/>
  <c r="AQ96" i="2"/>
  <c r="AQ95" i="2"/>
  <c r="AQ94" i="2"/>
  <c r="AQ93" i="2"/>
  <c r="AQ92" i="2"/>
  <c r="AQ91" i="2"/>
  <c r="AQ90" i="2"/>
  <c r="AQ89" i="2"/>
  <c r="AQ88" i="2"/>
  <c r="AQ87" i="2"/>
  <c r="AQ86" i="2"/>
  <c r="AQ85" i="2"/>
  <c r="AQ84" i="2"/>
  <c r="AQ83" i="2"/>
  <c r="AQ82" i="2"/>
  <c r="AQ81" i="2"/>
  <c r="AQ80" i="2"/>
  <c r="AQ79" i="2"/>
  <c r="AQ78" i="2"/>
  <c r="AQ77" i="2"/>
  <c r="AQ76" i="2"/>
  <c r="AQ75" i="2"/>
  <c r="AQ74" i="2"/>
  <c r="AQ73" i="2"/>
  <c r="AQ72" i="2"/>
  <c r="AQ71" i="2"/>
  <c r="AQ70" i="2"/>
  <c r="AQ69" i="2"/>
  <c r="AQ68" i="2"/>
  <c r="AQ67" i="2"/>
  <c r="AQ66" i="2"/>
  <c r="AQ65" i="2"/>
  <c r="AQ64" i="2"/>
  <c r="AQ63" i="2"/>
  <c r="AQ62" i="2"/>
  <c r="AQ61" i="2"/>
  <c r="AQ60" i="2"/>
  <c r="AQ59" i="2"/>
  <c r="AQ58" i="2"/>
  <c r="AQ57" i="2"/>
  <c r="AQ56" i="2"/>
  <c r="AQ55" i="2"/>
  <c r="AQ54" i="2"/>
  <c r="AQ53" i="2"/>
  <c r="AQ52" i="2"/>
  <c r="AQ51" i="2"/>
  <c r="AQ50" i="2"/>
  <c r="AQ49" i="2"/>
  <c r="AQ48" i="2"/>
  <c r="AQ47" i="2"/>
  <c r="AQ46" i="2"/>
  <c r="AQ45" i="2"/>
  <c r="AQ44" i="2"/>
  <c r="AQ43" i="2"/>
  <c r="AQ42" i="2"/>
  <c r="AQ41" i="2"/>
  <c r="AQ40" i="2"/>
  <c r="AQ39" i="2"/>
  <c r="AQ38" i="2"/>
  <c r="AQ37" i="2"/>
  <c r="AQ36" i="2"/>
  <c r="AQ35" i="2"/>
  <c r="AQ34" i="2"/>
  <c r="AQ33" i="2"/>
  <c r="AQ32" i="2"/>
  <c r="AQ31" i="2"/>
  <c r="AQ30" i="2"/>
  <c r="AQ29" i="2"/>
  <c r="AQ28" i="2"/>
  <c r="AQ27" i="2"/>
  <c r="AQ26" i="2"/>
  <c r="AQ25" i="2"/>
  <c r="AQ24" i="2"/>
  <c r="AQ23" i="2"/>
  <c r="AQ22" i="2"/>
  <c r="AQ21" i="2"/>
  <c r="AQ20" i="2"/>
  <c r="AQ19" i="2"/>
  <c r="AQ18" i="2"/>
  <c r="AQ17" i="2"/>
  <c r="AQ16" i="2"/>
  <c r="AQ15" i="2"/>
  <c r="AQ14" i="2"/>
  <c r="AQ13" i="2"/>
  <c r="AQ12" i="2"/>
  <c r="AQ11" i="2"/>
  <c r="AQ10" i="2"/>
  <c r="AQ9" i="2"/>
  <c r="AQ8" i="2"/>
  <c r="AQ7" i="2"/>
  <c r="AQ6" i="2"/>
  <c r="AQ5" i="2"/>
  <c r="AQ4" i="2"/>
  <c r="AQ3" i="2"/>
  <c r="AQ2"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AP8" i="2"/>
  <c r="AP7" i="2"/>
  <c r="AP6" i="2"/>
  <c r="AP5" i="2"/>
  <c r="AP4" i="2"/>
  <c r="AP3" i="2"/>
  <c r="AP2"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H8" i="2"/>
  <c r="AH7" i="2"/>
  <c r="AH6" i="2"/>
  <c r="AH5" i="2"/>
  <c r="AH4" i="2"/>
  <c r="AH3" i="2"/>
  <c r="AH2" i="2"/>
  <c r="AG375" i="2"/>
  <c r="AG374" i="2"/>
  <c r="AG373" i="2"/>
  <c r="AG372" i="2"/>
  <c r="AG371" i="2"/>
  <c r="AG370" i="2"/>
  <c r="AG369" i="2"/>
  <c r="AG368" i="2"/>
  <c r="AG367" i="2"/>
  <c r="AG366" i="2"/>
  <c r="AG365" i="2"/>
  <c r="AG364" i="2"/>
  <c r="AG363" i="2"/>
  <c r="AG362" i="2"/>
  <c r="AG361" i="2"/>
  <c r="AG360" i="2"/>
  <c r="AG359" i="2"/>
  <c r="AG358" i="2"/>
  <c r="AG357" i="2"/>
  <c r="AG356" i="2"/>
  <c r="AG355" i="2"/>
  <c r="AG354" i="2"/>
  <c r="AG353" i="2"/>
  <c r="AG352" i="2"/>
  <c r="AG351" i="2"/>
  <c r="AG350" i="2"/>
  <c r="AG349" i="2"/>
  <c r="AG348" i="2"/>
  <c r="AG347" i="2"/>
  <c r="AG346" i="2"/>
  <c r="AG345" i="2"/>
  <c r="AG344" i="2"/>
  <c r="AG343" i="2"/>
  <c r="AG342" i="2"/>
  <c r="AG341" i="2"/>
  <c r="AG340" i="2"/>
  <c r="AG339" i="2"/>
  <c r="AG338" i="2"/>
  <c r="AG337" i="2"/>
  <c r="AG336" i="2"/>
  <c r="AG335" i="2"/>
  <c r="AG334" i="2"/>
  <c r="AG333" i="2"/>
  <c r="AG332" i="2"/>
  <c r="AG331" i="2"/>
  <c r="AG330" i="2"/>
  <c r="AG329" i="2"/>
  <c r="AG328" i="2"/>
  <c r="AG327" i="2"/>
  <c r="AG326" i="2"/>
  <c r="AG325" i="2"/>
  <c r="AG324" i="2"/>
  <c r="AG323" i="2"/>
  <c r="AG322" i="2"/>
  <c r="AG321" i="2"/>
  <c r="AG320" i="2"/>
  <c r="AG319" i="2"/>
  <c r="AG318" i="2"/>
  <c r="AG317" i="2"/>
  <c r="AG316" i="2"/>
  <c r="AG315" i="2"/>
  <c r="AG314" i="2"/>
  <c r="AG313" i="2"/>
  <c r="AG312" i="2"/>
  <c r="AG311" i="2"/>
  <c r="AG310" i="2"/>
  <c r="AG309" i="2"/>
  <c r="AG308" i="2"/>
  <c r="AG307" i="2"/>
  <c r="AG306" i="2"/>
  <c r="AG305" i="2"/>
  <c r="AG304" i="2"/>
  <c r="AG303" i="2"/>
  <c r="AG302" i="2"/>
  <c r="AG301" i="2"/>
  <c r="AG300" i="2"/>
  <c r="AG299" i="2"/>
  <c r="AG298" i="2"/>
  <c r="AG297" i="2"/>
  <c r="AG296" i="2"/>
  <c r="AG295" i="2"/>
  <c r="AG294" i="2"/>
  <c r="AG293" i="2"/>
  <c r="AG292" i="2"/>
  <c r="AG291" i="2"/>
  <c r="AG290" i="2"/>
  <c r="AG289" i="2"/>
  <c r="AG288" i="2"/>
  <c r="AG287" i="2"/>
  <c r="AG286" i="2"/>
  <c r="AG285" i="2"/>
  <c r="AG284" i="2"/>
  <c r="AG283" i="2"/>
  <c r="AG282" i="2"/>
  <c r="AG281" i="2"/>
  <c r="AG280" i="2"/>
  <c r="AG279" i="2"/>
  <c r="AG278" i="2"/>
  <c r="AG277" i="2"/>
  <c r="AG276" i="2"/>
  <c r="AG275" i="2"/>
  <c r="AG274" i="2"/>
  <c r="AG273" i="2"/>
  <c r="AG272" i="2"/>
  <c r="AG271" i="2"/>
  <c r="AG270" i="2"/>
  <c r="AG269" i="2"/>
  <c r="AG268" i="2"/>
  <c r="AG267" i="2"/>
  <c r="AG266" i="2"/>
  <c r="AG265" i="2"/>
  <c r="AG264" i="2"/>
  <c r="AG263" i="2"/>
  <c r="AG262" i="2"/>
  <c r="AG261" i="2"/>
  <c r="AG260" i="2"/>
  <c r="AG259" i="2"/>
  <c r="AG258" i="2"/>
  <c r="AG257" i="2"/>
  <c r="AG256" i="2"/>
  <c r="AG255" i="2"/>
  <c r="AG254" i="2"/>
  <c r="AG253" i="2"/>
  <c r="AG252" i="2"/>
  <c r="AG251" i="2"/>
  <c r="AG250" i="2"/>
  <c r="AG249" i="2"/>
  <c r="AG248" i="2"/>
  <c r="AG247" i="2"/>
  <c r="AG246" i="2"/>
  <c r="AG245" i="2"/>
  <c r="AG244" i="2"/>
  <c r="AG243" i="2"/>
  <c r="AG242" i="2"/>
  <c r="AG241" i="2"/>
  <c r="AG240" i="2"/>
  <c r="AG239" i="2"/>
  <c r="AG238" i="2"/>
  <c r="AG237" i="2"/>
  <c r="AG236" i="2"/>
  <c r="AG235" i="2"/>
  <c r="AG234" i="2"/>
  <c r="AG233" i="2"/>
  <c r="AG232" i="2"/>
  <c r="AG231" i="2"/>
  <c r="AG230" i="2"/>
  <c r="AG229" i="2"/>
  <c r="AG228" i="2"/>
  <c r="AG227" i="2"/>
  <c r="AG226" i="2"/>
  <c r="AG225" i="2"/>
  <c r="AG224" i="2"/>
  <c r="AG223" i="2"/>
  <c r="AG222" i="2"/>
  <c r="AG221" i="2"/>
  <c r="AG220" i="2"/>
  <c r="AG219" i="2"/>
  <c r="AG218" i="2"/>
  <c r="AG217" i="2"/>
  <c r="AG216" i="2"/>
  <c r="AG215" i="2"/>
  <c r="AG214" i="2"/>
  <c r="AG213" i="2"/>
  <c r="AG212" i="2"/>
  <c r="AG211" i="2"/>
  <c r="AG210" i="2"/>
  <c r="AG209" i="2"/>
  <c r="AG208" i="2"/>
  <c r="AG207" i="2"/>
  <c r="AG206" i="2"/>
  <c r="AG205" i="2"/>
  <c r="AG204" i="2"/>
  <c r="AG203" i="2"/>
  <c r="AG202" i="2"/>
  <c r="AG201" i="2"/>
  <c r="AG200" i="2"/>
  <c r="AG199" i="2"/>
  <c r="AG198" i="2"/>
  <c r="AG197" i="2"/>
  <c r="AG196" i="2"/>
  <c r="AG195" i="2"/>
  <c r="AG194" i="2"/>
  <c r="AG193" i="2"/>
  <c r="AG192" i="2"/>
  <c r="AG191" i="2"/>
  <c r="AG190" i="2"/>
  <c r="AG189" i="2"/>
  <c r="AG188" i="2"/>
  <c r="AG187" i="2"/>
  <c r="AG186" i="2"/>
  <c r="AG185" i="2"/>
  <c r="AG184" i="2"/>
  <c r="AG183" i="2"/>
  <c r="AG182" i="2"/>
  <c r="AG181" i="2"/>
  <c r="AG180" i="2"/>
  <c r="AG179" i="2"/>
  <c r="AG178" i="2"/>
  <c r="AG177" i="2"/>
  <c r="AG176" i="2"/>
  <c r="AG175" i="2"/>
  <c r="AG174" i="2"/>
  <c r="AG173" i="2"/>
  <c r="AG172" i="2"/>
  <c r="AG171" i="2"/>
  <c r="AG170" i="2"/>
  <c r="AG169" i="2"/>
  <c r="AG168" i="2"/>
  <c r="AG167" i="2"/>
  <c r="AG166" i="2"/>
  <c r="AG165" i="2"/>
  <c r="AG164" i="2"/>
  <c r="AG163" i="2"/>
  <c r="AG162" i="2"/>
  <c r="AG161" i="2"/>
  <c r="AG160" i="2"/>
  <c r="AG159" i="2"/>
  <c r="AG158" i="2"/>
  <c r="AG157" i="2"/>
  <c r="AG156" i="2"/>
  <c r="AG155" i="2"/>
  <c r="AG154" i="2"/>
  <c r="AG153" i="2"/>
  <c r="AG152" i="2"/>
  <c r="AG151" i="2"/>
  <c r="AG150" i="2"/>
  <c r="AG149" i="2"/>
  <c r="AG148" i="2"/>
  <c r="AG147" i="2"/>
  <c r="AG146" i="2"/>
  <c r="AG145" i="2"/>
  <c r="AG144" i="2"/>
  <c r="AG143" i="2"/>
  <c r="AG142" i="2"/>
  <c r="AG141" i="2"/>
  <c r="AG140" i="2"/>
  <c r="AG139" i="2"/>
  <c r="AG138" i="2"/>
  <c r="AG137" i="2"/>
  <c r="AG136" i="2"/>
  <c r="AG135" i="2"/>
  <c r="AG134" i="2"/>
  <c r="AG133" i="2"/>
  <c r="AG132" i="2"/>
  <c r="AG131" i="2"/>
  <c r="AG130" i="2"/>
  <c r="AG129" i="2"/>
  <c r="AG128" i="2"/>
  <c r="AG127" i="2"/>
  <c r="AG126" i="2"/>
  <c r="AG125" i="2"/>
  <c r="AG124" i="2"/>
  <c r="AG123" i="2"/>
  <c r="AG122" i="2"/>
  <c r="AG121" i="2"/>
  <c r="AG120" i="2"/>
  <c r="AG119" i="2"/>
  <c r="AG118" i="2"/>
  <c r="AG117" i="2"/>
  <c r="AG116" i="2"/>
  <c r="AG115" i="2"/>
  <c r="AG114" i="2"/>
  <c r="AG113" i="2"/>
  <c r="AG112" i="2"/>
  <c r="AG111" i="2"/>
  <c r="AG110" i="2"/>
  <c r="AG109" i="2"/>
  <c r="AG108" i="2"/>
  <c r="AG107" i="2"/>
  <c r="AG106" i="2"/>
  <c r="AG105" i="2"/>
  <c r="AG104" i="2"/>
  <c r="AG103" i="2"/>
  <c r="AG102" i="2"/>
  <c r="AG101" i="2"/>
  <c r="AG100" i="2"/>
  <c r="AG99" i="2"/>
  <c r="AG98" i="2"/>
  <c r="AG97" i="2"/>
  <c r="AG96" i="2"/>
  <c r="AG95" i="2"/>
  <c r="AG94" i="2"/>
  <c r="AG93" i="2"/>
  <c r="AG92" i="2"/>
  <c r="AG91" i="2"/>
  <c r="AG90" i="2"/>
  <c r="AG89" i="2"/>
  <c r="AG88" i="2"/>
  <c r="AG87" i="2"/>
  <c r="AG86" i="2"/>
  <c r="AG85" i="2"/>
  <c r="AG84" i="2"/>
  <c r="AG83" i="2"/>
  <c r="AG82" i="2"/>
  <c r="AG81" i="2"/>
  <c r="AG80" i="2"/>
  <c r="AG79" i="2"/>
  <c r="AG78" i="2"/>
  <c r="AG77" i="2"/>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G6" i="2"/>
  <c r="AG5" i="2"/>
  <c r="AG4" i="2"/>
  <c r="AG3" i="2"/>
  <c r="AG2" i="2"/>
  <c r="AF375" i="2"/>
  <c r="AF374" i="2"/>
  <c r="AF373" i="2"/>
  <c r="AF372" i="2"/>
  <c r="AF371" i="2"/>
  <c r="AF370" i="2"/>
  <c r="AF369" i="2"/>
  <c r="AF368" i="2"/>
  <c r="AF367" i="2"/>
  <c r="AF366" i="2"/>
  <c r="AF365" i="2"/>
  <c r="AF364" i="2"/>
  <c r="AF363" i="2"/>
  <c r="AF362" i="2"/>
  <c r="AF361" i="2"/>
  <c r="AF360" i="2"/>
  <c r="AF359" i="2"/>
  <c r="AF358" i="2"/>
  <c r="AF357" i="2"/>
  <c r="AF356" i="2"/>
  <c r="AF355" i="2"/>
  <c r="AF354" i="2"/>
  <c r="AF353" i="2"/>
  <c r="AF352" i="2"/>
  <c r="AF351" i="2"/>
  <c r="AF350" i="2"/>
  <c r="AF349" i="2"/>
  <c r="AF348" i="2"/>
  <c r="AF347" i="2"/>
  <c r="AF346" i="2"/>
  <c r="AF345" i="2"/>
  <c r="AF344" i="2"/>
  <c r="AF343" i="2"/>
  <c r="AF342" i="2"/>
  <c r="AF341" i="2"/>
  <c r="AF340" i="2"/>
  <c r="AF339" i="2"/>
  <c r="AF338" i="2"/>
  <c r="AF337" i="2"/>
  <c r="AF336" i="2"/>
  <c r="AF335" i="2"/>
  <c r="AF334" i="2"/>
  <c r="AF333" i="2"/>
  <c r="AF332" i="2"/>
  <c r="AF331" i="2"/>
  <c r="AF330" i="2"/>
  <c r="AF329" i="2"/>
  <c r="AF328" i="2"/>
  <c r="AF327" i="2"/>
  <c r="AF326" i="2"/>
  <c r="AF325" i="2"/>
  <c r="AF324" i="2"/>
  <c r="AF323" i="2"/>
  <c r="AF322" i="2"/>
  <c r="AF321" i="2"/>
  <c r="AF320" i="2"/>
  <c r="AF319" i="2"/>
  <c r="AF318" i="2"/>
  <c r="AF317" i="2"/>
  <c r="AF316" i="2"/>
  <c r="AF315" i="2"/>
  <c r="AF314" i="2"/>
  <c r="AF313" i="2"/>
  <c r="AF312" i="2"/>
  <c r="AF311" i="2"/>
  <c r="AF310" i="2"/>
  <c r="AF309" i="2"/>
  <c r="AF308" i="2"/>
  <c r="AF307" i="2"/>
  <c r="AF306" i="2"/>
  <c r="AF305" i="2"/>
  <c r="AF304" i="2"/>
  <c r="AF303" i="2"/>
  <c r="AF302" i="2"/>
  <c r="AF301" i="2"/>
  <c r="AF300" i="2"/>
  <c r="AF299" i="2"/>
  <c r="AF298" i="2"/>
  <c r="AF297" i="2"/>
  <c r="AF296" i="2"/>
  <c r="AF295" i="2"/>
  <c r="AF294" i="2"/>
  <c r="AF293" i="2"/>
  <c r="AF292" i="2"/>
  <c r="AF291" i="2"/>
  <c r="AF290" i="2"/>
  <c r="AF289" i="2"/>
  <c r="AF288" i="2"/>
  <c r="AF287" i="2"/>
  <c r="AF286" i="2"/>
  <c r="AF285" i="2"/>
  <c r="AF284" i="2"/>
  <c r="AF283" i="2"/>
  <c r="AF282" i="2"/>
  <c r="AF281" i="2"/>
  <c r="AF280" i="2"/>
  <c r="AF279" i="2"/>
  <c r="AF278" i="2"/>
  <c r="AF277" i="2"/>
  <c r="AF276" i="2"/>
  <c r="AF275" i="2"/>
  <c r="AF274" i="2"/>
  <c r="AF273" i="2"/>
  <c r="AF272" i="2"/>
  <c r="AF271" i="2"/>
  <c r="AF270" i="2"/>
  <c r="AF269" i="2"/>
  <c r="AF268" i="2"/>
  <c r="AF267" i="2"/>
  <c r="AF266" i="2"/>
  <c r="AF265" i="2"/>
  <c r="AF264" i="2"/>
  <c r="AF263" i="2"/>
  <c r="AF262" i="2"/>
  <c r="AF261" i="2"/>
  <c r="AF260" i="2"/>
  <c r="AF259" i="2"/>
  <c r="AF258" i="2"/>
  <c r="AF257" i="2"/>
  <c r="AF256" i="2"/>
  <c r="AF255" i="2"/>
  <c r="AF254" i="2"/>
  <c r="AF253" i="2"/>
  <c r="AF252" i="2"/>
  <c r="AF251" i="2"/>
  <c r="AF250" i="2"/>
  <c r="AF249" i="2"/>
  <c r="AF248" i="2"/>
  <c r="AF247" i="2"/>
  <c r="AF246" i="2"/>
  <c r="AF245" i="2"/>
  <c r="AF244" i="2"/>
  <c r="AF243" i="2"/>
  <c r="AF242" i="2"/>
  <c r="AF241" i="2"/>
  <c r="AF240" i="2"/>
  <c r="AF239" i="2"/>
  <c r="AF238" i="2"/>
  <c r="AF237" i="2"/>
  <c r="AF236" i="2"/>
  <c r="AF235" i="2"/>
  <c r="AF234" i="2"/>
  <c r="AF233" i="2"/>
  <c r="AF232" i="2"/>
  <c r="AF231" i="2"/>
  <c r="AF230" i="2"/>
  <c r="AF229" i="2"/>
  <c r="AF228" i="2"/>
  <c r="AF227" i="2"/>
  <c r="AF226" i="2"/>
  <c r="AF225" i="2"/>
  <c r="AF224" i="2"/>
  <c r="AF223" i="2"/>
  <c r="AF222" i="2"/>
  <c r="AF221" i="2"/>
  <c r="AF220" i="2"/>
  <c r="AF219" i="2"/>
  <c r="AF218" i="2"/>
  <c r="AF217" i="2"/>
  <c r="AF216" i="2"/>
  <c r="AF215" i="2"/>
  <c r="AF214" i="2"/>
  <c r="AF213" i="2"/>
  <c r="AF212" i="2"/>
  <c r="AF211" i="2"/>
  <c r="AF210" i="2"/>
  <c r="AF209" i="2"/>
  <c r="AF208" i="2"/>
  <c r="AF207" i="2"/>
  <c r="AF206" i="2"/>
  <c r="AF20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F4" i="2"/>
  <c r="AF3" i="2"/>
  <c r="AF2"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AE2" i="2"/>
  <c r="H2" i="11" l="1"/>
  <c r="AO352" i="2"/>
  <c r="AN352" i="2"/>
  <c r="AM352" i="2"/>
  <c r="AL352" i="2"/>
  <c r="AK352" i="2"/>
  <c r="AJ352" i="2"/>
  <c r="AI352" i="2"/>
  <c r="AD352" i="2"/>
  <c r="AC352" i="2"/>
  <c r="AB352" i="2"/>
  <c r="AA352" i="2"/>
  <c r="Z352" i="2"/>
  <c r="Y352" i="2"/>
  <c r="X352" i="2"/>
  <c r="W352" i="2"/>
  <c r="V352" i="2"/>
  <c r="U352" i="2"/>
  <c r="T352" i="2"/>
  <c r="S352" i="2"/>
  <c r="R352" i="2"/>
  <c r="Q352" i="2"/>
  <c r="P352" i="2"/>
  <c r="O352" i="2"/>
  <c r="N352" i="2"/>
  <c r="M352" i="2"/>
  <c r="L352" i="2"/>
  <c r="K352" i="2"/>
  <c r="AO288" i="2"/>
  <c r="AN288" i="2"/>
  <c r="AM288" i="2"/>
  <c r="AL288" i="2"/>
  <c r="AK288" i="2"/>
  <c r="AJ288" i="2"/>
  <c r="AI288" i="2"/>
  <c r="AD288" i="2"/>
  <c r="AC288" i="2"/>
  <c r="AB288" i="2"/>
  <c r="AA288" i="2"/>
  <c r="Z288" i="2"/>
  <c r="Y288" i="2"/>
  <c r="X288" i="2"/>
  <c r="W288" i="2"/>
  <c r="V288" i="2"/>
  <c r="U288" i="2"/>
  <c r="T288" i="2"/>
  <c r="S288" i="2"/>
  <c r="R288" i="2"/>
  <c r="Q288" i="2"/>
  <c r="P288" i="2"/>
  <c r="O288" i="2"/>
  <c r="N288" i="2"/>
  <c r="M288" i="2"/>
  <c r="L288" i="2"/>
  <c r="AO287" i="2"/>
  <c r="AN287" i="2"/>
  <c r="AM287" i="2"/>
  <c r="AL287" i="2"/>
  <c r="AK287" i="2"/>
  <c r="AJ287" i="2"/>
  <c r="AI287" i="2"/>
  <c r="AD287" i="2"/>
  <c r="AC287" i="2"/>
  <c r="AB287" i="2"/>
  <c r="AA287" i="2"/>
  <c r="Z287" i="2"/>
  <c r="Y287" i="2"/>
  <c r="X287" i="2"/>
  <c r="W287" i="2"/>
  <c r="V287" i="2"/>
  <c r="U287" i="2"/>
  <c r="T287" i="2"/>
  <c r="S287" i="2"/>
  <c r="R287" i="2"/>
  <c r="Q287" i="2"/>
  <c r="P287" i="2"/>
  <c r="O287" i="2"/>
  <c r="N287" i="2"/>
  <c r="M287" i="2"/>
  <c r="L287" i="2"/>
  <c r="AO375" i="2" l="1"/>
  <c r="AO374" i="2"/>
  <c r="AO373" i="2"/>
  <c r="AO372" i="2"/>
  <c r="AO371" i="2"/>
  <c r="AO370" i="2"/>
  <c r="AO369" i="2"/>
  <c r="AO368" i="2"/>
  <c r="AO367" i="2"/>
  <c r="AO366" i="2"/>
  <c r="AO365" i="2"/>
  <c r="AO364" i="2"/>
  <c r="AO363" i="2"/>
  <c r="AO362" i="2"/>
  <c r="AO361" i="2"/>
  <c r="AO360" i="2"/>
  <c r="AO359" i="2"/>
  <c r="AO358" i="2"/>
  <c r="AO357" i="2"/>
  <c r="AO356" i="2"/>
  <c r="AO354" i="2"/>
  <c r="AO353" i="2"/>
  <c r="AO355" i="2"/>
  <c r="AO351" i="2"/>
  <c r="AO350" i="2"/>
  <c r="AO349" i="2"/>
  <c r="AO348" i="2"/>
  <c r="AO347" i="2"/>
  <c r="AO346" i="2"/>
  <c r="AO345" i="2"/>
  <c r="AO344" i="2"/>
  <c r="AO343" i="2"/>
  <c r="AO342" i="2"/>
  <c r="AO341" i="2"/>
  <c r="AO340" i="2"/>
  <c r="AO339" i="2"/>
  <c r="AO338" i="2"/>
  <c r="AO337" i="2"/>
  <c r="AO336" i="2"/>
  <c r="AO335" i="2"/>
  <c r="AO334" i="2"/>
  <c r="AO333" i="2"/>
  <c r="AO332" i="2"/>
  <c r="AO331" i="2"/>
  <c r="AO330" i="2"/>
  <c r="AO329" i="2"/>
  <c r="AO328" i="2"/>
  <c r="AO327" i="2"/>
  <c r="AO326" i="2"/>
  <c r="AO325" i="2"/>
  <c r="AO324" i="2"/>
  <c r="AO323" i="2"/>
  <c r="AO322" i="2"/>
  <c r="AO321" i="2"/>
  <c r="AO320" i="2"/>
  <c r="AO319" i="2"/>
  <c r="AO318" i="2"/>
  <c r="AO317" i="2"/>
  <c r="AO316" i="2"/>
  <c r="AO315" i="2"/>
  <c r="AO314" i="2"/>
  <c r="AO313" i="2"/>
  <c r="AO312" i="2"/>
  <c r="AO311" i="2"/>
  <c r="AO310" i="2"/>
  <c r="AO309" i="2"/>
  <c r="AO308" i="2"/>
  <c r="AO307" i="2"/>
  <c r="AO306" i="2"/>
  <c r="AO305" i="2"/>
  <c r="AO304" i="2"/>
  <c r="AO303" i="2"/>
  <c r="AO302" i="2"/>
  <c r="AO301" i="2"/>
  <c r="AO300" i="2"/>
  <c r="AO299" i="2"/>
  <c r="AO298" i="2"/>
  <c r="AO297" i="2"/>
  <c r="AO296" i="2"/>
  <c r="AO295" i="2"/>
  <c r="AO294" i="2"/>
  <c r="AO293" i="2"/>
  <c r="AO292" i="2"/>
  <c r="AO291" i="2"/>
  <c r="AO290" i="2"/>
  <c r="AO289" i="2"/>
  <c r="AO286" i="2"/>
  <c r="AO285" i="2"/>
  <c r="AO284" i="2"/>
  <c r="AO283" i="2"/>
  <c r="AO282" i="2"/>
  <c r="AO281" i="2"/>
  <c r="AO280" i="2"/>
  <c r="AO279" i="2"/>
  <c r="AO278" i="2"/>
  <c r="AO277" i="2"/>
  <c r="AO276" i="2"/>
  <c r="AO275" i="2"/>
  <c r="AO274" i="2"/>
  <c r="AO273" i="2"/>
  <c r="AO272" i="2"/>
  <c r="AO271" i="2"/>
  <c r="AO270" i="2"/>
  <c r="AO269" i="2"/>
  <c r="AO268" i="2"/>
  <c r="AO267" i="2"/>
  <c r="AO266" i="2"/>
  <c r="AO265" i="2"/>
  <c r="AO264" i="2"/>
  <c r="AO263" i="2"/>
  <c r="AO262" i="2"/>
  <c r="AO261" i="2"/>
  <c r="AO260" i="2"/>
  <c r="AO259" i="2"/>
  <c r="AO258" i="2"/>
  <c r="AO257" i="2"/>
  <c r="AO256" i="2"/>
  <c r="AO255" i="2"/>
  <c r="AO254" i="2"/>
  <c r="AO253" i="2"/>
  <c r="AO252" i="2"/>
  <c r="AO251" i="2"/>
  <c r="AO250" i="2"/>
  <c r="AO249" i="2"/>
  <c r="AO248" i="2"/>
  <c r="AO247" i="2"/>
  <c r="AO246" i="2"/>
  <c r="AO245" i="2"/>
  <c r="AO244" i="2"/>
  <c r="AO243" i="2"/>
  <c r="AO242" i="2"/>
  <c r="AO241" i="2"/>
  <c r="AO240" i="2"/>
  <c r="AO239" i="2"/>
  <c r="AO238" i="2"/>
  <c r="AO237" i="2"/>
  <c r="AO236" i="2"/>
  <c r="AO235" i="2"/>
  <c r="AO234" i="2"/>
  <c r="AO233" i="2"/>
  <c r="AO232" i="2"/>
  <c r="AO231" i="2"/>
  <c r="AO230" i="2"/>
  <c r="AO229" i="2"/>
  <c r="AO228" i="2"/>
  <c r="AO227" i="2"/>
  <c r="AO226" i="2"/>
  <c r="AO225" i="2"/>
  <c r="AO224" i="2"/>
  <c r="AO223" i="2"/>
  <c r="AO222" i="2"/>
  <c r="AO221" i="2"/>
  <c r="AO220" i="2"/>
  <c r="AO219" i="2"/>
  <c r="AO218" i="2"/>
  <c r="AO217" i="2"/>
  <c r="AO216" i="2"/>
  <c r="AO215" i="2"/>
  <c r="AO214" i="2"/>
  <c r="AO213" i="2"/>
  <c r="AO212" i="2"/>
  <c r="AO211" i="2"/>
  <c r="AO210" i="2"/>
  <c r="AO209" i="2"/>
  <c r="AO208" i="2"/>
  <c r="AO207" i="2"/>
  <c r="AO206" i="2"/>
  <c r="AO205" i="2"/>
  <c r="AO204" i="2"/>
  <c r="AO203" i="2"/>
  <c r="AO202" i="2"/>
  <c r="AO201" i="2"/>
  <c r="AO200" i="2"/>
  <c r="AO199" i="2"/>
  <c r="AO198" i="2"/>
  <c r="AO197" i="2"/>
  <c r="AO196" i="2"/>
  <c r="AO195" i="2"/>
  <c r="AO194" i="2"/>
  <c r="AO193" i="2"/>
  <c r="AO192" i="2"/>
  <c r="AO191" i="2"/>
  <c r="AO190" i="2"/>
  <c r="AO189" i="2"/>
  <c r="AO188" i="2"/>
  <c r="AO187" i="2"/>
  <c r="AO186" i="2"/>
  <c r="AO185" i="2"/>
  <c r="AO184" i="2"/>
  <c r="AO183" i="2"/>
  <c r="AO182" i="2"/>
  <c r="AO181" i="2"/>
  <c r="AO180" i="2"/>
  <c r="AO179" i="2"/>
  <c r="AO178" i="2"/>
  <c r="AO177" i="2"/>
  <c r="AO176" i="2"/>
  <c r="AO175" i="2"/>
  <c r="AO174" i="2"/>
  <c r="AO173" i="2"/>
  <c r="AO172" i="2"/>
  <c r="AO171" i="2"/>
  <c r="AO170" i="2"/>
  <c r="AO169" i="2"/>
  <c r="AO168" i="2"/>
  <c r="AO167" i="2"/>
  <c r="AO166" i="2"/>
  <c r="AO165" i="2"/>
  <c r="AO164" i="2"/>
  <c r="AO163" i="2"/>
  <c r="AO162" i="2"/>
  <c r="AO161" i="2"/>
  <c r="AO160" i="2"/>
  <c r="AO159" i="2"/>
  <c r="AO158" i="2"/>
  <c r="AO157" i="2"/>
  <c r="AO156" i="2"/>
  <c r="AO155" i="2"/>
  <c r="AO154" i="2"/>
  <c r="AO153" i="2"/>
  <c r="AO152" i="2"/>
  <c r="AO151" i="2"/>
  <c r="AO150" i="2"/>
  <c r="AO149" i="2"/>
  <c r="AO148" i="2"/>
  <c r="AO147" i="2"/>
  <c r="AO146" i="2"/>
  <c r="AO145" i="2"/>
  <c r="AO144" i="2"/>
  <c r="AO143" i="2"/>
  <c r="AO142" i="2"/>
  <c r="AO141" i="2"/>
  <c r="AO140" i="2"/>
  <c r="AO139" i="2"/>
  <c r="AO138" i="2"/>
  <c r="AO137" i="2"/>
  <c r="AO136" i="2"/>
  <c r="AO135" i="2"/>
  <c r="AO134" i="2"/>
  <c r="AO133" i="2"/>
  <c r="AO132" i="2"/>
  <c r="AO131" i="2"/>
  <c r="AO130" i="2"/>
  <c r="AO129" i="2"/>
  <c r="AO128" i="2"/>
  <c r="AO127" i="2"/>
  <c r="AO126" i="2"/>
  <c r="AO125" i="2"/>
  <c r="AO124" i="2"/>
  <c r="AO123" i="2"/>
  <c r="AO122" i="2"/>
  <c r="AO121" i="2"/>
  <c r="AO120" i="2"/>
  <c r="AO119" i="2"/>
  <c r="AO118" i="2"/>
  <c r="AO117" i="2"/>
  <c r="AO116" i="2"/>
  <c r="AO115" i="2"/>
  <c r="AO114" i="2"/>
  <c r="AO113" i="2"/>
  <c r="AO112" i="2"/>
  <c r="AO111" i="2"/>
  <c r="AO110" i="2"/>
  <c r="AO109" i="2"/>
  <c r="AO108" i="2"/>
  <c r="AO107" i="2"/>
  <c r="AO106" i="2"/>
  <c r="AO105" i="2"/>
  <c r="AO104" i="2"/>
  <c r="AO103" i="2"/>
  <c r="AO102" i="2"/>
  <c r="AO101" i="2"/>
  <c r="AO100" i="2"/>
  <c r="AO99" i="2"/>
  <c r="AO98" i="2"/>
  <c r="AO97" i="2"/>
  <c r="AO96" i="2"/>
  <c r="AO95" i="2"/>
  <c r="AO94" i="2"/>
  <c r="AO93" i="2"/>
  <c r="AO92" i="2"/>
  <c r="AO91" i="2"/>
  <c r="AO90" i="2"/>
  <c r="AO89" i="2"/>
  <c r="AO88" i="2"/>
  <c r="AO87" i="2"/>
  <c r="AO86" i="2"/>
  <c r="AO85" i="2"/>
  <c r="AO84" i="2"/>
  <c r="AO83" i="2"/>
  <c r="AO82" i="2"/>
  <c r="AO81" i="2"/>
  <c r="AO80" i="2"/>
  <c r="AO79" i="2"/>
  <c r="AO78" i="2"/>
  <c r="AO77" i="2"/>
  <c r="AO76" i="2"/>
  <c r="AO75" i="2"/>
  <c r="AO74" i="2"/>
  <c r="AO73" i="2"/>
  <c r="AO72" i="2"/>
  <c r="AO71" i="2"/>
  <c r="AO70" i="2"/>
  <c r="AO69" i="2"/>
  <c r="AO68" i="2"/>
  <c r="AO67" i="2"/>
  <c r="AO66" i="2"/>
  <c r="AO65" i="2"/>
  <c r="AO64" i="2"/>
  <c r="AO63" i="2"/>
  <c r="AO62" i="2"/>
  <c r="AO61" i="2"/>
  <c r="AO60" i="2"/>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30" i="2"/>
  <c r="AO29" i="2"/>
  <c r="AO28" i="2"/>
  <c r="AO27" i="2"/>
  <c r="AO26" i="2"/>
  <c r="AO25" i="2"/>
  <c r="AO24" i="2"/>
  <c r="AO23" i="2"/>
  <c r="AO22" i="2"/>
  <c r="AO21" i="2"/>
  <c r="AO20" i="2"/>
  <c r="AO19" i="2"/>
  <c r="AO18" i="2"/>
  <c r="AO17" i="2"/>
  <c r="AO16" i="2"/>
  <c r="AO15" i="2"/>
  <c r="AO14" i="2"/>
  <c r="AO13" i="2"/>
  <c r="AO12" i="2"/>
  <c r="AO11" i="2"/>
  <c r="AO10" i="2"/>
  <c r="AO9" i="2"/>
  <c r="AO8" i="2"/>
  <c r="AO7" i="2"/>
  <c r="AO6" i="2"/>
  <c r="AO5" i="2"/>
  <c r="AO4" i="2"/>
  <c r="AO3" i="2"/>
  <c r="AO2" i="2"/>
  <c r="AN375" i="2"/>
  <c r="AN374" i="2"/>
  <c r="AN373" i="2"/>
  <c r="AN372" i="2"/>
  <c r="AN371" i="2"/>
  <c r="AN370" i="2"/>
  <c r="AN369" i="2"/>
  <c r="AN368" i="2"/>
  <c r="AN367" i="2"/>
  <c r="AN366" i="2"/>
  <c r="AN365" i="2"/>
  <c r="AN364" i="2"/>
  <c r="AN363" i="2"/>
  <c r="AN362" i="2"/>
  <c r="AN361" i="2"/>
  <c r="AN360" i="2"/>
  <c r="AN359" i="2"/>
  <c r="AN358" i="2"/>
  <c r="AN357" i="2"/>
  <c r="AN356" i="2"/>
  <c r="AN354" i="2"/>
  <c r="AN353" i="2"/>
  <c r="AN355" i="2"/>
  <c r="AN351" i="2"/>
  <c r="AN350" i="2"/>
  <c r="AN349" i="2"/>
  <c r="AN348" i="2"/>
  <c r="AN347" i="2"/>
  <c r="AN346" i="2"/>
  <c r="AN345" i="2"/>
  <c r="AN344" i="2"/>
  <c r="AN343" i="2"/>
  <c r="AN342" i="2"/>
  <c r="AN341" i="2"/>
  <c r="AN340" i="2"/>
  <c r="AN339" i="2"/>
  <c r="AN338" i="2"/>
  <c r="AN337" i="2"/>
  <c r="AN336" i="2"/>
  <c r="AN335" i="2"/>
  <c r="AN334" i="2"/>
  <c r="AN333" i="2"/>
  <c r="AN332" i="2"/>
  <c r="AN331" i="2"/>
  <c r="AN330" i="2"/>
  <c r="AN329" i="2"/>
  <c r="AN328" i="2"/>
  <c r="AN327" i="2"/>
  <c r="AN326" i="2"/>
  <c r="AN325" i="2"/>
  <c r="AN324" i="2"/>
  <c r="AN323" i="2"/>
  <c r="AN322" i="2"/>
  <c r="AN321" i="2"/>
  <c r="AN320" i="2"/>
  <c r="AN319" i="2"/>
  <c r="AN318" i="2"/>
  <c r="AN317" i="2"/>
  <c r="AN316" i="2"/>
  <c r="AN315" i="2"/>
  <c r="AN314" i="2"/>
  <c r="AN313" i="2"/>
  <c r="AN312" i="2"/>
  <c r="AN311" i="2"/>
  <c r="AN310" i="2"/>
  <c r="AN309" i="2"/>
  <c r="AN308" i="2"/>
  <c r="AN307" i="2"/>
  <c r="AN306" i="2"/>
  <c r="AN305" i="2"/>
  <c r="AN304" i="2"/>
  <c r="AN303" i="2"/>
  <c r="AN302" i="2"/>
  <c r="AN301" i="2"/>
  <c r="AN300" i="2"/>
  <c r="AN299" i="2"/>
  <c r="AN298" i="2"/>
  <c r="AN297" i="2"/>
  <c r="AN296" i="2"/>
  <c r="AN295" i="2"/>
  <c r="AN294" i="2"/>
  <c r="AN293" i="2"/>
  <c r="AN292" i="2"/>
  <c r="AN291" i="2"/>
  <c r="AN290" i="2"/>
  <c r="AN289" i="2"/>
  <c r="AN286" i="2"/>
  <c r="AN285" i="2"/>
  <c r="AN284" i="2"/>
  <c r="AN283" i="2"/>
  <c r="AN282" i="2"/>
  <c r="AN281" i="2"/>
  <c r="AN280" i="2"/>
  <c r="AN279" i="2"/>
  <c r="AN278" i="2"/>
  <c r="AN277" i="2"/>
  <c r="AN276" i="2"/>
  <c r="AN275" i="2"/>
  <c r="AN274" i="2"/>
  <c r="AN273" i="2"/>
  <c r="AN272" i="2"/>
  <c r="AN271" i="2"/>
  <c r="AN270" i="2"/>
  <c r="AN269" i="2"/>
  <c r="AN268" i="2"/>
  <c r="AN267" i="2"/>
  <c r="AN266" i="2"/>
  <c r="AN265" i="2"/>
  <c r="AN264" i="2"/>
  <c r="AN263" i="2"/>
  <c r="AN262" i="2"/>
  <c r="AN261" i="2"/>
  <c r="AN260" i="2"/>
  <c r="AN259" i="2"/>
  <c r="AN258" i="2"/>
  <c r="AN257" i="2"/>
  <c r="AN256" i="2"/>
  <c r="AN255" i="2"/>
  <c r="AN254" i="2"/>
  <c r="AN253" i="2"/>
  <c r="AN252" i="2"/>
  <c r="AN251" i="2"/>
  <c r="AN250" i="2"/>
  <c r="AN249" i="2"/>
  <c r="AN248" i="2"/>
  <c r="AN247" i="2"/>
  <c r="AN246" i="2"/>
  <c r="AN245" i="2"/>
  <c r="AN244" i="2"/>
  <c r="AN243" i="2"/>
  <c r="AN242" i="2"/>
  <c r="AN241" i="2"/>
  <c r="AN240" i="2"/>
  <c r="AN239" i="2"/>
  <c r="AN238" i="2"/>
  <c r="AN237" i="2"/>
  <c r="AN236" i="2"/>
  <c r="AN235" i="2"/>
  <c r="AN234" i="2"/>
  <c r="AN233" i="2"/>
  <c r="AN232" i="2"/>
  <c r="AN231" i="2"/>
  <c r="AN230" i="2"/>
  <c r="AN229" i="2"/>
  <c r="AN228" i="2"/>
  <c r="AN227" i="2"/>
  <c r="AN226" i="2"/>
  <c r="AN225" i="2"/>
  <c r="AN224" i="2"/>
  <c r="AN223" i="2"/>
  <c r="AN222" i="2"/>
  <c r="AN221" i="2"/>
  <c r="AN220" i="2"/>
  <c r="AN219" i="2"/>
  <c r="AN218" i="2"/>
  <c r="AN217" i="2"/>
  <c r="AN216" i="2"/>
  <c r="AN215" i="2"/>
  <c r="AN214" i="2"/>
  <c r="AN213" i="2"/>
  <c r="AN212" i="2"/>
  <c r="AN211" i="2"/>
  <c r="AN210" i="2"/>
  <c r="AN209" i="2"/>
  <c r="AN208" i="2"/>
  <c r="AN207" i="2"/>
  <c r="AN206" i="2"/>
  <c r="AN205" i="2"/>
  <c r="AN204" i="2"/>
  <c r="AN203" i="2"/>
  <c r="AN202" i="2"/>
  <c r="AN201" i="2"/>
  <c r="AN200" i="2"/>
  <c r="AN199" i="2"/>
  <c r="AN198" i="2"/>
  <c r="AN197" i="2"/>
  <c r="AN196" i="2"/>
  <c r="AN195" i="2"/>
  <c r="AN194" i="2"/>
  <c r="AN193" i="2"/>
  <c r="AN192" i="2"/>
  <c r="AN191" i="2"/>
  <c r="AN190" i="2"/>
  <c r="AN189" i="2"/>
  <c r="AN188" i="2"/>
  <c r="AN187" i="2"/>
  <c r="AN186" i="2"/>
  <c r="AN185" i="2"/>
  <c r="AN184" i="2"/>
  <c r="AN183" i="2"/>
  <c r="AN182" i="2"/>
  <c r="AN181" i="2"/>
  <c r="AN180" i="2"/>
  <c r="AN179" i="2"/>
  <c r="AN178" i="2"/>
  <c r="AN177" i="2"/>
  <c r="AN176" i="2"/>
  <c r="AN175" i="2"/>
  <c r="AN174" i="2"/>
  <c r="AN173" i="2"/>
  <c r="AN172" i="2"/>
  <c r="AN171" i="2"/>
  <c r="AN170" i="2"/>
  <c r="AN169" i="2"/>
  <c r="AN168" i="2"/>
  <c r="AN167" i="2"/>
  <c r="AN166" i="2"/>
  <c r="AN165" i="2"/>
  <c r="AN164" i="2"/>
  <c r="AN163" i="2"/>
  <c r="AN162" i="2"/>
  <c r="AN161" i="2"/>
  <c r="AN160" i="2"/>
  <c r="AN159" i="2"/>
  <c r="AN158" i="2"/>
  <c r="AN157" i="2"/>
  <c r="AN156" i="2"/>
  <c r="AN155" i="2"/>
  <c r="AN154" i="2"/>
  <c r="AN153" i="2"/>
  <c r="AN152" i="2"/>
  <c r="AN151" i="2"/>
  <c r="AN150" i="2"/>
  <c r="AN149" i="2"/>
  <c r="AN148" i="2"/>
  <c r="AN147" i="2"/>
  <c r="AN146" i="2"/>
  <c r="AN145" i="2"/>
  <c r="AN144" i="2"/>
  <c r="AN143"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82" i="2"/>
  <c r="AN81" i="2"/>
  <c r="AN80" i="2"/>
  <c r="AN79" i="2"/>
  <c r="AN78" i="2"/>
  <c r="AN77" i="2"/>
  <c r="AN76" i="2"/>
  <c r="AN75" i="2"/>
  <c r="AN74" i="2"/>
  <c r="AN7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N8" i="2"/>
  <c r="AN7" i="2"/>
  <c r="AN6" i="2"/>
  <c r="AN5" i="2"/>
  <c r="AN4" i="2"/>
  <c r="AN3" i="2"/>
  <c r="AN2" i="2"/>
  <c r="G83" i="5"/>
  <c r="G82" i="5"/>
  <c r="G81" i="5"/>
  <c r="G80" i="5"/>
  <c r="G79" i="5"/>
  <c r="G78" i="5"/>
  <c r="AM375" i="2" l="1"/>
  <c r="AM374" i="2"/>
  <c r="AM373" i="2"/>
  <c r="AM372" i="2"/>
  <c r="AM371" i="2"/>
  <c r="AM370" i="2"/>
  <c r="AM369" i="2"/>
  <c r="AM368" i="2"/>
  <c r="AM367" i="2"/>
  <c r="AM366" i="2"/>
  <c r="AM365" i="2"/>
  <c r="AM364" i="2"/>
  <c r="AM363" i="2"/>
  <c r="AM362" i="2"/>
  <c r="AM361" i="2"/>
  <c r="AM360" i="2"/>
  <c r="AM359" i="2"/>
  <c r="AM358" i="2"/>
  <c r="AM357" i="2"/>
  <c r="AM356" i="2"/>
  <c r="AM354" i="2"/>
  <c r="AM353" i="2"/>
  <c r="AM355" i="2"/>
  <c r="AM351" i="2"/>
  <c r="AM350" i="2"/>
  <c r="AM349" i="2"/>
  <c r="AM348" i="2"/>
  <c r="AM347" i="2"/>
  <c r="AM346" i="2"/>
  <c r="AM345" i="2"/>
  <c r="AM344" i="2"/>
  <c r="AM343" i="2"/>
  <c r="AM342" i="2"/>
  <c r="AM341" i="2"/>
  <c r="AM340" i="2"/>
  <c r="AM339" i="2"/>
  <c r="AM338" i="2"/>
  <c r="AM337" i="2"/>
  <c r="AM336" i="2"/>
  <c r="AM335" i="2"/>
  <c r="AM334" i="2"/>
  <c r="AM333" i="2"/>
  <c r="AM332" i="2"/>
  <c r="AM331" i="2"/>
  <c r="AM330" i="2"/>
  <c r="AM329" i="2"/>
  <c r="AM328" i="2"/>
  <c r="AM327" i="2"/>
  <c r="AM326" i="2"/>
  <c r="AM325" i="2"/>
  <c r="AM324" i="2"/>
  <c r="AM323" i="2"/>
  <c r="AM322" i="2"/>
  <c r="AM321" i="2"/>
  <c r="AM320" i="2"/>
  <c r="AM319" i="2"/>
  <c r="AM318" i="2"/>
  <c r="AM317" i="2"/>
  <c r="AM316" i="2"/>
  <c r="AM315" i="2"/>
  <c r="AM314" i="2"/>
  <c r="AM313" i="2"/>
  <c r="AM312" i="2"/>
  <c r="AM311" i="2"/>
  <c r="AM310" i="2"/>
  <c r="AM309" i="2"/>
  <c r="AM308" i="2"/>
  <c r="AM307" i="2"/>
  <c r="AM306" i="2"/>
  <c r="AM305" i="2"/>
  <c r="AM304" i="2"/>
  <c r="AM303" i="2"/>
  <c r="AM302" i="2"/>
  <c r="AM301" i="2"/>
  <c r="AM300" i="2"/>
  <c r="AM299" i="2"/>
  <c r="AM298" i="2"/>
  <c r="AM297" i="2"/>
  <c r="AM296" i="2"/>
  <c r="AM295" i="2"/>
  <c r="AM294" i="2"/>
  <c r="AM293" i="2"/>
  <c r="AM292" i="2"/>
  <c r="AM291" i="2"/>
  <c r="AM290" i="2"/>
  <c r="AM289" i="2"/>
  <c r="AM286" i="2"/>
  <c r="AM285" i="2"/>
  <c r="AM284" i="2"/>
  <c r="AM283" i="2"/>
  <c r="AM282" i="2"/>
  <c r="AM281" i="2"/>
  <c r="AM280" i="2"/>
  <c r="AM279" i="2"/>
  <c r="AM278" i="2"/>
  <c r="AM277" i="2"/>
  <c r="AM276" i="2"/>
  <c r="AM275" i="2"/>
  <c r="AM274" i="2"/>
  <c r="AM273" i="2"/>
  <c r="AM272" i="2"/>
  <c r="AM271" i="2"/>
  <c r="AM270" i="2"/>
  <c r="AM269" i="2"/>
  <c r="AM268" i="2"/>
  <c r="AM267" i="2"/>
  <c r="AM266" i="2"/>
  <c r="AM265" i="2"/>
  <c r="AM264" i="2"/>
  <c r="AM263" i="2"/>
  <c r="AM262" i="2"/>
  <c r="AM261" i="2"/>
  <c r="AM260" i="2"/>
  <c r="AM259" i="2"/>
  <c r="AM258" i="2"/>
  <c r="AM257" i="2"/>
  <c r="AM256" i="2"/>
  <c r="AM255" i="2"/>
  <c r="AM254" i="2"/>
  <c r="AM253" i="2"/>
  <c r="AM252" i="2"/>
  <c r="AM251" i="2"/>
  <c r="AM250" i="2"/>
  <c r="AM249" i="2"/>
  <c r="AM248" i="2"/>
  <c r="AM247" i="2"/>
  <c r="AM246" i="2"/>
  <c r="AM245" i="2"/>
  <c r="AM244" i="2"/>
  <c r="AM243" i="2"/>
  <c r="AM242" i="2"/>
  <c r="AM241" i="2"/>
  <c r="AM240" i="2"/>
  <c r="AM239" i="2"/>
  <c r="AM238" i="2"/>
  <c r="AM237" i="2"/>
  <c r="AM236" i="2"/>
  <c r="AM235" i="2"/>
  <c r="AM234" i="2"/>
  <c r="AM233" i="2"/>
  <c r="AM232" i="2"/>
  <c r="AM231" i="2"/>
  <c r="AM230" i="2"/>
  <c r="AM229" i="2"/>
  <c r="AM228" i="2"/>
  <c r="AM227" i="2"/>
  <c r="AM226" i="2"/>
  <c r="AM225" i="2"/>
  <c r="AM224" i="2"/>
  <c r="AM223" i="2"/>
  <c r="AM222" i="2"/>
  <c r="AM221" i="2"/>
  <c r="AM220" i="2"/>
  <c r="AM219" i="2"/>
  <c r="AM218" i="2"/>
  <c r="AM217" i="2"/>
  <c r="AM216" i="2"/>
  <c r="AM215" i="2"/>
  <c r="AM214" i="2"/>
  <c r="AM213" i="2"/>
  <c r="AM212" i="2"/>
  <c r="AM211" i="2"/>
  <c r="AM210" i="2"/>
  <c r="AM209" i="2"/>
  <c r="AM208" i="2"/>
  <c r="AM207" i="2"/>
  <c r="AM206" i="2"/>
  <c r="AM205" i="2"/>
  <c r="AM204" i="2"/>
  <c r="AM203" i="2"/>
  <c r="AM202" i="2"/>
  <c r="AM201" i="2"/>
  <c r="AM200" i="2"/>
  <c r="AM199" i="2"/>
  <c r="AM198" i="2"/>
  <c r="AM197" i="2"/>
  <c r="AM196" i="2"/>
  <c r="AM195" i="2"/>
  <c r="AM194" i="2"/>
  <c r="AM193" i="2"/>
  <c r="AM192" i="2"/>
  <c r="AM191" i="2"/>
  <c r="AM190" i="2"/>
  <c r="AM189" i="2"/>
  <c r="AM188" i="2"/>
  <c r="AM187" i="2"/>
  <c r="AM186" i="2"/>
  <c r="AM185" i="2"/>
  <c r="AM184" i="2"/>
  <c r="AM183" i="2"/>
  <c r="AM182" i="2"/>
  <c r="AM181" i="2"/>
  <c r="AM180" i="2"/>
  <c r="AM179" i="2"/>
  <c r="AM178" i="2"/>
  <c r="AM177" i="2"/>
  <c r="AM176" i="2"/>
  <c r="AM175" i="2"/>
  <c r="AM174" i="2"/>
  <c r="AM173" i="2"/>
  <c r="AM172" i="2"/>
  <c r="AM171" i="2"/>
  <c r="AM170" i="2"/>
  <c r="AM169" i="2"/>
  <c r="AM168" i="2"/>
  <c r="AM167" i="2"/>
  <c r="AM166" i="2"/>
  <c r="AM165" i="2"/>
  <c r="AM164" i="2"/>
  <c r="AM163" i="2"/>
  <c r="AM162" i="2"/>
  <c r="AM161" i="2"/>
  <c r="AM160" i="2"/>
  <c r="AM159" i="2"/>
  <c r="AM158" i="2"/>
  <c r="AM157" i="2"/>
  <c r="AM156" i="2"/>
  <c r="AM155" i="2"/>
  <c r="AM154" i="2"/>
  <c r="AM153" i="2"/>
  <c r="AM152" i="2"/>
  <c r="AM151" i="2"/>
  <c r="AM150" i="2"/>
  <c r="AM149" i="2"/>
  <c r="AM148" i="2"/>
  <c r="AM147" i="2"/>
  <c r="AM146" i="2"/>
  <c r="AM145" i="2"/>
  <c r="AM144" i="2"/>
  <c r="AM143" i="2"/>
  <c r="AM142" i="2"/>
  <c r="AM141" i="2"/>
  <c r="AM140" i="2"/>
  <c r="AM139" i="2"/>
  <c r="AM138" i="2"/>
  <c r="AM137" i="2"/>
  <c r="AM136" i="2"/>
  <c r="AM135" i="2"/>
  <c r="AM134" i="2"/>
  <c r="AM133" i="2"/>
  <c r="AM132" i="2"/>
  <c r="AM131" i="2"/>
  <c r="AM130" i="2"/>
  <c r="AM129" i="2"/>
  <c r="AM128" i="2"/>
  <c r="AM127" i="2"/>
  <c r="AM126" i="2"/>
  <c r="AM125" i="2"/>
  <c r="AM124" i="2"/>
  <c r="AM123" i="2"/>
  <c r="AM122" i="2"/>
  <c r="AM121" i="2"/>
  <c r="AM120" i="2"/>
  <c r="AM119" i="2"/>
  <c r="AM118" i="2"/>
  <c r="AM117" i="2"/>
  <c r="AM116" i="2"/>
  <c r="AM115" i="2"/>
  <c r="AM114" i="2"/>
  <c r="AM113" i="2"/>
  <c r="AM112" i="2"/>
  <c r="AM111" i="2"/>
  <c r="AM110" i="2"/>
  <c r="AM109" i="2"/>
  <c r="AM108" i="2"/>
  <c r="AM107" i="2"/>
  <c r="AM106" i="2"/>
  <c r="AM105" i="2"/>
  <c r="AM104" i="2"/>
  <c r="AM103" i="2"/>
  <c r="AM102" i="2"/>
  <c r="AM101" i="2"/>
  <c r="AM100" i="2"/>
  <c r="AM99" i="2"/>
  <c r="AM98" i="2"/>
  <c r="AM97" i="2"/>
  <c r="AM96" i="2"/>
  <c r="AM95" i="2"/>
  <c r="AM94" i="2"/>
  <c r="AM93" i="2"/>
  <c r="AM92" i="2"/>
  <c r="AM91" i="2"/>
  <c r="AM90" i="2"/>
  <c r="AM89" i="2"/>
  <c r="AM88" i="2"/>
  <c r="AM87" i="2"/>
  <c r="AM86" i="2"/>
  <c r="AM85" i="2"/>
  <c r="AM84" i="2"/>
  <c r="AM83" i="2"/>
  <c r="AM82" i="2"/>
  <c r="AM81" i="2"/>
  <c r="AM80" i="2"/>
  <c r="AM79" i="2"/>
  <c r="AM78" i="2"/>
  <c r="AM77" i="2"/>
  <c r="AM76" i="2"/>
  <c r="AM75" i="2"/>
  <c r="AM74" i="2"/>
  <c r="AM73" i="2"/>
  <c r="AM72" i="2"/>
  <c r="AM71" i="2"/>
  <c r="AM70" i="2"/>
  <c r="AM69" i="2"/>
  <c r="AM68" i="2"/>
  <c r="AM67" i="2"/>
  <c r="AM66" i="2"/>
  <c r="AM65" i="2"/>
  <c r="AM64" i="2"/>
  <c r="AM63" i="2"/>
  <c r="AM62" i="2"/>
  <c r="AM61"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10" i="2"/>
  <c r="AM9" i="2"/>
  <c r="AM8" i="2"/>
  <c r="AM7" i="2"/>
  <c r="AM6" i="2"/>
  <c r="AM5" i="2"/>
  <c r="AM4" i="2"/>
  <c r="AM3" i="2"/>
  <c r="AM2" i="2"/>
  <c r="AL375" i="2"/>
  <c r="AL374" i="2"/>
  <c r="AL373" i="2"/>
  <c r="AL372" i="2"/>
  <c r="AL371" i="2"/>
  <c r="AL370" i="2"/>
  <c r="AL369" i="2"/>
  <c r="AL368" i="2"/>
  <c r="AL367" i="2"/>
  <c r="AL366" i="2"/>
  <c r="AL365" i="2"/>
  <c r="AL364" i="2"/>
  <c r="AL363" i="2"/>
  <c r="AL362" i="2"/>
  <c r="AL361" i="2"/>
  <c r="AL360" i="2"/>
  <c r="AL359" i="2"/>
  <c r="AL358" i="2"/>
  <c r="AL357" i="2"/>
  <c r="AL356" i="2"/>
  <c r="AL354" i="2"/>
  <c r="AL353" i="2"/>
  <c r="AL355"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L8" i="2"/>
  <c r="AL7" i="2"/>
  <c r="AL5" i="2"/>
  <c r="AL4" i="2"/>
  <c r="AL3" i="2"/>
  <c r="AL2" i="2"/>
  <c r="G77" i="5"/>
  <c r="G76" i="5"/>
  <c r="G75" i="5"/>
  <c r="G74" i="5"/>
  <c r="G73" i="5"/>
  <c r="G72" i="5"/>
  <c r="G71" i="5"/>
  <c r="CJ6" i="2" l="1"/>
  <c r="F9" i="6"/>
  <c r="F8" i="6"/>
  <c r="E8" i="6"/>
  <c r="F7" i="6"/>
  <c r="E7" i="6"/>
  <c r="F6" i="6"/>
  <c r="E6" i="6"/>
  <c r="F5" i="6"/>
  <c r="E5" i="6"/>
  <c r="F4" i="6"/>
  <c r="E4" i="6"/>
  <c r="F3" i="6"/>
  <c r="E3" i="6"/>
  <c r="CL2" i="6" l="1"/>
  <c r="G70" i="5"/>
  <c r="G69" i="5"/>
  <c r="G68" i="5"/>
  <c r="G67" i="5"/>
  <c r="G66" i="5"/>
  <c r="G65" i="5"/>
  <c r="G64" i="5"/>
  <c r="AK375" i="2" l="1"/>
  <c r="AK374" i="2"/>
  <c r="AK373" i="2"/>
  <c r="AK372" i="2"/>
  <c r="AK371" i="2"/>
  <c r="AK370" i="2"/>
  <c r="AK369" i="2"/>
  <c r="AK368" i="2"/>
  <c r="AK367" i="2"/>
  <c r="AK366" i="2"/>
  <c r="AK365" i="2"/>
  <c r="AK364" i="2"/>
  <c r="AK363" i="2"/>
  <c r="AK362" i="2"/>
  <c r="AK361" i="2"/>
  <c r="AK360" i="2"/>
  <c r="AK359" i="2"/>
  <c r="AK358" i="2"/>
  <c r="AK357" i="2"/>
  <c r="AK356" i="2"/>
  <c r="AK354" i="2"/>
  <c r="AK353" i="2"/>
  <c r="AK355" i="2"/>
  <c r="AK351" i="2"/>
  <c r="AK350" i="2"/>
  <c r="AK349" i="2"/>
  <c r="AK348" i="2"/>
  <c r="AK347" i="2"/>
  <c r="AK346" i="2"/>
  <c r="AK345" i="2"/>
  <c r="AK344" i="2"/>
  <c r="AK343" i="2"/>
  <c r="AK342" i="2"/>
  <c r="AK341" i="2"/>
  <c r="AK340" i="2"/>
  <c r="AK339" i="2"/>
  <c r="AK338" i="2"/>
  <c r="AK337" i="2"/>
  <c r="AK336" i="2"/>
  <c r="AK335" i="2"/>
  <c r="AK334" i="2"/>
  <c r="AK333" i="2"/>
  <c r="AK332" i="2"/>
  <c r="AK331" i="2"/>
  <c r="AK330" i="2"/>
  <c r="AK329" i="2"/>
  <c r="AK328" i="2"/>
  <c r="AK327" i="2"/>
  <c r="AK326" i="2"/>
  <c r="AK325" i="2"/>
  <c r="AK324" i="2"/>
  <c r="AK323" i="2"/>
  <c r="AK322" i="2"/>
  <c r="AK321" i="2"/>
  <c r="AK320" i="2"/>
  <c r="AK319" i="2"/>
  <c r="AK318" i="2"/>
  <c r="AK317" i="2"/>
  <c r="AK316" i="2"/>
  <c r="AK315" i="2"/>
  <c r="AK314" i="2"/>
  <c r="AK313" i="2"/>
  <c r="AK312" i="2"/>
  <c r="AK311" i="2"/>
  <c r="AK310" i="2"/>
  <c r="AK309" i="2"/>
  <c r="AK308" i="2"/>
  <c r="AK307" i="2"/>
  <c r="AK306" i="2"/>
  <c r="AK305" i="2"/>
  <c r="AK304" i="2"/>
  <c r="AK303" i="2"/>
  <c r="AK302" i="2"/>
  <c r="AK301" i="2"/>
  <c r="AK300" i="2"/>
  <c r="AK299" i="2"/>
  <c r="AK298" i="2"/>
  <c r="AK297" i="2"/>
  <c r="AK296" i="2"/>
  <c r="AK295" i="2"/>
  <c r="AK294" i="2"/>
  <c r="AK293" i="2"/>
  <c r="AK292" i="2"/>
  <c r="AK291" i="2"/>
  <c r="AK290" i="2"/>
  <c r="AK289" i="2"/>
  <c r="AK285" i="2"/>
  <c r="AK286" i="2"/>
  <c r="AK284" i="2"/>
  <c r="AK283" i="2"/>
  <c r="AK282" i="2"/>
  <c r="AK281" i="2"/>
  <c r="AK280" i="2"/>
  <c r="AK279" i="2"/>
  <c r="AK278" i="2"/>
  <c r="AK277" i="2"/>
  <c r="AK276" i="2"/>
  <c r="AK275" i="2"/>
  <c r="AK274" i="2"/>
  <c r="AK273" i="2"/>
  <c r="AK272" i="2"/>
  <c r="AK271" i="2"/>
  <c r="AK270" i="2"/>
  <c r="AK269" i="2"/>
  <c r="AK268" i="2"/>
  <c r="AK267" i="2"/>
  <c r="AK266" i="2"/>
  <c r="AK265" i="2"/>
  <c r="AK264" i="2"/>
  <c r="AK263" i="2"/>
  <c r="AK262" i="2"/>
  <c r="AK261" i="2"/>
  <c r="AK260" i="2"/>
  <c r="AK259" i="2"/>
  <c r="AK258" i="2"/>
  <c r="AK257" i="2"/>
  <c r="AK256" i="2"/>
  <c r="AK255" i="2"/>
  <c r="AK254" i="2"/>
  <c r="AK253" i="2"/>
  <c r="AK252" i="2"/>
  <c r="AK251" i="2"/>
  <c r="AK250" i="2"/>
  <c r="AK249" i="2"/>
  <c r="AK248" i="2"/>
  <c r="AK247" i="2"/>
  <c r="AK246" i="2"/>
  <c r="AK245" i="2"/>
  <c r="AK244" i="2"/>
  <c r="AK243" i="2"/>
  <c r="AK242" i="2"/>
  <c r="AK241" i="2"/>
  <c r="AK240"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c r="AK203" i="2"/>
  <c r="AK202" i="2"/>
  <c r="AK201" i="2"/>
  <c r="AK200" i="2"/>
  <c r="AK199" i="2"/>
  <c r="AK198" i="2"/>
  <c r="AK197" i="2"/>
  <c r="AK196" i="2"/>
  <c r="AK195" i="2"/>
  <c r="AK194" i="2"/>
  <c r="AK193" i="2"/>
  <c r="AK192" i="2"/>
  <c r="AK191" i="2"/>
  <c r="AK190" i="2"/>
  <c r="AK189" i="2"/>
  <c r="AK188" i="2"/>
  <c r="AK187" i="2"/>
  <c r="AK186" i="2"/>
  <c r="AK185" i="2"/>
  <c r="AK184" i="2"/>
  <c r="AK183" i="2"/>
  <c r="AK182" i="2"/>
  <c r="AK181" i="2"/>
  <c r="AK180" i="2"/>
  <c r="AK179" i="2"/>
  <c r="AK178" i="2"/>
  <c r="AK177" i="2"/>
  <c r="AK176" i="2"/>
  <c r="AK175" i="2"/>
  <c r="AK174" i="2"/>
  <c r="AK173" i="2"/>
  <c r="AK172" i="2"/>
  <c r="AK171" i="2"/>
  <c r="AK170" i="2"/>
  <c r="AK169" i="2"/>
  <c r="AK168" i="2"/>
  <c r="AK167" i="2"/>
  <c r="AK166" i="2"/>
  <c r="AK165" i="2"/>
  <c r="AK164" i="2"/>
  <c r="AK163" i="2"/>
  <c r="AK162" i="2"/>
  <c r="AK161" i="2"/>
  <c r="AK160" i="2"/>
  <c r="AK159" i="2"/>
  <c r="AK158" i="2"/>
  <c r="AK157" i="2"/>
  <c r="AK156" i="2"/>
  <c r="AK155" i="2"/>
  <c r="AK154" i="2"/>
  <c r="AK153" i="2"/>
  <c r="AK152" i="2"/>
  <c r="AK151" i="2"/>
  <c r="AK150" i="2"/>
  <c r="AK149" i="2"/>
  <c r="AK148" i="2"/>
  <c r="AK147" i="2"/>
  <c r="AK146" i="2"/>
  <c r="AK145" i="2"/>
  <c r="AK144" i="2"/>
  <c r="AK143" i="2"/>
  <c r="AK142" i="2"/>
  <c r="AK141" i="2"/>
  <c r="AK140" i="2"/>
  <c r="AK139" i="2"/>
  <c r="AK138" i="2"/>
  <c r="AK137" i="2"/>
  <c r="AK136" i="2"/>
  <c r="AK135" i="2"/>
  <c r="AK134" i="2"/>
  <c r="AK133" i="2"/>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 i="2"/>
  <c r="AK5" i="2"/>
  <c r="AK4" i="2"/>
  <c r="AK3" i="2"/>
  <c r="AK2" i="2"/>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L321" i="13" l="1"/>
  <c r="K321" i="13"/>
  <c r="J321" i="13"/>
  <c r="I321" i="13"/>
  <c r="H321" i="13"/>
  <c r="G321" i="13"/>
  <c r="F321" i="13"/>
  <c r="E321" i="13"/>
  <c r="D321" i="13"/>
  <c r="C321" i="13"/>
  <c r="B321" i="13"/>
  <c r="AJ375" i="2" l="1"/>
  <c r="AJ374" i="2"/>
  <c r="AJ373" i="2"/>
  <c r="AJ372" i="2"/>
  <c r="AJ371" i="2"/>
  <c r="AJ370" i="2"/>
  <c r="AJ369" i="2"/>
  <c r="AJ368" i="2"/>
  <c r="AJ367" i="2"/>
  <c r="AJ366" i="2"/>
  <c r="AJ365" i="2"/>
  <c r="AJ364" i="2"/>
  <c r="AJ363" i="2"/>
  <c r="AJ362" i="2"/>
  <c r="AJ361" i="2"/>
  <c r="AJ360" i="2"/>
  <c r="AJ359" i="2"/>
  <c r="AJ358" i="2"/>
  <c r="AJ357" i="2"/>
  <c r="AJ356" i="2"/>
  <c r="AJ354" i="2"/>
  <c r="AJ353" i="2"/>
  <c r="AJ355" i="2"/>
  <c r="AJ351" i="2"/>
  <c r="AJ350" i="2"/>
  <c r="AJ349" i="2"/>
  <c r="AJ348" i="2"/>
  <c r="AJ347" i="2"/>
  <c r="AJ346" i="2"/>
  <c r="AJ345" i="2"/>
  <c r="AJ344" i="2"/>
  <c r="AJ343" i="2"/>
  <c r="AJ342" i="2"/>
  <c r="AJ341" i="2"/>
  <c r="AJ340" i="2"/>
  <c r="AJ339" i="2"/>
  <c r="AJ338" i="2"/>
  <c r="AJ337" i="2"/>
  <c r="AJ336" i="2"/>
  <c r="AJ335" i="2"/>
  <c r="AJ334" i="2"/>
  <c r="AJ333" i="2"/>
  <c r="AJ332" i="2"/>
  <c r="AJ331" i="2"/>
  <c r="AJ330" i="2"/>
  <c r="AJ329" i="2"/>
  <c r="AJ328" i="2"/>
  <c r="AJ327" i="2"/>
  <c r="AJ326" i="2"/>
  <c r="AJ325" i="2"/>
  <c r="AJ324" i="2"/>
  <c r="AJ323" i="2"/>
  <c r="AJ322" i="2"/>
  <c r="AJ321" i="2"/>
  <c r="AJ320" i="2"/>
  <c r="AJ319" i="2"/>
  <c r="AJ318" i="2"/>
  <c r="AJ317" i="2"/>
  <c r="AJ316" i="2"/>
  <c r="AJ315" i="2"/>
  <c r="AJ314" i="2"/>
  <c r="AJ313" i="2"/>
  <c r="AJ312" i="2"/>
  <c r="AJ311" i="2"/>
  <c r="AJ310" i="2"/>
  <c r="AJ309" i="2"/>
  <c r="AJ308" i="2"/>
  <c r="AJ307" i="2"/>
  <c r="AJ306" i="2"/>
  <c r="AJ305" i="2"/>
  <c r="AJ304" i="2"/>
  <c r="AJ303" i="2"/>
  <c r="AJ302" i="2"/>
  <c r="AJ301" i="2"/>
  <c r="AJ300" i="2"/>
  <c r="AJ299" i="2"/>
  <c r="AJ298" i="2"/>
  <c r="AJ297" i="2"/>
  <c r="AJ296" i="2"/>
  <c r="AJ295" i="2"/>
  <c r="AJ294" i="2"/>
  <c r="AJ293" i="2"/>
  <c r="AJ292" i="2"/>
  <c r="AJ291" i="2"/>
  <c r="AJ290" i="2"/>
  <c r="AJ289" i="2"/>
  <c r="AJ285" i="2"/>
  <c r="AJ286" i="2"/>
  <c r="AJ284" i="2"/>
  <c r="AJ283" i="2"/>
  <c r="AJ282" i="2"/>
  <c r="AJ281" i="2"/>
  <c r="AJ280" i="2"/>
  <c r="AJ279" i="2"/>
  <c r="AJ278" i="2"/>
  <c r="AJ277" i="2"/>
  <c r="AJ276" i="2"/>
  <c r="AJ275" i="2"/>
  <c r="AJ274" i="2"/>
  <c r="AJ273" i="2"/>
  <c r="AJ272" i="2"/>
  <c r="AJ271" i="2"/>
  <c r="AJ270" i="2"/>
  <c r="AJ269" i="2"/>
  <c r="AJ268" i="2"/>
  <c r="AJ267" i="2"/>
  <c r="AJ266" i="2"/>
  <c r="AJ265" i="2"/>
  <c r="AJ264" i="2"/>
  <c r="AJ263" i="2"/>
  <c r="AJ262" i="2"/>
  <c r="AJ261" i="2"/>
  <c r="AJ260" i="2"/>
  <c r="AJ259" i="2"/>
  <c r="AJ258" i="2"/>
  <c r="AJ257" i="2"/>
  <c r="AJ256" i="2"/>
  <c r="AJ255" i="2"/>
  <c r="AJ254" i="2"/>
  <c r="AJ253" i="2"/>
  <c r="AJ252" i="2"/>
  <c r="AJ251" i="2"/>
  <c r="AJ250" i="2"/>
  <c r="AJ249" i="2"/>
  <c r="AJ248" i="2"/>
  <c r="AJ247" i="2"/>
  <c r="AJ246" i="2"/>
  <c r="AJ245" i="2"/>
  <c r="AJ244" i="2"/>
  <c r="AJ243" i="2"/>
  <c r="AJ242" i="2"/>
  <c r="AJ241" i="2"/>
  <c r="AJ240" i="2"/>
  <c r="AJ239" i="2"/>
  <c r="AJ238" i="2"/>
  <c r="AJ237" i="2"/>
  <c r="AJ236" i="2"/>
  <c r="AJ235" i="2"/>
  <c r="AJ234" i="2"/>
  <c r="AJ233" i="2"/>
  <c r="AJ232" i="2"/>
  <c r="AJ231" i="2"/>
  <c r="AJ230" i="2"/>
  <c r="AJ229" i="2"/>
  <c r="AJ228" i="2"/>
  <c r="AJ227" i="2"/>
  <c r="AJ226" i="2"/>
  <c r="AJ225" i="2"/>
  <c r="AJ224" i="2"/>
  <c r="AJ223" i="2"/>
  <c r="AJ222" i="2"/>
  <c r="AJ221" i="2"/>
  <c r="AJ220" i="2"/>
  <c r="AJ219" i="2"/>
  <c r="AJ218" i="2"/>
  <c r="AJ217" i="2"/>
  <c r="AJ216" i="2"/>
  <c r="AJ215" i="2"/>
  <c r="AJ214" i="2"/>
  <c r="AJ213" i="2"/>
  <c r="AJ212" i="2"/>
  <c r="AJ211" i="2"/>
  <c r="AJ210" i="2"/>
  <c r="AJ209" i="2"/>
  <c r="AJ208" i="2"/>
  <c r="AJ207" i="2"/>
  <c r="AJ206" i="2"/>
  <c r="AJ205" i="2"/>
  <c r="AJ204" i="2"/>
  <c r="AJ203" i="2"/>
  <c r="AJ202" i="2"/>
  <c r="AJ201" i="2"/>
  <c r="AJ200" i="2"/>
  <c r="AJ199" i="2"/>
  <c r="AJ198" i="2"/>
  <c r="AJ197" i="2"/>
  <c r="AJ196" i="2"/>
  <c r="AJ195" i="2"/>
  <c r="AJ194" i="2"/>
  <c r="AJ193" i="2"/>
  <c r="AJ192" i="2"/>
  <c r="AJ191" i="2"/>
  <c r="AJ190" i="2"/>
  <c r="AJ189" i="2"/>
  <c r="AJ188" i="2"/>
  <c r="AJ187" i="2"/>
  <c r="AJ186" i="2"/>
  <c r="AJ185" i="2"/>
  <c r="AJ184" i="2"/>
  <c r="AJ183" i="2"/>
  <c r="AJ182" i="2"/>
  <c r="AJ181" i="2"/>
  <c r="AJ180" i="2"/>
  <c r="AJ179" i="2"/>
  <c r="AJ178" i="2"/>
  <c r="AJ177" i="2"/>
  <c r="AJ176" i="2"/>
  <c r="AJ175" i="2"/>
  <c r="AJ174" i="2"/>
  <c r="AJ173" i="2"/>
  <c r="AJ172" i="2"/>
  <c r="AJ171" i="2"/>
  <c r="AJ170" i="2"/>
  <c r="AJ169" i="2"/>
  <c r="AJ168" i="2"/>
  <c r="AJ167" i="2"/>
  <c r="AJ166" i="2"/>
  <c r="AJ165" i="2"/>
  <c r="AJ164" i="2"/>
  <c r="AJ163" i="2"/>
  <c r="AJ162" i="2"/>
  <c r="AJ161" i="2"/>
  <c r="AJ160" i="2"/>
  <c r="AJ159" i="2"/>
  <c r="AJ158" i="2"/>
  <c r="AJ157" i="2"/>
  <c r="AJ156" i="2"/>
  <c r="AJ155" i="2"/>
  <c r="AJ154" i="2"/>
  <c r="AJ153" i="2"/>
  <c r="AJ152" i="2"/>
  <c r="AJ151" i="2"/>
  <c r="AJ150" i="2"/>
  <c r="AJ149" i="2"/>
  <c r="AJ148" i="2"/>
  <c r="AJ147" i="2"/>
  <c r="AJ146" i="2"/>
  <c r="AJ145" i="2"/>
  <c r="AJ144" i="2"/>
  <c r="AJ143" i="2"/>
  <c r="AJ142" i="2"/>
  <c r="AJ141" i="2"/>
  <c r="AJ140" i="2"/>
  <c r="AJ139" i="2"/>
  <c r="AJ138" i="2"/>
  <c r="AJ137" i="2"/>
  <c r="AJ136" i="2"/>
  <c r="AJ135" i="2"/>
  <c r="AJ134" i="2"/>
  <c r="AJ133" i="2"/>
  <c r="AJ132" i="2"/>
  <c r="AJ131" i="2"/>
  <c r="AJ130" i="2"/>
  <c r="AJ129" i="2"/>
  <c r="AJ128" i="2"/>
  <c r="AJ127" i="2"/>
  <c r="AJ126" i="2"/>
  <c r="AJ125" i="2"/>
  <c r="AJ124" i="2"/>
  <c r="AJ123" i="2"/>
  <c r="AJ122" i="2"/>
  <c r="AJ121" i="2"/>
  <c r="AJ120" i="2"/>
  <c r="AJ119" i="2"/>
  <c r="AJ118" i="2"/>
  <c r="AJ117" i="2"/>
  <c r="AJ116" i="2"/>
  <c r="AJ115" i="2"/>
  <c r="AJ114" i="2"/>
  <c r="AJ113" i="2"/>
  <c r="AJ112" i="2"/>
  <c r="AJ111" i="2"/>
  <c r="AJ110" i="2"/>
  <c r="AJ109" i="2"/>
  <c r="AJ108" i="2"/>
  <c r="AJ107" i="2"/>
  <c r="AJ106" i="2"/>
  <c r="AJ105" i="2"/>
  <c r="AJ104" i="2"/>
  <c r="AJ103" i="2"/>
  <c r="AJ102" i="2"/>
  <c r="AJ101" i="2"/>
  <c r="AJ100" i="2"/>
  <c r="AJ99" i="2"/>
  <c r="AJ98" i="2"/>
  <c r="AJ97" i="2"/>
  <c r="AJ96" i="2"/>
  <c r="AJ95" i="2"/>
  <c r="AJ94" i="2"/>
  <c r="AJ93" i="2"/>
  <c r="AJ92" i="2"/>
  <c r="AJ91" i="2"/>
  <c r="AJ90" i="2"/>
  <c r="AJ89" i="2"/>
  <c r="AJ88" i="2"/>
  <c r="AJ87" i="2"/>
  <c r="AJ86" i="2"/>
  <c r="AJ85" i="2"/>
  <c r="AJ84" i="2"/>
  <c r="AJ83" i="2"/>
  <c r="AJ82" i="2"/>
  <c r="AJ81" i="2"/>
  <c r="AJ80" i="2"/>
  <c r="AJ79" i="2"/>
  <c r="AJ78" i="2"/>
  <c r="AJ77" i="2"/>
  <c r="AJ76" i="2"/>
  <c r="AJ75" i="2"/>
  <c r="AJ74" i="2"/>
  <c r="AJ73" i="2"/>
  <c r="AJ72" i="2"/>
  <c r="AJ71" i="2"/>
  <c r="AJ70" i="2"/>
  <c r="AJ69" i="2"/>
  <c r="AJ68" i="2"/>
  <c r="AJ67" i="2"/>
  <c r="AJ66" i="2"/>
  <c r="AJ65" i="2"/>
  <c r="AJ64" i="2"/>
  <c r="AJ63" i="2"/>
  <c r="AJ62" i="2"/>
  <c r="AJ61" i="2"/>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J9" i="2"/>
  <c r="AJ8" i="2"/>
  <c r="AJ7" i="2"/>
  <c r="AJ6" i="2"/>
  <c r="AJ5" i="2"/>
  <c r="AJ4" i="2"/>
  <c r="AJ3" i="2"/>
  <c r="AJ2" i="2"/>
  <c r="AI375" i="2"/>
  <c r="AI374" i="2"/>
  <c r="AI373" i="2"/>
  <c r="AI372" i="2"/>
  <c r="AI371" i="2"/>
  <c r="AI370" i="2"/>
  <c r="AI369" i="2"/>
  <c r="AI368" i="2"/>
  <c r="AI367" i="2"/>
  <c r="AI366" i="2"/>
  <c r="AI365" i="2"/>
  <c r="AI364" i="2"/>
  <c r="AI363" i="2"/>
  <c r="AI362" i="2"/>
  <c r="AI361" i="2"/>
  <c r="AI360" i="2"/>
  <c r="AI359" i="2"/>
  <c r="AI358" i="2"/>
  <c r="AI357" i="2"/>
  <c r="AI356" i="2"/>
  <c r="AI354" i="2"/>
  <c r="AI353" i="2"/>
  <c r="AI355" i="2"/>
  <c r="AI351" i="2"/>
  <c r="AI350" i="2"/>
  <c r="AI349" i="2"/>
  <c r="AI348" i="2"/>
  <c r="AI347" i="2"/>
  <c r="AI346" i="2"/>
  <c r="AI345" i="2"/>
  <c r="AI344" i="2"/>
  <c r="AI343" i="2"/>
  <c r="AI342" i="2"/>
  <c r="AI341" i="2"/>
  <c r="AI340" i="2"/>
  <c r="AI339" i="2"/>
  <c r="AI338" i="2"/>
  <c r="AI337" i="2"/>
  <c r="AI336" i="2"/>
  <c r="AI335" i="2"/>
  <c r="AI334" i="2"/>
  <c r="AI333" i="2"/>
  <c r="AI332" i="2"/>
  <c r="AI331" i="2"/>
  <c r="AI330" i="2"/>
  <c r="AI329" i="2"/>
  <c r="AI328" i="2"/>
  <c r="AI327" i="2"/>
  <c r="AI326" i="2"/>
  <c r="AI325" i="2"/>
  <c r="AI324" i="2"/>
  <c r="AI323" i="2"/>
  <c r="AI322" i="2"/>
  <c r="AI321" i="2"/>
  <c r="AI320" i="2"/>
  <c r="AI319" i="2"/>
  <c r="AI318" i="2"/>
  <c r="AI317" i="2"/>
  <c r="AI316" i="2"/>
  <c r="AI315" i="2"/>
  <c r="AI314" i="2"/>
  <c r="AI313" i="2"/>
  <c r="AI312" i="2"/>
  <c r="AI311" i="2"/>
  <c r="AI310" i="2"/>
  <c r="AI309" i="2"/>
  <c r="AI308" i="2"/>
  <c r="AI307" i="2"/>
  <c r="AI306" i="2"/>
  <c r="AI305" i="2"/>
  <c r="AI304" i="2"/>
  <c r="AI303" i="2"/>
  <c r="AI302" i="2"/>
  <c r="AI301" i="2"/>
  <c r="AI300" i="2"/>
  <c r="AI299" i="2"/>
  <c r="AI298" i="2"/>
  <c r="AI297" i="2"/>
  <c r="AI296" i="2"/>
  <c r="AI295" i="2"/>
  <c r="AI294" i="2"/>
  <c r="AI293" i="2"/>
  <c r="AI292" i="2"/>
  <c r="AI291" i="2"/>
  <c r="AI290" i="2"/>
  <c r="AI289" i="2"/>
  <c r="AI285" i="2"/>
  <c r="AI286" i="2"/>
  <c r="AI284" i="2"/>
  <c r="AI283" i="2"/>
  <c r="AI282" i="2"/>
  <c r="AI281" i="2"/>
  <c r="AI280" i="2"/>
  <c r="AI279" i="2"/>
  <c r="AI278" i="2"/>
  <c r="AI277" i="2"/>
  <c r="AI276" i="2"/>
  <c r="AI275" i="2"/>
  <c r="AI274" i="2"/>
  <c r="AI273" i="2"/>
  <c r="AI272" i="2"/>
  <c r="AI271" i="2"/>
  <c r="AI270" i="2"/>
  <c r="AI269" i="2"/>
  <c r="AI268" i="2"/>
  <c r="AI267" i="2"/>
  <c r="AI266" i="2"/>
  <c r="AI265" i="2"/>
  <c r="AI264" i="2"/>
  <c r="AI263" i="2"/>
  <c r="AI262" i="2"/>
  <c r="AI261" i="2"/>
  <c r="AI260" i="2"/>
  <c r="AI259" i="2"/>
  <c r="AI258" i="2"/>
  <c r="AI257" i="2"/>
  <c r="AI256" i="2"/>
  <c r="AI255" i="2"/>
  <c r="AI254" i="2"/>
  <c r="AI253" i="2"/>
  <c r="AI252" i="2"/>
  <c r="AI251" i="2"/>
  <c r="AI250" i="2"/>
  <c r="AI249" i="2"/>
  <c r="AI248" i="2"/>
  <c r="AI247" i="2"/>
  <c r="AI246" i="2"/>
  <c r="AI245" i="2"/>
  <c r="AI244" i="2"/>
  <c r="AI243" i="2"/>
  <c r="AI242" i="2"/>
  <c r="AI241" i="2"/>
  <c r="AI240" i="2"/>
  <c r="AI239" i="2"/>
  <c r="AI238" i="2"/>
  <c r="AI237" i="2"/>
  <c r="AI236" i="2"/>
  <c r="AI235" i="2"/>
  <c r="AI234" i="2"/>
  <c r="AI233" i="2"/>
  <c r="AI232" i="2"/>
  <c r="AI231" i="2"/>
  <c r="AI230" i="2"/>
  <c r="AI229" i="2"/>
  <c r="AI228" i="2"/>
  <c r="AI227" i="2"/>
  <c r="AI226" i="2"/>
  <c r="AI225" i="2"/>
  <c r="AI224" i="2"/>
  <c r="AI223" i="2"/>
  <c r="AI222" i="2"/>
  <c r="AI221" i="2"/>
  <c r="AI220" i="2"/>
  <c r="AI219" i="2"/>
  <c r="AI218" i="2"/>
  <c r="AI217" i="2"/>
  <c r="AI216" i="2"/>
  <c r="AI215" i="2"/>
  <c r="AI214" i="2"/>
  <c r="AI213" i="2"/>
  <c r="AI212" i="2"/>
  <c r="AI211" i="2"/>
  <c r="AI210" i="2"/>
  <c r="AI209" i="2"/>
  <c r="AI208" i="2"/>
  <c r="AI207" i="2"/>
  <c r="AI206" i="2"/>
  <c r="AI205" i="2"/>
  <c r="AI204" i="2"/>
  <c r="AI203" i="2"/>
  <c r="AI202" i="2"/>
  <c r="AI201" i="2"/>
  <c r="AI200" i="2"/>
  <c r="AI199" i="2"/>
  <c r="AI198" i="2"/>
  <c r="AI197" i="2"/>
  <c r="AI196" i="2"/>
  <c r="AI195" i="2"/>
  <c r="AI194" i="2"/>
  <c r="AI193" i="2"/>
  <c r="AI192" i="2"/>
  <c r="AI191" i="2"/>
  <c r="AI190" i="2"/>
  <c r="AI189" i="2"/>
  <c r="AI188" i="2"/>
  <c r="AI187" i="2"/>
  <c r="AI186" i="2"/>
  <c r="AI185" i="2"/>
  <c r="AI184" i="2"/>
  <c r="AI183" i="2"/>
  <c r="AI182" i="2"/>
  <c r="AI181" i="2"/>
  <c r="AI180" i="2"/>
  <c r="AI179" i="2"/>
  <c r="AI178" i="2"/>
  <c r="AI177" i="2"/>
  <c r="AI176" i="2"/>
  <c r="AI175" i="2"/>
  <c r="AI174" i="2"/>
  <c r="AI173" i="2"/>
  <c r="AI172" i="2"/>
  <c r="AI171" i="2"/>
  <c r="AI170" i="2"/>
  <c r="AI169" i="2"/>
  <c r="AI168" i="2"/>
  <c r="AI167" i="2"/>
  <c r="AI166" i="2"/>
  <c r="AI165" i="2"/>
  <c r="AI164" i="2"/>
  <c r="AI163" i="2"/>
  <c r="AI162" i="2"/>
  <c r="AI161" i="2"/>
  <c r="AI160" i="2"/>
  <c r="AI159" i="2"/>
  <c r="AI158" i="2"/>
  <c r="AI157" i="2"/>
  <c r="AI156" i="2"/>
  <c r="AI155" i="2"/>
  <c r="AI154" i="2"/>
  <c r="AI153" i="2"/>
  <c r="AI152" i="2"/>
  <c r="AI151" i="2"/>
  <c r="AI150" i="2"/>
  <c r="AI149" i="2"/>
  <c r="AI148" i="2"/>
  <c r="AI147" i="2"/>
  <c r="AI146" i="2"/>
  <c r="AI145" i="2"/>
  <c r="AI144" i="2"/>
  <c r="AI143" i="2"/>
  <c r="AI142" i="2"/>
  <c r="AI141" i="2"/>
  <c r="AI140" i="2"/>
  <c r="AI139" i="2"/>
  <c r="AI138" i="2"/>
  <c r="AI137" i="2"/>
  <c r="AI136" i="2"/>
  <c r="AI135" i="2"/>
  <c r="AI134" i="2"/>
  <c r="AI133" i="2"/>
  <c r="AI132" i="2"/>
  <c r="AI131" i="2"/>
  <c r="AI130" i="2"/>
  <c r="AI129" i="2"/>
  <c r="AI128" i="2"/>
  <c r="AI127" i="2"/>
  <c r="AI126" i="2"/>
  <c r="AI125" i="2"/>
  <c r="AI124" i="2"/>
  <c r="AI123" i="2"/>
  <c r="AI122" i="2"/>
  <c r="AI121" i="2"/>
  <c r="AI120" i="2"/>
  <c r="AI119" i="2"/>
  <c r="AI118" i="2"/>
  <c r="AI117" i="2"/>
  <c r="AI116" i="2"/>
  <c r="AI115" i="2"/>
  <c r="AI114" i="2"/>
  <c r="AI113" i="2"/>
  <c r="AI112" i="2"/>
  <c r="AI111" i="2"/>
  <c r="AI110" i="2"/>
  <c r="AI109" i="2"/>
  <c r="AI108" i="2"/>
  <c r="AI107" i="2"/>
  <c r="AI106" i="2"/>
  <c r="AI105" i="2"/>
  <c r="AI104" i="2"/>
  <c r="AI103" i="2"/>
  <c r="AI102" i="2"/>
  <c r="AI101" i="2"/>
  <c r="AI100" i="2"/>
  <c r="AI99" i="2"/>
  <c r="AI98" i="2"/>
  <c r="AI97" i="2"/>
  <c r="AI96" i="2"/>
  <c r="AI95" i="2"/>
  <c r="AI94" i="2"/>
  <c r="AI93" i="2"/>
  <c r="AI92" i="2"/>
  <c r="AI91" i="2"/>
  <c r="AI90" i="2"/>
  <c r="AI89" i="2"/>
  <c r="AI88" i="2"/>
  <c r="AI87" i="2"/>
  <c r="AI86" i="2"/>
  <c r="AI85" i="2"/>
  <c r="AI84" i="2"/>
  <c r="AI83" i="2"/>
  <c r="AI82" i="2"/>
  <c r="AI81" i="2"/>
  <c r="AI80" i="2"/>
  <c r="AI79" i="2"/>
  <c r="AI78" i="2"/>
  <c r="AI77" i="2"/>
  <c r="AI76" i="2"/>
  <c r="AI75" i="2"/>
  <c r="AI74" i="2"/>
  <c r="AI73" i="2"/>
  <c r="AI72" i="2"/>
  <c r="AI71" i="2"/>
  <c r="AI70" i="2"/>
  <c r="AI69" i="2"/>
  <c r="AI68" i="2"/>
  <c r="AI67" i="2"/>
  <c r="AI66" i="2"/>
  <c r="AI65" i="2"/>
  <c r="AI64" i="2"/>
  <c r="AI63" i="2"/>
  <c r="AI62" i="2"/>
  <c r="AI61" i="2"/>
  <c r="AI60" i="2"/>
  <c r="AI59" i="2"/>
  <c r="AI58" i="2"/>
  <c r="AI57" i="2"/>
  <c r="AI56" i="2"/>
  <c r="AI55" i="2"/>
  <c r="AI54" i="2"/>
  <c r="AI53" i="2"/>
  <c r="AI52" i="2"/>
  <c r="AI51" i="2"/>
  <c r="AI50" i="2"/>
  <c r="AI49" i="2"/>
  <c r="AI48" i="2"/>
  <c r="AI47" i="2"/>
  <c r="AI46" i="2"/>
  <c r="AI45" i="2"/>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I9" i="2"/>
  <c r="AI8" i="2"/>
  <c r="AI7" i="2"/>
  <c r="AI6" i="2"/>
  <c r="AI5" i="2"/>
  <c r="AI4" i="2"/>
  <c r="AI3" i="2"/>
  <c r="AI2" i="2"/>
  <c r="AD375" i="2" l="1"/>
  <c r="AD374" i="2"/>
  <c r="AD373" i="2"/>
  <c r="AD372" i="2"/>
  <c r="AD371" i="2"/>
  <c r="AD370" i="2"/>
  <c r="AD369" i="2"/>
  <c r="AD368" i="2"/>
  <c r="AD367" i="2"/>
  <c r="AD366" i="2"/>
  <c r="AD365" i="2"/>
  <c r="AD364" i="2"/>
  <c r="AD363" i="2"/>
  <c r="AD362" i="2"/>
  <c r="AD361" i="2"/>
  <c r="AD360" i="2"/>
  <c r="AD359" i="2"/>
  <c r="AD358" i="2"/>
  <c r="AD357" i="2"/>
  <c r="AD356" i="2"/>
  <c r="AD354" i="2"/>
  <c r="AD353" i="2"/>
  <c r="AD355"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6" i="2"/>
  <c r="AD295" i="2"/>
  <c r="AD294" i="2"/>
  <c r="AD293" i="2"/>
  <c r="AD292" i="2"/>
  <c r="AD291" i="2"/>
  <c r="AD290" i="2"/>
  <c r="AD289" i="2"/>
  <c r="AD285" i="2"/>
  <c r="AD286"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AD3" i="2"/>
  <c r="AD2" i="2"/>
  <c r="AC375" i="2" l="1"/>
  <c r="AC374" i="2"/>
  <c r="AC373" i="2"/>
  <c r="AC372" i="2"/>
  <c r="AC371" i="2"/>
  <c r="AC370" i="2"/>
  <c r="AC369" i="2"/>
  <c r="AC368" i="2"/>
  <c r="AC367" i="2"/>
  <c r="AC366" i="2"/>
  <c r="AC365" i="2"/>
  <c r="AC364" i="2"/>
  <c r="AC363" i="2"/>
  <c r="AC362" i="2"/>
  <c r="AC361" i="2"/>
  <c r="AC360" i="2"/>
  <c r="AC359" i="2"/>
  <c r="AC358" i="2"/>
  <c r="AC357" i="2"/>
  <c r="AC356" i="2"/>
  <c r="AC354" i="2"/>
  <c r="AC353" i="2"/>
  <c r="AC355"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5" i="2"/>
  <c r="AC286"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AB375" i="2" l="1"/>
  <c r="AB374" i="2"/>
  <c r="AB373" i="2"/>
  <c r="AB372" i="2"/>
  <c r="AB371" i="2"/>
  <c r="AB370" i="2"/>
  <c r="AB369" i="2"/>
  <c r="AB368" i="2"/>
  <c r="AB367" i="2"/>
  <c r="AB366" i="2"/>
  <c r="AB365" i="2"/>
  <c r="AB364" i="2"/>
  <c r="AB363" i="2"/>
  <c r="AB362" i="2"/>
  <c r="AB361" i="2"/>
  <c r="AB360" i="2"/>
  <c r="AB359" i="2"/>
  <c r="AB358" i="2"/>
  <c r="AB357" i="2"/>
  <c r="AB356" i="2"/>
  <c r="AB354" i="2"/>
  <c r="AB353" i="2"/>
  <c r="AB355"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5" i="2"/>
  <c r="AB286"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AB2" i="2"/>
  <c r="AA375" i="2"/>
  <c r="AA374" i="2"/>
  <c r="AA373" i="2"/>
  <c r="AA372" i="2"/>
  <c r="AA371" i="2"/>
  <c r="AA370" i="2"/>
  <c r="AA369" i="2"/>
  <c r="AA368" i="2"/>
  <c r="AA367" i="2"/>
  <c r="AA366" i="2"/>
  <c r="AA365" i="2"/>
  <c r="AA364" i="2"/>
  <c r="AA363" i="2"/>
  <c r="AA362" i="2"/>
  <c r="AA361" i="2"/>
  <c r="AA360" i="2"/>
  <c r="AA359" i="2"/>
  <c r="AA358" i="2"/>
  <c r="AA357" i="2"/>
  <c r="AA356" i="2"/>
  <c r="AA354" i="2"/>
  <c r="AA353" i="2"/>
  <c r="AA355"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5" i="2"/>
  <c r="AA286"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3" i="2"/>
  <c r="AA2" i="2"/>
  <c r="Z375" i="2"/>
  <c r="Z374" i="2"/>
  <c r="Z373" i="2"/>
  <c r="Z372" i="2"/>
  <c r="Z371" i="2"/>
  <c r="Z370" i="2"/>
  <c r="Z369" i="2"/>
  <c r="Z368" i="2"/>
  <c r="Z367" i="2"/>
  <c r="Z366" i="2"/>
  <c r="Z365" i="2"/>
  <c r="Z364" i="2"/>
  <c r="Z363" i="2"/>
  <c r="Z362" i="2"/>
  <c r="Z361" i="2"/>
  <c r="Z360" i="2"/>
  <c r="Z359" i="2"/>
  <c r="Z358" i="2"/>
  <c r="Z357" i="2"/>
  <c r="Z356" i="2"/>
  <c r="Z354" i="2"/>
  <c r="Z353" i="2"/>
  <c r="Z355"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5" i="2"/>
  <c r="Z286"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Z2" i="2"/>
  <c r="E2" i="7" l="1"/>
  <c r="Y375" i="2"/>
  <c r="Y374" i="2"/>
  <c r="Y373" i="2"/>
  <c r="Y372" i="2"/>
  <c r="Y371" i="2"/>
  <c r="Y370" i="2"/>
  <c r="Y369" i="2"/>
  <c r="Y368" i="2"/>
  <c r="Y367" i="2"/>
  <c r="Y366" i="2"/>
  <c r="Y365" i="2"/>
  <c r="Y364" i="2"/>
  <c r="Y363" i="2"/>
  <c r="Y362" i="2"/>
  <c r="Y361" i="2"/>
  <c r="Y360" i="2"/>
  <c r="Y359" i="2"/>
  <c r="Y358" i="2"/>
  <c r="Y357" i="2"/>
  <c r="Y356" i="2"/>
  <c r="Y354" i="2"/>
  <c r="Y353" i="2"/>
  <c r="Y355"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5" i="2"/>
  <c r="Y286"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Y4" i="2"/>
  <c r="Y3" i="2"/>
  <c r="Y2" i="2"/>
  <c r="X375" i="2" l="1"/>
  <c r="X374" i="2"/>
  <c r="X373" i="2"/>
  <c r="X372" i="2"/>
  <c r="X371" i="2"/>
  <c r="X370" i="2"/>
  <c r="X369" i="2"/>
  <c r="X368" i="2"/>
  <c r="X367" i="2"/>
  <c r="X366" i="2"/>
  <c r="X365" i="2"/>
  <c r="X364" i="2"/>
  <c r="X363" i="2"/>
  <c r="X362" i="2"/>
  <c r="X361" i="2"/>
  <c r="X360" i="2"/>
  <c r="X359" i="2"/>
  <c r="X358" i="2"/>
  <c r="X357" i="2"/>
  <c r="X356" i="2"/>
  <c r="X354" i="2"/>
  <c r="X353" i="2"/>
  <c r="X355"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5" i="2"/>
  <c r="X286"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X4" i="2"/>
  <c r="X3" i="2"/>
  <c r="X2" i="2"/>
  <c r="W375" i="2" l="1"/>
  <c r="W374" i="2"/>
  <c r="W373" i="2"/>
  <c r="W372" i="2"/>
  <c r="W371" i="2"/>
  <c r="W370" i="2"/>
  <c r="W369" i="2"/>
  <c r="W368" i="2"/>
  <c r="W367" i="2"/>
  <c r="W366" i="2"/>
  <c r="W365" i="2"/>
  <c r="W364" i="2"/>
  <c r="W363" i="2"/>
  <c r="W362" i="2"/>
  <c r="W361" i="2"/>
  <c r="W360" i="2"/>
  <c r="W359" i="2"/>
  <c r="W358" i="2"/>
  <c r="W357" i="2"/>
  <c r="W356" i="2"/>
  <c r="W354" i="2"/>
  <c r="W353" i="2"/>
  <c r="W355"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5" i="2"/>
  <c r="W286"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W2" i="2"/>
  <c r="V375" i="2"/>
  <c r="V374" i="2"/>
  <c r="V373" i="2"/>
  <c r="V372" i="2"/>
  <c r="V371" i="2"/>
  <c r="V370" i="2"/>
  <c r="V369" i="2"/>
  <c r="V368" i="2"/>
  <c r="V367" i="2"/>
  <c r="V366" i="2"/>
  <c r="V365" i="2"/>
  <c r="V364" i="2"/>
  <c r="V363" i="2"/>
  <c r="V362" i="2"/>
  <c r="V361" i="2"/>
  <c r="V360" i="2"/>
  <c r="V359" i="2"/>
  <c r="V358" i="2"/>
  <c r="V357" i="2"/>
  <c r="V356" i="2"/>
  <c r="V354" i="2"/>
  <c r="V353" i="2"/>
  <c r="V355"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5" i="2"/>
  <c r="V286"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5" i="2"/>
  <c r="V4" i="2"/>
  <c r="V3" i="2"/>
  <c r="V2" i="2"/>
  <c r="U375" i="2"/>
  <c r="U374" i="2"/>
  <c r="U373" i="2"/>
  <c r="U372" i="2"/>
  <c r="U371" i="2"/>
  <c r="U370" i="2"/>
  <c r="U369" i="2"/>
  <c r="U368" i="2"/>
  <c r="U367" i="2"/>
  <c r="U366" i="2"/>
  <c r="U365" i="2"/>
  <c r="U364" i="2"/>
  <c r="U363" i="2"/>
  <c r="U362" i="2"/>
  <c r="U361" i="2"/>
  <c r="U360" i="2"/>
  <c r="U359" i="2"/>
  <c r="U358" i="2"/>
  <c r="U357" i="2"/>
  <c r="U356" i="2"/>
  <c r="U354" i="2"/>
  <c r="U353" i="2"/>
  <c r="U355"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5" i="2"/>
  <c r="U286"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U2" i="2"/>
  <c r="T375" i="2"/>
  <c r="T374" i="2"/>
  <c r="T373" i="2"/>
  <c r="T372" i="2"/>
  <c r="T371" i="2"/>
  <c r="T370" i="2"/>
  <c r="T369" i="2"/>
  <c r="T368" i="2"/>
  <c r="T367" i="2"/>
  <c r="T366" i="2"/>
  <c r="T365" i="2"/>
  <c r="T364" i="2"/>
  <c r="T363" i="2"/>
  <c r="T362" i="2"/>
  <c r="T361" i="2"/>
  <c r="T360" i="2"/>
  <c r="T359" i="2"/>
  <c r="T358" i="2"/>
  <c r="T357" i="2"/>
  <c r="T356" i="2"/>
  <c r="T354" i="2"/>
  <c r="T353" i="2"/>
  <c r="T355"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5" i="2"/>
  <c r="T286"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 r="S375" i="2"/>
  <c r="S374" i="2"/>
  <c r="S373" i="2"/>
  <c r="S372" i="2"/>
  <c r="S371" i="2"/>
  <c r="S370" i="2"/>
  <c r="S369" i="2"/>
  <c r="S368" i="2"/>
  <c r="S367" i="2"/>
  <c r="S366" i="2"/>
  <c r="S365" i="2"/>
  <c r="S364" i="2"/>
  <c r="S363" i="2"/>
  <c r="S362" i="2"/>
  <c r="S361" i="2"/>
  <c r="S360" i="2"/>
  <c r="S359" i="2"/>
  <c r="S358" i="2"/>
  <c r="S357" i="2"/>
  <c r="S356" i="2"/>
  <c r="S354" i="2"/>
  <c r="S353" i="2"/>
  <c r="S355"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5" i="2"/>
  <c r="S286"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S3" i="2"/>
  <c r="S2" i="2"/>
  <c r="R375" i="2"/>
  <c r="R374" i="2"/>
  <c r="R373" i="2"/>
  <c r="R372" i="2"/>
  <c r="R371" i="2"/>
  <c r="R370" i="2"/>
  <c r="R369" i="2"/>
  <c r="R368" i="2"/>
  <c r="R367" i="2"/>
  <c r="R366" i="2"/>
  <c r="R365" i="2"/>
  <c r="R364" i="2"/>
  <c r="R363" i="2"/>
  <c r="R362" i="2"/>
  <c r="R361" i="2"/>
  <c r="R360" i="2"/>
  <c r="R359" i="2"/>
  <c r="R358" i="2"/>
  <c r="R357" i="2"/>
  <c r="R356" i="2"/>
  <c r="R354" i="2"/>
  <c r="R353" i="2"/>
  <c r="R355" i="2"/>
  <c r="R351" i="2"/>
  <c r="R350" i="2"/>
  <c r="R349" i="2"/>
  <c r="R348" i="2"/>
  <c r="R347"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5" i="2"/>
  <c r="R314" i="2"/>
  <c r="R313" i="2"/>
  <c r="R312" i="2"/>
  <c r="R311" i="2"/>
  <c r="R310" i="2"/>
  <c r="R309" i="2"/>
  <c r="R308" i="2"/>
  <c r="R307" i="2"/>
  <c r="R306" i="2"/>
  <c r="R305" i="2"/>
  <c r="R304" i="2"/>
  <c r="R303" i="2"/>
  <c r="R302" i="2"/>
  <c r="R301" i="2"/>
  <c r="R300" i="2"/>
  <c r="R299" i="2"/>
  <c r="R298" i="2"/>
  <c r="R297" i="2"/>
  <c r="R296" i="2"/>
  <c r="R295" i="2"/>
  <c r="R294" i="2"/>
  <c r="R293" i="2"/>
  <c r="R292" i="2"/>
  <c r="R291" i="2"/>
  <c r="R290" i="2"/>
  <c r="R289" i="2"/>
  <c r="R285" i="2"/>
  <c r="R286" i="2"/>
  <c r="R284" i="2"/>
  <c r="R283" i="2"/>
  <c r="R282" i="2"/>
  <c r="R281" i="2"/>
  <c r="R280" i="2"/>
  <c r="R279" i="2"/>
  <c r="R278"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R2" i="2"/>
  <c r="Q375" i="2"/>
  <c r="Q374" i="2"/>
  <c r="Q373" i="2"/>
  <c r="Q372" i="2"/>
  <c r="Q371" i="2"/>
  <c r="Q370" i="2"/>
  <c r="Q369" i="2"/>
  <c r="Q368" i="2"/>
  <c r="Q367" i="2"/>
  <c r="Q366" i="2"/>
  <c r="Q365" i="2"/>
  <c r="Q364" i="2"/>
  <c r="Q363" i="2"/>
  <c r="Q362" i="2"/>
  <c r="Q361" i="2"/>
  <c r="Q360" i="2"/>
  <c r="Q359" i="2"/>
  <c r="Q358" i="2"/>
  <c r="Q357" i="2"/>
  <c r="Q356" i="2"/>
  <c r="Q354" i="2"/>
  <c r="Q353" i="2"/>
  <c r="Q355"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23" i="2"/>
  <c r="Q322" i="2"/>
  <c r="Q321" i="2"/>
  <c r="Q320" i="2"/>
  <c r="Q319" i="2"/>
  <c r="Q318" i="2"/>
  <c r="Q317" i="2"/>
  <c r="Q316" i="2"/>
  <c r="Q315" i="2"/>
  <c r="Q314" i="2"/>
  <c r="Q313" i="2"/>
  <c r="Q312" i="2"/>
  <c r="Q311" i="2"/>
  <c r="Q310" i="2"/>
  <c r="Q309" i="2"/>
  <c r="Q308" i="2"/>
  <c r="Q307" i="2"/>
  <c r="Q306" i="2"/>
  <c r="Q305" i="2"/>
  <c r="Q304" i="2"/>
  <c r="Q303" i="2"/>
  <c r="Q302" i="2"/>
  <c r="Q301" i="2"/>
  <c r="Q300" i="2"/>
  <c r="Q299" i="2"/>
  <c r="Q298" i="2"/>
  <c r="Q297" i="2"/>
  <c r="Q296" i="2"/>
  <c r="Q295" i="2"/>
  <c r="Q294" i="2"/>
  <c r="Q293" i="2"/>
  <c r="Q292" i="2"/>
  <c r="Q291" i="2"/>
  <c r="Q290" i="2"/>
  <c r="Q289" i="2"/>
  <c r="Q285" i="2"/>
  <c r="Q286" i="2"/>
  <c r="Q284"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Q3" i="2"/>
  <c r="Q2" i="2"/>
  <c r="CJ5" i="2" l="1"/>
  <c r="CJ4" i="2"/>
  <c r="K370" i="2"/>
  <c r="K371" i="2"/>
  <c r="K361" i="2"/>
  <c r="K360" i="2"/>
  <c r="K351" i="2"/>
  <c r="K350" i="2"/>
  <c r="CJ8" i="2" l="1"/>
  <c r="K48" i="2"/>
  <c r="K47" i="2"/>
  <c r="K373" i="2" l="1"/>
  <c r="K372" i="2"/>
  <c r="K369" i="2"/>
  <c r="K368" i="2"/>
  <c r="K367" i="2"/>
  <c r="K366" i="2"/>
  <c r="K365" i="2"/>
  <c r="K364" i="2"/>
  <c r="K363" i="2"/>
  <c r="K362" i="2"/>
  <c r="K359" i="2"/>
  <c r="K358" i="2"/>
  <c r="K357" i="2"/>
  <c r="K356" i="2"/>
  <c r="K354" i="2"/>
  <c r="K353" i="2"/>
  <c r="K355" i="2"/>
  <c r="K349" i="2"/>
  <c r="K348" i="2"/>
  <c r="K347" i="2"/>
  <c r="K346" i="2"/>
  <c r="K345" i="2"/>
  <c r="K344" i="2"/>
  <c r="K343" i="2"/>
  <c r="K342" i="2"/>
  <c r="K341" i="2"/>
  <c r="K340" i="2"/>
  <c r="K338" i="2"/>
  <c r="K336" i="2"/>
  <c r="K334" i="2"/>
  <c r="K333" i="2"/>
  <c r="K332" i="2"/>
  <c r="K330" i="2"/>
  <c r="K328" i="2"/>
  <c r="K327" i="2"/>
  <c r="K325" i="2"/>
  <c r="K324" i="2"/>
  <c r="K323" i="2"/>
  <c r="K321" i="2"/>
  <c r="K319" i="2"/>
  <c r="K318" i="2"/>
  <c r="K317" i="2"/>
  <c r="K315" i="2"/>
  <c r="K314" i="2"/>
  <c r="K313" i="2"/>
  <c r="K312" i="2"/>
  <c r="K311" i="2"/>
  <c r="K310" i="2"/>
  <c r="K309" i="2"/>
  <c r="K305" i="2"/>
  <c r="K304" i="2"/>
  <c r="K302" i="2"/>
  <c r="K301" i="2"/>
  <c r="K299" i="2"/>
  <c r="K297" i="2"/>
  <c r="K296" i="2"/>
  <c r="K295" i="2"/>
  <c r="K294" i="2"/>
  <c r="K292" i="2"/>
  <c r="K291" i="2"/>
  <c r="K290" i="2"/>
  <c r="K285" i="2"/>
  <c r="K284" i="2"/>
  <c r="K282" i="2"/>
  <c r="K281" i="2"/>
  <c r="K276" i="2"/>
  <c r="K275" i="2"/>
  <c r="K274" i="2"/>
  <c r="K273" i="2"/>
  <c r="K271" i="2"/>
  <c r="K270" i="2"/>
  <c r="K268" i="2"/>
  <c r="K265" i="2"/>
  <c r="K263" i="2"/>
  <c r="K261" i="2"/>
  <c r="K260" i="2"/>
  <c r="K258" i="2"/>
  <c r="K256" i="2"/>
  <c r="K254" i="2"/>
  <c r="K253" i="2"/>
  <c r="K252" i="2"/>
  <c r="K251" i="2"/>
  <c r="K250" i="2"/>
  <c r="K249" i="2"/>
  <c r="K247" i="2"/>
  <c r="K246" i="2"/>
  <c r="K239" i="2"/>
  <c r="K236" i="2"/>
  <c r="K235" i="2"/>
  <c r="K234" i="2"/>
  <c r="K233" i="2"/>
  <c r="K232" i="2"/>
  <c r="K229" i="2"/>
  <c r="K228" i="2"/>
  <c r="K225" i="2"/>
  <c r="K224" i="2"/>
  <c r="K222" i="2"/>
  <c r="K221" i="2"/>
  <c r="K220" i="2"/>
  <c r="K217" i="2"/>
  <c r="K216" i="2"/>
  <c r="K214" i="2"/>
  <c r="K213" i="2"/>
  <c r="K211" i="2"/>
  <c r="K209" i="2"/>
  <c r="K208" i="2"/>
  <c r="K204" i="2"/>
  <c r="K202" i="2"/>
  <c r="K199" i="2"/>
  <c r="K198" i="2"/>
  <c r="K197" i="2"/>
  <c r="K195" i="2"/>
  <c r="K193" i="2"/>
  <c r="K192" i="2"/>
  <c r="K191" i="2"/>
  <c r="K190" i="2"/>
  <c r="K189" i="2"/>
  <c r="K188" i="2"/>
  <c r="K187" i="2"/>
  <c r="K184" i="2"/>
  <c r="K183" i="2"/>
  <c r="K181" i="2"/>
  <c r="K180" i="2"/>
  <c r="K179" i="2"/>
  <c r="K178" i="2"/>
  <c r="K177" i="2"/>
  <c r="K175" i="2"/>
  <c r="K174" i="2"/>
  <c r="K173" i="2"/>
  <c r="K172" i="2"/>
  <c r="K167" i="2"/>
  <c r="K166" i="2"/>
  <c r="K164" i="2"/>
  <c r="K162" i="2"/>
  <c r="K161" i="2"/>
  <c r="K160" i="2"/>
  <c r="K158" i="2"/>
  <c r="K157" i="2"/>
  <c r="K156" i="2"/>
  <c r="K155" i="2"/>
  <c r="K154" i="2"/>
  <c r="K153" i="2"/>
  <c r="K148" i="2"/>
  <c r="K146" i="2"/>
  <c r="K145" i="2"/>
  <c r="K144" i="2"/>
  <c r="K143" i="2"/>
  <c r="K141" i="2"/>
  <c r="K138" i="2"/>
  <c r="K137" i="2"/>
  <c r="K136" i="2"/>
  <c r="K135" i="2"/>
  <c r="K134" i="2"/>
  <c r="K133" i="2"/>
  <c r="K132" i="2"/>
  <c r="K131" i="2"/>
  <c r="K130" i="2"/>
  <c r="K127" i="2"/>
  <c r="K126" i="2"/>
  <c r="K122" i="2"/>
  <c r="K121" i="2"/>
  <c r="K120" i="2"/>
  <c r="K119" i="2"/>
  <c r="K114" i="2"/>
  <c r="K99" i="2"/>
  <c r="K93" i="2"/>
  <c r="K92" i="2"/>
  <c r="K91" i="2"/>
  <c r="K88" i="2"/>
  <c r="K85" i="2"/>
  <c r="K84" i="2"/>
  <c r="K83" i="2"/>
  <c r="K77" i="2"/>
  <c r="K75" i="2"/>
  <c r="K73" i="2"/>
  <c r="K72" i="2"/>
  <c r="K71" i="2"/>
  <c r="K69" i="2"/>
  <c r="K68" i="2"/>
  <c r="K67" i="2"/>
  <c r="K65" i="2"/>
  <c r="K63" i="2"/>
  <c r="K62" i="2"/>
  <c r="K61" i="2"/>
  <c r="K60" i="2"/>
  <c r="K59" i="2"/>
  <c r="K58" i="2"/>
  <c r="K56" i="2"/>
  <c r="K55" i="2"/>
  <c r="K53" i="2"/>
  <c r="K52" i="2"/>
  <c r="K51" i="2"/>
  <c r="K50" i="2"/>
  <c r="K49" i="2"/>
  <c r="K46" i="2"/>
  <c r="K45" i="2"/>
  <c r="K44" i="2"/>
  <c r="K43" i="2"/>
  <c r="K42" i="2"/>
  <c r="K41" i="2"/>
  <c r="K40" i="2"/>
  <c r="K39" i="2"/>
  <c r="K38" i="2"/>
  <c r="K37" i="2"/>
  <c r="K36" i="2"/>
  <c r="K35" i="2"/>
  <c r="K34" i="2"/>
  <c r="K33" i="2"/>
  <c r="K32" i="2"/>
  <c r="K31" i="2"/>
  <c r="K30" i="2"/>
  <c r="K29" i="2"/>
  <c r="K27" i="2"/>
  <c r="K25" i="2"/>
  <c r="K24" i="2"/>
  <c r="K23" i="2"/>
  <c r="K22" i="2"/>
  <c r="K21" i="2"/>
  <c r="K19" i="2"/>
  <c r="K18" i="2"/>
  <c r="K16" i="2"/>
  <c r="K15" i="2"/>
  <c r="K14" i="2"/>
  <c r="K13" i="2"/>
  <c r="K11" i="2"/>
  <c r="K10" i="2"/>
  <c r="K9" i="2"/>
  <c r="K8" i="2"/>
  <c r="K7" i="2"/>
  <c r="K5" i="2"/>
  <c r="K4" i="2"/>
  <c r="K3" i="2"/>
  <c r="L14" i="8" l="1"/>
  <c r="K14" i="8" s="1"/>
  <c r="M14" i="8" s="1"/>
  <c r="N14" i="8" s="1"/>
  <c r="L13" i="8"/>
  <c r="K13" i="8" s="1"/>
  <c r="M13" i="8" s="1"/>
  <c r="N13" i="8" s="1"/>
  <c r="L12" i="8"/>
  <c r="K12" i="8" s="1"/>
  <c r="M12" i="8" s="1"/>
  <c r="N12" i="8" s="1"/>
  <c r="L11" i="8"/>
  <c r="L10" i="8"/>
  <c r="K10" i="8" s="1"/>
  <c r="M10" i="8" s="1"/>
  <c r="N10" i="8" s="1"/>
  <c r="L9" i="8"/>
  <c r="K9" i="8" s="1"/>
  <c r="M9" i="8" s="1"/>
  <c r="N9" i="8" s="1"/>
  <c r="L8" i="8"/>
  <c r="K8" i="8" s="1"/>
  <c r="M8" i="8" s="1"/>
  <c r="N8" i="8" s="1"/>
  <c r="J15" i="8"/>
  <c r="K11" i="8" l="1"/>
  <c r="M11" i="8" s="1"/>
  <c r="K15" i="8" l="1"/>
  <c r="L15" i="8" s="1"/>
  <c r="N11" i="8"/>
  <c r="M15" i="8"/>
  <c r="N15" i="8" s="1"/>
  <c r="L200" i="2"/>
  <c r="M200" i="2"/>
  <c r="N200" i="2"/>
  <c r="O200" i="2"/>
  <c r="P200" i="2"/>
  <c r="P375" i="2" l="1"/>
  <c r="P374" i="2"/>
  <c r="P373" i="2"/>
  <c r="P372" i="2"/>
  <c r="P371" i="2"/>
  <c r="P370" i="2"/>
  <c r="P369" i="2"/>
  <c r="P368" i="2"/>
  <c r="P367" i="2"/>
  <c r="P366" i="2"/>
  <c r="P365" i="2"/>
  <c r="P364" i="2"/>
  <c r="P363" i="2"/>
  <c r="P362" i="2"/>
  <c r="P361" i="2"/>
  <c r="P360" i="2"/>
  <c r="P359" i="2"/>
  <c r="P358" i="2"/>
  <c r="P357" i="2"/>
  <c r="P356" i="2"/>
  <c r="P354" i="2"/>
  <c r="P353" i="2"/>
  <c r="P355"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5" i="2"/>
  <c r="P286"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2" i="2"/>
  <c r="L85" i="2" l="1"/>
  <c r="M85" i="2"/>
  <c r="N85" i="2"/>
  <c r="O85" i="2"/>
  <c r="L86" i="2"/>
  <c r="M86" i="2"/>
  <c r="N86" i="2"/>
  <c r="O86" i="2"/>
  <c r="CG9" i="2"/>
  <c r="O375" i="2"/>
  <c r="O374" i="2"/>
  <c r="O373" i="2"/>
  <c r="O372" i="2"/>
  <c r="O371" i="2"/>
  <c r="O370" i="2"/>
  <c r="O369" i="2"/>
  <c r="O368" i="2"/>
  <c r="O367" i="2"/>
  <c r="O366" i="2"/>
  <c r="O365" i="2"/>
  <c r="O364" i="2"/>
  <c r="O363" i="2"/>
  <c r="O362" i="2"/>
  <c r="O361" i="2"/>
  <c r="O360" i="2"/>
  <c r="O359" i="2"/>
  <c r="O358" i="2"/>
  <c r="O357" i="2"/>
  <c r="O356" i="2"/>
  <c r="O354" i="2"/>
  <c r="O353" i="2"/>
  <c r="O355"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5" i="2"/>
  <c r="O286"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N2" i="2"/>
  <c r="N375" i="2"/>
  <c r="N374" i="2"/>
  <c r="N373" i="2"/>
  <c r="N372" i="2"/>
  <c r="N371" i="2"/>
  <c r="N370" i="2"/>
  <c r="N369" i="2"/>
  <c r="N368" i="2"/>
  <c r="N367" i="2"/>
  <c r="N366" i="2"/>
  <c r="N365" i="2"/>
  <c r="N364" i="2"/>
  <c r="N363" i="2"/>
  <c r="N362" i="2"/>
  <c r="N361" i="2"/>
  <c r="N360" i="2"/>
  <c r="N359" i="2"/>
  <c r="N358" i="2"/>
  <c r="N357" i="2"/>
  <c r="N356" i="2"/>
  <c r="N354" i="2"/>
  <c r="N353" i="2"/>
  <c r="N355"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5" i="2"/>
  <c r="N286"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O2" i="2"/>
  <c r="CG10" i="2"/>
  <c r="M212" i="2" l="1"/>
  <c r="L212"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1" i="2"/>
  <c r="L202" i="2"/>
  <c r="L203" i="2"/>
  <c r="L204" i="2"/>
  <c r="L205" i="2"/>
  <c r="L206" i="2"/>
  <c r="L207" i="2"/>
  <c r="L208" i="2"/>
  <c r="L209" i="2"/>
  <c r="L210" i="2"/>
  <c r="L211"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6" i="2"/>
  <c r="L285"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5" i="2"/>
  <c r="L353" i="2"/>
  <c r="L354" i="2"/>
  <c r="L356" i="2"/>
  <c r="L357" i="2"/>
  <c r="L358" i="2"/>
  <c r="L359" i="2"/>
  <c r="L360" i="2"/>
  <c r="L361" i="2"/>
  <c r="L362" i="2"/>
  <c r="L363" i="2"/>
  <c r="L364" i="2"/>
  <c r="L365" i="2"/>
  <c r="L366" i="2"/>
  <c r="L367" i="2"/>
  <c r="L368" i="2"/>
  <c r="L369" i="2"/>
  <c r="L370" i="2"/>
  <c r="L371" i="2"/>
  <c r="L372" i="2"/>
  <c r="L373" i="2"/>
  <c r="L374" i="2"/>
  <c r="L375"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1" i="2"/>
  <c r="M202" i="2"/>
  <c r="M203" i="2"/>
  <c r="M204" i="2"/>
  <c r="M205" i="2"/>
  <c r="M206" i="2"/>
  <c r="M207" i="2"/>
  <c r="M208" i="2"/>
  <c r="M209" i="2"/>
  <c r="M210" i="2"/>
  <c r="M211"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6" i="2"/>
  <c r="M285"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5" i="2"/>
  <c r="M353" i="2"/>
  <c r="M354" i="2"/>
  <c r="M356" i="2"/>
  <c r="M357" i="2"/>
  <c r="M358" i="2"/>
  <c r="M359" i="2"/>
  <c r="M360" i="2"/>
  <c r="M361" i="2"/>
  <c r="M362" i="2"/>
  <c r="M363" i="2"/>
  <c r="M364" i="2"/>
  <c r="M365" i="2"/>
  <c r="M366" i="2"/>
  <c r="M367" i="2"/>
  <c r="M368" i="2"/>
  <c r="M369" i="2"/>
  <c r="M370" i="2"/>
  <c r="M371" i="2"/>
  <c r="M372" i="2"/>
  <c r="M373" i="2"/>
  <c r="M374" i="2"/>
  <c r="M375" i="2"/>
  <c r="M2" i="2"/>
  <c r="L2" i="2"/>
</calcChain>
</file>

<file path=xl/sharedStrings.xml><?xml version="1.0" encoding="utf-8"?>
<sst xmlns="http://schemas.openxmlformats.org/spreadsheetml/2006/main" count="12555" uniqueCount="1969">
  <si>
    <t>GEO_ID</t>
  </si>
  <si>
    <t>NAME</t>
  </si>
  <si>
    <t>DRRINT</t>
  </si>
  <si>
    <t>DRRALL</t>
  </si>
  <si>
    <t>0500000US30003</t>
  </si>
  <si>
    <t>Big Horn County</t>
  </si>
  <si>
    <t>0500000US30005</t>
  </si>
  <si>
    <t>Blaine County</t>
  </si>
  <si>
    <t>0500000US30007</t>
  </si>
  <si>
    <t>Broadwater County</t>
  </si>
  <si>
    <t>0500000US30009</t>
  </si>
  <si>
    <t>Carbon County</t>
  </si>
  <si>
    <t>0500000US30011</t>
  </si>
  <si>
    <t>Carter County</t>
  </si>
  <si>
    <t>0500000US30013</t>
  </si>
  <si>
    <t>Cascade County</t>
  </si>
  <si>
    <t>0500000US30015</t>
  </si>
  <si>
    <t>Chouteau County</t>
  </si>
  <si>
    <t>0500000US30017</t>
  </si>
  <si>
    <t>Custer County</t>
  </si>
  <si>
    <t>0500000US30019</t>
  </si>
  <si>
    <t>Daniels County</t>
  </si>
  <si>
    <t>0500000US30021</t>
  </si>
  <si>
    <t>Dawson County</t>
  </si>
  <si>
    <t>0500000US30023</t>
  </si>
  <si>
    <t>Deer Lodge County</t>
  </si>
  <si>
    <t>0500000US30025</t>
  </si>
  <si>
    <t>Fallon County</t>
  </si>
  <si>
    <t>0500000US30027</t>
  </si>
  <si>
    <t>Fergus County</t>
  </si>
  <si>
    <t>0500000US30029</t>
  </si>
  <si>
    <t>Flathead County</t>
  </si>
  <si>
    <t>0500000US30031</t>
  </si>
  <si>
    <t>Gallatin County</t>
  </si>
  <si>
    <t>0500000US30033</t>
  </si>
  <si>
    <t>Garfield County</t>
  </si>
  <si>
    <t>0500000US30035</t>
  </si>
  <si>
    <t>Glacier County</t>
  </si>
  <si>
    <t>0500000US30037</t>
  </si>
  <si>
    <t>Golden Valley County</t>
  </si>
  <si>
    <t>0500000US30039</t>
  </si>
  <si>
    <t>Granite County</t>
  </si>
  <si>
    <t>0500000US30041</t>
  </si>
  <si>
    <t>Hill County</t>
  </si>
  <si>
    <t>0500000US30043</t>
  </si>
  <si>
    <t>Jefferson County</t>
  </si>
  <si>
    <t>0500000US30045</t>
  </si>
  <si>
    <t>Judith Basin County</t>
  </si>
  <si>
    <t>0500000US30047</t>
  </si>
  <si>
    <t>Lake County</t>
  </si>
  <si>
    <t>0500000US30049</t>
  </si>
  <si>
    <t>Lewis and Clark County</t>
  </si>
  <si>
    <t>0500000US30051</t>
  </si>
  <si>
    <t>Liberty County</t>
  </si>
  <si>
    <t>0500000US30053</t>
  </si>
  <si>
    <t>Lincoln County</t>
  </si>
  <si>
    <t>0500000US30055</t>
  </si>
  <si>
    <t>McCone County</t>
  </si>
  <si>
    <t>0500000US30057</t>
  </si>
  <si>
    <t>Madison County</t>
  </si>
  <si>
    <t>0500000US30059</t>
  </si>
  <si>
    <t>Meagher County</t>
  </si>
  <si>
    <t>0500000US30061</t>
  </si>
  <si>
    <t>Mineral County</t>
  </si>
  <si>
    <t>0500000US30063</t>
  </si>
  <si>
    <t>Missoula County</t>
  </si>
  <si>
    <t>0500000US30065</t>
  </si>
  <si>
    <t>Musselshell County</t>
  </si>
  <si>
    <t>0500000US30067</t>
  </si>
  <si>
    <t>Park County</t>
  </si>
  <si>
    <t>0500000US30069</t>
  </si>
  <si>
    <t>Petroleum County</t>
  </si>
  <si>
    <t>0500000US30071</t>
  </si>
  <si>
    <t>Phillips County</t>
  </si>
  <si>
    <t>0500000US30073</t>
  </si>
  <si>
    <t>Pondera County</t>
  </si>
  <si>
    <t>0500000US30075</t>
  </si>
  <si>
    <t>Powder River County</t>
  </si>
  <si>
    <t>0500000US30077</t>
  </si>
  <si>
    <t>Powell County</t>
  </si>
  <si>
    <t>0500000US30079</t>
  </si>
  <si>
    <t>Prairie County</t>
  </si>
  <si>
    <t>0500000US30081</t>
  </si>
  <si>
    <t>Ravalli County</t>
  </si>
  <si>
    <t>0500000US30083</t>
  </si>
  <si>
    <t>Richland County</t>
  </si>
  <si>
    <t>0500000US30085</t>
  </si>
  <si>
    <t>Roosevelt County</t>
  </si>
  <si>
    <t>0500000US30087</t>
  </si>
  <si>
    <t>Rosebud County</t>
  </si>
  <si>
    <t>0500000US30089</t>
  </si>
  <si>
    <t>Sanders County</t>
  </si>
  <si>
    <t>0500000US30091</t>
  </si>
  <si>
    <t>Sheridan County</t>
  </si>
  <si>
    <t>0500000US30093</t>
  </si>
  <si>
    <t>Silver Bow County</t>
  </si>
  <si>
    <t>0500000US30095</t>
  </si>
  <si>
    <t>Stillwater County</t>
  </si>
  <si>
    <t>0500000US30097</t>
  </si>
  <si>
    <t>Sweet Grass County</t>
  </si>
  <si>
    <t>0500000US30099</t>
  </si>
  <si>
    <t>Teton County</t>
  </si>
  <si>
    <t>0500000US30101</t>
  </si>
  <si>
    <t>Toole County</t>
  </si>
  <si>
    <t>0500000US30103</t>
  </si>
  <si>
    <t>Treasure County</t>
  </si>
  <si>
    <t>0500000US30105</t>
  </si>
  <si>
    <t>Valley County</t>
  </si>
  <si>
    <t>0500000US30107</t>
  </si>
  <si>
    <t>Wheatland County</t>
  </si>
  <si>
    <t>0500000US30109</t>
  </si>
  <si>
    <t>Wibaux County</t>
  </si>
  <si>
    <t>0500000US30111</t>
  </si>
  <si>
    <t>Yellowstone County</t>
  </si>
  <si>
    <t>0500000US30001</t>
  </si>
  <si>
    <t>Beaverhead County</t>
  </si>
  <si>
    <t>1400000US30075000100</t>
  </si>
  <si>
    <t>Census Tract 1, Powder River County</t>
  </si>
  <si>
    <t>1400000US30077000100</t>
  </si>
  <si>
    <t>Census Tract 1, Powell County</t>
  </si>
  <si>
    <t>1400000US30077000200</t>
  </si>
  <si>
    <t>Census Tract 2, Powell County</t>
  </si>
  <si>
    <t>1400000US30079000100</t>
  </si>
  <si>
    <t>Census Tract 1, Prairie County</t>
  </si>
  <si>
    <t>1400000US30081000201</t>
  </si>
  <si>
    <t>Census Tract 2.01, Ravalli County</t>
  </si>
  <si>
    <t>1400000US30081000203</t>
  </si>
  <si>
    <t>Census Tract 2.03, Ravalli County</t>
  </si>
  <si>
    <t>1400000US30081000300</t>
  </si>
  <si>
    <t>Census Tract 3, Ravalli County</t>
  </si>
  <si>
    <t>1400000US30081000401</t>
  </si>
  <si>
    <t>Census Tract 4.01, Ravalli County</t>
  </si>
  <si>
    <t>1400000US30081000501</t>
  </si>
  <si>
    <t>Census Tract 5.01, Ravalli County</t>
  </si>
  <si>
    <t>1400000US30081000601</t>
  </si>
  <si>
    <t>Census Tract 6.01, Ravalli County</t>
  </si>
  <si>
    <t>1400000US30081000602</t>
  </si>
  <si>
    <t>Census Tract 6.02, Ravalli County</t>
  </si>
  <si>
    <t>1400000US30081000800</t>
  </si>
  <si>
    <t>Census Tract 8, Ravalli County</t>
  </si>
  <si>
    <t>1400000US30083070100</t>
  </si>
  <si>
    <t>Census Tract 701, Richland County</t>
  </si>
  <si>
    <t>1400000US30083070301</t>
  </si>
  <si>
    <t>Census Tract 703.01, Richland County</t>
  </si>
  <si>
    <t>1400000US30083070400</t>
  </si>
  <si>
    <t>Census Tract 704, Richland County</t>
  </si>
  <si>
    <t>1400000US30085080100</t>
  </si>
  <si>
    <t>Census Tract 801, Roosevelt County</t>
  </si>
  <si>
    <t>1400000US30085940002</t>
  </si>
  <si>
    <t>Census Tract 9400.02, Roosevelt County</t>
  </si>
  <si>
    <t>1400000US30087000100</t>
  </si>
  <si>
    <t>Census Tract 1, Rosebud County</t>
  </si>
  <si>
    <t>1400000US30087000300</t>
  </si>
  <si>
    <t>Census Tract 3, Rosebud County</t>
  </si>
  <si>
    <t>1400000US30087940400</t>
  </si>
  <si>
    <t>Census Tract 9404, Rosebud County</t>
  </si>
  <si>
    <t>1400000US30089000201</t>
  </si>
  <si>
    <t>Census Tract 2.01, Sanders County</t>
  </si>
  <si>
    <t>1400000US30089940300</t>
  </si>
  <si>
    <t>Census Tract 9403, Sanders County</t>
  </si>
  <si>
    <t>1400000US30091090200</t>
  </si>
  <si>
    <t>Census Tract 902, Sheridan County</t>
  </si>
  <si>
    <t>1400000US30093000101</t>
  </si>
  <si>
    <t>Census Tract 1.01, Silver Bow County</t>
  </si>
  <si>
    <t>1400000US30093000102</t>
  </si>
  <si>
    <t>Census Tract 1.02, Silver Bow County</t>
  </si>
  <si>
    <t>1400000US30093000300</t>
  </si>
  <si>
    <t>Census Tract 3, Silver Bow County</t>
  </si>
  <si>
    <t>1400000US30093000500</t>
  </si>
  <si>
    <t>Census Tract 5, Silver Bow County</t>
  </si>
  <si>
    <t>1400000US30093000600</t>
  </si>
  <si>
    <t>Census Tract 6, Silver Bow County</t>
  </si>
  <si>
    <t>1400000US30093000800</t>
  </si>
  <si>
    <t>Census Tract 8, Silver Bow County</t>
  </si>
  <si>
    <t>1400000US30095966500</t>
  </si>
  <si>
    <t>Census Tract 9665, Stillwater County</t>
  </si>
  <si>
    <t>1400000US30095966600</t>
  </si>
  <si>
    <t>Census Tract 9666, Stillwater County</t>
  </si>
  <si>
    <t>1400000US30099000100</t>
  </si>
  <si>
    <t>Census Tract 1, Teton County</t>
  </si>
  <si>
    <t>1400000US30099000200</t>
  </si>
  <si>
    <t>Census Tract 2, Teton County</t>
  </si>
  <si>
    <t>1400000US30101000100</t>
  </si>
  <si>
    <t>Census Tract 1, Toole County</t>
  </si>
  <si>
    <t>1400000US30101000200</t>
  </si>
  <si>
    <t>Census Tract 2, Toole County</t>
  </si>
  <si>
    <t>1400000US30103963500</t>
  </si>
  <si>
    <t>Census Tract 9635, Treasure County</t>
  </si>
  <si>
    <t>1400000US30105100100</t>
  </si>
  <si>
    <t>Census Tract 1001, Valley County</t>
  </si>
  <si>
    <t>1400000US30105940600</t>
  </si>
  <si>
    <t>Census Tract 9406, Valley County</t>
  </si>
  <si>
    <t>1400000US30109000100</t>
  </si>
  <si>
    <t>Census Tract 1, Wibaux County</t>
  </si>
  <si>
    <t>1400000US30111000200</t>
  </si>
  <si>
    <t>Census Tract 2, Yellowstone County</t>
  </si>
  <si>
    <t>1400000US30111000401</t>
  </si>
  <si>
    <t>Census Tract 4.01, Yellowstone County</t>
  </si>
  <si>
    <t>1400000US30111000500</t>
  </si>
  <si>
    <t>Census Tract 5, Yellowstone County</t>
  </si>
  <si>
    <t>1400000US30111000600</t>
  </si>
  <si>
    <t>Census Tract 6, Yellowstone County</t>
  </si>
  <si>
    <t>1400000US30111000705</t>
  </si>
  <si>
    <t>Census Tract 7.05, Yellowstone County</t>
  </si>
  <si>
    <t>1400000US30111001000</t>
  </si>
  <si>
    <t>Census Tract 10, Yellowstone County</t>
  </si>
  <si>
    <t>1400000US30111000800</t>
  </si>
  <si>
    <t>Census Tract 8, Yellowstone County</t>
  </si>
  <si>
    <t>1400000US30111000901</t>
  </si>
  <si>
    <t>Census Tract 9.01, Yellowstone County</t>
  </si>
  <si>
    <t>1400000US30111000902</t>
  </si>
  <si>
    <t>Census Tract 9.02, Yellowstone County</t>
  </si>
  <si>
    <t>1400000US30111001100</t>
  </si>
  <si>
    <t>Census Tract 11, Yellowstone County</t>
  </si>
  <si>
    <t>1400000US30111001200</t>
  </si>
  <si>
    <t>Census Tract 12, Yellowstone County</t>
  </si>
  <si>
    <t>1400000US30111001300</t>
  </si>
  <si>
    <t>Census Tract 13, Yellowstone County</t>
  </si>
  <si>
    <t>1400000US30111001402</t>
  </si>
  <si>
    <t>Census Tract 14.02, Yellowstone County</t>
  </si>
  <si>
    <t>1400000US30111001404</t>
  </si>
  <si>
    <t>Census Tract 14.04, Yellowstone County</t>
  </si>
  <si>
    <t>1400000US30111001501</t>
  </si>
  <si>
    <t>Census Tract 15.01, Yellowstone County</t>
  </si>
  <si>
    <t>1400000US30111001502</t>
  </si>
  <si>
    <t>Census Tract 15.02, Yellowstone County</t>
  </si>
  <si>
    <t>1400000US30111001702</t>
  </si>
  <si>
    <t>Census Tract 17.02, Yellowstone County</t>
  </si>
  <si>
    <t>1400000US30111001703</t>
  </si>
  <si>
    <t>Census Tract 17.03, Yellowstone County</t>
  </si>
  <si>
    <t>1400000US30111001704</t>
  </si>
  <si>
    <t>Census Tract 17.04, Yellowstone County</t>
  </si>
  <si>
    <t>1400000US30111001801</t>
  </si>
  <si>
    <t>Census Tract 18.01, Yellowstone County</t>
  </si>
  <si>
    <t>1400000US30111001803</t>
  </si>
  <si>
    <t>Census Tract 18.03, Yellowstone County</t>
  </si>
  <si>
    <t>1400000US30111001804</t>
  </si>
  <si>
    <t>Census Tract 18.04, Yellowstone County</t>
  </si>
  <si>
    <t>1400000US30111001901</t>
  </si>
  <si>
    <t>Census Tract 19.01, Yellowstone County</t>
  </si>
  <si>
    <t>1400000US30111940001</t>
  </si>
  <si>
    <t>Census Tract 9400.01, Yellowstone County</t>
  </si>
  <si>
    <t>1400000US30111940002</t>
  </si>
  <si>
    <t>Census Tract 9400.02, Yellowstone County</t>
  </si>
  <si>
    <t>1400000US30009000300</t>
  </si>
  <si>
    <t>Census Tract 3, Carbon County</t>
  </si>
  <si>
    <t>1400000US30013000100</t>
  </si>
  <si>
    <t>Census Tract 1, Cascade County</t>
  </si>
  <si>
    <t>1400000US30013000400</t>
  </si>
  <si>
    <t>Census Tract 4, Cascade County</t>
  </si>
  <si>
    <t>1400000US30013000800</t>
  </si>
  <si>
    <t>Census Tract 8, Cascade County</t>
  </si>
  <si>
    <t>1400000US30013001100</t>
  </si>
  <si>
    <t>Census Tract 11, Cascade County</t>
  </si>
  <si>
    <t>1400000US30013001600</t>
  </si>
  <si>
    <t>Census Tract 16, Cascade County</t>
  </si>
  <si>
    <t>1400000US30013001800</t>
  </si>
  <si>
    <t>Census Tract 18, Cascade County</t>
  </si>
  <si>
    <t>1400000US30013002201</t>
  </si>
  <si>
    <t>Census Tract 22.01, Cascade County</t>
  </si>
  <si>
    <t>1400000US30023000400</t>
  </si>
  <si>
    <t>Census Tract 4, Deer Lodge County</t>
  </si>
  <si>
    <t>1400000US30025000100</t>
  </si>
  <si>
    <t>Census Tract 1, Fallon County</t>
  </si>
  <si>
    <t>1400000US30027030202</t>
  </si>
  <si>
    <t>Census Tract 302.02, Fergus County</t>
  </si>
  <si>
    <t>1400000US30029000201</t>
  </si>
  <si>
    <t>Census Tract 2.01, Flathead County</t>
  </si>
  <si>
    <t>1400000US30029000203</t>
  </si>
  <si>
    <t>Census Tract 2.03, Flathead County</t>
  </si>
  <si>
    <t>1400000US30029000402</t>
  </si>
  <si>
    <t>Census Tract 4.02, Flathead County</t>
  </si>
  <si>
    <t>1400000US30029000601</t>
  </si>
  <si>
    <t>Census Tract 6.01, Flathead County</t>
  </si>
  <si>
    <t>1400000US30029000801</t>
  </si>
  <si>
    <t>Census Tract 8.01, Flathead County</t>
  </si>
  <si>
    <t>1400000US30029000901</t>
  </si>
  <si>
    <t>Census Tract 9.01, Flathead County</t>
  </si>
  <si>
    <t>1400000US30029001000</t>
  </si>
  <si>
    <t>Census Tract 10, Flathead County</t>
  </si>
  <si>
    <t>1400000US30029001201</t>
  </si>
  <si>
    <t>Census Tract 12.01, Flathead County</t>
  </si>
  <si>
    <t>1400000US30029001303</t>
  </si>
  <si>
    <t>Census Tract 13.03, Flathead County</t>
  </si>
  <si>
    <t>1400000US30029001306</t>
  </si>
  <si>
    <t>Census Tract 13.06, Flathead County</t>
  </si>
  <si>
    <t>1400000US30029001701</t>
  </si>
  <si>
    <t>Census Tract 17.01, Flathead County</t>
  </si>
  <si>
    <t>1400000US30029001703</t>
  </si>
  <si>
    <t>Census Tract 17.03, Flathead County</t>
  </si>
  <si>
    <t>1400000US30031000105</t>
  </si>
  <si>
    <t>Census Tract 1.05, Gallatin County</t>
  </si>
  <si>
    <t>1400000US30031000300</t>
  </si>
  <si>
    <t>Census Tract 3, Gallatin County</t>
  </si>
  <si>
    <t>1400000US30031000502</t>
  </si>
  <si>
    <t>Census Tract 5.02, Gallatin County</t>
  </si>
  <si>
    <t>1400000US30031000506</t>
  </si>
  <si>
    <t>Census Tract 5.06, Gallatin County</t>
  </si>
  <si>
    <t>1400000US30031000701</t>
  </si>
  <si>
    <t>Census Tract 7.01, Gallatin County</t>
  </si>
  <si>
    <t>1400000US30031000800</t>
  </si>
  <si>
    <t>Census Tract 8, Gallatin County</t>
  </si>
  <si>
    <t>1400000US30031001001</t>
  </si>
  <si>
    <t>Census Tract 10.01, Gallatin County</t>
  </si>
  <si>
    <t>1400000US30031001102</t>
  </si>
  <si>
    <t>Census Tract 11.02, Gallatin County</t>
  </si>
  <si>
    <t>1400000US30031001600</t>
  </si>
  <si>
    <t>Census Tract 16, Gallatin County</t>
  </si>
  <si>
    <t>1400000US30047940305</t>
  </si>
  <si>
    <t>Census Tract 9403.05, Lake County</t>
  </si>
  <si>
    <t>1400000US30047940307</t>
  </si>
  <si>
    <t>Census Tract 9403.07, Lake County</t>
  </si>
  <si>
    <t>1400000US30047940600</t>
  </si>
  <si>
    <t>Census Tract 9406, Lake County</t>
  </si>
  <si>
    <t>1400000US30049000200</t>
  </si>
  <si>
    <t>Census Tract 2, Lewis and Clark County</t>
  </si>
  <si>
    <t>1400000US30049000400</t>
  </si>
  <si>
    <t>Census Tract 4, Lewis and Clark County</t>
  </si>
  <si>
    <t>1400000US30049000504</t>
  </si>
  <si>
    <t>Census Tract 5.04, Lewis and Clark County</t>
  </si>
  <si>
    <t>1400000US30049000701</t>
  </si>
  <si>
    <t>Census Tract 7.01, Lewis and Clark County</t>
  </si>
  <si>
    <t>1400000US30049000900</t>
  </si>
  <si>
    <t>Census Tract 9, Lewis and Clark County</t>
  </si>
  <si>
    <t>1400000US30049001101</t>
  </si>
  <si>
    <t>Census Tract 11.01, Lewis and Clark County</t>
  </si>
  <si>
    <t>1400000US30049001202</t>
  </si>
  <si>
    <t>Census Tract 12.02, Lewis and Clark County</t>
  </si>
  <si>
    <t>1400000US30053000200</t>
  </si>
  <si>
    <t>Census Tract 2, Lincoln County</t>
  </si>
  <si>
    <t>1400000US30053000401</t>
  </si>
  <si>
    <t>Census Tract 4.01, Lincoln County</t>
  </si>
  <si>
    <t>1400000US30055954000</t>
  </si>
  <si>
    <t>Census Tract 9540, McCone County</t>
  </si>
  <si>
    <t>1400000US30057000200</t>
  </si>
  <si>
    <t>Census Tract 2, Madison County</t>
  </si>
  <si>
    <t>1400000US30061964500</t>
  </si>
  <si>
    <t>Census Tract 9645, Mineral County</t>
  </si>
  <si>
    <t>1400000US30063000100</t>
  </si>
  <si>
    <t>Census Tract 1, Missoula County</t>
  </si>
  <si>
    <t>1400000US30063000205</t>
  </si>
  <si>
    <t>Census Tract 2.05, Missoula County</t>
  </si>
  <si>
    <t>1400000US30063000400</t>
  </si>
  <si>
    <t>Census Tract 4, Missoula County</t>
  </si>
  <si>
    <t>1400000US30063000502</t>
  </si>
  <si>
    <t>Census Tract 5.02, Missoula County</t>
  </si>
  <si>
    <t>1400000US30063000802</t>
  </si>
  <si>
    <t>Census Tract 8.02, Missoula County</t>
  </si>
  <si>
    <t>1400000US30063001001</t>
  </si>
  <si>
    <t>Census Tract 10.01, Missoula County</t>
  </si>
  <si>
    <t>1400000US30063001100</t>
  </si>
  <si>
    <t>Census Tract 11, Missoula County</t>
  </si>
  <si>
    <t>1400000US30063001303</t>
  </si>
  <si>
    <t>Census Tract 13.03, Missoula County</t>
  </si>
  <si>
    <t>1400000US30063001402</t>
  </si>
  <si>
    <t>Census Tract 14.02, Missoula County</t>
  </si>
  <si>
    <t>1400000US30063001502</t>
  </si>
  <si>
    <t>Census Tract 15.02, Missoula County</t>
  </si>
  <si>
    <t>1400000US30081000100</t>
  </si>
  <si>
    <t>Census Tract 1, Ravalli County</t>
  </si>
  <si>
    <t>1400000US30081000204</t>
  </si>
  <si>
    <t>Census Tract 2.04, Ravalli County</t>
  </si>
  <si>
    <t>1400000US30081000402</t>
  </si>
  <si>
    <t>Census Tract 4.02, Ravalli County</t>
  </si>
  <si>
    <t>1400000US30081000502</t>
  </si>
  <si>
    <t>Census Tract 5.02, Ravalli County</t>
  </si>
  <si>
    <t>1400000US30081000700</t>
  </si>
  <si>
    <t>Census Tract 7, Ravalli County</t>
  </si>
  <si>
    <t>1400000US30083070200</t>
  </si>
  <si>
    <t>Census Tract 702, Richland County</t>
  </si>
  <si>
    <t>1400000US30083070302</t>
  </si>
  <si>
    <t>Census Tract 703.02, Richland County</t>
  </si>
  <si>
    <t>1400000US30085940001</t>
  </si>
  <si>
    <t>Census Tract 9400.01, Roosevelt County</t>
  </si>
  <si>
    <t>1400000US30087000200</t>
  </si>
  <si>
    <t>Census Tract 2, Rosebud County</t>
  </si>
  <si>
    <t>1400000US30093000200</t>
  </si>
  <si>
    <t>Census Tract 2, Silver Bow County</t>
  </si>
  <si>
    <t>1400000US30089000100</t>
  </si>
  <si>
    <t>Census Tract 1, Sanders County</t>
  </si>
  <si>
    <t>1400000US30089000202</t>
  </si>
  <si>
    <t>Census Tract 2.02, Sanders County</t>
  </si>
  <si>
    <t>1400000US30091090400</t>
  </si>
  <si>
    <t>Census Tract 904, Sheridan County</t>
  </si>
  <si>
    <t>1400000US30093000400</t>
  </si>
  <si>
    <t>Census Tract 4, Silver Bow County</t>
  </si>
  <si>
    <t>1400000US30093000700</t>
  </si>
  <si>
    <t>Census Tract 7, Silver Bow County</t>
  </si>
  <si>
    <t>1400000US30095966400</t>
  </si>
  <si>
    <t>Census Tract 9664, Stillwater County</t>
  </si>
  <si>
    <t>1400000US30097967000</t>
  </si>
  <si>
    <t>Census Tract 9670, Sweet Grass County</t>
  </si>
  <si>
    <t>1400000US30099000300</t>
  </si>
  <si>
    <t>Census Tract 3, Teton County</t>
  </si>
  <si>
    <t>1400000US30105100500</t>
  </si>
  <si>
    <t>Census Tract 1005, Valley County</t>
  </si>
  <si>
    <t>1400000US30107000100</t>
  </si>
  <si>
    <t>Census Tract 1, Wheatland County</t>
  </si>
  <si>
    <t>1400000US30111000300</t>
  </si>
  <si>
    <t>Census Tract 3, Yellowstone County</t>
  </si>
  <si>
    <t>1400000US30111000402</t>
  </si>
  <si>
    <t>Census Tract 4.02, Yellowstone County</t>
  </si>
  <si>
    <t>1400000US30111000701</t>
  </si>
  <si>
    <t>Census Tract 7.01, Yellowstone County</t>
  </si>
  <si>
    <t>1400000US30111000706</t>
  </si>
  <si>
    <t>Census Tract 7.06, Yellowstone County</t>
  </si>
  <si>
    <t>1400000US30111000708</t>
  </si>
  <si>
    <t>Census Tract 7.08, Yellowstone County</t>
  </si>
  <si>
    <t>1400000US30111001806</t>
  </si>
  <si>
    <t>Census Tract 18.06, Yellowstone County</t>
  </si>
  <si>
    <t>1400000US30111001902</t>
  </si>
  <si>
    <t>Census Tract 19.02, Yellowstone County</t>
  </si>
  <si>
    <t>1400000US30009000200</t>
  </si>
  <si>
    <t>Census Tract 2, Carbon County</t>
  </si>
  <si>
    <t>1400000US30013002302</t>
  </si>
  <si>
    <t>Census Tract 23.02, Cascade County</t>
  </si>
  <si>
    <t>1400000US30053000500</t>
  </si>
  <si>
    <t>Census Tract 5, Lincoln County</t>
  </si>
  <si>
    <t>1400000US30111000704</t>
  </si>
  <si>
    <t>Census Tract 7.04, Yellowstone County</t>
  </si>
  <si>
    <t>1400000US30111001403</t>
  </si>
  <si>
    <t>Census Tract 14.03, Yellowstone County</t>
  </si>
  <si>
    <t>1400000US30013010400</t>
  </si>
  <si>
    <t>Census Tract 104, Cascade County</t>
  </si>
  <si>
    <t>1400000US30049001201</t>
  </si>
  <si>
    <t>Census Tract 12.01, Lewis and Clark County</t>
  </si>
  <si>
    <t>1400000US30111000707</t>
  </si>
  <si>
    <t>Census Tract 7.07, Yellowstone County</t>
  </si>
  <si>
    <t>1400000US30111001805</t>
  </si>
  <si>
    <t>Census Tract 18.05, Yellowstone County</t>
  </si>
  <si>
    <t>1400000US30001000100</t>
  </si>
  <si>
    <t>Census Tract 1, Beaverhead County</t>
  </si>
  <si>
    <t>1400000US30001000200</t>
  </si>
  <si>
    <t>Census Tract 2, Beaverhead County</t>
  </si>
  <si>
    <t>1400000US30001000300</t>
  </si>
  <si>
    <t>Census Tract 3, Beaverhead County</t>
  </si>
  <si>
    <t>1400000US30003000100</t>
  </si>
  <si>
    <t>Census Tract 1, Big Horn County</t>
  </si>
  <si>
    <t>1400000US30003940400</t>
  </si>
  <si>
    <t>Census Tract 9404, Big Horn County</t>
  </si>
  <si>
    <t>1400000US30003940500</t>
  </si>
  <si>
    <t>Census Tract 9405, Big Horn County</t>
  </si>
  <si>
    <t>1400000US30003940600</t>
  </si>
  <si>
    <t>Census Tract 9406, Big Horn County</t>
  </si>
  <si>
    <t>1400000US30003940700</t>
  </si>
  <si>
    <t>Census Tract 9407, Big Horn County</t>
  </si>
  <si>
    <t>1400000US30005000100</t>
  </si>
  <si>
    <t>Census Tract 1, Blaine County</t>
  </si>
  <si>
    <t>1400000US30005000200</t>
  </si>
  <si>
    <t>Census Tract 2, Blaine County</t>
  </si>
  <si>
    <t>1400000US30005940100</t>
  </si>
  <si>
    <t>Census Tract 9401, Blaine County</t>
  </si>
  <si>
    <t>1400000US30005940200</t>
  </si>
  <si>
    <t>Census Tract 9402, Blaine County</t>
  </si>
  <si>
    <t>1400000US30007000100</t>
  </si>
  <si>
    <t>Census Tract 1, Broadwater County</t>
  </si>
  <si>
    <t>1400000US30007000200</t>
  </si>
  <si>
    <t>Census Tract 2, Broadwater County</t>
  </si>
  <si>
    <t>1400000US30009000100</t>
  </si>
  <si>
    <t>Census Tract 1, Carbon County</t>
  </si>
  <si>
    <t>1400000US30009000400</t>
  </si>
  <si>
    <t>Census Tract 4, Carbon County</t>
  </si>
  <si>
    <t>1400000US30009000500</t>
  </si>
  <si>
    <t>Census Tract 5, Carbon County</t>
  </si>
  <si>
    <t>1400000US30011000300</t>
  </si>
  <si>
    <t>Census Tract 3, Carter County</t>
  </si>
  <si>
    <t>1400000US30013000200</t>
  </si>
  <si>
    <t>Census Tract 2, Cascade County</t>
  </si>
  <si>
    <t>1400000US30013000300</t>
  </si>
  <si>
    <t>Census Tract 3, Cascade County</t>
  </si>
  <si>
    <t>1400000US30013000700</t>
  </si>
  <si>
    <t>Census Tract 7, Cascade County</t>
  </si>
  <si>
    <t>1400000US30013000900</t>
  </si>
  <si>
    <t>Census Tract 9, Cascade County</t>
  </si>
  <si>
    <t>1400000US30013001000</t>
  </si>
  <si>
    <t>Census Tract 10, Cascade County</t>
  </si>
  <si>
    <t>1400000US30013001201</t>
  </si>
  <si>
    <t>Census Tract 12.01, Cascade County</t>
  </si>
  <si>
    <t>1400000US30013001202</t>
  </si>
  <si>
    <t>Census Tract 12.02, Cascade County</t>
  </si>
  <si>
    <t>1400000US30013001700</t>
  </si>
  <si>
    <t>Census Tract 17, Cascade County</t>
  </si>
  <si>
    <t>1400000US30013001900</t>
  </si>
  <si>
    <t>Census Tract 19, Cascade County</t>
  </si>
  <si>
    <t>1400000US30013002100</t>
  </si>
  <si>
    <t>Census Tract 21, Cascade County</t>
  </si>
  <si>
    <t>1400000US30013002202</t>
  </si>
  <si>
    <t>Census Tract 22.02, Cascade County</t>
  </si>
  <si>
    <t>1400000US30013002301</t>
  </si>
  <si>
    <t>Census Tract 23.01, Cascade County</t>
  </si>
  <si>
    <t>1400000US30013010100</t>
  </si>
  <si>
    <t>Census Tract 101, Cascade County</t>
  </si>
  <si>
    <t>1400000US30013010600</t>
  </si>
  <si>
    <t>Census Tract 106, Cascade County</t>
  </si>
  <si>
    <t>1400000US30013010700</t>
  </si>
  <si>
    <t>Census Tract 107, Cascade County</t>
  </si>
  <si>
    <t>1400000US30013010800</t>
  </si>
  <si>
    <t>Census Tract 108, Cascade County</t>
  </si>
  <si>
    <t>1400000US30015010200</t>
  </si>
  <si>
    <t>Census Tract 102, Chouteau County</t>
  </si>
  <si>
    <t>1400000US30015010300</t>
  </si>
  <si>
    <t>Census Tract 103, Chouteau County</t>
  </si>
  <si>
    <t>1400000US30017961300</t>
  </si>
  <si>
    <t>Census Tract 9613, Custer County</t>
  </si>
  <si>
    <t>1400000US30017961500</t>
  </si>
  <si>
    <t>Census Tract 9615, Custer County</t>
  </si>
  <si>
    <t>1400000US30017961600</t>
  </si>
  <si>
    <t>Census Tract 9616, Custer County</t>
  </si>
  <si>
    <t>1400000US30017961800</t>
  </si>
  <si>
    <t>Census Tract 9618, Custer County</t>
  </si>
  <si>
    <t>1400000US30017961900</t>
  </si>
  <si>
    <t>Census Tract 9619, Custer County</t>
  </si>
  <si>
    <t>1400000US30017962000</t>
  </si>
  <si>
    <t>Census Tract 9620, Custer County</t>
  </si>
  <si>
    <t>1400000US30019020300</t>
  </si>
  <si>
    <t>Census Tract 203, Daniels County</t>
  </si>
  <si>
    <t>1400000US30021000100</t>
  </si>
  <si>
    <t>Census Tract 1, Dawson County</t>
  </si>
  <si>
    <t>1400000US30021000200</t>
  </si>
  <si>
    <t>Census Tract 2, Dawson County</t>
  </si>
  <si>
    <t>1400000US30021000300</t>
  </si>
  <si>
    <t>Census Tract 3, Dawson County</t>
  </si>
  <si>
    <t>1400000US30023000300</t>
  </si>
  <si>
    <t>Census Tract 3, Deer Lodge County</t>
  </si>
  <si>
    <t>1400000US30023000500</t>
  </si>
  <si>
    <t>Census Tract 5, Deer Lodge County</t>
  </si>
  <si>
    <t>1400000US30027030100</t>
  </si>
  <si>
    <t>Census Tract 301, Fergus County</t>
  </si>
  <si>
    <t>1400000US30027030201</t>
  </si>
  <si>
    <t>Census Tract 302.01, Fergus County</t>
  </si>
  <si>
    <t>1400000US30029000101</t>
  </si>
  <si>
    <t>Census Tract 1.01, Flathead County</t>
  </si>
  <si>
    <t>1400000US30029000102</t>
  </si>
  <si>
    <t>Census Tract 1.02, Flathead County</t>
  </si>
  <si>
    <t>1400000US30029000202</t>
  </si>
  <si>
    <t>Census Tract 2.02, Flathead County</t>
  </si>
  <si>
    <t>1400000US30029000301</t>
  </si>
  <si>
    <t>Census Tract 3.01, Flathead County</t>
  </si>
  <si>
    <t>1400000US30029000302</t>
  </si>
  <si>
    <t>Census Tract 3.02, Flathead County</t>
  </si>
  <si>
    <t>1400000US30029000403</t>
  </si>
  <si>
    <t>Census Tract 4.03, Flathead County</t>
  </si>
  <si>
    <t>1400000US30029000404</t>
  </si>
  <si>
    <t>Census Tract 4.04, Flathead County</t>
  </si>
  <si>
    <t>1400000US30029000602</t>
  </si>
  <si>
    <t>Census Tract 6.02, Flathead County</t>
  </si>
  <si>
    <t>1400000US30029000700</t>
  </si>
  <si>
    <t>Census Tract 7, Flathead County</t>
  </si>
  <si>
    <t>1400000US30029000802</t>
  </si>
  <si>
    <t>Census Tract 8.02, Flathead County</t>
  </si>
  <si>
    <t>1400000US30029000902</t>
  </si>
  <si>
    <t>Census Tract 9.02, Flathead County</t>
  </si>
  <si>
    <t>1400000US30029000903</t>
  </si>
  <si>
    <t>Census Tract 9.03, Flathead County</t>
  </si>
  <si>
    <t>1400000US30029001101</t>
  </si>
  <si>
    <t>Census Tract 11.01, Flathead County</t>
  </si>
  <si>
    <t>1400000US30029001102</t>
  </si>
  <si>
    <t>Census Tract 11.02, Flathead County</t>
  </si>
  <si>
    <t>1400000US30029001202</t>
  </si>
  <si>
    <t>Census Tract 12.02, Flathead County</t>
  </si>
  <si>
    <t>1400000US30029001304</t>
  </si>
  <si>
    <t>Census Tract 13.04, Flathead County</t>
  </si>
  <si>
    <t>1400000US30029001305</t>
  </si>
  <si>
    <t>Census Tract 13.05, Flathead County</t>
  </si>
  <si>
    <t>1400000US30029001401</t>
  </si>
  <si>
    <t>Census Tract 14.01, Flathead County</t>
  </si>
  <si>
    <t>1400000US30029001402</t>
  </si>
  <si>
    <t>Census Tract 14.02, Flathead County</t>
  </si>
  <si>
    <t>1400000US30029001702</t>
  </si>
  <si>
    <t>Census Tract 17.02, Flathead County</t>
  </si>
  <si>
    <t>1400000US30031000101</t>
  </si>
  <si>
    <t>Census Tract 1.01, Gallatin County</t>
  </si>
  <si>
    <t>1400000US30031000104</t>
  </si>
  <si>
    <t>Census Tract 1.04, Gallatin County</t>
  </si>
  <si>
    <t>1400000US30031000202</t>
  </si>
  <si>
    <t>Census Tract 2.02, Gallatin County</t>
  </si>
  <si>
    <t>1400000US30031000400</t>
  </si>
  <si>
    <t>Census Tract 4, Gallatin County</t>
  </si>
  <si>
    <t>1400000US30031000504</t>
  </si>
  <si>
    <t>Census Tract 5.04, Gallatin County</t>
  </si>
  <si>
    <t>1400000US30031000505</t>
  </si>
  <si>
    <t>Census Tract 5.05, Gallatin County</t>
  </si>
  <si>
    <t>1400000US30031000507</t>
  </si>
  <si>
    <t>Census Tract 5.07, Gallatin County</t>
  </si>
  <si>
    <t>1400000US30031000600</t>
  </si>
  <si>
    <t>Census Tract 6, Gallatin County</t>
  </si>
  <si>
    <t>1400000US30031000703</t>
  </si>
  <si>
    <t>Census Tract 7.03, Gallatin County</t>
  </si>
  <si>
    <t>1400000US30031000704</t>
  </si>
  <si>
    <t>Census Tract 7.04, Gallatin County</t>
  </si>
  <si>
    <t>1400000US30031000900</t>
  </si>
  <si>
    <t>Census Tract 9, Gallatin County</t>
  </si>
  <si>
    <t>1400000US30031001002</t>
  </si>
  <si>
    <t>Census Tract 10.02, Gallatin County</t>
  </si>
  <si>
    <t>1400000US30031001101</t>
  </si>
  <si>
    <t>Census Tract 11.01, Gallatin County</t>
  </si>
  <si>
    <t>1400000US30031001200</t>
  </si>
  <si>
    <t>Census Tract 12, Gallatin County</t>
  </si>
  <si>
    <t>1400000US30031001500</t>
  </si>
  <si>
    <t>Census Tract 15, Gallatin County</t>
  </si>
  <si>
    <t>1400000US30031001700</t>
  </si>
  <si>
    <t>Census Tract 17, Gallatin County</t>
  </si>
  <si>
    <t>1400000US30033000100</t>
  </si>
  <si>
    <t>Census Tract 1, Garfield County</t>
  </si>
  <si>
    <t>1400000US30035940200</t>
  </si>
  <si>
    <t>Census Tract 9402, Glacier County</t>
  </si>
  <si>
    <t>1400000US30035940400</t>
  </si>
  <si>
    <t>Census Tract 9404, Glacier County</t>
  </si>
  <si>
    <t>1400000US30035976000</t>
  </si>
  <si>
    <t>Census Tract 9760, Glacier County</t>
  </si>
  <si>
    <t>1400000US30035980000</t>
  </si>
  <si>
    <t>Census Tract 9800, Glacier County</t>
  </si>
  <si>
    <t>1400000US30037000100</t>
  </si>
  <si>
    <t>Census Tract 1, Golden Valley County</t>
  </si>
  <si>
    <t>1400000US30039961701</t>
  </si>
  <si>
    <t>Census Tract 9617.01, Granite County</t>
  </si>
  <si>
    <t>1400000US30039961702</t>
  </si>
  <si>
    <t>Census Tract 9617.02, Granite County</t>
  </si>
  <si>
    <t>1400000US30041040100</t>
  </si>
  <si>
    <t>Census Tract 401, Hill County</t>
  </si>
  <si>
    <t>1400000US30041040200</t>
  </si>
  <si>
    <t>Census Tract 402, Hill County</t>
  </si>
  <si>
    <t>1400000US30041040300</t>
  </si>
  <si>
    <t>Census Tract 403, Hill County</t>
  </si>
  <si>
    <t>1400000US30041040400</t>
  </si>
  <si>
    <t>Census Tract 404, Hill County</t>
  </si>
  <si>
    <t>1400000US30041040500</t>
  </si>
  <si>
    <t>Census Tract 405, Hill County</t>
  </si>
  <si>
    <t>1400000US30041940300</t>
  </si>
  <si>
    <t>Census Tract 9403, Hill County</t>
  </si>
  <si>
    <t>1400000US30043962201</t>
  </si>
  <si>
    <t>Census Tract 9622.01, Jefferson County</t>
  </si>
  <si>
    <t>1400000US30043962202</t>
  </si>
  <si>
    <t>Census Tract 9622.02, Jefferson County</t>
  </si>
  <si>
    <t>1400000US30043962300</t>
  </si>
  <si>
    <t>Census Tract 9623, Jefferson County</t>
  </si>
  <si>
    <t>1400000US30045000100</t>
  </si>
  <si>
    <t>Census Tract 1, Judith Basin County</t>
  </si>
  <si>
    <t>1400000US30047000100</t>
  </si>
  <si>
    <t>Census Tract 1, Lake County</t>
  </si>
  <si>
    <t>1400000US30047000200</t>
  </si>
  <si>
    <t>Census Tract 2, Lake County</t>
  </si>
  <si>
    <t>1400000US30047940304</t>
  </si>
  <si>
    <t>Census Tract 9403.04, Lake County</t>
  </si>
  <si>
    <t>1400000US30047940306</t>
  </si>
  <si>
    <t>Census Tract 9403.06, Lake County</t>
  </si>
  <si>
    <t>1400000US30047940400</t>
  </si>
  <si>
    <t>Census Tract 9404, Lake County</t>
  </si>
  <si>
    <t>1400000US30047940500</t>
  </si>
  <si>
    <t>Census Tract 9405, Lake County</t>
  </si>
  <si>
    <t>1400000US30047940700</t>
  </si>
  <si>
    <t>Census Tract 9407, Lake County</t>
  </si>
  <si>
    <t>1400000US30049000100</t>
  </si>
  <si>
    <t>Census Tract 1, Lewis and Clark County</t>
  </si>
  <si>
    <t>1400000US30049000300</t>
  </si>
  <si>
    <t>Census Tract 3, Lewis and Clark County</t>
  </si>
  <si>
    <t>1400000US30049000501</t>
  </si>
  <si>
    <t>Census Tract 5.01, Lewis and Clark County</t>
  </si>
  <si>
    <t>1400000US30049000503</t>
  </si>
  <si>
    <t>Census Tract 5.03, Lewis and Clark County</t>
  </si>
  <si>
    <t>1400000US30049000600</t>
  </si>
  <si>
    <t>Census Tract 6, Lewis and Clark County</t>
  </si>
  <si>
    <t>1400000US30031000201</t>
  </si>
  <si>
    <t>Census Tract 2.01, Gallatin County</t>
  </si>
  <si>
    <t>1400000US30049000702</t>
  </si>
  <si>
    <t>Census Tract 7.02, Lewis and Clark County</t>
  </si>
  <si>
    <t>1400000US30049000800</t>
  </si>
  <si>
    <t>Census Tract 8, Lewis and Clark County</t>
  </si>
  <si>
    <t>1400000US30049001000</t>
  </si>
  <si>
    <t>Census Tract 10, Lewis and Clark County</t>
  </si>
  <si>
    <t>1400000US30049001102</t>
  </si>
  <si>
    <t>Census Tract 11.02, Lewis and Clark County</t>
  </si>
  <si>
    <t>1400000US30051050100</t>
  </si>
  <si>
    <t>Census Tract 501, Liberty County</t>
  </si>
  <si>
    <t>1400000US30053000100</t>
  </si>
  <si>
    <t>Census Tract 1, Lincoln County</t>
  </si>
  <si>
    <t>1400000US30053000300</t>
  </si>
  <si>
    <t>Census Tract 3, Lincoln County</t>
  </si>
  <si>
    <t>1400000US30053000402</t>
  </si>
  <si>
    <t>Census Tract 4.02, Lincoln County</t>
  </si>
  <si>
    <t>1400000US30057000101</t>
  </si>
  <si>
    <t>Census Tract 1.01, Madison County</t>
  </si>
  <si>
    <t>1400000US30057000102</t>
  </si>
  <si>
    <t>Census Tract 1.02, Madison County</t>
  </si>
  <si>
    <t>1400000US30057000300</t>
  </si>
  <si>
    <t>Census Tract 3, Madison County</t>
  </si>
  <si>
    <t>1400000US30059000100</t>
  </si>
  <si>
    <t>Census Tract 1, Meagher County</t>
  </si>
  <si>
    <t>1400000US30061964600</t>
  </si>
  <si>
    <t>Census Tract 9646, Mineral County</t>
  </si>
  <si>
    <t>1400000US30063000203</t>
  </si>
  <si>
    <t>Census Tract 2.03, Missoula County</t>
  </si>
  <si>
    <t>1400000US30063000204</t>
  </si>
  <si>
    <t>Census Tract 2.04, Missoula County</t>
  </si>
  <si>
    <t>1400000US30063000206</t>
  </si>
  <si>
    <t>Census Tract 2.06, Missoula County</t>
  </si>
  <si>
    <t>1400000US30063000300</t>
  </si>
  <si>
    <t>Census Tract 3, Missoula County</t>
  </si>
  <si>
    <t>1400000US30063000501</t>
  </si>
  <si>
    <t>Census Tract 5.01, Missoula County</t>
  </si>
  <si>
    <t>1400000US30063000700</t>
  </si>
  <si>
    <t>Census Tract 7, Missoula County</t>
  </si>
  <si>
    <t>1400000US30063000801</t>
  </si>
  <si>
    <t>Census Tract 8.01, Missoula County</t>
  </si>
  <si>
    <t>1400000US30063000901</t>
  </si>
  <si>
    <t>Census Tract 9.01, Missoula County</t>
  </si>
  <si>
    <t>1400000US30063000902</t>
  </si>
  <si>
    <t>Census Tract 9.02, Missoula County</t>
  </si>
  <si>
    <t>1400000US30063001002</t>
  </si>
  <si>
    <t>Census Tract 10.02, Missoula County</t>
  </si>
  <si>
    <t>1400000US30063001200</t>
  </si>
  <si>
    <t>Census Tract 12, Missoula County</t>
  </si>
  <si>
    <t>1400000US30063001302</t>
  </si>
  <si>
    <t>Census Tract 13.02, Missoula County</t>
  </si>
  <si>
    <t>1400000US30063001304</t>
  </si>
  <si>
    <t>Census Tract 13.04, Missoula County</t>
  </si>
  <si>
    <t>1400000US30063001401</t>
  </si>
  <si>
    <t>Census Tract 14.01, Missoula County</t>
  </si>
  <si>
    <t>1400000US30063001501</t>
  </si>
  <si>
    <t>Census Tract 15.01, Missoula County</t>
  </si>
  <si>
    <t>1400000US30063001601</t>
  </si>
  <si>
    <t>Census Tract 16.01, Missoula County</t>
  </si>
  <si>
    <t>1400000US30063001602</t>
  </si>
  <si>
    <t>Census Tract 16.02, Missoula County</t>
  </si>
  <si>
    <t>1400000US30063001801</t>
  </si>
  <si>
    <t>Census Tract 18.01, Missoula County</t>
  </si>
  <si>
    <t>1400000US30063001802</t>
  </si>
  <si>
    <t>Census Tract 18.02, Missoula County</t>
  </si>
  <si>
    <t>1400000US30065000100</t>
  </si>
  <si>
    <t>Census Tract 1, Musselshell County</t>
  </si>
  <si>
    <t>1400000US30065000200</t>
  </si>
  <si>
    <t>Census Tract 2, Musselshell County</t>
  </si>
  <si>
    <t>1400000US30067000100</t>
  </si>
  <si>
    <t>Census Tract 1, Park County</t>
  </si>
  <si>
    <t>1400000US30067000200</t>
  </si>
  <si>
    <t>Census Tract 2, Park County</t>
  </si>
  <si>
    <t>1400000US30067000300</t>
  </si>
  <si>
    <t>Census Tract 3, Park County</t>
  </si>
  <si>
    <t>1400000US30067000400</t>
  </si>
  <si>
    <t>Census Tract 4, Park County</t>
  </si>
  <si>
    <t>1400000US30067000500</t>
  </si>
  <si>
    <t>Census Tract 5, Park County</t>
  </si>
  <si>
    <t>1400000US30067980600</t>
  </si>
  <si>
    <t>Census Tract 9806, Park County</t>
  </si>
  <si>
    <t>1400000US30069000100</t>
  </si>
  <si>
    <t>Census Tract 1, Petroleum County</t>
  </si>
  <si>
    <t>1400000US30071060200</t>
  </si>
  <si>
    <t>Census Tract 602, Phillips County</t>
  </si>
  <si>
    <t>1400000US30073977000</t>
  </si>
  <si>
    <t>Census Tract 9770, Pondera County</t>
  </si>
  <si>
    <t>1400000US30073977200</t>
  </si>
  <si>
    <t>Census Tract 9772, Pondera County</t>
  </si>
  <si>
    <t>COUNTY GEO #</t>
  </si>
  <si>
    <t>March 30 Overall % Response</t>
  </si>
  <si>
    <t>% Updated Leave</t>
  </si>
  <si>
    <t>TRACT_GEOID</t>
  </si>
  <si>
    <t>PCT_HousingUnits_TEA1_SelfResponse</t>
  </si>
  <si>
    <t>PCT_HousingUnits_TEA6_UpdateLeave</t>
  </si>
  <si>
    <t>Tract Code</t>
  </si>
  <si>
    <t>Tract Code Only</t>
  </si>
  <si>
    <t>3/30 Current Response Overall</t>
  </si>
  <si>
    <t>3/31 Current Response Overall</t>
  </si>
  <si>
    <t>Difference</t>
  </si>
  <si>
    <t>March 31 Overall % Response</t>
  </si>
  <si>
    <t>Middle area of county including Townsend</t>
  </si>
  <si>
    <t>4/1 Current Response Overall</t>
  </si>
  <si>
    <t>Very Low</t>
  </si>
  <si>
    <t>Low</t>
  </si>
  <si>
    <t>Response Scale Levels</t>
  </si>
  <si>
    <t>Medium</t>
  </si>
  <si>
    <t>High</t>
  </si>
  <si>
    <t>Response Value</t>
  </si>
  <si>
    <t>Medium High</t>
  </si>
  <si>
    <t>20 to 30</t>
  </si>
  <si>
    <t>30 to 40</t>
  </si>
  <si>
    <t>% Response</t>
  </si>
  <si>
    <t>Minnesota</t>
  </si>
  <si>
    <t>Wisconsin</t>
  </si>
  <si>
    <t>Michigan</t>
  </si>
  <si>
    <t>Iowa</t>
  </si>
  <si>
    <t>Nebraska</t>
  </si>
  <si>
    <t>Virginia</t>
  </si>
  <si>
    <t>Kansas</t>
  </si>
  <si>
    <t>Utah</t>
  </si>
  <si>
    <t>Illinois</t>
  </si>
  <si>
    <t>Ohio</t>
  </si>
  <si>
    <t>Indiana</t>
  </si>
  <si>
    <t>Washington</t>
  </si>
  <si>
    <t>Idaho</t>
  </si>
  <si>
    <t>Colorado</t>
  </si>
  <si>
    <t>Maryland</t>
  </si>
  <si>
    <t>Missouri</t>
  </si>
  <si>
    <t>Connecticut</t>
  </si>
  <si>
    <t>Massachusetts</t>
  </si>
  <si>
    <t>Oregon</t>
  </si>
  <si>
    <t>Pennsylvania</t>
  </si>
  <si>
    <t>New Jersey</t>
  </si>
  <si>
    <t>South Dakota</t>
  </si>
  <si>
    <t>Kentucky</t>
  </si>
  <si>
    <t>Tennessee</t>
  </si>
  <si>
    <t>Alabama</t>
  </si>
  <si>
    <t>Mississippi</t>
  </si>
  <si>
    <t>North Dakota</t>
  </si>
  <si>
    <t>California</t>
  </si>
  <si>
    <t>Delaware</t>
  </si>
  <si>
    <t>Nevada</t>
  </si>
  <si>
    <t>Florida</t>
  </si>
  <si>
    <t>District of Columbia</t>
  </si>
  <si>
    <t>Arkansas</t>
  </si>
  <si>
    <t>Georgia</t>
  </si>
  <si>
    <t>New Hampshire</t>
  </si>
  <si>
    <t>Rhode Island</t>
  </si>
  <si>
    <t>Arizona</t>
  </si>
  <si>
    <t>Louisiana</t>
  </si>
  <si>
    <t>North Carolina</t>
  </si>
  <si>
    <t>South Carolina</t>
  </si>
  <si>
    <t>Oklahoma</t>
  </si>
  <si>
    <t>Texas</t>
  </si>
  <si>
    <t>New York</t>
  </si>
  <si>
    <t>Hawaii</t>
  </si>
  <si>
    <t>Montana</t>
  </si>
  <si>
    <t>Maine</t>
  </si>
  <si>
    <t>Vermont</t>
  </si>
  <si>
    <t>Wyoming</t>
  </si>
  <si>
    <t>New Mexico</t>
  </si>
  <si>
    <t>West Virginia</t>
  </si>
  <si>
    <t>Alaska</t>
  </si>
  <si>
    <t>Puerto Rico</t>
  </si>
  <si>
    <t>Name</t>
  </si>
  <si>
    <t>Rank</t>
  </si>
  <si>
    <t xml:space="preserve">United States </t>
  </si>
  <si>
    <t>Response</t>
  </si>
  <si>
    <t>Census 2020 Self-Response Rates for States, DC, &amp; Puerto Rico</t>
  </si>
  <si>
    <t>4/2 Current Response Overall</t>
  </si>
  <si>
    <t>4/1 Overall % Response</t>
  </si>
  <si>
    <t>-</t>
  </si>
  <si>
    <t>R</t>
  </si>
  <si>
    <t>East Middle of Blaine County includes Fort Belknap Agency / Fort Belknap Reservation Lands</t>
  </si>
  <si>
    <t>South East Blaine County includes Lodge Pole / Fort Belknap Reservation Lands</t>
  </si>
  <si>
    <t>Remainder of Custer County outside of Miles City includes Ismay</t>
  </si>
  <si>
    <t>All of Fallon County includes Baker and Plevna</t>
  </si>
  <si>
    <t>All of Garfield County includes Jordan</t>
  </si>
  <si>
    <t>All of Judith Basin County includes Stanford, Geyser, and Hobson</t>
  </si>
  <si>
    <t>All of Liberty County includes Chester and part of Joplin-Inverness</t>
  </si>
  <si>
    <t>All of McCone County includes Circle</t>
  </si>
  <si>
    <t>All of Meagher County includes White Sulphur Springs and Martinsdale</t>
  </si>
  <si>
    <t>Northern Mineral County includes Superior, De Borgia, and St. Regis</t>
  </si>
  <si>
    <t>Southern Mineral County includes Riverbend CDP (area southeast of Superior) and Alberton</t>
  </si>
  <si>
    <t>All of Petroleum County includes Winnett</t>
  </si>
  <si>
    <t>All of Phillips County includes Malta, Dodson, and Zortman</t>
  </si>
  <si>
    <t>All of Powder River County includes Broadus and Biddle</t>
  </si>
  <si>
    <t>Northern Powell County includes Ovando, Garrison, Avon, and Elliston</t>
  </si>
  <si>
    <t>All of Prairie County includes Fallon and Terry</t>
  </si>
  <si>
    <t>All of Sweet Grass County includes Big Timber and Grey Cliff</t>
  </si>
  <si>
    <t>All of Treasure County includes Hysham</t>
  </si>
  <si>
    <t>All of Wheatland County includes Harlowtown, Shawmut, and Judith Gap</t>
  </si>
  <si>
    <t>All of Wibaux County includes Wibaux</t>
  </si>
  <si>
    <t>North Jefferson County includes Montana City and North part of Clancy</t>
  </si>
  <si>
    <t>Middle Jefferson County includes South part of Clancy, Jefferson City, Basin, Elkhorn and Boulder</t>
  </si>
  <si>
    <t>South Jefferson County includes Whitehall, Cardwell and Rader Creek CDP</t>
  </si>
  <si>
    <t>Southwest Madison County includes Alder, Sheridan, and Virginia City</t>
  </si>
  <si>
    <t>North Madison County includes Twin Bridges, Pony, and Harrison</t>
  </si>
  <si>
    <t>Southeast Lincoln County includes  Happy Inn CDP, White Haven CDP, and Pioneer Junction CDP</t>
  </si>
  <si>
    <t>City of Libby</t>
  </si>
  <si>
    <t>City of Roundup</t>
  </si>
  <si>
    <t>Remainder of County outside Roundup includes Melstone, Musselshell CDP, and Klein CDP</t>
  </si>
  <si>
    <t>East Pondera County includes Conrad and Brady CDP</t>
  </si>
  <si>
    <t xml:space="preserve">West Pondera County includes part of Blackfeet Reservation Lands, Heart Butte, Valier, and Dupuyer CDP </t>
  </si>
  <si>
    <t>West Roosevelt County includes Fort Peck Reservation Lands and Wolf Point</t>
  </si>
  <si>
    <t xml:space="preserve">Central Roosevelt County includes Fort Peck Reservation Lands and Poplar </t>
  </si>
  <si>
    <t>East Roosevelt County includes Froid, Culbertson, and Bainville</t>
  </si>
  <si>
    <t>North Rosebud County includes Forsyth</t>
  </si>
  <si>
    <t>Area around and including Colstrip</t>
  </si>
  <si>
    <t>Central and Southeast Rosebud County excluding Colstrip and including part of Ashland CDP</t>
  </si>
  <si>
    <t>Southwest area of Rosebud County includes Northern Cheyenne Reservation Lands, Birney, Lame Deer, and part of Ashland CDP</t>
  </si>
  <si>
    <t>East Sanders County includes Plains, Paradise, and Weeksville CDP</t>
  </si>
  <si>
    <t>Crow Reservation and Off-Reservation Trust Land</t>
  </si>
  <si>
    <t>Northern Cheyenne Indian Reservation and Off-Reservation Trust Land</t>
  </si>
  <si>
    <t>Fort Belknap Reservation and Off-Reservation Trust Land</t>
  </si>
  <si>
    <t>Flathead Reservation</t>
  </si>
  <si>
    <t>Blackfeet Indian Reservation and Off-Reservation Trust Land</t>
  </si>
  <si>
    <t>Rocky Boy's Reservation and Off-Reservation Trust Land</t>
  </si>
  <si>
    <t>Fort Peck Indian Reservation and Off-Reservation Trust Land</t>
  </si>
  <si>
    <t>Tribal Area</t>
  </si>
  <si>
    <t>4/5 Current Response Overall</t>
  </si>
  <si>
    <t>4/7 Current Response Overall</t>
  </si>
  <si>
    <t>Western Big Horn County includes Northern Cheyenne Reservation Lands</t>
  </si>
  <si>
    <t>Middle Big Horn County includes Crow Reservation Lands and Crow Agency</t>
  </si>
  <si>
    <t>Area around and including Dillon</t>
  </si>
  <si>
    <t>West side of Beaverhead County includes Wisdom, Jackson, Wise River, Lima, Lakeview, Dell, and Grant</t>
  </si>
  <si>
    <t>East Middle Side of Beaverhead County excluding Dillon area includes Maverick, Argenta</t>
  </si>
  <si>
    <t>Northern Big Horn County includes Hardin</t>
  </si>
  <si>
    <t>Western Big Horn County includes Crow Reservation Lands, St. Xavier, Fort Smith, and Pryor</t>
  </si>
  <si>
    <t>South Eastern Big Horn County includes Crow Reservation Lands, Wyola, Forty Mile Colony, and Lodgegrass</t>
  </si>
  <si>
    <t>West side of Blaine County including Chinook and Zurich</t>
  </si>
  <si>
    <t>Northeast Blaine County includes Harlem, North Harlem, Turner, Turner Colony, and Hogeland</t>
  </si>
  <si>
    <t>All of Broadwater County excluding middle area / Townsend includes Spokane Creek, the Silos, Radersburg, Toston, Winston, and Wheatland CDP</t>
  </si>
  <si>
    <t>Western Carbon County includes Luther, Roscoe, Roberts, and Fox CDP</t>
  </si>
  <si>
    <t>Middle Carbon County includes Bridger, Edgar, and Fromberg</t>
  </si>
  <si>
    <t>Eastern Carbon County includes Belfry and Bear Creek</t>
  </si>
  <si>
    <t>Northern Carbon County Joliet, Montaqua, Silesia, and Rockvale</t>
  </si>
  <si>
    <t>All of Carter County includes Ekalaka and Alzada</t>
  </si>
  <si>
    <t>Eastern Cascade County excludes Great Falls area and includes Sand Coulee, Big Stone Colony, Centerville, Tracy, Stockett, Belt, Pleasant Valley, Riceville, Monarch, and Neihart</t>
  </si>
  <si>
    <t>Southwestern Corner of Cascade County includes Cascade and Hardy</t>
  </si>
  <si>
    <t>Northwestern Corner of Cascade County includes South Great Falls area by airport, Simms, Fort Shaw, Cascade Colony, Sun River, Vaughn, Fair Haven Colony, and Ulm</t>
  </si>
  <si>
    <t>North Cascade County includes small part of north east Great Falls, Black Eagle, and Sun Prairie</t>
  </si>
  <si>
    <t>Malstrom Air Force Base</t>
  </si>
  <si>
    <t>4/8 Current Response Overall</t>
  </si>
  <si>
    <t>East Great Falls near base</t>
  </si>
  <si>
    <t>Middle of Great Falls along River Drive from 38th to 57th down to 2nd Avenue North</t>
  </si>
  <si>
    <t>Middle of Great Falls along River Drive from 25th to 38th down to Central Avenue</t>
  </si>
  <si>
    <t>Middle of Great Falls along River Drive from 15th to 24th down to Central Avenue</t>
  </si>
  <si>
    <t>Middle of Great Falls along River Drive from 9th to 15th down to Central Avenue</t>
  </si>
  <si>
    <t>Middle Great Falls along 1st Avenue South from 1st Street to 10th street and south to 10th Avenue South</t>
  </si>
  <si>
    <t>Middle Great Falls along Central Avenue from 10th Street to 15th street and south to 10th Avenue South</t>
  </si>
  <si>
    <t>Middle Great Falls along Central Avenue from 15th Street to 25th street and south to 10th Avenue South</t>
  </si>
  <si>
    <t>Middle Great Falls along Central Avenue from 25th Street to 38th street and south to 10th Avenue South</t>
  </si>
  <si>
    <t>Tract in middle Great Falls west of downtown from NW Bypass to 10th Avenue SW and from Watson Coulee Road to 3rds Street SW</t>
  </si>
  <si>
    <t>West tract of Great Falls just north of airport from I-15 to Green Meadows Drive and south to Sun River Road</t>
  </si>
  <si>
    <t>Northwest tract of Great Falls from NW Bypass to 29th Avenue and Valley View Drive to Smelter Avenue</t>
  </si>
  <si>
    <t>Southeast edge of Great Falls and area to the east including Gibson Flats from 10th Avenue south to Sand Coulee Creek and from 13th Street S to Hastings Road</t>
  </si>
  <si>
    <t>South middle tract of Great Falls from 10th Avenue South to 33rd Avenue South and from 7th Street South to 19th Street South</t>
  </si>
  <si>
    <t>Area outside southeast Great Falls from Huckleberry Drive to Woodland Estates Road, and from Hawk Drive to Tri-Hill Frontage Road</t>
  </si>
  <si>
    <t>Downtown Great Falls from River Drive to 10th Street North and from 1st Avenue South to River Drive</t>
  </si>
  <si>
    <t>West Side of Chouteau County includes Fort Benton, Carter, Floweree, Sunny Brook Colony, and Twin Hills Colony</t>
  </si>
  <si>
    <t>East Side of Chouteau County includes Portion of Rocky Boy's Reservation Lands, Loma, Highwood, Big Sandy, Square Butte, and Geraldine</t>
  </si>
  <si>
    <t>Area including Northwest Miles City from Dike Road to Rail tracks North to Kircher Creek</t>
  </si>
  <si>
    <t>Area including Northeast Miles City from Love Street to US 12 and from railroad tracks east to US 94</t>
  </si>
  <si>
    <t xml:space="preserve">Central Miles City from Main Street to Tompy Street and from Strevell Avenue to Valley Drive </t>
  </si>
  <si>
    <t>Area including East Miles City from Dike Road to Milwaukee Loop and from railroad tracks to Washington Street</t>
  </si>
  <si>
    <t>GENERAL DESCRIPTION FOR REFERENCE PURPOSES</t>
  </si>
  <si>
    <t>All of Daniels County includes Fort Peck Reservation Lands, Scobey, Flaxville, Whitetail, and Peerless</t>
  </si>
  <si>
    <t>Remainder of Dawson County outside of Glendive includes Richey, Bloomfield, and Linsay</t>
  </si>
  <si>
    <t>Area including the Glendive west of River from Dry creek Road to Yellowstone River and from HWY 254 to Road 244</t>
  </si>
  <si>
    <t>Area including the Glendive east of river from Yellowstone River to Allard Road and from HWY 254 to Road 244.  Includes Makoshika State Park</t>
  </si>
  <si>
    <t>East side of Deelodge County including East Anaconda from Main Street to HWY 1 and from Lost Creek road to southern county border</t>
  </si>
  <si>
    <t>All of Fergus County excluding area around and including Lewistown includes Winifred, Denton, Coffee Creek, Deerfield Colony, Danvers, Spring Creek Colony, King Ranch Colony, Moore, Roy, Hilger, Warm Springs Creek, Fords Creek Colony, Brooks,  Grass Range, Ayers Ranch Colony</t>
  </si>
  <si>
    <t>Western Lewistown from West Main Street to Wolverine Creek and from HWY 97 to Wolverine Creek Road</t>
  </si>
  <si>
    <t>East and Southern Lewiston from W. Main Street to Upper Spring Creek and from Breed Creek to Sandhill Road</t>
  </si>
  <si>
    <t>All of Golden Valley County includes Lavina, Golden Valley Colony, and Ryegate</t>
  </si>
  <si>
    <t>Northern Granite County includes Drummond and Hall</t>
  </si>
  <si>
    <t>Southern Granite County includes Philipsburg and Maxville</t>
  </si>
  <si>
    <t>Tract Includes Reservation Land</t>
  </si>
  <si>
    <t>North Flathead County including Polebridge and Olney</t>
  </si>
  <si>
    <t>Eastern Flathead County including West Glacier, Coram, Martin City, Hungry Horse, and Pinnacle</t>
  </si>
  <si>
    <t>Area North of Columbia Falls from Aluminum Drive to Canyon Creek Road and from Wiley Land to the Flathead River</t>
  </si>
  <si>
    <t>Northeast Whitefish including Canyon Creek Road to E. Edgewood Drive and from Whitefish Lake to Trumbull Canyon Road</t>
  </si>
  <si>
    <t>Southwest Whitefish from Boyle Lake to Spencer Lake and from Whitefish Lake to Hwy 93</t>
  </si>
  <si>
    <t xml:space="preserve">Columbia Falls and area Southwest </t>
  </si>
  <si>
    <t>West Whitefish</t>
  </si>
  <si>
    <t>Southwest Flathead County including Flathead Reservation lands, Marion, Little Bitterroot Lake, and Niarada</t>
  </si>
  <si>
    <t>West Central Flathead County includes Kila and Rhodes</t>
  </si>
  <si>
    <t>Middle Lincoln County excluding Libby from North Fork of Big Creek to Hwy 37 and from Lost Fork Creek to Weigel Creek</t>
  </si>
  <si>
    <t>North Lincoln County including Eureka and Rexford</t>
  </si>
  <si>
    <t>East and North Lincoln County excluding Eureka and Rexford including Trego, Fortine, Stryker, West Kootenai, and Indian Springs</t>
  </si>
  <si>
    <t>Northern Park County includes Wilsall and Clyde Park</t>
  </si>
  <si>
    <t>LINK TO TRACT MAP</t>
  </si>
  <si>
    <t>North Livingston</t>
  </si>
  <si>
    <t>Southwest Livingston</t>
  </si>
  <si>
    <t>Southern Park County excluding Livingston includes Pray, Emigrant, Pine Creek, Wineglass, and part of South Glastonbury CDP</t>
  </si>
  <si>
    <t>Southern border of Park County</t>
  </si>
  <si>
    <t>Northwest Sanders County includes Noxon and Heron</t>
  </si>
  <si>
    <t>Southwest Sanders County includes Trout Creek, Belknap, and Thompson Falls</t>
  </si>
  <si>
    <t>Eastern Sanders County includes Flathead Reservation Lands and Lonepine, Camas, Hot Springs, Dixon, and Old Agency</t>
  </si>
  <si>
    <t>Northwest Sheridan County includes Outlook, Redstone, and Plentywood</t>
  </si>
  <si>
    <t>South and West Sheridan County includes Fort Peck Reservation Lands, Reserve, Westby, Medicine Lake and Homestead</t>
  </si>
  <si>
    <t>Southwest Stillwater County includes Fishtail, Nye, and Absarokee</t>
  </si>
  <si>
    <t>North Stillwater County includes Reed Point, Rapelje, and Park City</t>
  </si>
  <si>
    <t>North Toole County includes Sunburst, Kevin, Rimrock Colony, Hillside Colony, and Sweet Grass</t>
  </si>
  <si>
    <t xml:space="preserve">South Toole County includes Shelby and Camrose Colony </t>
  </si>
  <si>
    <t>West and North Valley County includes Hinsdale and Opheim</t>
  </si>
  <si>
    <t xml:space="preserve">Southeast Valley County includes Fort Peck Reservation Lands, Frazer, and St. Marie </t>
  </si>
  <si>
    <t>Around and including the City of Glasgow</t>
  </si>
  <si>
    <t>East side of Glacier County excluding Blackfeet Reservation lands including Cut Bank, Santa Rita, Zenith Colony, Horizon Colony, and Glacier Colony</t>
  </si>
  <si>
    <t>Area around and including South and North Browning and Blackfeet Reservation Lands</t>
  </si>
  <si>
    <t>Middle Glacier County excluding Browning includes Blackfeet Reservation Lands, Little Browning, Glendale Colony, Seville Colony, Hidden Lake Colony, Big Sky Colony, Babb, Starr School, and Glacier Park Village</t>
  </si>
  <si>
    <t>West Glacier County</t>
  </si>
  <si>
    <t>4/9 Current Response Overall</t>
  </si>
  <si>
    <t>Source Census 2019 Population Estimates</t>
  </si>
  <si>
    <t>Counties</t>
  </si>
  <si>
    <t>Beaverhead County, Montana</t>
  </si>
  <si>
    <t>Big Horn County, Montana</t>
  </si>
  <si>
    <t>Blaine County, Montana</t>
  </si>
  <si>
    <t>Broadwater County, Montana</t>
  </si>
  <si>
    <t>Carbon County, Montana</t>
  </si>
  <si>
    <t>Carter County, Montana</t>
  </si>
  <si>
    <t>Cascade County, Montana</t>
  </si>
  <si>
    <t>Chouteau County, Montana</t>
  </si>
  <si>
    <t>Custer County, Montana</t>
  </si>
  <si>
    <t>Daniels County, Montana</t>
  </si>
  <si>
    <t>Dawson County, Montana</t>
  </si>
  <si>
    <t>Deer Lodge County, Montana</t>
  </si>
  <si>
    <t>Fallon County, Montana</t>
  </si>
  <si>
    <t>Fergus County, Montana</t>
  </si>
  <si>
    <t>Flathead County, Montana</t>
  </si>
  <si>
    <t>Gallatin County, Montana</t>
  </si>
  <si>
    <t>Garfield County, Montana</t>
  </si>
  <si>
    <t>Glacier County, Montana</t>
  </si>
  <si>
    <t>Golden Valley County, Montana</t>
  </si>
  <si>
    <t>Granite County, Montana</t>
  </si>
  <si>
    <t>Hill County, Montana</t>
  </si>
  <si>
    <t>Jefferson County, Montana</t>
  </si>
  <si>
    <t>Judith Basin County, Montana</t>
  </si>
  <si>
    <t>Lake County, Montana</t>
  </si>
  <si>
    <t>Lewis and Clark County, Montana</t>
  </si>
  <si>
    <t>Liberty County, Montana</t>
  </si>
  <si>
    <t>Lincoln County, Montana</t>
  </si>
  <si>
    <t>Madison County, Montana</t>
  </si>
  <si>
    <t>McCone County, Montana</t>
  </si>
  <si>
    <t>Meagher County, Montana</t>
  </si>
  <si>
    <t>Mineral County, Montana</t>
  </si>
  <si>
    <t>Missoula County, Montana</t>
  </si>
  <si>
    <t>Musselshell County, Montana</t>
  </si>
  <si>
    <t>Park County, Montana</t>
  </si>
  <si>
    <t>Petroleum County, Montana</t>
  </si>
  <si>
    <t>Phillips County, Montana</t>
  </si>
  <si>
    <t>Pondera County, Montana</t>
  </si>
  <si>
    <t>Powder River County, Montana</t>
  </si>
  <si>
    <t>Powell County, Montana</t>
  </si>
  <si>
    <t>Prairie County, Montana</t>
  </si>
  <si>
    <t>Ravalli County, Montana</t>
  </si>
  <si>
    <t>Richland County, Montana</t>
  </si>
  <si>
    <t>Roosevelt County, Montana</t>
  </si>
  <si>
    <t>Rosebud County, Montana</t>
  </si>
  <si>
    <t>Sanders County, Montana</t>
  </si>
  <si>
    <t>Sheridan County, Montana</t>
  </si>
  <si>
    <t>Silver Bow County, Montana</t>
  </si>
  <si>
    <t>Stillwater County, Montana</t>
  </si>
  <si>
    <t>Sweet Grass County, Montana</t>
  </si>
  <si>
    <t>Teton County, Montana</t>
  </si>
  <si>
    <t>Toole County, Montana</t>
  </si>
  <si>
    <t>Treasure County, Montana</t>
  </si>
  <si>
    <t>Valley County, Montana</t>
  </si>
  <si>
    <t>Wheatland County, Montana</t>
  </si>
  <si>
    <t>Wibaux County, Montana</t>
  </si>
  <si>
    <t>Yellowstone County, Montana</t>
  </si>
  <si>
    <t>Sources 2018 5yr ACS</t>
  </si>
  <si>
    <t>0500000US30</t>
  </si>
  <si>
    <t>Response Date 4/9/2020</t>
  </si>
  <si>
    <t>Reponse Rate</t>
  </si>
  <si>
    <t>Blackfeet Indian Reservation and Off-Reservation Trust Land, MT</t>
  </si>
  <si>
    <t>Crow Reservation and Off-Reservation Trust Land, MT</t>
  </si>
  <si>
    <t>Flathead Reservation, MT</t>
  </si>
  <si>
    <t>Fort Belknap Reservation and Off-Reservation Trust Land, MT</t>
  </si>
  <si>
    <t>Fort Peck Indian Reservation and Off-Reservation Trust Land, MT</t>
  </si>
  <si>
    <t>Northern Cheyenne Indian Reservation and Off-Reservation Trust Land, MT--SD</t>
  </si>
  <si>
    <t>Rocky Boy's Reservation and Off-Reservation Trust Land, MT</t>
  </si>
  <si>
    <t>Reservation</t>
  </si>
  <si>
    <t>Total All Reservations</t>
  </si>
  <si>
    <t xml:space="preserve">Population Estimate from Census ACS 5-Yr for 2018 </t>
  </si>
  <si>
    <t>Response rate from Census 2020 Response Rate Map</t>
  </si>
  <si>
    <t>Non-Response Rate</t>
  </si>
  <si>
    <t>County</t>
  </si>
  <si>
    <t>Housing Unit Est</t>
  </si>
  <si>
    <t>Households Responded</t>
  </si>
  <si>
    <t>Households Not Responded</t>
  </si>
  <si>
    <t>Total</t>
  </si>
  <si>
    <t>4/12 Current Response Overall</t>
  </si>
  <si>
    <t>40 to 50</t>
  </si>
  <si>
    <t>0 to 20</t>
  </si>
  <si>
    <t>0 t o 20</t>
  </si>
  <si>
    <t>4/13 Current Response Overall</t>
  </si>
  <si>
    <t>MALSTROM AFB: Tract immediately outside Malstrom AFB gate along 2nd Avenue North from 38th Street to 57th Street and south to 10 Avenue South</t>
  </si>
  <si>
    <t>% Mail or Group Quarters (See Malstrom)</t>
  </si>
  <si>
    <t>Response Date 4/12/2020</t>
  </si>
  <si>
    <t>Response Date 4/13/2020</t>
  </si>
  <si>
    <t xml:space="preserve"> 4/13/2020</t>
  </si>
  <si>
    <t>Response Date 4/7/2020</t>
  </si>
  <si>
    <t>Response Date 4/8/2020</t>
  </si>
  <si>
    <t>Response Date 4/6/2020</t>
  </si>
  <si>
    <t>4/6 Current Response Overall</t>
  </si>
  <si>
    <t>Response Date 4/14/2020</t>
  </si>
  <si>
    <t xml:space="preserve"> 4/14/2020</t>
  </si>
  <si>
    <t>4/14 Current Response Overall</t>
  </si>
  <si>
    <t>Original RESP_DATE</t>
  </si>
  <si>
    <t>Sorted by State Name</t>
  </si>
  <si>
    <t>Sorted by Response Rate High to Low</t>
  </si>
  <si>
    <t xml:space="preserve"> 4/15/2020</t>
  </si>
  <si>
    <t>Response Date 4/15/2020</t>
  </si>
  <si>
    <t>4/15 Current Response Overall</t>
  </si>
  <si>
    <t>Response Date 4/16/2020</t>
  </si>
  <si>
    <t xml:space="preserve"> 4/16/2020</t>
  </si>
  <si>
    <t>4/16 Current Response Overall</t>
  </si>
  <si>
    <t>Correlation Update Leave / Response</t>
  </si>
  <si>
    <t>2018 Housing Units- # not available for all tracts</t>
  </si>
  <si>
    <t>2010 % of Housing Units that are Seasonal,Occasional Use, or For Migrant Workers</t>
  </si>
  <si>
    <t xml:space="preserve"> 4/19/2020</t>
  </si>
  <si>
    <t>Response Date 4/20/2020</t>
  </si>
  <si>
    <t>Response Date 4/19/2020</t>
  </si>
  <si>
    <t>4/19 Current Response Overall</t>
  </si>
  <si>
    <t xml:space="preserve"> 4/20/2020</t>
  </si>
  <si>
    <t>4/20 Current Response Overall</t>
  </si>
  <si>
    <t xml:space="preserve"> 4/21/2020</t>
  </si>
  <si>
    <t>4/21 Current Response Overall</t>
  </si>
  <si>
    <t>Date</t>
  </si>
  <si>
    <t>Rate</t>
  </si>
  <si>
    <t>Change</t>
  </si>
  <si>
    <r>
      <t xml:space="preserve"> </t>
    </r>
    <r>
      <rPr>
        <i/>
        <sz val="11"/>
        <color theme="1"/>
        <rFont val="Calibri"/>
        <family val="2"/>
        <scheme val="minor"/>
      </rPr>
      <t>File is pulled in am so may lag online map by a  day</t>
    </r>
  </si>
  <si>
    <t xml:space="preserve"> 4/26/2020</t>
  </si>
  <si>
    <t>Response Date 4/26/2020</t>
  </si>
  <si>
    <t>4/26 Current Response Overall</t>
  </si>
  <si>
    <t>NA</t>
  </si>
  <si>
    <t>Notes</t>
  </si>
  <si>
    <t>Over 1,000 houses with 4% are Occasional Use/Seasonal/Migrant</t>
  </si>
  <si>
    <t>626 houses and 18% that are Occasional Use/Seasonal/Migrant</t>
  </si>
  <si>
    <t>Over 1,000 houses with 8% that are Occasional Use/Seasonal/Migrant</t>
  </si>
  <si>
    <t>895 houses and 7% that are Occasional Use/Seasonal/Migrant</t>
  </si>
  <si>
    <t>Over 2,000 houses with 28% that are Occasional Use/Seasonal/Migrant</t>
  </si>
  <si>
    <t>Over 1,000 houses with 5% that are Occasional Use/Seasonal/Migrant</t>
  </si>
  <si>
    <t>740 houses and 23% that are Occasional Use/Seasonal/Migrant</t>
  </si>
  <si>
    <t>Over 1,000 houses with 10% that are Occasional Use/Seasonal/Migrant</t>
  </si>
  <si>
    <t>Over 1,000 houses with 12% that are Occasional Use/Seasonal/Migrant</t>
  </si>
  <si>
    <t>Over 2,000 houses with 17% that are Occasional Use/Seasonal/Migrant</t>
  </si>
  <si>
    <t>Over 2,000 houses with 16% that are Occasional Use/Seasonal/Migrant</t>
  </si>
  <si>
    <t>Over 2,000 houses with 7% that are Occasional Use/Seasonal/Migrant</t>
  </si>
  <si>
    <t>Over 1,000 houses with 7% that are Occasional Use/Seasonal/Migrant</t>
  </si>
  <si>
    <t>Over 2,000 houses with 18% that are Occasional Use/Seasonal/Migrant</t>
  </si>
  <si>
    <t>Over 2,000 houses with 25% that are Occasional Use/Seasonal/Migrant</t>
  </si>
  <si>
    <t>Over 1,000 houses with 22% that are Occasional Use/Seasonal/Migrant</t>
  </si>
  <si>
    <t>Over 2,000 houses with 26% that are Occasional Use/Seasonal/Migrant</t>
  </si>
  <si>
    <t>Over 2,000 houses with 19% that are Occasional Use/Seasonal/Migrant</t>
  </si>
  <si>
    <t>842  houses and 12% that are Occasional Use/Seasonal/Migrant</t>
  </si>
  <si>
    <t>Over 1,000 houses with 11% that are Occasional Use/Seasonal/Migrant</t>
  </si>
  <si>
    <t>847  houses and 8% that are Occasional Use/Seasonal/Migrant</t>
  </si>
  <si>
    <t>Over 1,000 houses with 17% that are Occasional Use/Seasonal/Migrant</t>
  </si>
  <si>
    <t>Over 1,000 houses with 21% that are Occasional Use/Seasonal/Migrant</t>
  </si>
  <si>
    <t>592  houses and 12% that are Occasional Use/Seasonal/Migrant</t>
  </si>
  <si>
    <t>Over 1,000 houses with 27% that are Occasional Use/Seasonal/Migrant</t>
  </si>
  <si>
    <t>Over 1,000 houses with 19% that are Occasional Use/Seasonal/Migrant</t>
  </si>
  <si>
    <t>Over 1,000 houses with 14% that are Occasional Use/Seasonal/Migrant</t>
  </si>
  <si>
    <t>Three Forks Area</t>
  </si>
  <si>
    <t>North Havre</t>
  </si>
  <si>
    <t>Darby</t>
  </si>
  <si>
    <t>Rural outside Sidney Area</t>
  </si>
  <si>
    <t>Fairfield</t>
  </si>
  <si>
    <t>North Great Falls from Smelter Avenue NE to Watson Lane, and Division Road to Bootlegger Trail</t>
  </si>
  <si>
    <t>South tract of Great Falls including small rural area from 10th Avenue South to Wilson Butte Road and from Lower River Road to 7th Street South</t>
  </si>
  <si>
    <t>Southwest corner of Great Falls from 10th Avenue South to Dick Road and from Airport Drive to the Missouri River</t>
  </si>
  <si>
    <t>Area including South Miles City from Comstock Street to Cemetery Road and from Yellowstone Avenue to Meadow Lane</t>
  </si>
  <si>
    <t>East side of Deer Lodge County including East Anaconda from Main Street to HWY 1 and from Lost Creek road to southern county border</t>
  </si>
  <si>
    <t>Area in Center of Deer Lodge County Including West Anaconda from Main Street to Hemlock Street and from Stuckey Ridge to Clear Creek</t>
  </si>
  <si>
    <t>Remainder of Deer Lodge County excluding areas around Anaconda</t>
  </si>
  <si>
    <t>Area Southeast of Columbia Falls from area West and North bordered by Flathead Fiver to Columbia Mountain and Michaels Slough Road</t>
  </si>
  <si>
    <t xml:space="preserve">West Lincoln County includes Troy, Yaak CDP, and  Sylvanite CDP, </t>
  </si>
  <si>
    <t>Southern Powell County includes Deer Lodge</t>
  </si>
  <si>
    <t>Central Stillwater County includes Columbus</t>
  </si>
  <si>
    <t>All of Wheatland County includes Harlowton, Shawmut, and Judith Gap</t>
  </si>
  <si>
    <t>2010 % of Housing Units that are Seasonal, Occasional Use, or For Migrant Workers</t>
  </si>
  <si>
    <t>South Whitefish from J.P Road to Bowdish Road and from Hwy 93 to Whitefish Stage road</t>
  </si>
  <si>
    <t>Southeast Whitefish from the Whitefish River to Tumble Creek Road and from East 2nd Street to Hodson Road</t>
  </si>
  <si>
    <t>Glacier Park Airport area from US 2 East to Farm to Market Road and from Spring Prairie Road to Old Reserve Drive</t>
  </si>
  <si>
    <t>Helena Flats CDP Area from US 2 East to Lake Blaine and from Lake Blaine Road to Trap Road</t>
  </si>
  <si>
    <t>Helena Flats CDP area from Rose Crossing to Hwy 35 and from the Flathead River to Kings Way</t>
  </si>
  <si>
    <t>Includes NE Kalispell and Helena Flats CDP area from Hwy 93 to River Road and from Rose Crossing to US 2</t>
  </si>
  <si>
    <t>Central Kalispell from E. Idaho Street to 12th Street East and from 7th Avenue West to 3rd Avenue East</t>
  </si>
  <si>
    <t>Area West of Kalispell from West Reserve Drive to Foys Canyon Road and from West Valley Drive to I-93 / Empire Loop</t>
  </si>
  <si>
    <t>Area of West Kalispell from US 2 to 11th Street and from 1st Avenue West to I-93</t>
  </si>
  <si>
    <t>Area of South and East Kalispell from E. Idaho Street to Begg Park and from Woodland Avenue to 7th Avenue West</t>
  </si>
  <si>
    <t>Area South of Bigfork includes Wayfarers State Park from Hwy 209 to Lake County Border and from Swan Meadow Drive to Flathead Lodge Road</t>
  </si>
  <si>
    <t>Area South of Kalispell includes Airport from Sunnyside Drive to Foys Bend Lane and from US 93 ALT  to  the Flathead River</t>
  </si>
  <si>
    <t>Area North and East of Bigfork from Hwy 36 to Birch Lake and from Jewel Basin Road to Hwy 209</t>
  </si>
  <si>
    <t>Somers area from Flathead River to Hwy 82 and from Flathead Lake and from Danford Lane to White Basin Road</t>
  </si>
  <si>
    <t xml:space="preserve">Area east of Belgrade includes Bozeman Airport from Bostwick Road to Dry Creek Road and from Weaver Road to Campbell Road </t>
  </si>
  <si>
    <t>North Belgrade from Dry Creek Road to Bollinger Road and from 6th Street to Cruiser Lane</t>
  </si>
  <si>
    <t>Belgrade from Al Drive to I-90 and from Jackrabbit Lane to Louisiana Street</t>
  </si>
  <si>
    <t>Area Northwest of Belgrade from E River Rock Road to Weaver Road and from the Gallatin River to I-90</t>
  </si>
  <si>
    <t>Area Southwest of Belgrade from Amsterdam Road to Huffline Lane to E Valley Center Road</t>
  </si>
  <si>
    <t>Area around and including Manhattan from Frontage Road to Norris Road and from the Madison Buffalo Jump State Park to the Gallatin River</t>
  </si>
  <si>
    <t>Area from South to West outside Bozeman from Mount Ellis Lane to Hylalite Creek and from East Valley Center Road to Hyalite Canyon Road</t>
  </si>
  <si>
    <t>Area east of Bozeman from Saddle Mountain Road to Mofitt Gulch Road and from I-90 to Kelly Canyon/Bridger Canyon Road/ Story Mill Road</t>
  </si>
  <si>
    <t>Midtown Bozeman includes Bozeman High School from North 19th Avenue to I-90 and from Peach Street to Main Street</t>
  </si>
  <si>
    <t>South Central Bozeman from Main Street to West College Street and from South 8th Avenue to Church Avenue</t>
  </si>
  <si>
    <t>South Central Bozeman from Main Street to West College Street and from South 8th Avenue to the Gallatin Valley Mall</t>
  </si>
  <si>
    <t>Area east of Bozeman from South Wilson Avenue to Fort Ellis Road and from East Kagy Boulevard to Main Street</t>
  </si>
  <si>
    <t>Montana State University</t>
  </si>
  <si>
    <t>Area South of MSU from Huffline Lane to Patterson Road and from Cottonwood Road to South 7th Avenue</t>
  </si>
  <si>
    <t>Southern Gallatin County including West Yellowstone from Cache Creek to the Southern tip of the County and from Idaho border to the Wyoming border</t>
  </si>
  <si>
    <t>Area around and including Gallatin Gateway from Norris Road to Storm Castle Creek and from Madison County border to Park County border</t>
  </si>
  <si>
    <t>South Gallatin County including Big Sky from Storm Castle Creek road to Cache Creek and from the Madison County border to the Park County border</t>
  </si>
  <si>
    <t>Area Southeast of Bozeman from Star Ridge Road to Park County border and from Meagher County Border to Hyalite Creek</t>
  </si>
  <si>
    <t>East Lake County including Swan Lake from Flathead County border to Mission Range and from Hwy 209 to the Missoula County border</t>
  </si>
  <si>
    <t>North Lake County includes Proctor from  Cromwell Creek Road to the Mission Range and from Flathead County Border to the Flathead Reservation</t>
  </si>
  <si>
    <t>Flathead Reservation Lands from Hell Roaring Creek to Mud Creek and from I-93 to the Mission Range</t>
  </si>
  <si>
    <t>Flathead Reservation Lands including Polson from Flathead County Border to Hell Roaring Creek and from Polson to Mission Range</t>
  </si>
  <si>
    <t>Middle Flathead Reservation Lands includes Loon lake from Polson to Irvine Loop and from Walking Horse Lane to Pickett Road</t>
  </si>
  <si>
    <t>Southcentral Flathead Reservation Lands includes Ronan from Sanders County border to Mission Range and from Canyon Mills Road to the Nine Pipe National Wildlife Refuge</t>
  </si>
  <si>
    <t>Southern most Flathead Reservation from Dry Creek to Hi Francis Road  and from Sanders County border to Missoula County border</t>
  </si>
  <si>
    <t>Area North West edge of Kalispell from Empire Loop to N. Meridian Road and from Three Mile Drive to E. Idaho Street</t>
  </si>
  <si>
    <t>Area of North Kalispell from Empire Loop to Parkway Drive and from Three Mile Drive to Four Mile Drive</t>
  </si>
  <si>
    <t>Area of North Kalispell including Regional Medical Center from N. Meridian Drive to Lawrence Park Road and from E. Idaho Street to Four Mile Drive</t>
  </si>
  <si>
    <t>Area East of Kalispell from Hwy 35 to Steel Bridge Road and from 8th Avenue East to Fairmont Road</t>
  </si>
  <si>
    <t>Area around and including East Bigfork from Hwy 35 to Hamarken Loop and from Hwy 83 (north of Bigfork) to Bigfork Canyon Road</t>
  </si>
  <si>
    <t>Area North of Bigfork from Lake Blaine Road to Hwy 82 and from Egan Road to Jewel Basin Road</t>
  </si>
  <si>
    <t>Area around and including Three Forks from Hwy 287 to Buffalo Jump Road and from Sixteen mile Creek to Madison County Border</t>
  </si>
  <si>
    <t>West Bozeman from West Oak Street to Stucky Road and from North Ferguson Avenue to Gooch Hill Road</t>
  </si>
  <si>
    <t>Northwest Bozeman including Meadowlark Elementary School from Baxter Lane to Durston Road and from N. Cottonwood Road to N. 19th Avenue</t>
  </si>
  <si>
    <t>Area of north Bozeman including Chief Joseph Middle School from Baxter Lane to E. Valley Center Road and from Manley Road to Puckett Road</t>
  </si>
  <si>
    <t>Area in Northeast Bozeman from Baxter Lane to Peach Street and from North 19th Avenue to Story Mill Road</t>
  </si>
  <si>
    <t>Southwest Bozeman includes Gallatin Valley Mall from Babcock Street to Huffine Lane and from Ferguson Avenue to Main Street</t>
  </si>
  <si>
    <t>West Bozeman from West Oak Street to Stucky Road and from North Ferguson Avenue to Gooch Hill Road Durston Road to West Babcock Street and from N 19th Avenue to Ferguson Avenue</t>
  </si>
  <si>
    <t xml:space="preserve">Area south of Bozeman includes Valley View Golf Club from Bozeman Trail Road to Goldenstein Lane and from Sourdough Road to South 3rd Avenue </t>
  </si>
  <si>
    <t>Flathead Reservation Lands includes Elmo and Big Arm from I-93 to Sanders County Line and from the North edge of the Flathead Reservation to South border with Sanders County</t>
  </si>
  <si>
    <t>Central Flathead Reservation Lands includes Pablo from Sanders County border to Mission Range and from Pablo National Wildlife Refuge to Canyon Mill Road</t>
  </si>
  <si>
    <t>Southern Flathead Reservation Lands includes St. Ignatius from Nine Pipe National Wildlife Refuge to Ravalli and from the Sanders County border to the Mission Range</t>
  </si>
  <si>
    <t>Response Date 4/29/2020</t>
  </si>
  <si>
    <t>Cumulative % of rows with this value (Counties &amp; Tracts)2</t>
  </si>
  <si>
    <t>Western Hill County west of Milk River includes Inverness, Hingham, Rudyard, and Kremlin</t>
  </si>
  <si>
    <t>Area of north Havre from Clear Creek Road to Hwy 233 and from County Road 901 to 24th Avenue East</t>
  </si>
  <si>
    <t>Southwest Havre includes MSU Northern from Clear Creek Road to Butte Road and from Hwy 87 to 24th Avenue SE</t>
  </si>
  <si>
    <t>Central Havre from 6th Street to Buffalo Court and from 5th Avenue to 24th Avenue SE</t>
  </si>
  <si>
    <t>Eastern Hill County excluding Havre area - everything else East of Milk River except Rocky Boy's Reservation Area</t>
  </si>
  <si>
    <t>Rocky Boy's Reservation Lands includes Box Elder and Rocky Boy's Agency</t>
  </si>
  <si>
    <t>Northwest Lewis &amp; Clark County area is northwest of Deerborn River includes Augusta</t>
  </si>
  <si>
    <t>Area Northwest of Helena from Dearborn river to Lincoln Road and from Powell County border to Hwy 287</t>
  </si>
  <si>
    <t>West Lincoln County includes Troy, Yaak CDP, and  Sylvanite CDP</t>
  </si>
  <si>
    <t>Area around and including part of Red Lodge</t>
  </si>
  <si>
    <t xml:space="preserve"> 4/27/2020</t>
  </si>
  <si>
    <t>Response Date 4/27/2020</t>
  </si>
  <si>
    <t>4/27 Current Response Overall</t>
  </si>
  <si>
    <t xml:space="preserve"> 4/28/2020</t>
  </si>
  <si>
    <t>4/28 Current Response Overall</t>
  </si>
  <si>
    <t>Response Date 4/28/2020</t>
  </si>
  <si>
    <t xml:space="preserve"> 4/30/2020</t>
  </si>
  <si>
    <t>Response Date 4/30/2020</t>
  </si>
  <si>
    <t>4/30 Current Response Overall</t>
  </si>
  <si>
    <t xml:space="preserve"> 5/3/2020</t>
  </si>
  <si>
    <t>5/3 Current Response Overall</t>
  </si>
  <si>
    <t>Response Date 5/3/2020</t>
  </si>
  <si>
    <t>Response Date 5/4/2020</t>
  </si>
  <si>
    <t xml:space="preserve"> 5/4/2020</t>
  </si>
  <si>
    <t>5/4 Current Response Overall</t>
  </si>
  <si>
    <t xml:space="preserve"> 5/5/2020</t>
  </si>
  <si>
    <t>Response Date 5/5/2020</t>
  </si>
  <si>
    <t>5/5 Current Response Overall</t>
  </si>
  <si>
    <t>Response Date 5/6/2020</t>
  </si>
  <si>
    <t>5/6 Current Response Overall</t>
  </si>
  <si>
    <t>TRACTID</t>
  </si>
  <si>
    <t>Zip 1</t>
  </si>
  <si>
    <t>Zip 2</t>
  </si>
  <si>
    <t>Zip 3</t>
  </si>
  <si>
    <t>Zip 4</t>
  </si>
  <si>
    <t>Zip 5</t>
  </si>
  <si>
    <t>Zip 6</t>
  </si>
  <si>
    <t>Zip 7</t>
  </si>
  <si>
    <t>Zip 8</t>
  </si>
  <si>
    <t>Zip 9</t>
  </si>
  <si>
    <t>Zip 10</t>
  </si>
  <si>
    <t>Zip 11</t>
  </si>
  <si>
    <t>All Zips</t>
  </si>
  <si>
    <t xml:space="preserve">59720, 59724, 59725, 59727, 59736, 59739, 59761, 59762 </t>
  </si>
  <si>
    <t xml:space="preserve">59724, 59725, 59732, 59736, 59743, 59746  </t>
  </si>
  <si>
    <t xml:space="preserve">59010, 59024, 59034, 59038, 59064   </t>
  </si>
  <si>
    <t xml:space="preserve">59016, 59025, 59043    </t>
  </si>
  <si>
    <t xml:space="preserve">59034, 59035, 59050, 59066, 59075, 59101  </t>
  </si>
  <si>
    <t xml:space="preserve">59016, 59022, 59031, 59034   </t>
  </si>
  <si>
    <t xml:space="preserve">59016, 59022, 59031, 59034, 59050, 59089  </t>
  </si>
  <si>
    <t xml:space="preserve">59523, 59526, 59529, 59542   </t>
  </si>
  <si>
    <t xml:space="preserve">59523, 59526, 59535, 59547   </t>
  </si>
  <si>
    <t xml:space="preserve">59524, 59526    </t>
  </si>
  <si>
    <t xml:space="preserve">59523, 59524, 59526, 59527   </t>
  </si>
  <si>
    <t xml:space="preserve">59635, 59643, 59644, 59647, 59752   </t>
  </si>
  <si>
    <t xml:space="preserve">59013, 59019, 59026, 59041, 59044, 59070  </t>
  </si>
  <si>
    <t xml:space="preserve">59014, 59026, 59029, 59041, 59070   </t>
  </si>
  <si>
    <t xml:space="preserve">59001, 59008, 59013, 59068, 59070, 59071  </t>
  </si>
  <si>
    <t xml:space="preserve">59007, 59008, 59014, 59026, 59029, 59041, 59068  </t>
  </si>
  <si>
    <t xml:space="preserve">57724, 59311, 59324, 59332   </t>
  </si>
  <si>
    <t xml:space="preserve">59401, 59405    </t>
  </si>
  <si>
    <t xml:space="preserve">59404, 59414, 59440, 59468, 59487   </t>
  </si>
  <si>
    <t xml:space="preserve">59405, 59421, 59477    </t>
  </si>
  <si>
    <t xml:space="preserve">59405, 59412, 59463, 59465, 59472, 59480  </t>
  </si>
  <si>
    <t xml:space="preserve">59401, 59401, 59405    </t>
  </si>
  <si>
    <t xml:space="preserve">59404, 59404, 59421, 59443, 59404   </t>
  </si>
  <si>
    <t xml:space="preserve">59404, 59421, 59443, 59477, 59483, 59485, 59487  </t>
  </si>
  <si>
    <t xml:space="preserve">59404, 59416, 59420, 59440, 59442, 59460  </t>
  </si>
  <si>
    <t xml:space="preserve">59442, 59446, 59450, 59460, 59520, 59521  </t>
  </si>
  <si>
    <t xml:space="preserve">59301, 59336, 59338, 59347, 59349, 59351  </t>
  </si>
  <si>
    <t xml:space="preserve">59222, 59253, 59260, 59263, 59276   </t>
  </si>
  <si>
    <t xml:space="preserve">59215, 59259, 59262, 59315, 59326, 59330, 59339  </t>
  </si>
  <si>
    <t xml:space="preserve">59711, 59722, 59756, 59762   </t>
  </si>
  <si>
    <t xml:space="preserve">59313, 59336, 59344, 59354   </t>
  </si>
  <si>
    <t>59032, 59418, 59424, 59430, 59441, 59451, 59453, 59457, 59464, 59471, 59489</t>
  </si>
  <si>
    <t xml:space="preserve">59912, 59927, 59928, 59936, 59937   </t>
  </si>
  <si>
    <t xml:space="preserve">59912, 59913, 59916, 59919, 59926, 59936  </t>
  </si>
  <si>
    <t xml:space="preserve">59912, 59937    </t>
  </si>
  <si>
    <t xml:space="preserve">59901, 59911    </t>
  </si>
  <si>
    <t xml:space="preserve">59901, 59911, 59932    </t>
  </si>
  <si>
    <t xml:space="preserve">59901, 59920, 59937    </t>
  </si>
  <si>
    <t xml:space="preserve">59845, 59901, 59920    </t>
  </si>
  <si>
    <t xml:space="preserve">59901, 59912    </t>
  </si>
  <si>
    <t xml:space="preserve">59901, 59912, 59937    </t>
  </si>
  <si>
    <t xml:space="preserve">59911, 59922    </t>
  </si>
  <si>
    <t xml:space="preserve">59901, 59922, 59932    </t>
  </si>
  <si>
    <t xml:space="preserve">59845, 59901, 59920, 59925, 59937   </t>
  </si>
  <si>
    <t xml:space="preserve">59714, 59715, 59718    </t>
  </si>
  <si>
    <t xml:space="preserve">59715, 59718    </t>
  </si>
  <si>
    <t xml:space="preserve">59718, 59730, 59741    </t>
  </si>
  <si>
    <t xml:space="preserve">59714, 59718    </t>
  </si>
  <si>
    <t xml:space="preserve">59643, 59714, 59741, 59752, 59760   </t>
  </si>
  <si>
    <t xml:space="preserve">59714, 59718, 59741, 59752   </t>
  </si>
  <si>
    <t xml:space="preserve">59730, 59758    </t>
  </si>
  <si>
    <t xml:space="preserve">59716, 59730    </t>
  </si>
  <si>
    <t xml:space="preserve">59086, 59714, 59715, 59718, 59741   </t>
  </si>
  <si>
    <t xml:space="preserve">59058, 59077, 59301, 59312, 59318, 59322, 59337  </t>
  </si>
  <si>
    <t xml:space="preserve">59411, 59417, 59427, 59434   </t>
  </si>
  <si>
    <t xml:space="preserve">59417, 59434    </t>
  </si>
  <si>
    <t xml:space="preserve">59046, 59074, 59078    </t>
  </si>
  <si>
    <t xml:space="preserve">59825, 59832, 59837, 59858   </t>
  </si>
  <si>
    <t xml:space="preserve">59711, 59837, 59858    </t>
  </si>
  <si>
    <t xml:space="preserve">59501, 59521, 59525, 59528, 59530, 59531, 59532, 59540 </t>
  </si>
  <si>
    <t xml:space="preserve">59501, 59521, 59523, 59525, 59540   </t>
  </si>
  <si>
    <t xml:space="preserve">59501, 59521    </t>
  </si>
  <si>
    <t xml:space="preserve">59634, 59635    </t>
  </si>
  <si>
    <t xml:space="preserve">59601, 59631, 59632, 59634, 59635, 59638, 59701  </t>
  </si>
  <si>
    <t xml:space="preserve">59632, 59701, 59721, 59752, 59759   </t>
  </si>
  <si>
    <t>59418, 59424, 59430, 59447, 59452, 59453, 59462, 59463, 59464, 59469, 59479</t>
  </si>
  <si>
    <t xml:space="preserve">59826, 59911    </t>
  </si>
  <si>
    <t xml:space="preserve">59911, 59922, 59929, 59931   </t>
  </si>
  <si>
    <t xml:space="preserve">59860, 59911    </t>
  </si>
  <si>
    <t xml:space="preserve">59845, 59860, 59910, 59914, 59915, 59929, 59931  </t>
  </si>
  <si>
    <t xml:space="preserve">59860, 59910    </t>
  </si>
  <si>
    <t xml:space="preserve">59855, 59860, 59864    </t>
  </si>
  <si>
    <t xml:space="preserve">59824, 59864, 59865    </t>
  </si>
  <si>
    <t xml:space="preserve">59824, 59863, 59865    </t>
  </si>
  <si>
    <t xml:space="preserve">59821, 59865    </t>
  </si>
  <si>
    <t xml:space="preserve">59410, 59639, 59648    </t>
  </si>
  <si>
    <t xml:space="preserve">59602, 59633, 59639, 59640, 59648   </t>
  </si>
  <si>
    <t xml:space="preserve">59421, 59602, 59648    </t>
  </si>
  <si>
    <t xml:space="preserve">59601, 59602, 59636    </t>
  </si>
  <si>
    <t xml:space="preserve">59601, 59602, 59635    </t>
  </si>
  <si>
    <t xml:space="preserve">59602, 59635    </t>
  </si>
  <si>
    <t xml:space="preserve">59601, 59635    </t>
  </si>
  <si>
    <t xml:space="preserve">59444, 59456, 59461, 59522, 59530, 59531, 59545  </t>
  </si>
  <si>
    <t xml:space="preserve">59923, 59934    </t>
  </si>
  <si>
    <t xml:space="preserve">59917, 59918, 59930, 59933, 59934   </t>
  </si>
  <si>
    <t xml:space="preserve">59917, 59930    </t>
  </si>
  <si>
    <t xml:space="preserve">59853, 59935    </t>
  </si>
  <si>
    <t xml:space="preserve">59201, 59214, 59215, 59223, 59255, 59274  </t>
  </si>
  <si>
    <t xml:space="preserve">59716, 59729, 59740, 59745   </t>
  </si>
  <si>
    <t xml:space="preserve">59716, 59720, 59729    </t>
  </si>
  <si>
    <t xml:space="preserve">59721, 59732, 59735, 59740, 59745, 59747, 59749, 59751, 59754, 59759, </t>
  </si>
  <si>
    <t xml:space="preserve">59710, 59725, 59749, 59754, 59755   </t>
  </si>
  <si>
    <t xml:space="preserve">59053, 59086, 59642, 59645   </t>
  </si>
  <si>
    <t xml:space="preserve">59820, 59872    </t>
  </si>
  <si>
    <t xml:space="preserve">59830, 59842, 59866, 59867, 59872   </t>
  </si>
  <si>
    <t xml:space="preserve">59802, 59808    </t>
  </si>
  <si>
    <t xml:space="preserve">59801, 59804    </t>
  </si>
  <si>
    <t xml:space="preserve">59808, 59821, 59826, 59868   </t>
  </si>
  <si>
    <t xml:space="preserve">59802, 59808, 59823    </t>
  </si>
  <si>
    <t xml:space="preserve">59802, 59803, 59823, 59825, 59833, 59851  </t>
  </si>
  <si>
    <t xml:space="preserve">59804, 59833, 59847    </t>
  </si>
  <si>
    <t xml:space="preserve">59808, 59834    </t>
  </si>
  <si>
    <t xml:space="preserve">59820, 59834, 59846    </t>
  </si>
  <si>
    <t xml:space="preserve">59802, 59803    </t>
  </si>
  <si>
    <t xml:space="preserve">59804, 59820, 59834, 59847   </t>
  </si>
  <si>
    <t xml:space="preserve">59801, 59803    </t>
  </si>
  <si>
    <t xml:space="preserve">59823, 59868    </t>
  </si>
  <si>
    <t xml:space="preserve">59015, 59046, 59054, 59059, 59072   </t>
  </si>
  <si>
    <t xml:space="preserve">59018, 59047, 59086, 59715   </t>
  </si>
  <si>
    <t xml:space="preserve">59020, 59027, 59047, 59052, 59065, 59082, 59715  </t>
  </si>
  <si>
    <t xml:space="preserve">59020, 59027, 59030, 59065, 59081   </t>
  </si>
  <si>
    <t xml:space="preserve">59032, 59072, 59087    </t>
  </si>
  <si>
    <t xml:space="preserve">59261, 59524, 59537, 59538, 59544, 59546  </t>
  </si>
  <si>
    <t xml:space="preserve">59416, 59425, 59433, 59456, 59486   </t>
  </si>
  <si>
    <t xml:space="preserve">59425, 59432, 59448, 59467, 59486   </t>
  </si>
  <si>
    <t xml:space="preserve">59003, 59062, 59301, 59314, 59317, 59343, 59351  </t>
  </si>
  <si>
    <t xml:space="preserve">59713, 59722, 59728, 59731, 59733, 59843, 59854, 59868 </t>
  </si>
  <si>
    <t xml:space="preserve">59713, 59722, 59731    </t>
  </si>
  <si>
    <t xml:space="preserve">59326, 59330, 59349    </t>
  </si>
  <si>
    <t xml:space="preserve">59870, 59875    </t>
  </si>
  <si>
    <t xml:space="preserve">59833, 59870    </t>
  </si>
  <si>
    <t xml:space="preserve">59828, 59870    </t>
  </si>
  <si>
    <t xml:space="preserve">59828, 59870, 59875    </t>
  </si>
  <si>
    <t xml:space="preserve">59840, 59841, 59875    </t>
  </si>
  <si>
    <t xml:space="preserve">59828, 59840, 59875    </t>
  </si>
  <si>
    <t xml:space="preserve">59829, 59840    </t>
  </si>
  <si>
    <t xml:space="preserve">59827, 59829, 59871    </t>
  </si>
  <si>
    <t xml:space="preserve">59213, 59218, 59221, 59243, 59255, 59259, 59270  </t>
  </si>
  <si>
    <t xml:space="preserve">59217, 59221, 59243, 59259, 59262, 59270  </t>
  </si>
  <si>
    <t xml:space="preserve">59221, 59270    </t>
  </si>
  <si>
    <t xml:space="preserve">59212, 59218, 59226    </t>
  </si>
  <si>
    <t xml:space="preserve">59201, 59213, 59218, 59226, 59255, 59258  </t>
  </si>
  <si>
    <t xml:space="preserve">59039, 59054, 59301, 59327, 59347   </t>
  </si>
  <si>
    <t xml:space="preserve">59003, 59012, 59043, 59323, 59327, 59333, 59347  </t>
  </si>
  <si>
    <t xml:space="preserve">59003, 59012, 59043    </t>
  </si>
  <si>
    <t xml:space="preserve">59856, 59859, 59873    </t>
  </si>
  <si>
    <t xml:space="preserve">59844, 59853, 59873, 59874   </t>
  </si>
  <si>
    <t xml:space="preserve">59873, 59874    </t>
  </si>
  <si>
    <t xml:space="preserve">59821, 59831, 59845, 59848, 59859   </t>
  </si>
  <si>
    <t xml:space="preserve">59211, 59252, 59254, 59256, 59257, 59275  </t>
  </si>
  <si>
    <t xml:space="preserve">59211, 59219, 59242, 59247, 59254, 59258, 59275  </t>
  </si>
  <si>
    <t xml:space="preserve">59701, 59703, 59711, 59727, 59743, 59748, 59750, 59759 </t>
  </si>
  <si>
    <t xml:space="preserve">59001, 59019, 59069    </t>
  </si>
  <si>
    <t xml:space="preserve">59001, 59028, 59052, 59061   </t>
  </si>
  <si>
    <t xml:space="preserve">59015, 59019, 59057, 59063, 59067, 59069  </t>
  </si>
  <si>
    <t xml:space="preserve">59011, 59033, 59052, 59055, 59069   </t>
  </si>
  <si>
    <t>59404, 59416, 59419, 59422, 59425, 59433, 59436, 59443, 59467, 59468, 59487</t>
  </si>
  <si>
    <t xml:space="preserve">59410, 59422, 59436, 59468   </t>
  </si>
  <si>
    <t xml:space="preserve">59410, 59419, 59422, 59436, 59467   </t>
  </si>
  <si>
    <t xml:space="preserve">59444, 59454, 59466, 59482, 59484   </t>
  </si>
  <si>
    <t xml:space="preserve">59444, 59456, 59466, 59474   </t>
  </si>
  <si>
    <t xml:space="preserve">59010, 59038, 59076    </t>
  </si>
  <si>
    <t xml:space="preserve">59223, 59230, 59240, 59241, 59244, 59248, 59250, 59260, 59261 </t>
  </si>
  <si>
    <t xml:space="preserve">59201, 59225, 59230, 59231, 59241, 59244, 59248, 59260 </t>
  </si>
  <si>
    <t xml:space="preserve">59036, 59053, 59074, 59078, 59085, 59453  </t>
  </si>
  <si>
    <t xml:space="preserve">59101, 59102    </t>
  </si>
  <si>
    <t xml:space="preserve">59102, 59106    </t>
  </si>
  <si>
    <t xml:space="preserve">59037, 59101    </t>
  </si>
  <si>
    <t xml:space="preserve">59037, 59041, 59044, 59101   </t>
  </si>
  <si>
    <t xml:space="preserve">59044, 59057, 59101, 59106   </t>
  </si>
  <si>
    <t xml:space="preserve">59101, 59106    </t>
  </si>
  <si>
    <t xml:space="preserve">59002, 59015, 59057, 59079, 59105, 59106  </t>
  </si>
  <si>
    <t xml:space="preserve">59037, 59079, 59105    </t>
  </si>
  <si>
    <t xml:space="preserve">59006, 59024, 59037, 59064, 59079, 59088  </t>
  </si>
  <si>
    <t>Response Date 5/12/2020</t>
  </si>
  <si>
    <t>Montana Response Rates Over Time</t>
  </si>
  <si>
    <t>5/13 Current Response Overall</t>
  </si>
  <si>
    <t>20 to 40</t>
  </si>
  <si>
    <t>50 to 60</t>
  </si>
  <si>
    <t>Response Scale Levels- updated 5/13/2020</t>
  </si>
  <si>
    <t>County / Tract Name</t>
  </si>
  <si>
    <t>Zip codes within Tract</t>
  </si>
  <si>
    <t>2018 5yr ACS% Median Age</t>
  </si>
  <si>
    <t>2018 5yr ACS % Pop American Indian / Alaskan Native Alone or in Combination</t>
  </si>
  <si>
    <t>LINK TO CENSUS SELF-RESPONSE MAP</t>
  </si>
  <si>
    <t>Gates of the Mountains area south and east of the Deerborn river to Canyon Ferry</t>
  </si>
  <si>
    <t>Helena Valley Northeast including airport from Railroad Avenue to Lincoln Road and from Montana Avenue to Valley Drive</t>
  </si>
  <si>
    <t>Helena Valley from Montana to Green Meadow and from Custer to Mill Road</t>
  </si>
  <si>
    <t>Helena Valley from Mill Road to Lincoln Road and from North Montana Avenue to Copper Rose Drive</t>
  </si>
  <si>
    <t>Central Helena RR tracks North to Custer Avenue and from Henderson Street to North Montana</t>
  </si>
  <si>
    <t>Northwest Helena Valley including Fort Harrison from Green Meadow Drive to Powell County border and from Three mile Creek to Jefferson County border</t>
  </si>
  <si>
    <t>Area south and west of Helena including Grizzly Gulch from Mount Helena Park to Jefferson County border and from Grizzly Gulch Road to Nelson Gulch</t>
  </si>
  <si>
    <t>Area south Helena from Grizzly Gulch Road to Dry Gulch and from Jefferson County border to Carroll College</t>
  </si>
  <si>
    <t>Mount Helena Park Area to Barney Park and from Henderson Street to Harrison Avenue</t>
  </si>
  <si>
    <t>Middle Helena including Helena High School from 11th Avenue to Rail Road Avenue and from North Last Chance Gulch to I-15</t>
  </si>
  <si>
    <t>South Helena area including Capitol from 11th Avenue to Jefferson Border and from Dry Gulch to Hannaford Street</t>
  </si>
  <si>
    <t>Area east of Helena from Hwy 12 to Jefferson County Border I-15 to Smelter Routh Road</t>
  </si>
  <si>
    <t>Eastside of Helena including Hospital from Hwy 12 to Jefferson County border and from Sanders to Saddle Drive</t>
  </si>
  <si>
    <t>Area including East Helena from Jefferson County border to Canyon Ferry and from Spokane Creek to the Airport</t>
  </si>
  <si>
    <t>County / Tract Description</t>
  </si>
  <si>
    <t>Judity Basin County</t>
  </si>
  <si>
    <t>Area west of Kalispell including Foy Lake from Hwy 93 to West Valley Drive and from Old Reserve Drive to Patrick Creek</t>
  </si>
  <si>
    <t>Northeast Madison County including Ennis from Jack Creek to Elk Creek and from Gallatin County border to Virginia City</t>
  </si>
  <si>
    <t>Southeast Madison County from Jack Creek to Beaverhead County border and from Gallatin County border to Virginia City</t>
  </si>
  <si>
    <t>Area of Northeast Missoula including Mount Jumbo from I-90 to Lincoln Hills Drive and from Grant Creek Road to Daniel Drive</t>
  </si>
  <si>
    <t>5/7 Current Response Overall</t>
  </si>
  <si>
    <t>Response Date 5/7/2020</t>
  </si>
  <si>
    <t>Response Date 5/8/2020</t>
  </si>
  <si>
    <t>5/10 Current Response Overall</t>
  </si>
  <si>
    <t>Response Date 5/10/2020</t>
  </si>
  <si>
    <t>Response Date 5/11/2020</t>
  </si>
  <si>
    <t>5/11 Current Response Overall</t>
  </si>
  <si>
    <t>5/12 Current Response Overall</t>
  </si>
  <si>
    <t>Response Date 5/13/2020</t>
  </si>
  <si>
    <t>Response Date 5/14/2020</t>
  </si>
  <si>
    <t>5/14 Current Response Overall</t>
  </si>
  <si>
    <t>Response Date 5/17/2020</t>
  </si>
  <si>
    <t>Response Date 5/18/2020</t>
  </si>
  <si>
    <t>5/17 Current Response Overall</t>
  </si>
  <si>
    <t>5/18 Current Response Overall</t>
  </si>
  <si>
    <t>Response Date 5/19/2020</t>
  </si>
  <si>
    <t>5/19 Current Response Overall</t>
  </si>
  <si>
    <t>z</t>
  </si>
  <si>
    <t>Tracts with Reservation</t>
  </si>
  <si>
    <t>2018 Housing Units</t>
  </si>
  <si>
    <t>Census Tract 9402 Glacier County, Census Tract 9404 Glacier County, Census Tract 9760 Glacier County, Census Tract 9772 Pondera County</t>
  </si>
  <si>
    <t>59411, 59416, 59417, 59425, 59427, 59432, 59433, 59434, 59448, 59456, 59467, 59486</t>
  </si>
  <si>
    <t>Census Tract 9405 Big Horn County, Census Tract 9406 Big Horn County, Census Tract 9407 Big Horn County, Census Tract 9400.01 Yellowstone County</t>
  </si>
  <si>
    <t>59016, 59034,  59022, 59031, 59034,59035, 59037, 59041, 59044, 59050, 59066, 59075, 59089, 59101</t>
  </si>
  <si>
    <t>Census Tract 17.03 Flathead County, Census Tract 9403.04 Lake County, Census Tract 9403.05 Lake County, Census Tract 9403.06 Lake County, Census Tract 9403.07, Lake County, Census Tract 9404 Lake County, Census Tract 9405 Lake County, Census Tract 9406 Lake County, Census Tract 9407 Lake County, Census Tract 18.01 Missoula County, Census Tract 9403 Sanders County</t>
  </si>
  <si>
    <t xml:space="preserve">59808, 59821, 59824, 59826, 59831, 59845, 59848, 59855, 59859,  59860, 59863, 59864, 59865, 59868, 59901, 59910, 59911, 59914, 59915,  59920, 59925,  59929, 59931, 59937 </t>
  </si>
  <si>
    <t>Census Tract 9401 Blaine County, Census Tract 9402 Blaine County, Census Tract 602, Phillips County</t>
  </si>
  <si>
    <t>59261, 59523, 59524, 59526, 59527, 59537, 59538, 59544, 59546</t>
  </si>
  <si>
    <t>Census Tract 203 Daniels County, Census Tract 9400.01 Roosevelt County, Census Tract 9400.02 Roosevelt County, Census Tract 904 Sheridan County, Census Tract 9406 Valley County, Census Tract 9540 McCone County</t>
  </si>
  <si>
    <t>59201, 59211, 59213, 59214, 59215, 59218, 59219, 59222, 59223, 59225, 59226, 59230, 59231, 59241, 59242, 59244, 59248, 59247, 59253, 59254, 59255, 59258, 59260, 59263, 59274, 59275, 59276</t>
  </si>
  <si>
    <t>Census Tract 9404 Big Horn County, Census Tract 9404 Rosebud County</t>
  </si>
  <si>
    <t>59003, 59012, 59016, 59025, 59043</t>
  </si>
  <si>
    <t>Census Tract 102 Chouteau County, Census Tract 9403 Hill County</t>
  </si>
  <si>
    <t>59404, 59416, 59420, 59440, 59442, 59460, 59501, 59521</t>
  </si>
  <si>
    <t>Response Date 5/21/2020</t>
  </si>
  <si>
    <t>5/21 Current Response Overall</t>
  </si>
  <si>
    <t>Response Date 5/25/2020</t>
  </si>
  <si>
    <t>5/25 Current Response Overall</t>
  </si>
  <si>
    <t>Response Date 5/26/2020</t>
  </si>
  <si>
    <t>5/26 Current Response Overall</t>
  </si>
  <si>
    <t>Upper Legislative Districts</t>
  </si>
  <si>
    <t>Cascade</t>
  </si>
  <si>
    <t>Dawson</t>
  </si>
  <si>
    <t>Deer Lodge</t>
  </si>
  <si>
    <t>Fergus</t>
  </si>
  <si>
    <t>Flathead</t>
  </si>
  <si>
    <t>Gallatin</t>
  </si>
  <si>
    <t>Hill</t>
  </si>
  <si>
    <t>Jefferson</t>
  </si>
  <si>
    <t>Lewis &amp; Clark</t>
  </si>
  <si>
    <t>Missoula</t>
  </si>
  <si>
    <t>Musselshell</t>
  </si>
  <si>
    <t>Pondera</t>
  </si>
  <si>
    <t>Ravalli</t>
  </si>
  <si>
    <t>Richland</t>
  </si>
  <si>
    <t>Silver Bow</t>
  </si>
  <si>
    <t>Yellowstone</t>
  </si>
  <si>
    <t>County &amp; District</t>
  </si>
  <si>
    <t>Census Tracts in District</t>
  </si>
  <si>
    <t>District</t>
  </si>
  <si>
    <t>District 36</t>
  </si>
  <si>
    <t>District 21</t>
  </si>
  <si>
    <t>District 16</t>
  </si>
  <si>
    <t>District 17</t>
  </si>
  <si>
    <t>District 35</t>
  </si>
  <si>
    <t>District 29</t>
  </si>
  <si>
    <t>District 19</t>
  </si>
  <si>
    <t>District 10</t>
  </si>
  <si>
    <t>District 11</t>
  </si>
  <si>
    <t>District 12</t>
  </si>
  <si>
    <t>District 13</t>
  </si>
  <si>
    <t>District 14</t>
  </si>
  <si>
    <t>District 15</t>
  </si>
  <si>
    <t>District 18</t>
  </si>
  <si>
    <t>District 39</t>
  </si>
  <si>
    <t>District 2</t>
  </si>
  <si>
    <t>District 3</t>
  </si>
  <si>
    <t>District 4</t>
  </si>
  <si>
    <t>District 5</t>
  </si>
  <si>
    <t>District 6</t>
  </si>
  <si>
    <t>District 7</t>
  </si>
  <si>
    <t>District 8</t>
  </si>
  <si>
    <t>District 30</t>
  </si>
  <si>
    <t>District 31</t>
  </si>
  <si>
    <t>District 32</t>
  </si>
  <si>
    <t>District 33</t>
  </si>
  <si>
    <t>District 34</t>
  </si>
  <si>
    <t>District 9</t>
  </si>
  <si>
    <t>District 38</t>
  </si>
  <si>
    <t>District 47</t>
  </si>
  <si>
    <t>District 40</t>
  </si>
  <si>
    <t>District 41</t>
  </si>
  <si>
    <t>District 42</t>
  </si>
  <si>
    <t>District 1</t>
  </si>
  <si>
    <t>District 45</t>
  </si>
  <si>
    <t>District 46</t>
  </si>
  <si>
    <t>District 48</t>
  </si>
  <si>
    <t>District 49</t>
  </si>
  <si>
    <t>District 50</t>
  </si>
  <si>
    <t>District 20</t>
  </si>
  <si>
    <t>District 43</t>
  </si>
  <si>
    <t>District 44</t>
  </si>
  <si>
    <t>District 37</t>
  </si>
  <si>
    <t>District 22</t>
  </si>
  <si>
    <t>District 23</t>
  </si>
  <si>
    <t>District 24</t>
  </si>
  <si>
    <t>District 25</t>
  </si>
  <si>
    <t>District 26</t>
  </si>
  <si>
    <t>District 27</t>
  </si>
  <si>
    <t>District 28</t>
  </si>
  <si>
    <t>Jeffrey Welborn</t>
  </si>
  <si>
    <t>Senator</t>
  </si>
  <si>
    <t>Dee Brown</t>
  </si>
  <si>
    <t>Response Date 5/27/2020</t>
  </si>
  <si>
    <t>5/27 Current Response Overall</t>
  </si>
  <si>
    <t>5/28 Current Response Overall</t>
  </si>
  <si>
    <t>Response Date 5/28/2020</t>
  </si>
  <si>
    <t>Response Date 5/31/2020</t>
  </si>
  <si>
    <t>5/31 Current Response Overall</t>
  </si>
  <si>
    <t>Response Date 6/1/2020</t>
  </si>
  <si>
    <t>6/1 Current Response Overall</t>
  </si>
  <si>
    <t>Response Date 6/2/2020</t>
  </si>
  <si>
    <t>6/2 Current Response Overall</t>
  </si>
  <si>
    <t>Area Northwest of Missoula from Reserve Street to Madison Street and from the Clark Fork river to Hwy 200</t>
  </si>
  <si>
    <t>Area of Northwest Missoula from Northside Park to Reserve Street and from the Clark Fork River to Hwy 200</t>
  </si>
  <si>
    <t>North Missoula from East Alder Street to Clark Fork River and from Old Van Buren Road to Little McCormick Park</t>
  </si>
  <si>
    <t>Area East of Missoula including Mount Sentinel from Maurice Avenue to Deer Creek Road and from Old Marshall Grade Road to Pattee Canyon Road</t>
  </si>
  <si>
    <t>Central Missoula from Clark for River to South 6th Street West and from S. Higgins Avenue to South Russell Street</t>
  </si>
  <si>
    <t>Area of Southwest Missoula from South Russell Street to Clark Fork River and from Kodiak Drive (along Clark Fork) to I-93</t>
  </si>
  <si>
    <t>Area west of Missoula from I-93 to Mineral County Border and from Idaho Border to I-90</t>
  </si>
  <si>
    <t>Area of Southwest Missoula from Spurgin Road to Brooks Street and from S. Reserve Street to S. Jefferson Street</t>
  </si>
  <si>
    <t>Area of Southwest Missoula includes Mall from S. Jefferson Street to S. Russel Street and from Spurgin Road to Brooks</t>
  </si>
  <si>
    <t>Area of Southeast Missoula from S. Russell Street to S. Higgins Avenue and from Mount Avenue to SW Higgins Avenue</t>
  </si>
  <si>
    <t>Area Southeast of Missoula from SW Higgins Avenue to Bear Run Creek Road and from Gharett Street to Middle Fork Deer Creek</t>
  </si>
  <si>
    <t>Area south of Missoula from Gharett Street to Bitterroot River and from Brooks Street to Miller Creek</t>
  </si>
  <si>
    <t>Area of South Missoula from Brooks Street to Hillview Way and from 23rd Avenue to S. Russell Street</t>
  </si>
  <si>
    <t>Area northwest of Missoula from Flathead Reservation to Hwy 200 and from Gold Creek to Lavalle Creek Road</t>
  </si>
  <si>
    <t>Area west of Missoula that includes Bonner from Ravalli County Border to Hwy 200 and from Granite County Border to Bitterroot River</t>
  </si>
  <si>
    <t>City of Lolo are from Bitterroot River to I-93 and from West Fork Lolo Creek to Bitterroot Road</t>
  </si>
  <si>
    <t>Area Southwest of Missoula includes Lolo Forest from Bitterroot River to South Fork of Lolo Creek and from Hayes Creek to Ravalli County Border</t>
  </si>
  <si>
    <t>Area west of Missoula includes Frenchtown from Flathead Reservation to Clark Fork River and from Roman Creek to Lavelle Creek Road</t>
  </si>
  <si>
    <t>Area northwest of Missoula from Flathead Reservation to I-90 and from Mineral County border to Mill Creek Road</t>
  </si>
  <si>
    <t>Area of Flathead Reservation from Lake County Border to reservation southern border and from Charity Peak to Middle Fork of the Jocko River</t>
  </si>
  <si>
    <t>Area east  and northeast of Missoula includes Placid Lake from Powell County Border to Gold Creek and from Granite County Border to Placid Lake</t>
  </si>
  <si>
    <t>South Park County includes Gardner from Cutoff Creek to Sixmile Creek and from Gallatin County Border to Carbon County Border</t>
  </si>
  <si>
    <t>Northern Richland County from Fort Peck Reservation to Horse Creek and from McCone County border to North Dakota border</t>
  </si>
  <si>
    <t>West and South Richland County from Horse Creek to Dawson County Border and from McCone and Dawson County borders to Hwy 16</t>
  </si>
  <si>
    <t>Area west of and including part of Sidney from North Central Avenue to Hwy 344 and from County Road 127 to County Road 120</t>
  </si>
  <si>
    <t xml:space="preserve">Area of south Sidney includes airport from Fox Creek to 5th Street SW and from Hwy 348 to S. Central Avenue </t>
  </si>
  <si>
    <t>East Teton County from Chouteau County border to Teton River and from Pondera County Border to Cascade County Border</t>
  </si>
  <si>
    <t>South Teton County includes Freezeout Lake from Greenfields Main Canal to Hwy 287 and from Lewis &amp; Clark County border to Deep Creek</t>
  </si>
  <si>
    <t>West Teton County includes Choteau from Pondera County border to Lewis &amp; Clark County border and from Flathead County Border to the Teton River</t>
  </si>
  <si>
    <t>South Ravalli County from Idaho border to the west to the Beaverhead County border and from the Idaho border to the south to Rye Creek</t>
  </si>
  <si>
    <t>Northwest and Northern Ravalli County from Idaho border to Granite County border and from Missoula County border to Three mile / Bass Creek</t>
  </si>
  <si>
    <t>Northwest Middle Ravalli County includes Stevensville from Hwy 269 to Idaho border and from Bass Creek to Big Creek</t>
  </si>
  <si>
    <t>Area in northeast Ravalli County from Threemile Creek to Granite Creek and from Old Eastside Highway to Granite Creek Road</t>
  </si>
  <si>
    <t>Area of East Ravalli County from Three mile Creek to Spooner Creek and from Vista View Loop to Granite County Border</t>
  </si>
  <si>
    <t>East Ravalli County includes Victor from Big Creek to Idaho Border and from Big Creek Lakes to Fred Burr Creek</t>
  </si>
  <si>
    <t>East middle Ravalli County from Fred Burr Creek to Blodgett Creek and from Idaho border to Hwy 93</t>
  </si>
  <si>
    <t>West Ravalli County from Blodgett Creek to South Lazy Horse Creek and from Idaho border to Hwy 93</t>
  </si>
  <si>
    <t>Area including West Hamilton from Hwy 93 to Hwy 531 and from Blodgett Creek to Roaring Lion Road</t>
  </si>
  <si>
    <t>Area southeast of Hamilton from Skalkaho Mountain to Rye Creek and from Granite County border to Hwy 93</t>
  </si>
  <si>
    <t>Area including East Hamilton from Black Lane to Sleeping Child Creek and from Hwy 93 to Hwy 209</t>
  </si>
  <si>
    <t>North Butte / Centerville area and East part of Butte from Ryan Road E. Front Street and from Shields Avenue to Oro Fino Gulch Rd</t>
  </si>
  <si>
    <t>Pioneer Area in Central Butte E Woolman Street to East Front Street and from S. Washington Street to S. Ohio Street</t>
  </si>
  <si>
    <t>West Butte including MT Tech from Oro Fino Gulch Road to I-15 and from S. Washington Street to Bluebird Trail</t>
  </si>
  <si>
    <t>Central Butte from East Front Street to I-15 and from Montana Avenue to Harrison Avenue</t>
  </si>
  <si>
    <t>Southeast Butte from Cobban Street to I-90 and from Harrison Avenue to Carousel Way</t>
  </si>
  <si>
    <t>Area of Southwest Butte including Highland View Golf Course from Harrison Avenue to Timber Butte Road and from I-90 and Sweet Meadows Road</t>
  </si>
  <si>
    <t>Area of Southeast Butte from I-90  to Mount Highland Drive and from Harrison Avenue to Saddle Rock Road</t>
  </si>
  <si>
    <t>Silver Bow County excluding the Butte area</t>
  </si>
  <si>
    <t>Northeast Billings from Black Otter Trail to Montana Avenue and from the Yellowstone River to North 27th Street</t>
  </si>
  <si>
    <t>Conoco Refinery Area</t>
  </si>
  <si>
    <t>North Billings including Highlands Gold Club from Woodland Drive to Grand Avenue and from Virginia Lane to 15th SW</t>
  </si>
  <si>
    <t>Central Billings from Poly Drive to Montana Avenue and from Virginia Lane to N. 23rd Street</t>
  </si>
  <si>
    <t>Lake Elmo State Park area from Five Mile Creek to W. Wicks Lane and from Glenangles Boulevard to Barch Boulevard</t>
  </si>
  <si>
    <t>North Billings including Logan Airport</t>
  </si>
  <si>
    <t>North Billings from W. Wicks Avenue to Nubias Place and from Governors Boulevard to Nutter Boulevard</t>
  </si>
  <si>
    <t>North Billings from Wicks Avenue to the Yellowstone River and from Easy Street to Bench Street</t>
  </si>
  <si>
    <t>Billings Heights Area from Five Mile Creek to Yellowstone River Boulevard and from Bench Boulevard to Walter Road</t>
  </si>
  <si>
    <t>Southcentral Billings including Central Park from 5th Street West to Regal Street and from Broadwater Avenue to I-90</t>
  </si>
  <si>
    <t>Lockwood Area</t>
  </si>
  <si>
    <t xml:space="preserve">South Billings including Riverfront Park from I-90 to Yellowstone River and from </t>
  </si>
  <si>
    <t>Southeast Billings from State Avenue to King Avenue and from Orchard Lane to Garden Avenue</t>
  </si>
  <si>
    <t>Central Billings from 5th Street West to 24th Street West and from Grand Avenue to Broadwater Avenue</t>
  </si>
  <si>
    <t>Rose Park Area of Billings from Poly Drive to Grand Avenue and from 21st Street West to 15th Street West</t>
  </si>
  <si>
    <t>North Billings including Cameron Park from 17th Street to Zimmerman Trail and from Aireway Drive to Grand Avenue</t>
  </si>
  <si>
    <t>North Yellowstone County including Broadview from Stillwater County border to Twelve Mile Creek Road and from Musselshell County border to Logan Airport</t>
  </si>
  <si>
    <t>Area west of Billings from Stillwater County border to South 64th Street and from I-90 to Molt Road</t>
  </si>
  <si>
    <t>Area Southwest of Billings from Grand Avenue to I-90 and from Shiloh Road to 64th Street</t>
  </si>
  <si>
    <t>Northeast Yellowstone County including Shepherd</t>
  </si>
  <si>
    <t>West Yellowstone County including Huntley, Worden, and Pompeys Pillar</t>
  </si>
  <si>
    <t>South Billings including Par 3 Golf Course from Broadwater Avenue to I-90 and from Regal Street to South 24th Street</t>
  </si>
  <si>
    <t>West Billings from South 24th Street to Shiloh Road and from Central Avenue to King Avenue West</t>
  </si>
  <si>
    <t>Area of South Billings from I-90 to Central Avenue and from South 24th Street to Shiloh Road</t>
  </si>
  <si>
    <t>Yellowstone Country Club Area in Northwest Billings</t>
  </si>
  <si>
    <t>West Billings including Peter Yegen Golf Course from 24th Street West to Shiloh Road and from Grand Avenue to Broadwater Avenue</t>
  </si>
  <si>
    <t>Northwest Billings including Poly Vista Park from Green Valley Drive to Shiloh Road and from Laredo Place to Grand Avenue</t>
  </si>
  <si>
    <t>Northwest Billings including Boulder Park from Rimrock Road to Grand Avenue and from Green Valley Drive to Rehberg Lane</t>
  </si>
  <si>
    <t>West Laurel from Golf Course Road to South 1st Avenue and from I-90 to Valley Drive</t>
  </si>
  <si>
    <t>East Laurel from South 1st Avenue to Seitz Ronan Road and from Laurel Airport Road to I-90</t>
  </si>
  <si>
    <t>Southeast Yellowstone County Area including Crow Reservation Land</t>
  </si>
  <si>
    <t>East Yellowstone County from Big Horn Border to Crow Reservation  border and from Indian Creek to Crow Reservation</t>
  </si>
  <si>
    <t>Southern Ravalli County</t>
  </si>
  <si>
    <t>Eastern Lewis &amp; Clark County including Fox Ridge from Canyon Ferry Lake to Valley Drive and from Canyon Ferry Road to Favorite Gulch Road</t>
  </si>
  <si>
    <t>Area Northwest of Missoula from Reserve Street to Cole Lane and from the Clark Fork River to Whipperwill Drive</t>
  </si>
  <si>
    <t>Area Northwest of Missoula including Airport from Whippoorwill Drive to Grass Valley French Ditch and from Clark Fork River to Lavalle Creek Road</t>
  </si>
  <si>
    <t>East Missoula area south of UM Campus from Beckwith Avenue to Pattee Creek Drive and from South Higgins Avenue to Madeline Avenue</t>
  </si>
  <si>
    <t>East Missoula including UM campus from Beckwith Avenue to Clark Fork River and from South Higgins Avenue to Campus Drive</t>
  </si>
  <si>
    <t>Central Missoula from S 3rd Street to Clark Fork River and from S. Russell Street to S. Grove Street</t>
  </si>
  <si>
    <t>Central Missoula from S 3rd Street to Clark Fork River and from S. Russell Street to S. Grove Street 5th 11th Street West and from S. Russell Street to S. Reserve Street</t>
  </si>
  <si>
    <t>Area of Central Missoula from S 6th Street West to Mount Avenue and from S. Russel Street to S. Higgins Avenue</t>
  </si>
  <si>
    <t>West middle Ravalli County includes Corvallis from Hwy 93 to Granite County border and from Camp Three Lane to Stock Farm Golf Club</t>
  </si>
  <si>
    <t>Area west of Sidney from N. Central Avenue to North Dakota Border and from First Hay Creek to Hwy 23</t>
  </si>
  <si>
    <t>East Butte from Corral Street to Cobban Street and from Harrison Avenue to Continental Drive</t>
  </si>
  <si>
    <t>Central Billings from Grand Avenue to Montana Avenue and from 5th Street to Division Street</t>
  </si>
  <si>
    <t>Northern Billings including MSU Billings and Rocky Mountain College from Overlook Drive to Poly Drive and from North 27th Street to 17th Street SW</t>
  </si>
  <si>
    <t>Area North East of Billings from Yellow Stone River to Bitterroot Drive and from Two Moon Park Road to Mary Street</t>
  </si>
  <si>
    <t>West Billings from Broadwater Avenue to Central Avenue and from 24th Street to Shiloh Road</t>
  </si>
  <si>
    <t>Zip codes within Reservation Tracts</t>
  </si>
  <si>
    <t>2010 % of Housing Units that are Seasonal, Occasional Use, or for Migrant Workers</t>
  </si>
  <si>
    <t>National Self-Response =</t>
  </si>
  <si>
    <t>Response Date 6/3/2020</t>
  </si>
  <si>
    <t>6/3 Current Response Overall</t>
  </si>
  <si>
    <t>6/4 Current Response Overall</t>
  </si>
  <si>
    <t>6/5 Current Response Overall</t>
  </si>
  <si>
    <t>Response Date 6/4/2020</t>
  </si>
  <si>
    <t>Response Date 6/5/2020</t>
  </si>
  <si>
    <t>Montana's Self-Response Rate =</t>
  </si>
  <si>
    <t>Jason Small</t>
  </si>
  <si>
    <t>Frank Smith</t>
  </si>
  <si>
    <t>Mike Lang</t>
  </si>
  <si>
    <t>Scott Sales</t>
  </si>
  <si>
    <t>David Howard</t>
  </si>
  <si>
    <t>Kenneth Bogner</t>
  </si>
  <si>
    <t>Steve Fitzpatrick</t>
  </si>
  <si>
    <t>Tom Jacobson</t>
  </si>
  <si>
    <t>Carlie Boland</t>
  </si>
  <si>
    <t>Brian Hoven</t>
  </si>
  <si>
    <t>Russel Tempel</t>
  </si>
  <si>
    <t>Ryan Osmundson</t>
  </si>
  <si>
    <t>Duane Ankney</t>
  </si>
  <si>
    <t>Steve Hinebauch</t>
  </si>
  <si>
    <t>Gene Vuckovich</t>
  </si>
  <si>
    <t>Keith Regier</t>
  </si>
  <si>
    <t>Mark Blasdel</t>
  </si>
  <si>
    <t>Bob Keenan</t>
  </si>
  <si>
    <t>Albert Olszewski</t>
  </si>
  <si>
    <t>Jennifer Fielder</t>
  </si>
  <si>
    <t>Susan Webber</t>
  </si>
  <si>
    <t>John Esp</t>
  </si>
  <si>
    <t>Mike Phillips</t>
  </si>
  <si>
    <t>Pat Flowers</t>
  </si>
  <si>
    <t>Jennifer Pomnichowski</t>
  </si>
  <si>
    <t>Gordon Vance</t>
  </si>
  <si>
    <t>Bruce Gillespie</t>
  </si>
  <si>
    <t>Edith McClafferty</t>
  </si>
  <si>
    <t>Daniel Salomon</t>
  </si>
  <si>
    <t>Terry Gauthier</t>
  </si>
  <si>
    <t>Janet Ellis</t>
  </si>
  <si>
    <t>Jill Cohenour</t>
  </si>
  <si>
    <t>Dick Barrett</t>
  </si>
  <si>
    <t>Sue Malek</t>
  </si>
  <si>
    <t>Nate McConnell</t>
  </si>
  <si>
    <t>Diane Sands</t>
  </si>
  <si>
    <t>Bryce Bennett</t>
  </si>
  <si>
    <t>Jason Ellsworth</t>
  </si>
  <si>
    <t>Fred Thomas</t>
  </si>
  <si>
    <t>Jon Sesso</t>
  </si>
  <si>
    <t>Doug Kary</t>
  </si>
  <si>
    <t>Roger Webb</t>
  </si>
  <si>
    <t>Mary McNally</t>
  </si>
  <si>
    <t>Jen Gross</t>
  </si>
  <si>
    <t>Margaret MacDonald</t>
  </si>
  <si>
    <t>Cary Smith</t>
  </si>
  <si>
    <t>Tom Richmond</t>
  </si>
  <si>
    <t>Mike Cuffe</t>
  </si>
  <si>
    <t>Response Date 6/8/2020</t>
  </si>
  <si>
    <t>Tract</t>
  </si>
  <si>
    <t>6/8 Current Response Overall</t>
  </si>
  <si>
    <t>Response Date 6/9/2020</t>
  </si>
  <si>
    <t>NO data published for 6/5/2020 and 6/6/2020</t>
  </si>
  <si>
    <t>6/9 Current Response Overall</t>
  </si>
  <si>
    <t xml:space="preserve">2018 County Population - </t>
  </si>
  <si>
    <t>Rank - 1 is Best</t>
  </si>
  <si>
    <t>Response Date 6/16/2020</t>
  </si>
  <si>
    <t>6/11 Current Response Overall</t>
  </si>
  <si>
    <t>6/10 Current Response Overall</t>
  </si>
  <si>
    <t>Response Date 6/10/2020</t>
  </si>
  <si>
    <t>Response Date 6/11/2020</t>
  </si>
  <si>
    <t>6/12 Current Response Overall</t>
  </si>
  <si>
    <t>Response Date 6/12/2020</t>
  </si>
  <si>
    <t>NO data published for 6/13/2020 and 6/14/2020</t>
  </si>
  <si>
    <t>Response Date 6/15/2020</t>
  </si>
  <si>
    <t>6/15 Current Response Overall</t>
  </si>
  <si>
    <t>6/16 Current Response Overall</t>
  </si>
  <si>
    <t>Broadwater</t>
  </si>
  <si>
    <t>Lewis &amp; Clark County</t>
  </si>
  <si>
    <t>Powell</t>
  </si>
  <si>
    <t>Response Date 6/24/2020</t>
  </si>
  <si>
    <t>Response Date 6/17/2020</t>
  </si>
  <si>
    <t>6/17 Current Response Overall</t>
  </si>
  <si>
    <t>Response Date 6/18/2020</t>
  </si>
  <si>
    <t>6/18 Current Response Overall</t>
  </si>
  <si>
    <t>6/19 Current Response Overall</t>
  </si>
  <si>
    <t>Response Date 6/19/2020</t>
  </si>
  <si>
    <t>Response Date 6/22/2020</t>
  </si>
  <si>
    <t>6/22 Current Response Overall</t>
  </si>
  <si>
    <t>Response Date 6/23/2020</t>
  </si>
  <si>
    <t>6/23 Current Response Overall</t>
  </si>
  <si>
    <t>6/24 Current Response Overall</t>
  </si>
  <si>
    <t>Response Date 6/25/2020</t>
  </si>
  <si>
    <t>6/25 Current Response Overall</t>
  </si>
  <si>
    <t>Response Date 6/26/2020</t>
  </si>
  <si>
    <t>6/26 Current Response Overall</t>
  </si>
  <si>
    <t>6/29 Current Response Overall</t>
  </si>
  <si>
    <t>6/30 Current Response Overall</t>
  </si>
  <si>
    <t>NO data published for 6/27/2020 and 6/28/2020</t>
  </si>
  <si>
    <t>Response Date 6/29/2020</t>
  </si>
  <si>
    <t>Response Date 6/30/2020</t>
  </si>
  <si>
    <t>Response Date 7/1/2020</t>
  </si>
  <si>
    <t>7/1 Current Response Overall</t>
  </si>
  <si>
    <t>60 to 70</t>
  </si>
  <si>
    <t>Very High</t>
  </si>
  <si>
    <t>Over 70</t>
  </si>
  <si>
    <t>Lower Legislative Districts</t>
  </si>
  <si>
    <t>District 72</t>
  </si>
  <si>
    <t>District 70</t>
  </si>
  <si>
    <t>District 58</t>
  </si>
  <si>
    <t>CarbonCounty</t>
  </si>
  <si>
    <t>Deerlodge  County</t>
  </si>
  <si>
    <t>District 77</t>
  </si>
  <si>
    <t>District 78</t>
  </si>
  <si>
    <t>Fallon  County</t>
  </si>
  <si>
    <t>Fergus  County</t>
  </si>
  <si>
    <t>Flathead  County</t>
  </si>
  <si>
    <t>District 68</t>
  </si>
  <si>
    <t>District 67</t>
  </si>
  <si>
    <t>District 61</t>
  </si>
  <si>
    <t>District 59</t>
  </si>
  <si>
    <t>District 62</t>
  </si>
  <si>
    <t>District 63</t>
  </si>
  <si>
    <t>District 64</t>
  </si>
  <si>
    <t>District 65</t>
  </si>
  <si>
    <t>District 66</t>
  </si>
  <si>
    <t>District 69</t>
  </si>
  <si>
    <t>Response Date 7/2/2020</t>
  </si>
  <si>
    <t>7/2 Current Response Overall</t>
  </si>
  <si>
    <t>District 79</t>
  </si>
  <si>
    <t>District 80</t>
  </si>
  <si>
    <t>District 81</t>
  </si>
  <si>
    <t>District 82</t>
  </si>
  <si>
    <t>District 83</t>
  </si>
  <si>
    <t>District 93</t>
  </si>
  <si>
    <t>District 84</t>
  </si>
  <si>
    <t>District 71</t>
  </si>
  <si>
    <t>District 91</t>
  </si>
  <si>
    <t>District 94</t>
  </si>
  <si>
    <t>District 89</t>
  </si>
  <si>
    <t>District 95</t>
  </si>
  <si>
    <t>District 96</t>
  </si>
  <si>
    <t>District 98</t>
  </si>
  <si>
    <t>District 90</t>
  </si>
  <si>
    <t>District 99</t>
  </si>
  <si>
    <t>District 92</t>
  </si>
  <si>
    <t>District 97</t>
  </si>
  <si>
    <t>District 100</t>
  </si>
  <si>
    <t>District 60</t>
  </si>
  <si>
    <t>District 85</t>
  </si>
  <si>
    <t>District 86</t>
  </si>
  <si>
    <t>District 87</t>
  </si>
  <si>
    <t>District 88</t>
  </si>
  <si>
    <t>District 73</t>
  </si>
  <si>
    <t>District 74</t>
  </si>
  <si>
    <t>District 76</t>
  </si>
  <si>
    <t>District 57</t>
  </si>
  <si>
    <t>Response Date 7/6/2020</t>
  </si>
  <si>
    <t>7/6 Current Response Overall</t>
  </si>
  <si>
    <t>Response Date 7/7/2020</t>
  </si>
  <si>
    <t>7/7 Current Response Overall</t>
  </si>
  <si>
    <t>7/8 Current Response Overall</t>
  </si>
  <si>
    <t>Lakeside area</t>
  </si>
  <si>
    <t>Response Date 7/8/2020</t>
  </si>
  <si>
    <t>Response Date 7/10/2020</t>
  </si>
  <si>
    <t>7/10 Current Response Overall</t>
  </si>
  <si>
    <t>Response Date 7/13/2020</t>
  </si>
  <si>
    <t>7/13 Current Response Overall</t>
  </si>
  <si>
    <t>Response Date 7/14/2020</t>
  </si>
  <si>
    <t>7/14 Current Response Overall</t>
  </si>
  <si>
    <t>District 51</t>
  </si>
  <si>
    <t>District 52</t>
  </si>
  <si>
    <t>District 53</t>
  </si>
  <si>
    <t>District 54</t>
  </si>
  <si>
    <t>District 55</t>
  </si>
  <si>
    <t>District 56</t>
  </si>
  <si>
    <t>District 75</t>
  </si>
  <si>
    <t>Representative</t>
  </si>
  <si>
    <t>Tom Welch</t>
  </si>
  <si>
    <t>Rae Peppers</t>
  </si>
  <si>
    <t>Sharon Stewart-Peregoy</t>
  </si>
  <si>
    <t>Jonathan Windy Boy</t>
  </si>
  <si>
    <t>Casey Knudsen</t>
  </si>
  <si>
    <t>Julie Dooling</t>
  </si>
  <si>
    <t>Seth Berglee</t>
  </si>
  <si>
    <t>Frederick Moore</t>
  </si>
  <si>
    <t>Wendy McKamey</t>
  </si>
  <si>
    <t>Fred Anderson</t>
  </si>
  <si>
    <t>Edward Buttrey</t>
  </si>
  <si>
    <t>Lola Sheldon-Galloway</t>
  </si>
  <si>
    <t>Brad Hamlett</t>
  </si>
  <si>
    <t>Barbara Bessette</t>
  </si>
  <si>
    <t>Jasmine Krotkov</t>
  </si>
  <si>
    <t>Casey Schreiner</t>
  </si>
  <si>
    <t>Joshua Kassmier</t>
  </si>
  <si>
    <t>Wylie Galt</t>
  </si>
  <si>
    <t>Kenneth Holmlund</t>
  </si>
  <si>
    <t>Geraldine Custer</t>
  </si>
  <si>
    <t>Barry Usher</t>
  </si>
  <si>
    <t>Rhonda Knudsen</t>
  </si>
  <si>
    <t>Alan Doane</t>
  </si>
  <si>
    <t>Mark Sweeney</t>
  </si>
  <si>
    <t>Gordon Pierson</t>
  </si>
  <si>
    <t>Dan Bartel</t>
  </si>
  <si>
    <t>Debo Powers</t>
  </si>
  <si>
    <t>Matt Regier</t>
  </si>
  <si>
    <t>Dave Fern</t>
  </si>
  <si>
    <t>Carl Glimm</t>
  </si>
  <si>
    <t>Frank Garner</t>
  </si>
  <si>
    <t>John Fuller</t>
  </si>
  <si>
    <t>David Dunn</t>
  </si>
  <si>
    <t>Mark Noland</t>
  </si>
  <si>
    <t>Derek Skees</t>
  </si>
  <si>
    <t>Bob Brown</t>
  </si>
  <si>
    <t>Marvin Weatherwax Jr.</t>
  </si>
  <si>
    <t>Alan Redfield</t>
  </si>
  <si>
    <t>Jim Hamilton</t>
  </si>
  <si>
    <t>Tom Woods</t>
  </si>
  <si>
    <t>Zach Brown</t>
  </si>
  <si>
    <t>Kerry White</t>
  </si>
  <si>
    <t>Christopher Pope</t>
  </si>
  <si>
    <t>Denise Hayman</t>
  </si>
  <si>
    <t>Tom Burnett</t>
  </si>
  <si>
    <t>Bruce Grubbs</t>
  </si>
  <si>
    <t>Walt Sales</t>
  </si>
  <si>
    <t>Tyson Runningwolf</t>
  </si>
  <si>
    <t>Llew Jones</t>
  </si>
  <si>
    <t>Jacob Bachmeier</t>
  </si>
  <si>
    <t>Ray Shaw</t>
  </si>
  <si>
    <t>Greg DeVries</t>
  </si>
  <si>
    <t>Greg Hertz</t>
  </si>
  <si>
    <t>Joe Read</t>
  </si>
  <si>
    <t>Ross Fitzgerald</t>
  </si>
  <si>
    <t>Robert Farris-Olsen</t>
  </si>
  <si>
    <t>Becky Beard</t>
  </si>
  <si>
    <t>Mary Caferro</t>
  </si>
  <si>
    <t>Moffie Funk</t>
  </si>
  <si>
    <t>Kim Abbott</t>
  </si>
  <si>
    <t>Mary Ann Dunwell</t>
  </si>
  <si>
    <t>Steve Gunderson</t>
  </si>
  <si>
    <t>Neil Duram</t>
  </si>
  <si>
    <t>Denley Loge</t>
  </si>
  <si>
    <t>Katie Sullivan</t>
  </si>
  <si>
    <t>Marilyn Marler</t>
  </si>
  <si>
    <t>Connie Keogh</t>
  </si>
  <si>
    <t>Mike Hopkins</t>
  </si>
  <si>
    <t>Kimberly Dudik</t>
  </si>
  <si>
    <t>Shane Morigeau</t>
  </si>
  <si>
    <t>Tom Winter</t>
  </si>
  <si>
    <t>Brad Tschida</t>
  </si>
  <si>
    <t>Willis Curdy</t>
  </si>
  <si>
    <t>Marilyn Ryan</t>
  </si>
  <si>
    <t>Andrea Olsen</t>
  </si>
  <si>
    <t>Laurie Bishop</t>
  </si>
  <si>
    <t>Theresa Manzella</t>
  </si>
  <si>
    <t>David Bedey</t>
  </si>
  <si>
    <t>Nancy Ballance</t>
  </si>
  <si>
    <t>Sharon Greef</t>
  </si>
  <si>
    <t>Joel Krautter</t>
  </si>
  <si>
    <t>Bridget Smith</t>
  </si>
  <si>
    <t>Jim Keane</t>
  </si>
  <si>
    <t>Derek Harvey</t>
  </si>
  <si>
    <t>Ryan Lynch</t>
  </si>
  <si>
    <t>Forrest Mandeville</t>
  </si>
  <si>
    <t>Peggy Webb</t>
  </si>
  <si>
    <t>Vacant</t>
  </si>
  <si>
    <t>Daniel Zolnikov</t>
  </si>
  <si>
    <t>Bill Mercer</t>
  </si>
  <si>
    <t>Katharin Kelker</t>
  </si>
  <si>
    <t>Jessica Karjala</t>
  </si>
  <si>
    <t>Emma Kerr-Carpenter</t>
  </si>
  <si>
    <t>Jade Bahr</t>
  </si>
  <si>
    <t>Frank Fleming</t>
  </si>
  <si>
    <t>Rodney Garcia</t>
  </si>
  <si>
    <t>Dennis Lenz</t>
  </si>
  <si>
    <t>Terry Moore</t>
  </si>
  <si>
    <t>Vince Ricci</t>
  </si>
  <si>
    <t>Sue Vinton</t>
  </si>
  <si>
    <t>Response Date 7/15/2020</t>
  </si>
  <si>
    <t>7/15 Current Response Overall</t>
  </si>
  <si>
    <t>Response Date 7/16/2020</t>
  </si>
  <si>
    <t>7/16 Current Response Overall</t>
  </si>
  <si>
    <t>Response Date 7/17/2020</t>
  </si>
  <si>
    <t>7/17 Current Response Overall</t>
  </si>
  <si>
    <t>NO data published for 7/18/2020 and 7/19/2020</t>
  </si>
  <si>
    <t>Response Date 7/20/2020</t>
  </si>
  <si>
    <t>Response Date 7/21/2020</t>
  </si>
  <si>
    <t>7/20 Current Response Overall</t>
  </si>
  <si>
    <t>7/21 Current Response Overall</t>
  </si>
  <si>
    <t>% of rows with this value (Counties &amp; Tracts)2</t>
  </si>
  <si>
    <t>Count of rows with this value (Counties &amp; Tracts)</t>
  </si>
  <si>
    <t>Middle Billings near Conoco Refinery Area</t>
  </si>
  <si>
    <t>Response Date 7/22/2020</t>
  </si>
  <si>
    <t>7/22 Current Response Overall</t>
  </si>
  <si>
    <t>Response Date 7/23/2020</t>
  </si>
  <si>
    <t>7/23 Current Response Overall</t>
  </si>
  <si>
    <t>Response Date 7/24/2020</t>
  </si>
  <si>
    <t>7/24 Current Response Overall</t>
  </si>
  <si>
    <t>Response Date 7/27/2020</t>
  </si>
  <si>
    <t>7/27 Current Response Overall</t>
  </si>
  <si>
    <t>Response Date 7/28/2020</t>
  </si>
  <si>
    <t>Response Date 7/29/2020</t>
  </si>
  <si>
    <t>7/28 Current Response Overall</t>
  </si>
  <si>
    <t>NO data published for 7/25/2020 and 7/26/2020</t>
  </si>
  <si>
    <t>7/29 Current Response Overall</t>
  </si>
  <si>
    <t>Response Date7/29/2020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</si>
</sst>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0.0"/>
    <numFmt numFmtId="165" formatCode="[$-F800]dddd\,\ mmmm\ dd\,\ yyyy"/>
    <numFmt numFmtId="166" formatCode="_(* #,##0_);_(* \(#,##0\);_(* &quot;-&quot;??_);_(@_)"/>
    <numFmt numFmtId="167" formatCode="0.0%"/>
    <numFmt numFmtId="168" formatCode="0.0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4" tint="-0.249977111117893"/>
      <name val="Calibri"/>
      <family val="2"/>
      <scheme val="minor"/>
    </font>
    <font>
      <b/>
      <sz val="14"/>
      <color theme="4" tint="-0.499984740745262"/>
      <name val="Calibri"/>
      <family val="2"/>
      <scheme val="minor"/>
    </font>
    <font>
      <b/>
      <sz val="11"/>
      <color rgb="FFFF0000"/>
      <name val="Calibri"/>
      <family val="2"/>
      <scheme val="minor"/>
    </font>
    <font>
      <u/>
      <sz val="11"/>
      <color theme="10"/>
      <name val="Calibri"/>
      <family val="2"/>
      <scheme val="minor"/>
    </font>
    <font>
      <u/>
      <sz val="18"/>
      <color rgb="FFFF0000"/>
      <name val="Calibri"/>
      <family val="2"/>
      <scheme val="minor"/>
    </font>
    <font>
      <u/>
      <sz val="11"/>
      <color theme="1"/>
      <name val="Calibri"/>
      <family val="2"/>
      <scheme val="minor"/>
    </font>
    <font>
      <i/>
      <sz val="11"/>
      <color theme="1"/>
      <name val="Calibri"/>
      <family val="2"/>
      <scheme val="minor"/>
    </font>
    <font>
      <b/>
      <sz val="11"/>
      <color indexed="8"/>
      <name val="Calibri"/>
      <family val="2"/>
      <scheme val="minor"/>
    </font>
    <font>
      <sz val="11"/>
      <color rgb="FF9C5700"/>
      <name val="Calibri"/>
      <family val="2"/>
      <scheme val="minor"/>
    </font>
    <font>
      <sz val="11"/>
      <name val="Calibri"/>
      <family val="2"/>
      <scheme val="minor"/>
    </font>
    <font>
      <sz val="8"/>
      <name val="Calibri"/>
      <family val="2"/>
      <scheme val="minor"/>
    </font>
    <font>
      <b/>
      <sz val="18"/>
      <color rgb="FF00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6D6D"/>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9F9F"/>
        <bgColor indexed="64"/>
      </patternFill>
    </fill>
    <fill>
      <patternFill patternType="solid">
        <fgColor rgb="FFFFDDDD"/>
        <bgColor indexed="64"/>
      </patternFill>
    </fill>
    <fill>
      <patternFill patternType="solid">
        <fgColor rgb="FFFFC1C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FF5353"/>
        <bgColor indexed="64"/>
      </patternFill>
    </fill>
    <fill>
      <patternFill patternType="solid">
        <fgColor theme="4"/>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auto="1"/>
      </bottom>
      <diagonal/>
    </border>
    <border>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theme="9"/>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ck">
        <color auto="1"/>
      </bottom>
      <diagonal/>
    </border>
    <border>
      <left style="thin">
        <color indexed="64"/>
      </left>
      <right style="thin">
        <color indexed="64"/>
      </right>
      <top style="thin">
        <color indexed="64"/>
      </top>
      <bottom style="thin">
        <color theme="9"/>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6"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388">
    <xf numFmtId="0" fontId="0" fillId="0" borderId="0" xfId="0"/>
    <xf numFmtId="14" fontId="0" fillId="0" borderId="0" xfId="0" applyNumberFormat="1"/>
    <xf numFmtId="0" fontId="16" fillId="0" borderId="0" xfId="0" applyFont="1"/>
    <xf numFmtId="0" fontId="0" fillId="0" borderId="0" xfId="0" applyAlignment="1">
      <alignment horizontal="right"/>
    </xf>
    <xf numFmtId="0" fontId="18" fillId="0" borderId="0" xfId="0" applyFont="1"/>
    <xf numFmtId="0" fontId="0" fillId="0" borderId="0" xfId="0" applyFont="1" applyAlignment="1">
      <alignment horizontal="left" indent="1"/>
    </xf>
    <xf numFmtId="0" fontId="0" fillId="0" borderId="0" xfId="0" applyFont="1"/>
    <xf numFmtId="49" fontId="0" fillId="0" borderId="0" xfId="0" applyNumberFormat="1" applyAlignment="1">
      <alignment wrapText="1"/>
    </xf>
    <xf numFmtId="164" fontId="0" fillId="0" borderId="0" xfId="0" applyNumberFormat="1" applyAlignment="1">
      <alignment wrapText="1"/>
    </xf>
    <xf numFmtId="164" fontId="0" fillId="0" borderId="0" xfId="0" applyNumberFormat="1"/>
    <xf numFmtId="0" fontId="0" fillId="0" borderId="0" xfId="0" applyNumberFormat="1"/>
    <xf numFmtId="0" fontId="0" fillId="0" borderId="0" xfId="0" applyFont="1" applyAlignment="1">
      <alignment horizontal="right" indent="1"/>
    </xf>
    <xf numFmtId="0" fontId="0" fillId="0" borderId="0" xfId="0" applyFont="1" applyAlignment="1">
      <alignment horizontal="right"/>
    </xf>
    <xf numFmtId="0" fontId="16"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0" fillId="35" borderId="0" xfId="0" applyFont="1" applyFill="1" applyAlignment="1">
      <alignment horizontal="left" indent="1"/>
    </xf>
    <xf numFmtId="0" fontId="0" fillId="35" borderId="0" xfId="0" applyFont="1" applyFill="1" applyAlignment="1">
      <alignment horizontal="left" wrapText="1"/>
    </xf>
    <xf numFmtId="0" fontId="0" fillId="35" borderId="0" xfId="0" applyFont="1" applyFill="1" applyAlignment="1">
      <alignment horizontal="right" indent="1"/>
    </xf>
    <xf numFmtId="0" fontId="0" fillId="35" borderId="0" xfId="0" applyFill="1"/>
    <xf numFmtId="0" fontId="19" fillId="0" borderId="0" xfId="0" applyFont="1"/>
    <xf numFmtId="0" fontId="0" fillId="0" borderId="10" xfId="0" applyFont="1" applyBorder="1" applyAlignment="1">
      <alignment horizontal="left" indent="1"/>
    </xf>
    <xf numFmtId="0" fontId="0" fillId="0" borderId="10" xfId="0" applyFont="1" applyBorder="1" applyAlignment="1">
      <alignment horizontal="left" wrapText="1"/>
    </xf>
    <xf numFmtId="0" fontId="0" fillId="0" borderId="10" xfId="0" applyFont="1" applyBorder="1" applyAlignment="1">
      <alignment horizontal="right" indent="1"/>
    </xf>
    <xf numFmtId="0" fontId="0" fillId="0" borderId="10" xfId="0" applyBorder="1"/>
    <xf numFmtId="0" fontId="0" fillId="35" borderId="10" xfId="0" applyFont="1" applyFill="1" applyBorder="1" applyAlignment="1">
      <alignment horizontal="left" indent="1"/>
    </xf>
    <xf numFmtId="0" fontId="0" fillId="35" borderId="10" xfId="0" applyFont="1" applyFill="1" applyBorder="1" applyAlignment="1">
      <alignment horizontal="left" wrapText="1"/>
    </xf>
    <xf numFmtId="0" fontId="0" fillId="35" borderId="10" xfId="0" applyFont="1" applyFill="1" applyBorder="1" applyAlignment="1">
      <alignment horizontal="right" indent="1"/>
    </xf>
    <xf numFmtId="0" fontId="0" fillId="35" borderId="10" xfId="0" applyFill="1" applyBorder="1"/>
    <xf numFmtId="0" fontId="16" fillId="36" borderId="13" xfId="0" applyFont="1" applyFill="1" applyBorder="1" applyAlignment="1">
      <alignment horizontal="right"/>
    </xf>
    <xf numFmtId="0" fontId="16" fillId="36" borderId="12" xfId="0" applyFont="1" applyFill="1" applyBorder="1" applyAlignment="1">
      <alignment horizontal="center"/>
    </xf>
    <xf numFmtId="0" fontId="16" fillId="0" borderId="15" xfId="0" applyFont="1" applyBorder="1" applyAlignment="1">
      <alignment horizontal="left"/>
    </xf>
    <xf numFmtId="0" fontId="16" fillId="0" borderId="16" xfId="0" applyFont="1" applyBorder="1" applyAlignment="1">
      <alignment horizontal="left"/>
    </xf>
    <xf numFmtId="165" fontId="16" fillId="36" borderId="13" xfId="0" applyNumberFormat="1" applyFont="1" applyFill="1" applyBorder="1" applyAlignment="1">
      <alignment horizontal="center"/>
    </xf>
    <xf numFmtId="0" fontId="16" fillId="0" borderId="18" xfId="0" applyFont="1" applyBorder="1" applyAlignment="1">
      <alignment horizontal="right"/>
    </xf>
    <xf numFmtId="0" fontId="16" fillId="37" borderId="0" xfId="0" applyFont="1" applyFill="1"/>
    <xf numFmtId="0" fontId="16" fillId="37" borderId="0" xfId="0" applyFont="1" applyFill="1" applyAlignment="1">
      <alignment wrapText="1"/>
    </xf>
    <xf numFmtId="0" fontId="16" fillId="37" borderId="0" xfId="0" applyFont="1" applyFill="1" applyAlignment="1">
      <alignment horizontal="right"/>
    </xf>
    <xf numFmtId="0" fontId="16" fillId="36" borderId="13" xfId="0" applyFont="1" applyFill="1" applyBorder="1" applyAlignment="1">
      <alignment horizontal="center"/>
    </xf>
    <xf numFmtId="0" fontId="16" fillId="36" borderId="14" xfId="0" applyFont="1" applyFill="1" applyBorder="1" applyAlignment="1">
      <alignment horizontal="left"/>
    </xf>
    <xf numFmtId="0" fontId="13" fillId="34" borderId="19" xfId="0" applyFont="1" applyFill="1" applyBorder="1" applyAlignment="1">
      <alignment horizontal="center" wrapText="1"/>
    </xf>
    <xf numFmtId="0" fontId="16" fillId="0" borderId="17" xfId="0" applyFont="1" applyBorder="1" applyAlignment="1">
      <alignment horizontal="center"/>
    </xf>
    <xf numFmtId="0" fontId="16" fillId="0" borderId="20" xfId="0" applyFont="1" applyBorder="1" applyAlignment="1">
      <alignment horizontal="center"/>
    </xf>
    <xf numFmtId="0" fontId="0" fillId="33" borderId="10" xfId="0" applyFont="1" applyFill="1" applyBorder="1" applyAlignment="1">
      <alignment horizontal="left" wrapText="1"/>
    </xf>
    <xf numFmtId="165" fontId="16" fillId="0" borderId="11" xfId="0" applyNumberFormat="1"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0" fillId="0" borderId="0" xfId="0" applyFont="1" applyAlignment="1">
      <alignment horizontal="right" indent="1"/>
    </xf>
    <xf numFmtId="0" fontId="20" fillId="35" borderId="0" xfId="0" applyFont="1" applyFill="1" applyAlignment="1">
      <alignment horizontal="right" indent="1"/>
    </xf>
    <xf numFmtId="0" fontId="20" fillId="0" borderId="10" xfId="0" applyFont="1" applyBorder="1" applyAlignment="1">
      <alignment horizontal="right" indent="1"/>
    </xf>
    <xf numFmtId="0" fontId="20" fillId="35" borderId="10" xfId="0" applyFont="1" applyFill="1" applyBorder="1" applyAlignment="1">
      <alignment horizontal="right" indent="1"/>
    </xf>
    <xf numFmtId="0" fontId="0" fillId="0" borderId="0" xfId="0" applyFont="1" applyAlignment="1">
      <alignment horizontal="center" wrapText="1"/>
    </xf>
    <xf numFmtId="0" fontId="0" fillId="33" borderId="0" xfId="0" applyFont="1" applyFill="1" applyAlignment="1">
      <alignment horizontal="left" wrapText="1"/>
    </xf>
    <xf numFmtId="0" fontId="0" fillId="35" borderId="10" xfId="0" applyFill="1" applyBorder="1" applyAlignment="1">
      <alignment horizontal="left" wrapText="1"/>
    </xf>
    <xf numFmtId="49" fontId="0" fillId="0" borderId="12" xfId="0" applyNumberFormat="1" applyBorder="1" applyAlignment="1">
      <alignment horizontal="right"/>
    </xf>
    <xf numFmtId="0" fontId="0" fillId="0" borderId="12" xfId="0" applyBorder="1" applyAlignment="1">
      <alignment horizontal="right"/>
    </xf>
    <xf numFmtId="0" fontId="16" fillId="34" borderId="12" xfId="0" applyFont="1" applyFill="1" applyBorder="1" applyAlignment="1">
      <alignment horizontal="center"/>
    </xf>
    <xf numFmtId="0" fontId="16" fillId="38" borderId="12" xfId="0" applyFont="1" applyFill="1" applyBorder="1" applyAlignment="1">
      <alignment horizontal="center"/>
    </xf>
    <xf numFmtId="0" fontId="16" fillId="40" borderId="12" xfId="0" applyFont="1" applyFill="1" applyBorder="1" applyAlignment="1">
      <alignment horizontal="center"/>
    </xf>
    <xf numFmtId="0" fontId="16" fillId="39" borderId="12" xfId="0" applyFont="1" applyFill="1" applyBorder="1" applyAlignment="1">
      <alignment horizontal="center"/>
    </xf>
    <xf numFmtId="0" fontId="16" fillId="0" borderId="12" xfId="0" applyFont="1" applyBorder="1" applyAlignment="1">
      <alignment horizontal="center"/>
    </xf>
    <xf numFmtId="0" fontId="0" fillId="0" borderId="0" xfId="0"/>
    <xf numFmtId="166" fontId="0" fillId="0" borderId="0" xfId="43" applyNumberFormat="1" applyFont="1"/>
    <xf numFmtId="43" fontId="0" fillId="0" borderId="0" xfId="0" applyNumberFormat="1"/>
    <xf numFmtId="166" fontId="0" fillId="0" borderId="0" xfId="0" applyNumberFormat="1"/>
    <xf numFmtId="167" fontId="0" fillId="0" borderId="0" xfId="44" applyNumberFormat="1" applyFont="1"/>
    <xf numFmtId="0" fontId="16" fillId="0" borderId="0" xfId="0" applyFont="1" applyAlignment="1">
      <alignment horizontal="right" wrapText="1"/>
    </xf>
    <xf numFmtId="0" fontId="16" fillId="0" borderId="0" xfId="0" applyFont="1" applyAlignment="1">
      <alignment horizontal="center" wrapText="1"/>
    </xf>
    <xf numFmtId="14" fontId="16" fillId="0" borderId="0" xfId="0" applyNumberFormat="1" applyFont="1"/>
    <xf numFmtId="166" fontId="0" fillId="0" borderId="0" xfId="43" applyNumberFormat="1" applyFont="1" applyAlignment="1">
      <alignment wrapText="1"/>
    </xf>
    <xf numFmtId="9" fontId="0" fillId="0" borderId="0" xfId="44" applyFont="1" applyAlignment="1">
      <alignment wrapText="1"/>
    </xf>
    <xf numFmtId="167" fontId="0" fillId="0" borderId="0" xfId="44" applyNumberFormat="1" applyFont="1" applyAlignment="1">
      <alignment wrapText="1"/>
    </xf>
    <xf numFmtId="168" fontId="0" fillId="0" borderId="0" xfId="0" applyNumberFormat="1" applyAlignment="1">
      <alignment wrapText="1"/>
    </xf>
    <xf numFmtId="0" fontId="23" fillId="0" borderId="0" xfId="0" applyFont="1" applyAlignment="1">
      <alignment vertical="center"/>
    </xf>
    <xf numFmtId="6" fontId="0" fillId="0" borderId="0" xfId="0" applyNumberFormat="1"/>
    <xf numFmtId="6" fontId="0" fillId="0" borderId="0" xfId="0" applyNumberFormat="1" applyAlignment="1">
      <alignment vertical="center"/>
    </xf>
    <xf numFmtId="0" fontId="0" fillId="0" borderId="0" xfId="0" applyAlignment="1">
      <alignment vertical="center"/>
    </xf>
    <xf numFmtId="0" fontId="16" fillId="0" borderId="0" xfId="0" applyFont="1" applyAlignment="1">
      <alignment vertical="center"/>
    </xf>
    <xf numFmtId="0" fontId="0" fillId="0" borderId="0" xfId="0" applyAlignment="1">
      <alignment horizontal="left" vertical="center" indent="15"/>
    </xf>
    <xf numFmtId="6" fontId="0" fillId="0" borderId="0" xfId="0" applyNumberFormat="1" applyAlignment="1">
      <alignment horizontal="left" vertical="center" indent="15"/>
    </xf>
    <xf numFmtId="0" fontId="0" fillId="0" borderId="0" xfId="0" applyAlignment="1">
      <alignment horizontal="left" vertical="center" indent="2"/>
    </xf>
    <xf numFmtId="0" fontId="0" fillId="34" borderId="12" xfId="0" applyFill="1" applyBorder="1" applyAlignment="1">
      <alignment horizontal="center" wrapText="1"/>
    </xf>
    <xf numFmtId="9" fontId="0" fillId="0" borderId="12" xfId="44" applyFont="1" applyBorder="1"/>
    <xf numFmtId="0" fontId="13" fillId="34" borderId="12" xfId="0" applyFont="1" applyFill="1" applyBorder="1" applyAlignment="1">
      <alignment horizontal="center" wrapText="1"/>
    </xf>
    <xf numFmtId="0" fontId="0" fillId="0" borderId="12" xfId="0" applyFont="1" applyBorder="1"/>
    <xf numFmtId="49" fontId="0" fillId="0" borderId="12" xfId="0" applyNumberFormat="1" applyFont="1" applyBorder="1" applyAlignment="1">
      <alignment horizontal="right"/>
    </xf>
    <xf numFmtId="0" fontId="0" fillId="0" borderId="12" xfId="0" applyFont="1" applyBorder="1" applyAlignment="1">
      <alignment horizontal="right"/>
    </xf>
    <xf numFmtId="0" fontId="0" fillId="0" borderId="18" xfId="0" applyBorder="1" applyAlignment="1">
      <alignment horizontal="right"/>
    </xf>
    <xf numFmtId="0" fontId="16" fillId="37" borderId="0" xfId="0" applyFont="1" applyFill="1" applyAlignment="1">
      <alignment horizontal="center" wrapText="1"/>
    </xf>
    <xf numFmtId="0" fontId="16" fillId="37" borderId="0" xfId="0" applyFont="1" applyFill="1" applyAlignment="1">
      <alignment horizontal="right" wrapText="1"/>
    </xf>
    <xf numFmtId="0" fontId="0" fillId="34" borderId="12" xfId="0" applyFill="1" applyBorder="1" applyAlignment="1">
      <alignment wrapText="1"/>
    </xf>
    <xf numFmtId="0" fontId="0" fillId="0" borderId="0" xfId="0" quotePrefix="1" applyFont="1" applyAlignment="1">
      <alignment horizontal="right" indent="1"/>
    </xf>
    <xf numFmtId="14" fontId="16" fillId="36" borderId="12" xfId="0" applyNumberFormat="1" applyFont="1" applyFill="1" applyBorder="1" applyAlignment="1">
      <alignment horizontal="center"/>
    </xf>
    <xf numFmtId="0" fontId="16" fillId="41" borderId="0" xfId="0" applyFont="1" applyFill="1"/>
    <xf numFmtId="166" fontId="0" fillId="0" borderId="0" xfId="43" applyNumberFormat="1" applyFont="1" applyAlignment="1">
      <alignment horizontal="right" wrapText="1"/>
    </xf>
    <xf numFmtId="166" fontId="0" fillId="35" borderId="0" xfId="43" applyNumberFormat="1" applyFont="1" applyFill="1" applyAlignment="1">
      <alignment horizontal="right" wrapText="1"/>
    </xf>
    <xf numFmtId="166" fontId="0" fillId="0" borderId="10" xfId="43" applyNumberFormat="1" applyFont="1" applyBorder="1" applyAlignment="1">
      <alignment horizontal="right" wrapText="1"/>
    </xf>
    <xf numFmtId="166" fontId="0" fillId="35" borderId="10" xfId="43" applyNumberFormat="1" applyFont="1" applyFill="1" applyBorder="1" applyAlignment="1">
      <alignment horizontal="right" wrapText="1"/>
    </xf>
    <xf numFmtId="166" fontId="0" fillId="33" borderId="10" xfId="43" applyNumberFormat="1" applyFont="1" applyFill="1" applyBorder="1" applyAlignment="1">
      <alignment horizontal="right" wrapText="1"/>
    </xf>
    <xf numFmtId="166" fontId="0" fillId="0" borderId="10" xfId="43" applyNumberFormat="1" applyFont="1" applyBorder="1" applyAlignment="1">
      <alignment horizontal="right"/>
    </xf>
    <xf numFmtId="166" fontId="0" fillId="33" borderId="0" xfId="43" applyNumberFormat="1" applyFont="1" applyFill="1" applyAlignment="1">
      <alignment horizontal="right" wrapText="1"/>
    </xf>
    <xf numFmtId="9" fontId="16" fillId="37" borderId="0" xfId="44" applyFont="1" applyFill="1" applyAlignment="1">
      <alignment horizontal="right" wrapText="1"/>
    </xf>
    <xf numFmtId="9" fontId="0" fillId="0" borderId="0" xfId="44" applyFont="1" applyAlignment="1">
      <alignment horizontal="right" wrapText="1"/>
    </xf>
    <xf numFmtId="9" fontId="0" fillId="35" borderId="0" xfId="44" applyFont="1" applyFill="1" applyAlignment="1">
      <alignment horizontal="right" wrapText="1"/>
    </xf>
    <xf numFmtId="9" fontId="0" fillId="0" borderId="10" xfId="44" applyFont="1" applyBorder="1" applyAlignment="1">
      <alignment horizontal="right" wrapText="1"/>
    </xf>
    <xf numFmtId="9" fontId="0" fillId="35" borderId="10" xfId="44" applyFont="1" applyFill="1" applyBorder="1" applyAlignment="1">
      <alignment horizontal="right" wrapText="1"/>
    </xf>
    <xf numFmtId="9" fontId="0" fillId="33" borderId="10" xfId="44" applyFont="1" applyFill="1" applyBorder="1" applyAlignment="1">
      <alignment horizontal="right" wrapText="1"/>
    </xf>
    <xf numFmtId="9" fontId="0" fillId="0" borderId="10" xfId="44" applyFont="1" applyBorder="1" applyAlignment="1">
      <alignment horizontal="right"/>
    </xf>
    <xf numFmtId="9" fontId="0" fillId="33" borderId="0" xfId="44" applyFont="1" applyFill="1" applyAlignment="1">
      <alignment horizontal="right" wrapText="1"/>
    </xf>
    <xf numFmtId="0" fontId="0" fillId="0" borderId="0" xfId="0" applyFont="1" applyAlignment="1">
      <alignment horizontal="left" wrapText="1"/>
    </xf>
    <xf numFmtId="0" fontId="0" fillId="35" borderId="21" xfId="0" applyFont="1" applyFill="1" applyBorder="1" applyAlignment="1">
      <alignment horizontal="left" indent="1"/>
    </xf>
    <xf numFmtId="0" fontId="0" fillId="35" borderId="21" xfId="0" applyFont="1" applyFill="1" applyBorder="1" applyAlignment="1">
      <alignment horizontal="left" wrapText="1"/>
    </xf>
    <xf numFmtId="166" fontId="0" fillId="35" borderId="21" xfId="43" applyNumberFormat="1" applyFont="1" applyFill="1" applyBorder="1" applyAlignment="1">
      <alignment horizontal="right" wrapText="1"/>
    </xf>
    <xf numFmtId="9" fontId="0" fillId="35" borderId="21" xfId="44" applyFont="1" applyFill="1" applyBorder="1" applyAlignment="1">
      <alignment horizontal="right" wrapText="1"/>
    </xf>
    <xf numFmtId="0" fontId="0" fillId="35" borderId="21" xfId="0" applyFill="1" applyBorder="1"/>
    <xf numFmtId="0" fontId="0" fillId="35" borderId="23" xfId="0" applyFont="1" applyFill="1" applyBorder="1" applyAlignment="1">
      <alignment horizontal="left" indent="1"/>
    </xf>
    <xf numFmtId="0" fontId="0" fillId="35" borderId="23" xfId="0" applyFont="1" applyFill="1" applyBorder="1" applyAlignment="1">
      <alignment horizontal="left" wrapText="1"/>
    </xf>
    <xf numFmtId="166" fontId="0" fillId="35" borderId="23" xfId="43" applyNumberFormat="1" applyFont="1" applyFill="1" applyBorder="1" applyAlignment="1">
      <alignment horizontal="right" wrapText="1"/>
    </xf>
    <xf numFmtId="9" fontId="0" fillId="35" borderId="23" xfId="44" applyFont="1" applyFill="1" applyBorder="1" applyAlignment="1">
      <alignment horizontal="right" wrapText="1"/>
    </xf>
    <xf numFmtId="0" fontId="0" fillId="35" borderId="23" xfId="0" applyFill="1" applyBorder="1"/>
    <xf numFmtId="0" fontId="0" fillId="0" borderId="21" xfId="0" applyFont="1" applyBorder="1" applyAlignment="1">
      <alignment horizontal="left" indent="1"/>
    </xf>
    <xf numFmtId="0" fontId="0" fillId="0" borderId="21" xfId="0" applyFont="1" applyBorder="1" applyAlignment="1">
      <alignment horizontal="left" wrapText="1"/>
    </xf>
    <xf numFmtId="166" fontId="0" fillId="0" borderId="21" xfId="43" applyNumberFormat="1" applyFont="1" applyBorder="1" applyAlignment="1">
      <alignment horizontal="right" wrapText="1"/>
    </xf>
    <xf numFmtId="9" fontId="0" fillId="0" borderId="21" xfId="44" applyFont="1" applyBorder="1" applyAlignment="1">
      <alignment horizontal="right" wrapText="1"/>
    </xf>
    <xf numFmtId="0" fontId="0" fillId="0" borderId="21" xfId="0" applyBorder="1"/>
    <xf numFmtId="0" fontId="0" fillId="0" borderId="23" xfId="0" applyFont="1" applyBorder="1" applyAlignment="1">
      <alignment horizontal="left" indent="1"/>
    </xf>
    <xf numFmtId="0" fontId="0" fillId="0" borderId="23" xfId="0" applyFont="1" applyBorder="1" applyAlignment="1">
      <alignment horizontal="left" wrapText="1"/>
    </xf>
    <xf numFmtId="166" fontId="0" fillId="0" borderId="23" xfId="43" applyNumberFormat="1" applyFont="1" applyBorder="1" applyAlignment="1">
      <alignment horizontal="right" wrapText="1"/>
    </xf>
    <xf numFmtId="9" fontId="0" fillId="0" borderId="23" xfId="44" applyFont="1" applyBorder="1" applyAlignment="1">
      <alignment horizontal="right" wrapText="1"/>
    </xf>
    <xf numFmtId="0" fontId="0" fillId="0" borderId="23" xfId="0" applyBorder="1"/>
    <xf numFmtId="0" fontId="0" fillId="0" borderId="0" xfId="0" applyFont="1" applyFill="1" applyAlignment="1">
      <alignment horizontal="left" wrapText="1"/>
    </xf>
    <xf numFmtId="166" fontId="16" fillId="37" borderId="0" xfId="43" applyNumberFormat="1" applyFont="1" applyFill="1" applyAlignment="1">
      <alignment horizontal="center" wrapText="1"/>
    </xf>
    <xf numFmtId="0" fontId="0" fillId="35" borderId="0" xfId="0" applyFont="1" applyFill="1" applyAlignment="1">
      <alignment horizontal="right"/>
    </xf>
    <xf numFmtId="0" fontId="0" fillId="0" borderId="0" xfId="0" applyFont="1" applyFill="1" applyAlignment="1">
      <alignment horizontal="right" wrapText="1"/>
    </xf>
    <xf numFmtId="166" fontId="0" fillId="0" borderId="0" xfId="43" applyNumberFormat="1" applyFont="1" applyFill="1" applyAlignment="1">
      <alignment horizontal="right" wrapText="1"/>
    </xf>
    <xf numFmtId="9" fontId="0" fillId="0" borderId="0" xfId="44" applyFont="1" applyFill="1" applyAlignment="1">
      <alignment horizontal="right" wrapText="1"/>
    </xf>
    <xf numFmtId="0" fontId="0" fillId="0" borderId="10" xfId="0" applyFont="1" applyFill="1" applyBorder="1" applyAlignment="1">
      <alignment horizontal="left" wrapText="1"/>
    </xf>
    <xf numFmtId="166" fontId="0" fillId="0" borderId="10" xfId="43" applyNumberFormat="1" applyFont="1" applyFill="1" applyBorder="1" applyAlignment="1">
      <alignment horizontal="right" wrapText="1"/>
    </xf>
    <xf numFmtId="9" fontId="0" fillId="0" borderId="10" xfId="44" applyFont="1" applyFill="1" applyBorder="1" applyAlignment="1">
      <alignment horizontal="right" wrapText="1"/>
    </xf>
    <xf numFmtId="0" fontId="13" fillId="34" borderId="12" xfId="0" applyFont="1" applyFill="1" applyBorder="1" applyAlignment="1">
      <alignment wrapText="1"/>
    </xf>
    <xf numFmtId="0" fontId="0" fillId="0" borderId="25" xfId="0" applyFont="1" applyBorder="1" applyAlignment="1">
      <alignment horizontal="right"/>
    </xf>
    <xf numFmtId="0" fontId="16" fillId="40" borderId="24" xfId="0" applyFont="1" applyFill="1" applyBorder="1" applyAlignment="1">
      <alignment horizontal="center"/>
    </xf>
    <xf numFmtId="0" fontId="16" fillId="40" borderId="17" xfId="0" applyFont="1" applyFill="1" applyBorder="1" applyAlignment="1">
      <alignment horizontal="center"/>
    </xf>
    <xf numFmtId="0" fontId="16" fillId="40" borderId="20" xfId="0" applyFont="1" applyFill="1" applyBorder="1" applyAlignment="1">
      <alignment horizontal="center"/>
    </xf>
    <xf numFmtId="0" fontId="16" fillId="40" borderId="22" xfId="0" applyFont="1" applyFill="1" applyBorder="1" applyAlignment="1">
      <alignment horizontal="center"/>
    </xf>
    <xf numFmtId="0" fontId="16" fillId="38" borderId="24" xfId="0" applyFont="1" applyFill="1" applyBorder="1" applyAlignment="1">
      <alignment horizontal="center"/>
    </xf>
    <xf numFmtId="0" fontId="16" fillId="38" borderId="17" xfId="0" applyFont="1" applyFill="1" applyBorder="1" applyAlignment="1">
      <alignment horizontal="center"/>
    </xf>
    <xf numFmtId="0" fontId="16" fillId="38" borderId="20" xfId="0" applyFont="1" applyFill="1" applyBorder="1" applyAlignment="1">
      <alignment horizontal="center"/>
    </xf>
    <xf numFmtId="0" fontId="16" fillId="34" borderId="20" xfId="0" applyFont="1" applyFill="1" applyBorder="1" applyAlignment="1">
      <alignment horizontal="center"/>
    </xf>
    <xf numFmtId="0" fontId="0" fillId="0" borderId="0" xfId="0" applyFont="1" applyAlignment="1">
      <alignment wrapText="1"/>
    </xf>
    <xf numFmtId="0" fontId="0" fillId="0" borderId="23" xfId="0" applyFont="1" applyBorder="1" applyAlignment="1">
      <alignment wrapText="1"/>
    </xf>
    <xf numFmtId="0" fontId="0" fillId="35" borderId="0" xfId="0" applyFont="1" applyFill="1" applyAlignment="1">
      <alignment wrapText="1"/>
    </xf>
    <xf numFmtId="0" fontId="0" fillId="0" borderId="10" xfId="0" applyFont="1" applyBorder="1" applyAlignment="1">
      <alignment wrapText="1"/>
    </xf>
    <xf numFmtId="0" fontId="0" fillId="35" borderId="10" xfId="0" applyFont="1" applyFill="1" applyBorder="1" applyAlignment="1">
      <alignment wrapText="1"/>
    </xf>
    <xf numFmtId="0" fontId="0" fillId="35" borderId="21" xfId="0" applyFont="1" applyFill="1" applyBorder="1" applyAlignment="1">
      <alignment wrapText="1"/>
    </xf>
    <xf numFmtId="0" fontId="0" fillId="35" borderId="23" xfId="0" applyFont="1" applyFill="1" applyBorder="1" applyAlignment="1">
      <alignment wrapText="1"/>
    </xf>
    <xf numFmtId="0" fontId="0" fillId="0" borderId="21" xfId="0" applyFont="1" applyBorder="1" applyAlignment="1">
      <alignment wrapText="1"/>
    </xf>
    <xf numFmtId="0" fontId="0" fillId="37" borderId="21" xfId="0" applyFont="1" applyFill="1" applyBorder="1" applyAlignment="1">
      <alignment horizontal="left" indent="1"/>
    </xf>
    <xf numFmtId="0" fontId="0" fillId="37" borderId="21" xfId="0" applyFont="1" applyFill="1" applyBorder="1" applyAlignment="1">
      <alignment wrapText="1"/>
    </xf>
    <xf numFmtId="166" fontId="0" fillId="37" borderId="21" xfId="43" applyNumberFormat="1" applyFont="1" applyFill="1" applyBorder="1" applyAlignment="1">
      <alignment horizontal="right" wrapText="1"/>
    </xf>
    <xf numFmtId="9" fontId="0" fillId="37" borderId="21" xfId="44" applyFont="1" applyFill="1" applyBorder="1" applyAlignment="1">
      <alignment horizontal="right" wrapText="1"/>
    </xf>
    <xf numFmtId="0" fontId="0" fillId="37" borderId="21" xfId="0" applyFill="1" applyBorder="1"/>
    <xf numFmtId="0" fontId="0" fillId="37" borderId="21" xfId="0" applyFont="1" applyFill="1" applyBorder="1" applyAlignment="1">
      <alignment horizontal="left" wrapText="1"/>
    </xf>
    <xf numFmtId="0" fontId="0" fillId="37" borderId="10" xfId="0" applyFont="1" applyFill="1" applyBorder="1" applyAlignment="1">
      <alignment horizontal="left" indent="1"/>
    </xf>
    <xf numFmtId="0" fontId="0" fillId="37" borderId="10" xfId="0" applyFont="1" applyFill="1" applyBorder="1" applyAlignment="1">
      <alignment wrapText="1"/>
    </xf>
    <xf numFmtId="166" fontId="0" fillId="37" borderId="10" xfId="43" applyNumberFormat="1" applyFont="1" applyFill="1" applyBorder="1" applyAlignment="1">
      <alignment horizontal="right" wrapText="1"/>
    </xf>
    <xf numFmtId="9" fontId="0" fillId="37" borderId="10" xfId="44" applyFont="1" applyFill="1" applyBorder="1" applyAlignment="1">
      <alignment horizontal="right" wrapText="1"/>
    </xf>
    <xf numFmtId="0" fontId="0" fillId="37" borderId="10" xfId="0" applyFill="1" applyBorder="1"/>
    <xf numFmtId="0" fontId="0" fillId="37" borderId="10" xfId="0" applyFont="1" applyFill="1" applyBorder="1" applyAlignment="1">
      <alignment horizontal="left" wrapText="1"/>
    </xf>
    <xf numFmtId="0" fontId="0" fillId="37" borderId="0" xfId="0" applyFont="1" applyFill="1" applyAlignment="1">
      <alignment horizontal="left" indent="1"/>
    </xf>
    <xf numFmtId="0" fontId="0" fillId="37" borderId="0" xfId="0" applyFont="1" applyFill="1" applyAlignment="1">
      <alignment wrapText="1"/>
    </xf>
    <xf numFmtId="166" fontId="0" fillId="37" borderId="0" xfId="43" applyNumberFormat="1" applyFont="1" applyFill="1" applyAlignment="1">
      <alignment horizontal="right" wrapText="1"/>
    </xf>
    <xf numFmtId="9" fontId="0" fillId="37" borderId="0" xfId="44" applyFont="1" applyFill="1" applyAlignment="1">
      <alignment horizontal="right" wrapText="1"/>
    </xf>
    <xf numFmtId="0" fontId="0" fillId="37" borderId="0" xfId="0" applyFill="1"/>
    <xf numFmtId="0" fontId="0" fillId="37" borderId="0" xfId="0" applyFont="1" applyFill="1" applyAlignment="1">
      <alignment horizontal="left" wrapText="1"/>
    </xf>
    <xf numFmtId="0" fontId="16" fillId="38" borderId="22" xfId="0" applyFont="1" applyFill="1" applyBorder="1" applyAlignment="1">
      <alignment horizontal="center"/>
    </xf>
    <xf numFmtId="0" fontId="0" fillId="33" borderId="10" xfId="0" applyFont="1" applyFill="1" applyBorder="1" applyAlignment="1">
      <alignment horizontal="left" indent="1"/>
    </xf>
    <xf numFmtId="0" fontId="0" fillId="33" borderId="10" xfId="0" applyFont="1" applyFill="1" applyBorder="1" applyAlignment="1">
      <alignment wrapText="1"/>
    </xf>
    <xf numFmtId="0" fontId="0" fillId="33" borderId="10" xfId="0" applyFont="1" applyFill="1" applyBorder="1" applyAlignment="1">
      <alignment horizontal="right" indent="1"/>
    </xf>
    <xf numFmtId="0" fontId="0" fillId="33" borderId="10" xfId="0" applyFill="1" applyBorder="1"/>
    <xf numFmtId="166" fontId="25" fillId="0" borderId="0" xfId="43" applyNumberFormat="1" applyFont="1" applyAlignment="1">
      <alignment horizontal="right" wrapText="1"/>
    </xf>
    <xf numFmtId="0" fontId="0" fillId="0" borderId="0" xfId="0" applyFont="1" applyAlignment="1">
      <alignment horizontal="left" wrapText="1"/>
    </xf>
    <xf numFmtId="0" fontId="0" fillId="0" borderId="12" xfId="0" applyBorder="1" applyAlignment="1">
      <alignment wrapText="1"/>
    </xf>
    <xf numFmtId="0" fontId="16" fillId="36" borderId="13" xfId="0" applyFont="1" applyFill="1" applyBorder="1" applyAlignment="1">
      <alignment horizontal="right" wrapText="1"/>
    </xf>
    <xf numFmtId="0" fontId="22" fillId="0" borderId="0" xfId="42" applyFont="1" applyAlignment="1">
      <alignment wrapText="1"/>
    </xf>
    <xf numFmtId="0" fontId="0" fillId="34" borderId="17" xfId="0" applyFill="1" applyBorder="1" applyAlignment="1">
      <alignment horizontal="center" wrapText="1"/>
    </xf>
    <xf numFmtId="9" fontId="0" fillId="0" borderId="0" xfId="44" applyFont="1"/>
    <xf numFmtId="9" fontId="0" fillId="0" borderId="0" xfId="0" applyNumberFormat="1"/>
    <xf numFmtId="0" fontId="0" fillId="0" borderId="0" xfId="0"/>
    <xf numFmtId="0" fontId="0" fillId="0" borderId="0" xfId="0" applyAlignment="1">
      <alignment horizontal="left"/>
    </xf>
    <xf numFmtId="0" fontId="0" fillId="0" borderId="0" xfId="0" applyFont="1" applyAlignment="1">
      <alignment horizontal="left" wrapText="1"/>
    </xf>
    <xf numFmtId="164" fontId="16" fillId="37" borderId="0" xfId="44" applyNumberFormat="1" applyFont="1" applyFill="1" applyAlignment="1">
      <alignment horizontal="right" wrapText="1"/>
    </xf>
    <xf numFmtId="164" fontId="0" fillId="0" borderId="0" xfId="44" applyNumberFormat="1" applyFont="1" applyAlignment="1">
      <alignment horizontal="right" wrapText="1"/>
    </xf>
    <xf numFmtId="164" fontId="0" fillId="35" borderId="0" xfId="44" applyNumberFormat="1" applyFont="1" applyFill="1" applyAlignment="1">
      <alignment horizontal="right" wrapText="1"/>
    </xf>
    <xf numFmtId="164" fontId="0" fillId="0" borderId="10" xfId="44" applyNumberFormat="1" applyFont="1" applyBorder="1" applyAlignment="1">
      <alignment horizontal="right" wrapText="1"/>
    </xf>
    <xf numFmtId="164" fontId="0" fillId="35" borderId="10" xfId="44" applyNumberFormat="1" applyFont="1" applyFill="1" applyBorder="1" applyAlignment="1">
      <alignment horizontal="right" wrapText="1"/>
    </xf>
    <xf numFmtId="164" fontId="0" fillId="33" borderId="10" xfId="44" applyNumberFormat="1" applyFont="1" applyFill="1" applyBorder="1" applyAlignment="1">
      <alignment horizontal="right" wrapText="1"/>
    </xf>
    <xf numFmtId="164" fontId="0" fillId="0" borderId="0" xfId="44" applyNumberFormat="1" applyFont="1" applyFill="1" applyAlignment="1">
      <alignment horizontal="right" wrapText="1"/>
    </xf>
    <xf numFmtId="164" fontId="0" fillId="0" borderId="10" xfId="44" applyNumberFormat="1" applyFont="1" applyFill="1" applyBorder="1" applyAlignment="1">
      <alignment horizontal="right" wrapText="1"/>
    </xf>
    <xf numFmtId="9" fontId="27" fillId="33" borderId="0" xfId="44" applyFont="1" applyFill="1" applyAlignment="1">
      <alignment horizontal="right" wrapText="1"/>
    </xf>
    <xf numFmtId="9" fontId="0" fillId="0" borderId="0" xfId="44" applyFont="1" applyAlignment="1">
      <alignment horizontal="right"/>
    </xf>
    <xf numFmtId="9" fontId="0" fillId="35" borderId="0" xfId="44" applyFont="1" applyFill="1" applyAlignment="1">
      <alignment horizontal="right"/>
    </xf>
    <xf numFmtId="167" fontId="16" fillId="37" borderId="0" xfId="44" applyNumberFormat="1" applyFont="1" applyFill="1" applyAlignment="1">
      <alignment horizontal="right" wrapText="1"/>
    </xf>
    <xf numFmtId="167" fontId="27" fillId="33" borderId="0" xfId="44" applyNumberFormat="1" applyFont="1" applyFill="1" applyAlignment="1">
      <alignment horizontal="right" wrapText="1"/>
    </xf>
    <xf numFmtId="167" fontId="0" fillId="0" borderId="0" xfId="44" applyNumberFormat="1" applyFont="1" applyAlignment="1">
      <alignment horizontal="right" wrapText="1"/>
    </xf>
    <xf numFmtId="167" fontId="0" fillId="35" borderId="0" xfId="44" applyNumberFormat="1" applyFont="1" applyFill="1" applyAlignment="1">
      <alignment horizontal="right" wrapText="1"/>
    </xf>
    <xf numFmtId="167" fontId="0" fillId="0" borderId="10" xfId="44" applyNumberFormat="1" applyFont="1" applyBorder="1" applyAlignment="1">
      <alignment horizontal="right" wrapText="1"/>
    </xf>
    <xf numFmtId="167" fontId="0" fillId="35" borderId="10" xfId="44" applyNumberFormat="1" applyFont="1" applyFill="1" applyBorder="1" applyAlignment="1">
      <alignment horizontal="right" wrapText="1"/>
    </xf>
    <xf numFmtId="167" fontId="0" fillId="35" borderId="0" xfId="43" applyNumberFormat="1" applyFont="1" applyFill="1" applyAlignment="1">
      <alignment horizontal="right" wrapText="1"/>
    </xf>
    <xf numFmtId="167" fontId="0" fillId="0" borderId="0" xfId="43" applyNumberFormat="1" applyFont="1" applyAlignment="1">
      <alignment horizontal="right" wrapText="1"/>
    </xf>
    <xf numFmtId="167" fontId="0" fillId="33" borderId="10" xfId="44" applyNumberFormat="1" applyFont="1" applyFill="1" applyBorder="1" applyAlignment="1">
      <alignment horizontal="right" wrapText="1"/>
    </xf>
    <xf numFmtId="167" fontId="0" fillId="35" borderId="10" xfId="43" applyNumberFormat="1" applyFont="1" applyFill="1" applyBorder="1" applyAlignment="1">
      <alignment horizontal="right" wrapText="1"/>
    </xf>
    <xf numFmtId="167" fontId="0" fillId="0" borderId="0" xfId="0" applyNumberFormat="1" applyFont="1" applyAlignment="1">
      <alignment horizontal="right"/>
    </xf>
    <xf numFmtId="167" fontId="0" fillId="35" borderId="0" xfId="0" applyNumberFormat="1" applyFont="1" applyFill="1" applyAlignment="1">
      <alignment horizontal="right"/>
    </xf>
    <xf numFmtId="167" fontId="0" fillId="0" borderId="0" xfId="0" applyNumberFormat="1" applyFont="1" applyFill="1" applyAlignment="1">
      <alignment horizontal="right" wrapText="1"/>
    </xf>
    <xf numFmtId="167" fontId="0" fillId="0" borderId="10" xfId="43" applyNumberFormat="1" applyFont="1" applyBorder="1" applyAlignment="1">
      <alignment horizontal="right" wrapText="1"/>
    </xf>
    <xf numFmtId="167" fontId="0" fillId="0" borderId="10" xfId="43" applyNumberFormat="1" applyFont="1" applyBorder="1" applyAlignment="1">
      <alignment horizontal="right"/>
    </xf>
    <xf numFmtId="167" fontId="0" fillId="33" borderId="0" xfId="43" applyNumberFormat="1" applyFont="1" applyFill="1" applyAlignment="1">
      <alignment horizontal="right" wrapText="1"/>
    </xf>
    <xf numFmtId="167" fontId="0" fillId="0" borderId="0" xfId="44" applyNumberFormat="1" applyFont="1" applyFill="1" applyAlignment="1">
      <alignment horizontal="right" wrapText="1"/>
    </xf>
    <xf numFmtId="167" fontId="0" fillId="0" borderId="10" xfId="44" applyNumberFormat="1" applyFont="1" applyFill="1" applyBorder="1" applyAlignment="1">
      <alignment horizontal="right" wrapText="1"/>
    </xf>
    <xf numFmtId="167" fontId="0" fillId="33" borderId="0" xfId="44" applyNumberFormat="1" applyFont="1" applyFill="1" applyAlignment="1">
      <alignment horizontal="right" wrapText="1"/>
    </xf>
    <xf numFmtId="0" fontId="0" fillId="0" borderId="0" xfId="0" applyFont="1" applyAlignment="1">
      <alignment horizontal="left" wrapText="1"/>
    </xf>
    <xf numFmtId="0" fontId="0" fillId="0" borderId="12" xfId="0" applyFont="1" applyBorder="1" applyAlignment="1">
      <alignment wrapText="1"/>
    </xf>
    <xf numFmtId="0" fontId="13" fillId="34" borderId="27" xfId="0" applyFont="1" applyFill="1" applyBorder="1" applyAlignment="1">
      <alignment horizontal="center" wrapText="1"/>
    </xf>
    <xf numFmtId="0" fontId="16" fillId="36" borderId="26" xfId="0" applyFont="1" applyFill="1" applyBorder="1" applyAlignment="1">
      <alignment horizontal="center" wrapText="1"/>
    </xf>
    <xf numFmtId="166" fontId="16" fillId="36" borderId="26" xfId="43" applyNumberFormat="1" applyFont="1" applyFill="1" applyBorder="1" applyAlignment="1">
      <alignment horizontal="center" wrapText="1"/>
    </xf>
    <xf numFmtId="9" fontId="16" fillId="36" borderId="26" xfId="44" applyFont="1" applyFill="1" applyBorder="1" applyAlignment="1">
      <alignment horizontal="center" wrapText="1"/>
    </xf>
    <xf numFmtId="0" fontId="0" fillId="33" borderId="12" xfId="0" applyFill="1" applyBorder="1" applyAlignment="1">
      <alignment wrapText="1"/>
    </xf>
    <xf numFmtId="166" fontId="0" fillId="33" borderId="12" xfId="43" applyNumberFormat="1" applyFont="1" applyFill="1" applyBorder="1"/>
    <xf numFmtId="9" fontId="0" fillId="33" borderId="12" xfId="44" applyFont="1" applyFill="1" applyBorder="1"/>
    <xf numFmtId="0" fontId="0" fillId="37" borderId="12" xfId="0" applyFill="1" applyBorder="1" applyAlignment="1">
      <alignment wrapText="1"/>
    </xf>
    <xf numFmtId="166" fontId="0" fillId="37" borderId="12" xfId="43" applyNumberFormat="1" applyFont="1" applyFill="1" applyBorder="1"/>
    <xf numFmtId="9" fontId="0" fillId="37" borderId="12" xfId="44" applyFont="1" applyFill="1" applyBorder="1"/>
    <xf numFmtId="0" fontId="0" fillId="33" borderId="29" xfId="0" applyFill="1" applyBorder="1" applyAlignment="1">
      <alignment wrapText="1"/>
    </xf>
    <xf numFmtId="166" fontId="0" fillId="33" borderId="29" xfId="43" applyNumberFormat="1" applyFont="1" applyFill="1" applyBorder="1"/>
    <xf numFmtId="9" fontId="0" fillId="33" borderId="29" xfId="44" applyFont="1" applyFill="1" applyBorder="1"/>
    <xf numFmtId="164" fontId="0" fillId="33" borderId="12" xfId="0" applyNumberFormat="1" applyFill="1" applyBorder="1"/>
    <xf numFmtId="164" fontId="0" fillId="37" borderId="12" xfId="0" applyNumberFormat="1" applyFill="1" applyBorder="1"/>
    <xf numFmtId="0" fontId="0" fillId="37" borderId="12" xfId="0" applyFill="1" applyBorder="1"/>
    <xf numFmtId="0" fontId="0" fillId="33" borderId="29" xfId="0" applyFill="1" applyBorder="1"/>
    <xf numFmtId="0" fontId="16" fillId="36" borderId="12" xfId="0" applyFont="1" applyFill="1" applyBorder="1" applyAlignment="1">
      <alignment horizontal="center" wrapText="1"/>
    </xf>
    <xf numFmtId="0" fontId="0" fillId="33" borderId="12" xfId="0" applyFill="1" applyBorder="1"/>
    <xf numFmtId="0" fontId="0" fillId="0" borderId="0" xfId="44" applyNumberFormat="1" applyFont="1"/>
    <xf numFmtId="0" fontId="16" fillId="36" borderId="26" xfId="44" applyNumberFormat="1" applyFont="1" applyFill="1" applyBorder="1" applyAlignment="1">
      <alignment horizontal="center" wrapText="1"/>
    </xf>
    <xf numFmtId="0" fontId="0" fillId="33" borderId="12" xfId="44" applyNumberFormat="1" applyFont="1" applyFill="1" applyBorder="1"/>
    <xf numFmtId="0" fontId="0" fillId="37" borderId="12" xfId="44" applyNumberFormat="1" applyFont="1" applyFill="1" applyBorder="1"/>
    <xf numFmtId="0" fontId="0" fillId="33" borderId="29" xfId="44" applyNumberFormat="1" applyFont="1" applyFill="1" applyBorder="1"/>
    <xf numFmtId="0" fontId="0" fillId="33" borderId="13" xfId="44" applyNumberFormat="1" applyFont="1" applyFill="1" applyBorder="1"/>
    <xf numFmtId="0" fontId="0" fillId="37" borderId="13" xfId="44" applyNumberFormat="1" applyFont="1" applyFill="1" applyBorder="1"/>
    <xf numFmtId="0" fontId="0" fillId="33" borderId="30" xfId="44" applyNumberFormat="1" applyFont="1" applyFill="1" applyBorder="1"/>
    <xf numFmtId="0" fontId="16" fillId="37" borderId="0" xfId="0" applyFont="1" applyFill="1" applyAlignment="1">
      <alignment horizontal="center"/>
    </xf>
    <xf numFmtId="0" fontId="0" fillId="35" borderId="0" xfId="0" applyFont="1" applyFill="1" applyBorder="1" applyAlignment="1">
      <alignment horizontal="left" indent="1"/>
    </xf>
    <xf numFmtId="0" fontId="16" fillId="37" borderId="0" xfId="0" applyFont="1" applyFill="1" applyAlignment="1">
      <alignment horizontal="left"/>
    </xf>
    <xf numFmtId="0" fontId="0" fillId="0" borderId="10" xfId="0" applyBorder="1" applyAlignment="1">
      <alignment horizontal="center"/>
    </xf>
    <xf numFmtId="0" fontId="16" fillId="0" borderId="0" xfId="0" applyFont="1" applyAlignment="1">
      <alignment horizontal="left"/>
    </xf>
    <xf numFmtId="0" fontId="16" fillId="0" borderId="0" xfId="0" applyFont="1" applyAlignment="1">
      <alignment horizontal="center"/>
    </xf>
    <xf numFmtId="0" fontId="0" fillId="0" borderId="0" xfId="0" applyFont="1" applyAlignment="1">
      <alignment horizontal="left" wrapText="1"/>
    </xf>
    <xf numFmtId="0" fontId="16" fillId="35" borderId="0" xfId="0" applyFont="1" applyFill="1" applyAlignment="1">
      <alignment horizontal="center"/>
    </xf>
    <xf numFmtId="0" fontId="16" fillId="0" borderId="10" xfId="0" applyFont="1" applyBorder="1" applyAlignment="1">
      <alignment horizontal="center"/>
    </xf>
    <xf numFmtId="0" fontId="16" fillId="35" borderId="10" xfId="0" applyFont="1" applyFill="1" applyBorder="1" applyAlignment="1">
      <alignment horizontal="center"/>
    </xf>
    <xf numFmtId="0" fontId="16" fillId="0" borderId="0" xfId="0" applyFont="1" applyAlignment="1">
      <alignment horizontal="center" vertical="center"/>
    </xf>
    <xf numFmtId="0" fontId="16" fillId="35" borderId="10" xfId="0" applyFont="1" applyFill="1" applyBorder="1" applyAlignment="1">
      <alignment horizontal="center" vertical="center"/>
    </xf>
    <xf numFmtId="0" fontId="16" fillId="37" borderId="10" xfId="0" applyFont="1" applyFill="1" applyBorder="1" applyAlignment="1">
      <alignment horizontal="center"/>
    </xf>
    <xf numFmtId="0" fontId="0" fillId="35" borderId="0" xfId="0" applyFont="1" applyFill="1" applyBorder="1" applyAlignment="1">
      <alignment horizontal="left" wrapText="1"/>
    </xf>
    <xf numFmtId="166" fontId="0" fillId="35" borderId="0" xfId="43" applyNumberFormat="1" applyFont="1" applyFill="1" applyBorder="1" applyAlignment="1">
      <alignment horizontal="right" wrapText="1"/>
    </xf>
    <xf numFmtId="9" fontId="0" fillId="35" borderId="0" xfId="44" applyFont="1" applyFill="1" applyBorder="1" applyAlignment="1">
      <alignment horizontal="right" wrapText="1"/>
    </xf>
    <xf numFmtId="167" fontId="0" fillId="35" borderId="0" xfId="44" applyNumberFormat="1" applyFont="1" applyFill="1" applyBorder="1" applyAlignment="1">
      <alignment horizontal="right" wrapText="1"/>
    </xf>
    <xf numFmtId="164" fontId="0" fillId="35" borderId="0" xfId="44" applyNumberFormat="1" applyFont="1" applyFill="1" applyBorder="1" applyAlignment="1">
      <alignment horizontal="right" wrapText="1"/>
    </xf>
    <xf numFmtId="0" fontId="0" fillId="35" borderId="0" xfId="0" applyFont="1" applyFill="1" applyBorder="1" applyAlignment="1">
      <alignment horizontal="right" indent="1"/>
    </xf>
    <xf numFmtId="0" fontId="0" fillId="35" borderId="0" xfId="0" applyFill="1" applyBorder="1"/>
    <xf numFmtId="14" fontId="16" fillId="0" borderId="33" xfId="0" applyNumberFormat="1" applyFont="1" applyBorder="1" applyAlignment="1">
      <alignment horizontal="right" vertical="center"/>
    </xf>
    <xf numFmtId="0" fontId="16" fillId="0" borderId="34" xfId="0" applyFont="1" applyBorder="1" applyAlignment="1">
      <alignment horizontal="center"/>
    </xf>
    <xf numFmtId="14" fontId="0" fillId="0" borderId="33" xfId="0" applyNumberFormat="1" applyBorder="1"/>
    <xf numFmtId="0" fontId="0" fillId="0" borderId="0" xfId="0" applyBorder="1"/>
    <xf numFmtId="164" fontId="0" fillId="0" borderId="34" xfId="0" applyNumberFormat="1" applyBorder="1"/>
    <xf numFmtId="14" fontId="0" fillId="42" borderId="33" xfId="0" applyNumberFormat="1" applyFill="1" applyBorder="1"/>
    <xf numFmtId="164" fontId="0" fillId="42" borderId="34" xfId="0" applyNumberFormat="1" applyFill="1" applyBorder="1"/>
    <xf numFmtId="0" fontId="0" fillId="0" borderId="0" xfId="0" applyAlignment="1">
      <alignment horizontal="left" indent="1"/>
    </xf>
    <xf numFmtId="0" fontId="0" fillId="35" borderId="0" xfId="0" applyFill="1" applyAlignment="1">
      <alignment horizontal="center"/>
    </xf>
    <xf numFmtId="0" fontId="0" fillId="35" borderId="0" xfId="0" applyFill="1" applyAlignment="1">
      <alignment horizontal="left" indent="1"/>
    </xf>
    <xf numFmtId="0" fontId="0" fillId="0" borderId="10" xfId="0" applyBorder="1" applyAlignment="1">
      <alignment horizontal="left" indent="1"/>
    </xf>
    <xf numFmtId="0" fontId="0" fillId="35" borderId="10" xfId="0" applyFill="1" applyBorder="1" applyAlignment="1">
      <alignment horizontal="center"/>
    </xf>
    <xf numFmtId="0" fontId="0" fillId="35" borderId="10" xfId="0" applyFill="1" applyBorder="1" applyAlignment="1">
      <alignment horizontal="left" indent="1"/>
    </xf>
    <xf numFmtId="0" fontId="0" fillId="37" borderId="10" xfId="0" applyFill="1" applyBorder="1" applyAlignment="1">
      <alignment horizontal="left" indent="1"/>
    </xf>
    <xf numFmtId="0" fontId="0" fillId="35" borderId="0" xfId="0" applyFill="1" applyBorder="1" applyAlignment="1">
      <alignment horizontal="left" indent="1"/>
    </xf>
    <xf numFmtId="0" fontId="0" fillId="0" borderId="0" xfId="0" applyBorder="1" applyAlignment="1">
      <alignment horizontal="left" indent="1"/>
    </xf>
    <xf numFmtId="0" fontId="0" fillId="33" borderId="0" xfId="0" applyFont="1" applyFill="1" applyBorder="1" applyAlignment="1">
      <alignment horizontal="left" indent="1"/>
    </xf>
    <xf numFmtId="0" fontId="0" fillId="33" borderId="0" xfId="0" applyFill="1" applyBorder="1" applyAlignment="1">
      <alignment horizontal="left" indent="1"/>
    </xf>
    <xf numFmtId="0" fontId="0" fillId="33" borderId="0" xfId="0" applyFill="1" applyBorder="1"/>
    <xf numFmtId="0" fontId="16" fillId="33" borderId="0" xfId="0" applyFont="1" applyFill="1" applyBorder="1" applyAlignment="1">
      <alignment wrapText="1"/>
    </xf>
    <xf numFmtId="0" fontId="18" fillId="33" borderId="0" xfId="0" applyFont="1" applyFill="1" applyBorder="1"/>
    <xf numFmtId="0" fontId="0" fillId="33" borderId="0" xfId="0" applyFont="1" applyFill="1" applyBorder="1"/>
    <xf numFmtId="0" fontId="0" fillId="37" borderId="0" xfId="0" applyFill="1" applyBorder="1" applyAlignment="1">
      <alignment horizontal="left" indent="1"/>
    </xf>
    <xf numFmtId="0" fontId="20" fillId="33" borderId="0" xfId="0" applyFont="1" applyFill="1" applyBorder="1" applyAlignment="1">
      <alignment horizontal="left" indent="1"/>
    </xf>
    <xf numFmtId="0" fontId="16" fillId="33" borderId="1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indent="1"/>
    </xf>
    <xf numFmtId="0" fontId="0" fillId="33" borderId="0" xfId="0" applyFill="1" applyAlignment="1">
      <alignment horizontal="left" indent="1"/>
    </xf>
    <xf numFmtId="0" fontId="16" fillId="33" borderId="0" xfId="0" applyFont="1" applyFill="1" applyAlignment="1">
      <alignment horizontal="center"/>
    </xf>
    <xf numFmtId="0" fontId="0" fillId="33" borderId="0" xfId="0" applyFill="1" applyAlignment="1">
      <alignment horizontal="center"/>
    </xf>
    <xf numFmtId="0" fontId="16"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horizontal="left" indent="1"/>
    </xf>
    <xf numFmtId="0" fontId="0" fillId="0" borderId="0" xfId="0" applyBorder="1" applyAlignment="1">
      <alignment horizontal="center"/>
    </xf>
    <xf numFmtId="0" fontId="0" fillId="37" borderId="10" xfId="0" applyFont="1" applyFill="1" applyBorder="1" applyAlignment="1">
      <alignment horizontal="center"/>
    </xf>
    <xf numFmtId="0" fontId="16" fillId="35" borderId="35" xfId="0" applyFont="1" applyFill="1" applyBorder="1" applyAlignment="1">
      <alignment horizontal="center"/>
    </xf>
    <xf numFmtId="0" fontId="0" fillId="35" borderId="35" xfId="0" applyFill="1" applyBorder="1" applyAlignment="1">
      <alignment horizontal="center"/>
    </xf>
    <xf numFmtId="0" fontId="0" fillId="35" borderId="35" xfId="0" applyFill="1" applyBorder="1" applyAlignment="1">
      <alignment horizontal="left" indent="1"/>
    </xf>
    <xf numFmtId="0" fontId="0" fillId="33" borderId="0" xfId="0" applyFill="1"/>
    <xf numFmtId="0" fontId="0" fillId="0" borderId="0" xfId="0" applyAlignment="1">
      <alignment horizontal="right" indent="1"/>
    </xf>
    <xf numFmtId="0" fontId="0" fillId="35" borderId="0" xfId="0" applyFill="1" applyAlignment="1">
      <alignment horizontal="right" indent="1"/>
    </xf>
    <xf numFmtId="0" fontId="0" fillId="0" borderId="10" xfId="0" applyBorder="1" applyAlignment="1">
      <alignment horizontal="right" indent="1"/>
    </xf>
    <xf numFmtId="0" fontId="0" fillId="33" borderId="10" xfId="0" applyFill="1" applyBorder="1" applyAlignment="1">
      <alignment horizontal="right" indent="1"/>
    </xf>
    <xf numFmtId="0" fontId="0" fillId="35" borderId="10" xfId="0" applyFill="1" applyBorder="1" applyAlignment="1">
      <alignment horizontal="right" indent="1"/>
    </xf>
    <xf numFmtId="0" fontId="0" fillId="37" borderId="10" xfId="0" applyFill="1" applyBorder="1" applyAlignment="1">
      <alignment horizontal="right" indent="1"/>
    </xf>
    <xf numFmtId="0" fontId="0" fillId="33" borderId="0" xfId="0" applyFill="1" applyAlignment="1">
      <alignment horizontal="right" indent="1"/>
    </xf>
    <xf numFmtId="0" fontId="0" fillId="0" borderId="11" xfId="0" applyBorder="1" applyAlignment="1">
      <alignment horizontal="right" indent="1"/>
    </xf>
    <xf numFmtId="0" fontId="0" fillId="35" borderId="35" xfId="0" applyFill="1" applyBorder="1" applyAlignment="1">
      <alignment horizontal="right" indent="1"/>
    </xf>
    <xf numFmtId="0" fontId="0" fillId="0" borderId="0" xfId="0" applyBorder="1" applyAlignment="1">
      <alignment horizontal="right" indent="1"/>
    </xf>
    <xf numFmtId="0" fontId="14" fillId="0" borderId="0" xfId="0" applyFont="1" applyAlignment="1">
      <alignment horizontal="right" indent="1"/>
    </xf>
    <xf numFmtId="0" fontId="14" fillId="0" borderId="23" xfId="0" applyFont="1" applyBorder="1" applyAlignment="1">
      <alignment horizontal="right" indent="1"/>
    </xf>
    <xf numFmtId="0" fontId="14" fillId="35" borderId="0" xfId="0" applyFont="1" applyFill="1" applyAlignment="1">
      <alignment horizontal="right" indent="1"/>
    </xf>
    <xf numFmtId="0" fontId="14" fillId="0" borderId="10" xfId="0" applyFont="1" applyBorder="1" applyAlignment="1">
      <alignment horizontal="right" indent="1"/>
    </xf>
    <xf numFmtId="0" fontId="14" fillId="35" borderId="10" xfId="0" applyFont="1" applyFill="1" applyBorder="1" applyAlignment="1">
      <alignment horizontal="right" indent="1"/>
    </xf>
    <xf numFmtId="0" fontId="14" fillId="35" borderId="21" xfId="0" applyFont="1" applyFill="1" applyBorder="1" applyAlignment="1">
      <alignment horizontal="right" indent="1"/>
    </xf>
    <xf numFmtId="0" fontId="14" fillId="0" borderId="21" xfId="0" applyFont="1" applyBorder="1" applyAlignment="1">
      <alignment horizontal="right" indent="1"/>
    </xf>
    <xf numFmtId="0" fontId="14" fillId="37" borderId="10" xfId="0" applyFont="1" applyFill="1" applyBorder="1" applyAlignment="1">
      <alignment horizontal="right" indent="1"/>
    </xf>
    <xf numFmtId="0" fontId="14" fillId="35" borderId="23" xfId="0" applyFont="1" applyFill="1" applyBorder="1" applyAlignment="1">
      <alignment horizontal="right" indent="1"/>
    </xf>
    <xf numFmtId="0" fontId="14" fillId="37" borderId="21" xfId="0" applyFont="1" applyFill="1" applyBorder="1" applyAlignment="1">
      <alignment horizontal="right" indent="1"/>
    </xf>
    <xf numFmtId="0" fontId="14" fillId="37" borderId="0" xfId="0" applyFont="1" applyFill="1" applyAlignment="1">
      <alignment horizontal="right" indent="1"/>
    </xf>
    <xf numFmtId="0" fontId="14" fillId="33" borderId="10" xfId="0" applyFont="1" applyFill="1" applyBorder="1" applyAlignment="1">
      <alignment horizontal="right" indent="1"/>
    </xf>
    <xf numFmtId="0" fontId="0" fillId="33" borderId="0" xfId="0" applyFont="1" applyFill="1"/>
    <xf numFmtId="0" fontId="0" fillId="33" borderId="0" xfId="0" applyFont="1" applyFill="1" applyAlignment="1">
      <alignment horizontal="left" indent="1"/>
    </xf>
    <xf numFmtId="166" fontId="25" fillId="33" borderId="0" xfId="43" applyNumberFormat="1" applyFont="1" applyFill="1" applyAlignment="1">
      <alignment horizontal="right" wrapText="1"/>
    </xf>
    <xf numFmtId="0" fontId="0" fillId="33" borderId="0" xfId="0" applyFill="1" applyAlignment="1">
      <alignment wrapText="1"/>
    </xf>
    <xf numFmtId="0" fontId="0" fillId="0" borderId="0" xfId="0" applyFont="1" applyBorder="1" applyAlignment="1">
      <alignment horizontal="left" indent="1"/>
    </xf>
    <xf numFmtId="164" fontId="0" fillId="0" borderId="0" xfId="0" applyNumberFormat="1" applyBorder="1"/>
    <xf numFmtId="164" fontId="0" fillId="42" borderId="0" xfId="0" applyNumberFormat="1" applyFill="1" applyBorder="1"/>
    <xf numFmtId="164" fontId="16" fillId="36" borderId="12" xfId="0" applyNumberFormat="1" applyFont="1" applyFill="1" applyBorder="1"/>
    <xf numFmtId="164" fontId="16" fillId="0" borderId="17" xfId="0" applyNumberFormat="1" applyFont="1" applyBorder="1" applyAlignment="1">
      <alignment horizontal="right"/>
    </xf>
    <xf numFmtId="164" fontId="16" fillId="0" borderId="18" xfId="0" applyNumberFormat="1" applyFont="1" applyBorder="1" applyAlignment="1">
      <alignment horizontal="right"/>
    </xf>
    <xf numFmtId="164" fontId="16" fillId="0" borderId="0" xfId="0" applyNumberFormat="1" applyFont="1" applyBorder="1" applyAlignment="1">
      <alignment horizontal="center"/>
    </xf>
    <xf numFmtId="164" fontId="0" fillId="33" borderId="0" xfId="0" applyNumberFormat="1" applyFill="1" applyBorder="1"/>
    <xf numFmtId="0" fontId="16" fillId="39" borderId="17" xfId="0" applyFont="1" applyFill="1" applyBorder="1" applyAlignment="1">
      <alignment horizontal="center"/>
    </xf>
    <xf numFmtId="0" fontId="17" fillId="0" borderId="0" xfId="0" applyFont="1" applyBorder="1" applyAlignment="1">
      <alignment wrapText="1"/>
    </xf>
    <xf numFmtId="14" fontId="16" fillId="37" borderId="0" xfId="0" applyNumberFormat="1" applyFont="1" applyFill="1" applyAlignment="1">
      <alignment horizontal="right" wrapText="1"/>
    </xf>
    <xf numFmtId="0" fontId="0" fillId="33" borderId="0" xfId="0" applyFill="1" applyBorder="1" applyAlignment="1">
      <alignment horizontal="right" indent="1"/>
    </xf>
    <xf numFmtId="0" fontId="16" fillId="33" borderId="0" xfId="0" applyFont="1" applyFill="1" applyBorder="1" applyAlignment="1">
      <alignment horizontal="center"/>
    </xf>
    <xf numFmtId="0" fontId="16" fillId="0" borderId="0" xfId="0" applyFont="1" applyBorder="1"/>
    <xf numFmtId="2" fontId="16" fillId="36" borderId="14" xfId="0" applyNumberFormat="1" applyFont="1" applyFill="1" applyBorder="1" applyAlignment="1">
      <alignment horizontal="left"/>
    </xf>
    <xf numFmtId="0" fontId="16" fillId="0" borderId="36" xfId="0" applyFont="1" applyBorder="1" applyAlignment="1">
      <alignment horizontal="center"/>
    </xf>
    <xf numFmtId="0" fontId="16" fillId="43" borderId="28" xfId="0" applyFont="1" applyFill="1" applyBorder="1" applyAlignment="1">
      <alignment horizontal="center"/>
    </xf>
    <xf numFmtId="0" fontId="0" fillId="44" borderId="0" xfId="0" applyFill="1"/>
    <xf numFmtId="0" fontId="16" fillId="33" borderId="0" xfId="0" applyFont="1" applyFill="1" applyBorder="1"/>
    <xf numFmtId="0" fontId="16" fillId="33" borderId="0" xfId="0" applyNumberFormat="1" applyFont="1" applyFill="1" applyBorder="1" applyAlignment="1">
      <alignment horizontal="center"/>
    </xf>
    <xf numFmtId="0" fontId="19" fillId="33" borderId="0" xfId="0" applyFont="1" applyFill="1" applyBorder="1"/>
    <xf numFmtId="0" fontId="0" fillId="33" borderId="10" xfId="0" applyFont="1" applyFill="1" applyBorder="1"/>
    <xf numFmtId="0" fontId="16" fillId="33" borderId="0" xfId="0" applyFont="1" applyFill="1" applyBorder="1" applyAlignment="1">
      <alignment horizontal="left"/>
    </xf>
    <xf numFmtId="3" fontId="29" fillId="0" borderId="0" xfId="0" applyNumberFormat="1" applyFont="1"/>
    <xf numFmtId="0" fontId="16" fillId="33" borderId="12" xfId="0" applyFont="1" applyFill="1" applyBorder="1" applyAlignment="1">
      <alignment horizontal="center"/>
    </xf>
    <xf numFmtId="9" fontId="0" fillId="0" borderId="11" xfId="0" applyNumberFormat="1" applyBorder="1"/>
    <xf numFmtId="43" fontId="0" fillId="0" borderId="0" xfId="43" applyFont="1"/>
    <xf numFmtId="0" fontId="16" fillId="37" borderId="0" xfId="0" applyFont="1" applyFill="1" applyBorder="1" applyAlignment="1">
      <alignment horizontal="left"/>
    </xf>
    <xf numFmtId="0" fontId="16" fillId="37" borderId="0" xfId="0" applyFont="1" applyFill="1" applyBorder="1" applyAlignment="1">
      <alignment horizontal="center"/>
    </xf>
    <xf numFmtId="0" fontId="16" fillId="33" borderId="23" xfId="0" applyFont="1" applyFill="1" applyBorder="1" applyAlignment="1">
      <alignment horizontal="left"/>
    </xf>
    <xf numFmtId="0" fontId="16" fillId="33" borderId="23" xfId="0" applyFont="1" applyFill="1" applyBorder="1" applyAlignment="1">
      <alignment horizontal="center"/>
    </xf>
    <xf numFmtId="0" fontId="0" fillId="33" borderId="23" xfId="0" applyFill="1" applyBorder="1"/>
    <xf numFmtId="0" fontId="16" fillId="33" borderId="23" xfId="0" applyFont="1" applyFill="1" applyBorder="1"/>
    <xf numFmtId="0" fontId="0" fillId="33" borderId="23" xfId="0" applyFill="1" applyBorder="1" applyAlignment="1">
      <alignment horizontal="right" indent="1"/>
    </xf>
    <xf numFmtId="0" fontId="0" fillId="33" borderId="23" xfId="0" applyFont="1" applyFill="1" applyBorder="1" applyAlignment="1">
      <alignment horizontal="left" indent="1"/>
    </xf>
    <xf numFmtId="0" fontId="16" fillId="33" borderId="23" xfId="0" applyNumberFormat="1" applyFont="1" applyFill="1" applyBorder="1" applyAlignment="1">
      <alignment horizontal="center"/>
    </xf>
    <xf numFmtId="0" fontId="16" fillId="37" borderId="0" xfId="0" applyNumberFormat="1" applyFont="1" applyFill="1" applyBorder="1" applyAlignment="1">
      <alignment horizontal="center"/>
    </xf>
    <xf numFmtId="0" fontId="0" fillId="37" borderId="0" xfId="0" applyFill="1" applyBorder="1" applyAlignment="1">
      <alignment horizontal="right" indent="1"/>
    </xf>
    <xf numFmtId="0" fontId="0" fillId="37" borderId="0" xfId="0" applyFont="1" applyFill="1" applyBorder="1" applyAlignment="1">
      <alignment horizontal="left" indent="1"/>
    </xf>
    <xf numFmtId="0" fontId="16" fillId="37" borderId="23" xfId="0" applyFont="1" applyFill="1" applyBorder="1"/>
    <xf numFmtId="0" fontId="0" fillId="37" borderId="23" xfId="0" applyFill="1" applyBorder="1"/>
    <xf numFmtId="0" fontId="16" fillId="37" borderId="23" xfId="0" applyFont="1" applyFill="1" applyBorder="1" applyAlignment="1">
      <alignment horizontal="center"/>
    </xf>
    <xf numFmtId="0" fontId="0" fillId="0" borderId="0" xfId="0" applyAlignment="1">
      <alignment horizontal="right"/>
    </xf>
    <xf numFmtId="0" fontId="0" fillId="0" borderId="34" xfId="0" applyBorder="1" applyAlignment="1">
      <alignment horizontal="right"/>
    </xf>
    <xf numFmtId="0" fontId="0" fillId="0" borderId="0" xfId="0" applyBorder="1" applyAlignment="1">
      <alignment horizontal="right"/>
    </xf>
    <xf numFmtId="0" fontId="0" fillId="0" borderId="33" xfId="0" applyFont="1" applyBorder="1" applyAlignment="1">
      <alignment horizontal="left" wrapText="1"/>
    </xf>
    <xf numFmtId="0" fontId="0" fillId="0" borderId="0" xfId="0" applyFont="1" applyBorder="1" applyAlignment="1">
      <alignment horizontal="left" wrapText="1"/>
    </xf>
    <xf numFmtId="0" fontId="0" fillId="0" borderId="34" xfId="0" applyFont="1" applyBorder="1" applyAlignment="1">
      <alignment horizontal="left" wrapText="1"/>
    </xf>
    <xf numFmtId="0" fontId="16" fillId="0" borderId="31" xfId="0" applyFont="1" applyBorder="1" applyAlignment="1">
      <alignment horizontal="center"/>
    </xf>
    <xf numFmtId="0" fontId="16" fillId="0" borderId="23" xfId="0" applyFont="1" applyBorder="1" applyAlignment="1">
      <alignment horizontal="center"/>
    </xf>
    <xf numFmtId="0" fontId="16" fillId="0" borderId="32" xfId="0" applyFont="1" applyBorder="1" applyAlignment="1">
      <alignment horizontal="center"/>
    </xf>
    <xf numFmtId="165" fontId="16" fillId="0" borderId="11" xfId="0" applyNumberFormat="1" applyFont="1" applyBorder="1" applyAlignment="1">
      <alignment horizontal="center"/>
    </xf>
    <xf numFmtId="0" fontId="0" fillId="0" borderId="0" xfId="0" applyAlignment="1">
      <alignment horizontal="left"/>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eutral 2" xfId="45" xr:uid="{00000000-0005-0000-0000-00002C000000}"/>
    <cellStyle name="Normal" xfId="0" builtinId="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13">
    <dxf>
      <numFmt numFmtId="13" formatCode="0%"/>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numFmt numFmtId="0" formatCode="General"/>
    </dxf>
    <dxf>
      <alignment horizontal="center" vertical="bottom" textRotation="0" wrapText="0" indent="0" justifyLastLine="0" shrinkToFit="0" readingOrder="0"/>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fill>
        <patternFill patternType="solid">
          <fgColor indexed="64"/>
          <bgColor rgb="FFFF6D6D"/>
        </patternFill>
      </fill>
      <alignmen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4B4B"/>
      <color rgb="FFFF3B3B"/>
      <color rgb="FFFF9F9F"/>
      <color rgb="FFFF5353"/>
      <color rgb="FFFF6D6D"/>
      <color rgb="FFFF7171"/>
      <color rgb="FFFFDDDD"/>
      <color rgb="FFFFC1C1"/>
      <color rgb="FFFF9B9B"/>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F1:CK7" totalsRowShown="0" headerRowDxfId="12" totalsRowDxfId="11">
  <tableColumns count="6">
    <tableColumn id="1" xr3:uid="{00000000-0010-0000-0000-000001000000}" name="Response Scale Levels- updated 5/13/2020" dataDxfId="10" totalsRowDxfId="9"/>
    <tableColumn id="2" xr3:uid="{00000000-0010-0000-0000-000002000000}" name="% Response" dataDxfId="8" totalsRowDxfId="7"/>
    <tableColumn id="3" xr3:uid="{00000000-0010-0000-0000-000003000000}" name="Response Value" dataDxfId="6" totalsRowDxfId="5"/>
    <tableColumn id="6" xr3:uid="{3612B938-3156-47DC-BA67-D28BB770C5A8}" name="Count of rows with this value (Counties &amp; Tracts)" dataDxfId="4" totalsRowDxfId="3">
      <calculatedColumnFormula>COUNTIF($CD$2:$CD$375,VALUE(1))</calculatedColumnFormula>
    </tableColumn>
    <tableColumn id="4" xr3:uid="{00000000-0010-0000-0000-000004000000}" name="% of rows with this value (Counties &amp; Tracts)2" dataDxfId="2" totalsRowDxfId="1" dataCellStyle="Percent">
      <calculatedColumnFormula>COUNTIF($CD$2:$CD$375,VALUE(1))</calculatedColumnFormula>
    </tableColumn>
    <tableColumn id="5" xr3:uid="{00000000-0010-0000-0000-000005000000}" name="Cumulative % of rows with this value (Counties &amp; Tracts)2" dataDxfId="0">
      <calculatedColumnFormula>CJ2+VALUE(CK1)</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2020census.gov/en/response-rates.html" TargetMode="External"/><Relationship Id="rId1" Type="http://schemas.openxmlformats.org/officeDocument/2006/relationships/hyperlink" Target="https://mtdoc.maps.arcgis.com/apps/webappviewer/index.html?id=2d0b7244e7e94df1972057e9108662d7" TargetMode="Externa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140"/>
  <sheetViews>
    <sheetView tabSelected="1" workbookViewId="0">
      <selection activeCell="B4" sqref="B4"/>
    </sheetView>
  </sheetViews>
  <sheetFormatPr defaultRowHeight="14.4" x14ac:dyDescent="0.3"/>
  <cols>
    <col min="1" max="1" width="22.109375" customWidth="1"/>
    <col min="2" max="2" width="25" bestFit="1" customWidth="1"/>
    <col min="3" max="3" width="15.109375" bestFit="1" customWidth="1"/>
    <col min="5" max="5" width="32.109375" bestFit="1" customWidth="1"/>
    <col min="6" max="6" width="9.109375" style="9"/>
    <col min="9" max="9" width="20.44140625" bestFit="1" customWidth="1"/>
    <col min="10" max="15" width="0" style="61" hidden="1" customWidth="1"/>
    <col min="16" max="16" width="9.6640625" style="61" hidden="1" customWidth="1"/>
    <col min="17" max="18" width="10.109375" hidden="1" customWidth="1"/>
    <col min="19" max="23" width="10.109375" style="61" hidden="1" customWidth="1"/>
    <col min="24" max="24" width="0" hidden="1" customWidth="1"/>
    <col min="25" max="26" width="0" style="61" hidden="1" customWidth="1"/>
    <col min="27" max="27" width="10.109375" style="61" hidden="1" customWidth="1"/>
    <col min="28" max="70" width="10.109375" style="188" hidden="1" customWidth="1"/>
    <col min="71" max="71" width="0" hidden="1" customWidth="1"/>
    <col min="72" max="75" width="0" style="188" hidden="1" customWidth="1"/>
    <col min="76" max="79" width="9.6640625" style="188" hidden="1" customWidth="1"/>
    <col min="80" max="89" width="9.6640625" style="188" bestFit="1" customWidth="1"/>
  </cols>
  <sheetData>
    <row r="1" spans="1:89" x14ac:dyDescent="0.3">
      <c r="A1" s="2" t="s">
        <v>832</v>
      </c>
      <c r="G1" s="9"/>
    </row>
    <row r="2" spans="1:89" x14ac:dyDescent="0.3">
      <c r="A2" s="61" t="s">
        <v>1076</v>
      </c>
      <c r="I2" t="s">
        <v>1075</v>
      </c>
    </row>
    <row r="3" spans="1:89" x14ac:dyDescent="0.3">
      <c r="A3" s="30" t="s">
        <v>828</v>
      </c>
      <c r="B3" s="30" t="s">
        <v>1968</v>
      </c>
      <c r="C3" s="30" t="s">
        <v>1728</v>
      </c>
      <c r="E3" s="33"/>
      <c r="F3" s="338" t="s">
        <v>831</v>
      </c>
      <c r="G3" s="30" t="s">
        <v>829</v>
      </c>
      <c r="I3" s="30" t="s">
        <v>828</v>
      </c>
      <c r="J3" s="92">
        <v>43923</v>
      </c>
      <c r="K3" s="92">
        <v>43926</v>
      </c>
      <c r="L3" s="92">
        <v>43927</v>
      </c>
      <c r="M3" s="92">
        <v>43928</v>
      </c>
      <c r="N3" s="92">
        <v>43929</v>
      </c>
      <c r="O3" s="92">
        <v>43930</v>
      </c>
      <c r="P3" s="92">
        <v>43933</v>
      </c>
      <c r="Q3" s="30" t="s">
        <v>1066</v>
      </c>
      <c r="R3" s="30" t="s">
        <v>1072</v>
      </c>
      <c r="S3" s="30" t="s">
        <v>1077</v>
      </c>
      <c r="T3" s="30" t="s">
        <v>1081</v>
      </c>
      <c r="U3" s="30" t="s">
        <v>1086</v>
      </c>
      <c r="V3" s="30" t="s">
        <v>1090</v>
      </c>
      <c r="W3" s="30" t="s">
        <v>1092</v>
      </c>
      <c r="X3" s="30" t="s">
        <v>1098</v>
      </c>
      <c r="Y3" s="30" t="s">
        <v>1216</v>
      </c>
      <c r="Z3" s="30" t="s">
        <v>1219</v>
      </c>
      <c r="AA3" s="30" t="s">
        <v>1222</v>
      </c>
      <c r="AB3" s="30" t="s">
        <v>1225</v>
      </c>
      <c r="AC3" s="30" t="s">
        <v>1229</v>
      </c>
      <c r="AD3" s="30" t="s">
        <v>1231</v>
      </c>
      <c r="AE3" s="92">
        <v>43957</v>
      </c>
      <c r="AF3" s="92">
        <v>43958</v>
      </c>
      <c r="AG3" s="92">
        <v>43961</v>
      </c>
      <c r="AH3" s="92">
        <v>43962</v>
      </c>
      <c r="AI3" s="92">
        <v>43963</v>
      </c>
      <c r="AJ3" s="92">
        <v>43964</v>
      </c>
      <c r="AK3" s="92">
        <v>43965</v>
      </c>
      <c r="AL3" s="92">
        <v>43968</v>
      </c>
      <c r="AM3" s="92">
        <v>43969</v>
      </c>
      <c r="AN3" s="92">
        <v>43970</v>
      </c>
      <c r="AO3" s="92">
        <v>43972</v>
      </c>
      <c r="AP3" s="92">
        <v>43973</v>
      </c>
      <c r="AQ3" s="92">
        <v>43976</v>
      </c>
      <c r="AR3" s="92">
        <v>43977</v>
      </c>
      <c r="AS3" s="92">
        <v>43978</v>
      </c>
      <c r="AT3" s="92">
        <v>43979</v>
      </c>
      <c r="AU3" s="92">
        <v>43982</v>
      </c>
      <c r="AV3" s="92">
        <v>43983</v>
      </c>
      <c r="AW3" s="92">
        <v>43984</v>
      </c>
      <c r="AX3" s="92">
        <v>43984</v>
      </c>
      <c r="AY3" s="92">
        <v>43985</v>
      </c>
      <c r="AZ3" s="92">
        <v>43986</v>
      </c>
      <c r="BA3" s="92">
        <v>43987</v>
      </c>
      <c r="BB3" s="92">
        <v>43990</v>
      </c>
      <c r="BC3" s="92">
        <v>43991</v>
      </c>
      <c r="BD3" s="92">
        <v>43992</v>
      </c>
      <c r="BE3" s="92">
        <v>43993</v>
      </c>
      <c r="BF3" s="92">
        <v>43994</v>
      </c>
      <c r="BG3" s="92">
        <v>43997</v>
      </c>
      <c r="BH3" s="92">
        <v>43998</v>
      </c>
      <c r="BI3" s="92">
        <v>43999</v>
      </c>
      <c r="BJ3" s="92">
        <v>44000</v>
      </c>
      <c r="BK3" s="92">
        <v>44001</v>
      </c>
      <c r="BL3" s="92">
        <v>44004</v>
      </c>
      <c r="BM3" s="92">
        <v>44005</v>
      </c>
      <c r="BN3" s="92">
        <v>44006</v>
      </c>
      <c r="BO3" s="92">
        <v>44007</v>
      </c>
      <c r="BP3" s="92">
        <v>44008</v>
      </c>
      <c r="BQ3" s="92">
        <v>44011</v>
      </c>
      <c r="BR3" s="92">
        <v>44012</v>
      </c>
      <c r="BS3" s="92">
        <v>44013</v>
      </c>
      <c r="BT3" s="92">
        <v>44014</v>
      </c>
      <c r="BU3" s="92">
        <v>44018</v>
      </c>
      <c r="BV3" s="92">
        <v>44019</v>
      </c>
      <c r="BW3" s="92">
        <v>44020</v>
      </c>
      <c r="BX3" s="92">
        <v>44022</v>
      </c>
      <c r="BY3" s="92">
        <v>44025</v>
      </c>
      <c r="BZ3" s="92">
        <v>44026</v>
      </c>
      <c r="CA3" s="92">
        <v>44027</v>
      </c>
      <c r="CB3" s="92">
        <v>44028</v>
      </c>
      <c r="CC3" s="92">
        <v>44029</v>
      </c>
      <c r="CD3" s="92">
        <v>44032</v>
      </c>
      <c r="CE3" s="92">
        <v>44033</v>
      </c>
      <c r="CF3" s="92">
        <v>44034</v>
      </c>
      <c r="CG3" s="92">
        <v>44035</v>
      </c>
      <c r="CH3" s="92">
        <v>44036</v>
      </c>
      <c r="CI3" s="92">
        <v>44039</v>
      </c>
      <c r="CJ3" s="92">
        <v>44040</v>
      </c>
      <c r="CK3" s="92">
        <v>44041</v>
      </c>
    </row>
    <row r="4" spans="1:89" x14ac:dyDescent="0.3">
      <c r="A4" s="19" t="s">
        <v>776</v>
      </c>
      <c r="B4" s="19">
        <v>72.099999999999994</v>
      </c>
      <c r="C4" s="19">
        <v>1</v>
      </c>
      <c r="D4" s="188"/>
      <c r="E4" s="31" t="s">
        <v>830</v>
      </c>
      <c r="F4" s="339">
        <v>62.7</v>
      </c>
      <c r="G4" s="41" t="s">
        <v>835</v>
      </c>
      <c r="I4" s="19" t="s">
        <v>800</v>
      </c>
      <c r="J4" s="19">
        <v>41.6</v>
      </c>
      <c r="K4" s="19">
        <v>44.4</v>
      </c>
      <c r="L4" s="19">
        <v>44.9</v>
      </c>
      <c r="M4" s="19">
        <v>45.3</v>
      </c>
      <c r="N4" s="19">
        <v>45.7</v>
      </c>
      <c r="O4" s="19">
        <v>46.3</v>
      </c>
      <c r="P4" s="19">
        <v>47.2</v>
      </c>
      <c r="Q4" s="19">
        <v>47.4</v>
      </c>
      <c r="R4" s="19">
        <v>47.8</v>
      </c>
      <c r="S4" s="19">
        <v>48.2</v>
      </c>
      <c r="T4" s="19">
        <v>48.5</v>
      </c>
      <c r="U4" s="19">
        <v>49.3</v>
      </c>
      <c r="V4" s="19">
        <v>49.5</v>
      </c>
      <c r="W4" s="19">
        <v>49.7</v>
      </c>
      <c r="X4" s="19">
        <v>51.5</v>
      </c>
      <c r="Y4" s="19">
        <v>51.7</v>
      </c>
      <c r="Z4" s="19">
        <v>52</v>
      </c>
      <c r="AA4" s="19">
        <v>52.8</v>
      </c>
      <c r="AB4" s="19">
        <v>54.4</v>
      </c>
      <c r="AC4" s="19">
        <v>54.6</v>
      </c>
      <c r="AD4" s="19">
        <v>54.8</v>
      </c>
      <c r="AE4" s="19">
        <v>55.4</v>
      </c>
      <c r="AF4" s="19">
        <v>55.7</v>
      </c>
      <c r="AG4" s="19">
        <v>56.5</v>
      </c>
      <c r="AH4" s="19">
        <v>56.7</v>
      </c>
      <c r="AI4" s="19">
        <v>56.8</v>
      </c>
      <c r="AJ4" s="19">
        <v>57.1</v>
      </c>
      <c r="AK4" s="19">
        <v>57.3</v>
      </c>
      <c r="AL4" s="19">
        <v>57.6</v>
      </c>
      <c r="AM4" s="19">
        <v>57.7</v>
      </c>
      <c r="AN4" s="19">
        <v>57.8</v>
      </c>
      <c r="AO4" s="19">
        <v>58</v>
      </c>
      <c r="AP4" s="19">
        <v>58</v>
      </c>
      <c r="AQ4" s="19">
        <v>58.2</v>
      </c>
      <c r="AR4" s="19">
        <v>58.2</v>
      </c>
      <c r="AS4" s="19">
        <v>58.3</v>
      </c>
      <c r="AT4" s="19">
        <v>58.3</v>
      </c>
      <c r="AU4" s="19">
        <v>58.5</v>
      </c>
      <c r="AV4" s="19">
        <v>58.5</v>
      </c>
      <c r="AW4" s="19">
        <v>58.5</v>
      </c>
      <c r="AX4" s="19">
        <v>58.5</v>
      </c>
      <c r="AY4" s="19">
        <v>58.6</v>
      </c>
      <c r="AZ4" s="19">
        <v>58.6</v>
      </c>
      <c r="BA4" s="19">
        <v>58.7</v>
      </c>
      <c r="BB4" s="19">
        <v>58.7</v>
      </c>
      <c r="BC4" s="19">
        <v>58.8</v>
      </c>
      <c r="BD4" s="19">
        <v>58.8</v>
      </c>
      <c r="BE4" s="19">
        <v>58.9</v>
      </c>
      <c r="BF4" s="19">
        <v>58.9</v>
      </c>
      <c r="BG4" s="19">
        <v>59.2</v>
      </c>
      <c r="BH4" s="19">
        <v>59.3</v>
      </c>
      <c r="BI4" s="19">
        <v>59.3</v>
      </c>
      <c r="BJ4" s="19">
        <v>59.3</v>
      </c>
      <c r="BK4" s="19">
        <v>59.3</v>
      </c>
      <c r="BL4" s="19">
        <v>59.4</v>
      </c>
      <c r="BM4" s="19">
        <v>59.4</v>
      </c>
      <c r="BN4" s="19">
        <v>59.4</v>
      </c>
      <c r="BO4" s="19">
        <v>59.4</v>
      </c>
      <c r="BP4" s="19">
        <v>59.5</v>
      </c>
      <c r="BQ4" s="19">
        <v>59.5</v>
      </c>
      <c r="BR4" s="19">
        <v>59.5</v>
      </c>
      <c r="BS4" s="19">
        <v>59.5</v>
      </c>
      <c r="BT4" s="19">
        <v>59.6</v>
      </c>
      <c r="BU4" s="19">
        <v>59.6</v>
      </c>
      <c r="BV4" s="19">
        <v>59.6</v>
      </c>
      <c r="BW4" s="19">
        <v>59.6</v>
      </c>
      <c r="BX4" s="19">
        <v>59.7</v>
      </c>
      <c r="BY4" s="19">
        <v>59.7</v>
      </c>
      <c r="BZ4" s="19">
        <v>59.7</v>
      </c>
      <c r="CA4" s="19">
        <v>59.7</v>
      </c>
      <c r="CB4" s="19">
        <v>59.8</v>
      </c>
      <c r="CC4" s="19">
        <v>59.8</v>
      </c>
      <c r="CD4" s="19">
        <v>59.8</v>
      </c>
      <c r="CE4" s="19">
        <v>59.9</v>
      </c>
      <c r="CF4" s="19">
        <v>59.9</v>
      </c>
      <c r="CG4" s="19">
        <v>60</v>
      </c>
      <c r="CH4" s="19">
        <v>60</v>
      </c>
      <c r="CI4" s="19">
        <v>60.3</v>
      </c>
      <c r="CJ4" s="19">
        <v>60.4</v>
      </c>
      <c r="CK4" s="19">
        <v>60.4</v>
      </c>
    </row>
    <row r="5" spans="1:89" x14ac:dyDescent="0.3">
      <c r="A5" s="61" t="s">
        <v>777</v>
      </c>
      <c r="B5" s="188">
        <v>69.400000000000006</v>
      </c>
      <c r="C5" s="188">
        <v>2</v>
      </c>
      <c r="D5" s="188"/>
      <c r="E5" s="32" t="s">
        <v>820</v>
      </c>
      <c r="F5" s="340">
        <f>+B49</f>
        <v>56.5</v>
      </c>
      <c r="G5" s="34">
        <v>46</v>
      </c>
      <c r="I5" s="61" t="s">
        <v>826</v>
      </c>
      <c r="J5" s="61">
        <v>25.5</v>
      </c>
      <c r="K5" s="61">
        <v>28.1</v>
      </c>
      <c r="L5" s="61">
        <v>28.7</v>
      </c>
      <c r="M5" s="61">
        <v>29.4</v>
      </c>
      <c r="N5" s="61">
        <v>30</v>
      </c>
      <c r="O5" s="61">
        <v>30.6</v>
      </c>
      <c r="P5" s="61">
        <v>31.8</v>
      </c>
      <c r="Q5" s="61">
        <v>32</v>
      </c>
      <c r="R5" s="61">
        <v>32.4</v>
      </c>
      <c r="S5" s="61">
        <v>32.700000000000003</v>
      </c>
      <c r="T5" s="61">
        <v>33</v>
      </c>
      <c r="U5" s="61">
        <v>33.6</v>
      </c>
      <c r="V5" s="61">
        <v>33.700000000000003</v>
      </c>
      <c r="W5" s="61">
        <v>33.9</v>
      </c>
      <c r="X5" s="61">
        <v>35.4</v>
      </c>
      <c r="Y5" s="188">
        <v>35.6</v>
      </c>
      <c r="Z5" s="188">
        <v>35.799999999999997</v>
      </c>
      <c r="AA5" s="61">
        <v>36.299999999999997</v>
      </c>
      <c r="AB5" s="188">
        <v>37.200000000000003</v>
      </c>
      <c r="AC5" s="188">
        <v>37.4</v>
      </c>
      <c r="AD5" s="188">
        <v>37.6</v>
      </c>
      <c r="AE5" s="188">
        <v>38</v>
      </c>
      <c r="AF5" s="188">
        <v>38.299999999999997</v>
      </c>
      <c r="AG5" s="188">
        <v>39.1</v>
      </c>
      <c r="AH5" s="188">
        <v>39.299999999999997</v>
      </c>
      <c r="AI5" s="188">
        <v>39.4</v>
      </c>
      <c r="AJ5" s="188">
        <v>39.6</v>
      </c>
      <c r="AK5" s="188">
        <v>39.799999999999997</v>
      </c>
      <c r="AL5" s="188">
        <v>40.200000000000003</v>
      </c>
      <c r="AM5" s="188">
        <v>40.299999999999997</v>
      </c>
      <c r="AN5" s="188">
        <v>40.299999999999997</v>
      </c>
      <c r="AO5" s="188">
        <v>40.5</v>
      </c>
      <c r="AP5" s="188">
        <v>40.5</v>
      </c>
      <c r="AQ5" s="188">
        <v>40.799999999999997</v>
      </c>
      <c r="AR5" s="188">
        <v>40.799999999999997</v>
      </c>
      <c r="AS5" s="188">
        <v>40.9</v>
      </c>
      <c r="AT5" s="188">
        <v>41</v>
      </c>
      <c r="AU5" s="188">
        <v>41.1</v>
      </c>
      <c r="AV5" s="188">
        <v>41.2</v>
      </c>
      <c r="AW5" s="188">
        <v>41.2</v>
      </c>
      <c r="AX5" s="188">
        <v>41.2</v>
      </c>
      <c r="AY5" s="188">
        <v>41.3</v>
      </c>
      <c r="AZ5" s="188">
        <v>41.3</v>
      </c>
      <c r="BA5" s="188">
        <v>41.4</v>
      </c>
      <c r="BB5" s="188">
        <v>41.5</v>
      </c>
      <c r="BC5" s="188">
        <v>41.5</v>
      </c>
      <c r="BD5" s="188">
        <v>41.5</v>
      </c>
      <c r="BE5" s="188">
        <v>41.6</v>
      </c>
      <c r="BF5" s="188">
        <v>41.6</v>
      </c>
      <c r="BG5" s="188">
        <v>46.8</v>
      </c>
      <c r="BH5" s="188">
        <v>46.9</v>
      </c>
      <c r="BI5" s="188">
        <v>47</v>
      </c>
      <c r="BJ5" s="188">
        <v>47.1</v>
      </c>
      <c r="BK5" s="188">
        <v>47.2</v>
      </c>
      <c r="BL5" s="188">
        <v>47.3</v>
      </c>
      <c r="BM5" s="188">
        <v>47.4</v>
      </c>
      <c r="BN5" s="188">
        <v>47.5</v>
      </c>
      <c r="BO5" s="188">
        <v>47.5</v>
      </c>
      <c r="BP5" s="188">
        <v>47.6</v>
      </c>
      <c r="BQ5" s="188">
        <v>47.7</v>
      </c>
      <c r="BR5" s="188">
        <v>47.8</v>
      </c>
      <c r="BS5" s="188">
        <v>47.8</v>
      </c>
      <c r="BT5" s="188">
        <v>47.9</v>
      </c>
      <c r="BU5" s="188">
        <v>48</v>
      </c>
      <c r="BV5" s="188">
        <v>48</v>
      </c>
      <c r="BW5" s="188">
        <v>48.1</v>
      </c>
      <c r="BX5" s="188">
        <v>48.2</v>
      </c>
      <c r="BY5" s="188">
        <v>48.3</v>
      </c>
      <c r="BZ5" s="188">
        <v>48.3</v>
      </c>
      <c r="CA5" s="188">
        <v>48.3</v>
      </c>
      <c r="CB5" s="188">
        <v>48.4</v>
      </c>
      <c r="CC5" s="188">
        <v>48.4</v>
      </c>
      <c r="CD5" s="188">
        <v>48.5</v>
      </c>
      <c r="CE5" s="188">
        <v>48.7</v>
      </c>
      <c r="CF5" s="188">
        <v>48.8</v>
      </c>
      <c r="CG5" s="188">
        <v>48.8</v>
      </c>
      <c r="CH5" s="188">
        <v>48.9</v>
      </c>
      <c r="CI5" s="188">
        <v>49</v>
      </c>
      <c r="CJ5" s="188">
        <v>49</v>
      </c>
      <c r="CK5" s="188">
        <v>49.1</v>
      </c>
    </row>
    <row r="6" spans="1:89" ht="15" thickBot="1" x14ac:dyDescent="0.35">
      <c r="A6" s="19" t="s">
        <v>779</v>
      </c>
      <c r="B6" s="19">
        <v>68.7</v>
      </c>
      <c r="C6" s="19">
        <v>3</v>
      </c>
      <c r="D6" s="188"/>
      <c r="I6" s="19" t="s">
        <v>812</v>
      </c>
      <c r="J6" s="19">
        <v>38.799999999999997</v>
      </c>
      <c r="K6" s="19">
        <v>41.9</v>
      </c>
      <c r="L6" s="19">
        <v>42.5</v>
      </c>
      <c r="M6" s="19">
        <v>43.1</v>
      </c>
      <c r="N6" s="19">
        <v>43.7</v>
      </c>
      <c r="O6" s="19">
        <v>44.2</v>
      </c>
      <c r="P6" s="19">
        <v>45.3</v>
      </c>
      <c r="Q6" s="19">
        <v>45.7</v>
      </c>
      <c r="R6" s="19">
        <v>46.2</v>
      </c>
      <c r="S6" s="19">
        <v>46.8</v>
      </c>
      <c r="T6" s="19">
        <v>47.2</v>
      </c>
      <c r="U6" s="19">
        <v>48.2</v>
      </c>
      <c r="V6" s="19">
        <v>48.4</v>
      </c>
      <c r="W6" s="19">
        <v>48.6</v>
      </c>
      <c r="X6" s="19">
        <v>50.6</v>
      </c>
      <c r="Y6" s="19">
        <v>50.9</v>
      </c>
      <c r="Z6" s="19">
        <v>51.1</v>
      </c>
      <c r="AA6" s="19">
        <v>52.1</v>
      </c>
      <c r="AB6" s="19">
        <v>53.3</v>
      </c>
      <c r="AC6" s="19">
        <v>53.5</v>
      </c>
      <c r="AD6" s="19">
        <v>53.7</v>
      </c>
      <c r="AE6" s="19">
        <v>54.1</v>
      </c>
      <c r="AF6" s="19">
        <v>54.4</v>
      </c>
      <c r="AG6" s="19">
        <v>55.1</v>
      </c>
      <c r="AH6" s="19">
        <v>55.2</v>
      </c>
      <c r="AI6" s="19">
        <v>55.3</v>
      </c>
      <c r="AJ6" s="19">
        <v>55.5</v>
      </c>
      <c r="AK6" s="19">
        <v>55.7</v>
      </c>
      <c r="AL6" s="19">
        <v>56</v>
      </c>
      <c r="AM6" s="19">
        <v>56</v>
      </c>
      <c r="AN6" s="19">
        <v>56.1</v>
      </c>
      <c r="AO6" s="19">
        <v>56.3</v>
      </c>
      <c r="AP6" s="19">
        <v>56.3</v>
      </c>
      <c r="AQ6" s="19">
        <v>56.5</v>
      </c>
      <c r="AR6" s="19">
        <v>56.5</v>
      </c>
      <c r="AS6" s="19">
        <v>56.6</v>
      </c>
      <c r="AT6" s="19">
        <v>56.7</v>
      </c>
      <c r="AU6" s="19">
        <v>56.8</v>
      </c>
      <c r="AV6" s="19">
        <v>56.8</v>
      </c>
      <c r="AW6" s="19">
        <v>56.9</v>
      </c>
      <c r="AX6" s="19">
        <v>56.9</v>
      </c>
      <c r="AY6" s="19">
        <v>56.9</v>
      </c>
      <c r="AZ6" s="19">
        <v>57</v>
      </c>
      <c r="BA6" s="19">
        <v>57</v>
      </c>
      <c r="BB6" s="19">
        <v>57.1</v>
      </c>
      <c r="BC6" s="19">
        <v>57.1</v>
      </c>
      <c r="BD6" s="19">
        <v>57.2</v>
      </c>
      <c r="BE6" s="19">
        <v>57.2</v>
      </c>
      <c r="BF6" s="19">
        <v>57.2</v>
      </c>
      <c r="BG6" s="19">
        <v>57.9</v>
      </c>
      <c r="BH6" s="19">
        <v>58</v>
      </c>
      <c r="BI6" s="19">
        <v>58</v>
      </c>
      <c r="BJ6" s="19">
        <v>58.1</v>
      </c>
      <c r="BK6" s="19">
        <v>58.1</v>
      </c>
      <c r="BL6" s="19">
        <v>58.2</v>
      </c>
      <c r="BM6" s="19">
        <v>58.2</v>
      </c>
      <c r="BN6" s="19">
        <v>58.2</v>
      </c>
      <c r="BO6" s="19">
        <v>58.3</v>
      </c>
      <c r="BP6" s="19">
        <v>58.3</v>
      </c>
      <c r="BQ6" s="19">
        <v>58.4</v>
      </c>
      <c r="BR6" s="19">
        <v>58.4</v>
      </c>
      <c r="BS6" s="19">
        <v>58.4</v>
      </c>
      <c r="BT6" s="19">
        <v>58.4</v>
      </c>
      <c r="BU6" s="19">
        <v>58.5</v>
      </c>
      <c r="BV6" s="19">
        <v>58.5</v>
      </c>
      <c r="BW6" s="19">
        <v>58.6</v>
      </c>
      <c r="BX6" s="19">
        <v>58.6</v>
      </c>
      <c r="BY6" s="19">
        <v>58.7</v>
      </c>
      <c r="BZ6" s="19">
        <v>58.7</v>
      </c>
      <c r="CA6" s="19">
        <v>58.8</v>
      </c>
      <c r="CB6" s="19">
        <v>58.8</v>
      </c>
      <c r="CC6" s="19">
        <v>58.8</v>
      </c>
      <c r="CD6" s="19">
        <v>58.9</v>
      </c>
      <c r="CE6" s="19">
        <v>59</v>
      </c>
      <c r="CF6" s="19">
        <v>59</v>
      </c>
      <c r="CG6" s="19">
        <v>59.1</v>
      </c>
      <c r="CH6" s="19">
        <v>59.1</v>
      </c>
      <c r="CI6" s="19">
        <v>59.3</v>
      </c>
      <c r="CJ6" s="19">
        <v>59.4</v>
      </c>
      <c r="CK6" s="19">
        <v>59.4</v>
      </c>
    </row>
    <row r="7" spans="1:89" x14ac:dyDescent="0.3">
      <c r="A7" s="61" t="s">
        <v>780</v>
      </c>
      <c r="B7" s="188">
        <v>68.7</v>
      </c>
      <c r="C7" s="188">
        <v>4</v>
      </c>
      <c r="D7" s="188"/>
      <c r="E7" s="383" t="s">
        <v>1414</v>
      </c>
      <c r="F7" s="384"/>
      <c r="G7" s="385"/>
      <c r="I7" s="61" t="s">
        <v>808</v>
      </c>
      <c r="J7" s="61">
        <v>39.299999999999997</v>
      </c>
      <c r="K7" s="61">
        <v>42</v>
      </c>
      <c r="L7" s="61">
        <v>42.5</v>
      </c>
      <c r="M7" s="61">
        <v>42.9</v>
      </c>
      <c r="N7" s="61">
        <v>43.3</v>
      </c>
      <c r="O7" s="61">
        <v>43.8</v>
      </c>
      <c r="P7" s="61">
        <v>44.7</v>
      </c>
      <c r="Q7" s="61">
        <v>44.8</v>
      </c>
      <c r="R7" s="61">
        <v>45.3</v>
      </c>
      <c r="S7" s="61">
        <v>45.8</v>
      </c>
      <c r="T7" s="61">
        <v>46</v>
      </c>
      <c r="U7" s="61">
        <v>46.8</v>
      </c>
      <c r="V7" s="61">
        <v>47</v>
      </c>
      <c r="W7" s="61">
        <v>47.2</v>
      </c>
      <c r="X7" s="61">
        <v>48.9</v>
      </c>
      <c r="Y7" s="188">
        <v>48.9</v>
      </c>
      <c r="Z7" s="188">
        <v>49.1</v>
      </c>
      <c r="AA7" s="61">
        <v>49.7</v>
      </c>
      <c r="AB7" s="188">
        <v>51.2</v>
      </c>
      <c r="AC7" s="188">
        <v>51.4</v>
      </c>
      <c r="AD7" s="188">
        <v>51.7</v>
      </c>
      <c r="AE7" s="188">
        <v>52.3</v>
      </c>
      <c r="AF7" s="188">
        <v>52.6</v>
      </c>
      <c r="AG7" s="188">
        <v>53.4</v>
      </c>
      <c r="AH7" s="188">
        <v>53.5</v>
      </c>
      <c r="AI7" s="188">
        <v>53.6</v>
      </c>
      <c r="AJ7" s="188">
        <v>53.8</v>
      </c>
      <c r="AK7" s="188">
        <v>54</v>
      </c>
      <c r="AL7" s="188">
        <v>54.3</v>
      </c>
      <c r="AM7" s="188">
        <v>54.4</v>
      </c>
      <c r="AN7" s="188">
        <v>54.5</v>
      </c>
      <c r="AO7" s="188">
        <v>54.6</v>
      </c>
      <c r="AP7" s="188">
        <v>54.6</v>
      </c>
      <c r="AQ7" s="188">
        <v>54.8</v>
      </c>
      <c r="AR7" s="188">
        <v>54.9</v>
      </c>
      <c r="AS7" s="188">
        <v>54.9</v>
      </c>
      <c r="AT7" s="188">
        <v>55</v>
      </c>
      <c r="AU7" s="188">
        <v>55.1</v>
      </c>
      <c r="AV7" s="188">
        <v>55.1</v>
      </c>
      <c r="AW7" s="188">
        <v>55.2</v>
      </c>
      <c r="AX7" s="188">
        <v>55.2</v>
      </c>
      <c r="AY7" s="188">
        <v>55.2</v>
      </c>
      <c r="AZ7" s="188">
        <v>55.3</v>
      </c>
      <c r="BA7" s="188">
        <v>55.3</v>
      </c>
      <c r="BB7" s="188">
        <v>55.4</v>
      </c>
      <c r="BC7" s="188">
        <v>55.4</v>
      </c>
      <c r="BD7" s="188">
        <v>55.4</v>
      </c>
      <c r="BE7" s="188">
        <v>55.5</v>
      </c>
      <c r="BF7" s="188">
        <v>55.5</v>
      </c>
      <c r="BG7" s="188">
        <v>56.3</v>
      </c>
      <c r="BH7" s="188">
        <v>56.3</v>
      </c>
      <c r="BI7" s="188">
        <v>56.4</v>
      </c>
      <c r="BJ7" s="188">
        <v>56.4</v>
      </c>
      <c r="BK7" s="188">
        <v>56.4</v>
      </c>
      <c r="BL7" s="188">
        <v>56.4</v>
      </c>
      <c r="BM7" s="188">
        <v>56.5</v>
      </c>
      <c r="BN7" s="188">
        <v>56.5</v>
      </c>
      <c r="BO7" s="188">
        <v>56.5</v>
      </c>
      <c r="BP7" s="188">
        <v>56.5</v>
      </c>
      <c r="BQ7" s="188">
        <v>56.5</v>
      </c>
      <c r="BR7" s="188">
        <v>56.6</v>
      </c>
      <c r="BS7" s="188">
        <v>56.6</v>
      </c>
      <c r="BT7" s="188">
        <v>56.6</v>
      </c>
      <c r="BU7" s="188">
        <v>56.6</v>
      </c>
      <c r="BV7" s="188">
        <v>56.6</v>
      </c>
      <c r="BW7" s="188">
        <v>56.7</v>
      </c>
      <c r="BX7" s="188">
        <v>56.7</v>
      </c>
      <c r="BY7" s="188">
        <v>56.7</v>
      </c>
      <c r="BZ7" s="188">
        <v>56.8</v>
      </c>
      <c r="CA7" s="188">
        <v>56.8</v>
      </c>
      <c r="CB7" s="188">
        <v>56.8</v>
      </c>
      <c r="CC7" s="188">
        <v>56.8</v>
      </c>
      <c r="CD7" s="188">
        <v>56.8</v>
      </c>
      <c r="CE7" s="188">
        <v>57</v>
      </c>
      <c r="CF7" s="188">
        <v>57</v>
      </c>
      <c r="CG7" s="188">
        <v>57.1</v>
      </c>
      <c r="CH7" s="188">
        <v>57.1</v>
      </c>
      <c r="CI7" s="188">
        <v>57.3</v>
      </c>
      <c r="CJ7" s="188">
        <v>57.4</v>
      </c>
      <c r="CK7" s="188">
        <v>57.5</v>
      </c>
    </row>
    <row r="8" spans="1:89" x14ac:dyDescent="0.3">
      <c r="A8" s="19" t="s">
        <v>778</v>
      </c>
      <c r="B8" s="19">
        <v>68.599999999999994</v>
      </c>
      <c r="C8" s="19">
        <v>5</v>
      </c>
      <c r="D8" s="188"/>
      <c r="E8" s="380" t="s">
        <v>1097</v>
      </c>
      <c r="F8" s="381"/>
      <c r="G8" s="382"/>
      <c r="I8" s="19" t="s">
        <v>803</v>
      </c>
      <c r="J8" s="19">
        <v>40.9</v>
      </c>
      <c r="K8" s="19">
        <v>44.2</v>
      </c>
      <c r="L8" s="19">
        <v>44.8</v>
      </c>
      <c r="M8" s="19">
        <v>45.5</v>
      </c>
      <c r="N8" s="19">
        <v>46.1</v>
      </c>
      <c r="O8" s="19">
        <v>46.6</v>
      </c>
      <c r="P8" s="19">
        <v>48.3</v>
      </c>
      <c r="Q8" s="19">
        <v>48.7</v>
      </c>
      <c r="R8" s="19">
        <v>49.2</v>
      </c>
      <c r="S8" s="19">
        <v>49.8</v>
      </c>
      <c r="T8" s="19">
        <v>50.3</v>
      </c>
      <c r="U8" s="19">
        <v>51.7</v>
      </c>
      <c r="V8" s="19">
        <v>51.9</v>
      </c>
      <c r="W8" s="19">
        <v>52.2</v>
      </c>
      <c r="X8" s="19">
        <v>54.6</v>
      </c>
      <c r="Y8" s="19">
        <v>54.8</v>
      </c>
      <c r="Z8" s="19">
        <v>55.1</v>
      </c>
      <c r="AA8" s="19">
        <v>56</v>
      </c>
      <c r="AB8" s="19">
        <v>57.5</v>
      </c>
      <c r="AC8" s="19">
        <v>57.8</v>
      </c>
      <c r="AD8" s="19">
        <v>58</v>
      </c>
      <c r="AE8" s="19">
        <v>58.5</v>
      </c>
      <c r="AF8" s="19">
        <v>58.9</v>
      </c>
      <c r="AG8" s="19">
        <v>59.6</v>
      </c>
      <c r="AH8" s="19">
        <v>59.7</v>
      </c>
      <c r="AI8" s="19">
        <v>59.8</v>
      </c>
      <c r="AJ8" s="19">
        <v>60.1</v>
      </c>
      <c r="AK8" s="19">
        <v>60.2</v>
      </c>
      <c r="AL8" s="19">
        <v>60.6</v>
      </c>
      <c r="AM8" s="19">
        <v>60.7</v>
      </c>
      <c r="AN8" s="19">
        <v>60.8</v>
      </c>
      <c r="AO8" s="19">
        <v>61</v>
      </c>
      <c r="AP8" s="19">
        <v>61</v>
      </c>
      <c r="AQ8" s="19">
        <v>61.2</v>
      </c>
      <c r="AR8" s="19">
        <v>61.3</v>
      </c>
      <c r="AS8" s="19">
        <v>61.3</v>
      </c>
      <c r="AT8" s="19">
        <v>61.4</v>
      </c>
      <c r="AU8" s="19">
        <v>61.6</v>
      </c>
      <c r="AV8" s="19">
        <v>61.6</v>
      </c>
      <c r="AW8" s="19">
        <v>61.6</v>
      </c>
      <c r="AX8" s="19">
        <v>61.6</v>
      </c>
      <c r="AY8" s="19">
        <v>61.7</v>
      </c>
      <c r="AZ8" s="19">
        <v>61.8</v>
      </c>
      <c r="BA8" s="19">
        <v>61.8</v>
      </c>
      <c r="BB8" s="19">
        <v>61.9</v>
      </c>
      <c r="BC8" s="19">
        <v>62</v>
      </c>
      <c r="BD8" s="19">
        <v>62</v>
      </c>
      <c r="BE8" s="19">
        <v>62.1</v>
      </c>
      <c r="BF8" s="19">
        <v>62.1</v>
      </c>
      <c r="BG8" s="19">
        <v>62.4</v>
      </c>
      <c r="BH8" s="19">
        <v>62.5</v>
      </c>
      <c r="BI8" s="19">
        <v>62.5</v>
      </c>
      <c r="BJ8" s="19">
        <v>62.6</v>
      </c>
      <c r="BK8" s="19">
        <v>62.6</v>
      </c>
      <c r="BL8" s="19">
        <v>62.7</v>
      </c>
      <c r="BM8" s="19">
        <v>62.7</v>
      </c>
      <c r="BN8" s="19">
        <v>62.8</v>
      </c>
      <c r="BO8" s="19">
        <v>62.8</v>
      </c>
      <c r="BP8" s="19">
        <v>62.8</v>
      </c>
      <c r="BQ8" s="19">
        <v>62.9</v>
      </c>
      <c r="BR8" s="19">
        <v>62.9</v>
      </c>
      <c r="BS8" s="19">
        <v>63</v>
      </c>
      <c r="BT8" s="19">
        <v>63</v>
      </c>
      <c r="BU8" s="19">
        <v>63.1</v>
      </c>
      <c r="BV8" s="19">
        <v>63.1</v>
      </c>
      <c r="BW8" s="19">
        <v>63.1</v>
      </c>
      <c r="BX8" s="19">
        <v>63.2</v>
      </c>
      <c r="BY8" s="19">
        <v>63.2</v>
      </c>
      <c r="BZ8" s="19">
        <v>63.2</v>
      </c>
      <c r="CA8" s="19">
        <v>63.3</v>
      </c>
      <c r="CB8" s="19">
        <v>63.3</v>
      </c>
      <c r="CC8" s="19">
        <v>63.3</v>
      </c>
      <c r="CD8" s="19">
        <v>63.4</v>
      </c>
      <c r="CE8" s="19">
        <v>63.4</v>
      </c>
      <c r="CF8" s="19">
        <v>63.5</v>
      </c>
      <c r="CG8" s="19">
        <v>63.5</v>
      </c>
      <c r="CH8" s="19">
        <v>63.6</v>
      </c>
      <c r="CI8" s="19">
        <v>63.8</v>
      </c>
      <c r="CJ8" s="19">
        <v>63.9</v>
      </c>
      <c r="CK8" s="19">
        <v>64</v>
      </c>
    </row>
    <row r="9" spans="1:89" x14ac:dyDescent="0.3">
      <c r="A9" s="61" t="s">
        <v>787</v>
      </c>
      <c r="B9" s="188">
        <v>68.099999999999994</v>
      </c>
      <c r="C9" s="188">
        <v>6</v>
      </c>
      <c r="D9" s="188"/>
      <c r="E9" s="270" t="s">
        <v>1094</v>
      </c>
      <c r="F9" s="341" t="s">
        <v>1095</v>
      </c>
      <c r="G9" s="271" t="s">
        <v>1096</v>
      </c>
      <c r="I9" s="61" t="s">
        <v>789</v>
      </c>
      <c r="J9" s="61">
        <v>44.1</v>
      </c>
      <c r="K9" s="61">
        <v>47.9</v>
      </c>
      <c r="L9" s="61">
        <v>48.5</v>
      </c>
      <c r="M9" s="61">
        <v>49.2</v>
      </c>
      <c r="N9" s="61">
        <v>49.7</v>
      </c>
      <c r="O9" s="61">
        <v>50.2</v>
      </c>
      <c r="P9" s="61">
        <v>51.5</v>
      </c>
      <c r="Q9" s="61">
        <v>51.9</v>
      </c>
      <c r="R9" s="61">
        <v>52.4</v>
      </c>
      <c r="S9" s="61">
        <v>52.9</v>
      </c>
      <c r="T9" s="61">
        <v>53.3</v>
      </c>
      <c r="U9" s="61">
        <v>54.3</v>
      </c>
      <c r="V9" s="61">
        <v>54.5</v>
      </c>
      <c r="W9" s="61">
        <v>54.7</v>
      </c>
      <c r="X9" s="61">
        <v>57.2</v>
      </c>
      <c r="Y9" s="188">
        <v>57.4</v>
      </c>
      <c r="Z9" s="188">
        <v>57.6</v>
      </c>
      <c r="AA9" s="61">
        <v>58.4</v>
      </c>
      <c r="AB9" s="188">
        <v>59.7</v>
      </c>
      <c r="AC9" s="188">
        <v>59.9</v>
      </c>
      <c r="AD9" s="188">
        <v>60.1</v>
      </c>
      <c r="AE9" s="188">
        <v>60.5</v>
      </c>
      <c r="AF9" s="188">
        <v>60.8</v>
      </c>
      <c r="AG9" s="188">
        <v>61.4</v>
      </c>
      <c r="AH9" s="188">
        <v>61.5</v>
      </c>
      <c r="AI9" s="188">
        <v>61.6</v>
      </c>
      <c r="AJ9" s="188">
        <v>61.8</v>
      </c>
      <c r="AK9" s="188">
        <v>62</v>
      </c>
      <c r="AL9" s="188">
        <v>62.3</v>
      </c>
      <c r="AM9" s="188">
        <v>62.3</v>
      </c>
      <c r="AN9" s="188">
        <v>62.4</v>
      </c>
      <c r="AO9" s="188">
        <v>62.6</v>
      </c>
      <c r="AP9" s="188">
        <v>62.6</v>
      </c>
      <c r="AQ9" s="188">
        <v>62.8</v>
      </c>
      <c r="AR9" s="188">
        <v>62.8</v>
      </c>
      <c r="AS9" s="188">
        <v>62.8</v>
      </c>
      <c r="AT9" s="188">
        <v>62.9</v>
      </c>
      <c r="AU9" s="188">
        <v>63</v>
      </c>
      <c r="AV9" s="188">
        <v>63.1</v>
      </c>
      <c r="AW9" s="188">
        <v>63.1</v>
      </c>
      <c r="AX9" s="188">
        <v>63.1</v>
      </c>
      <c r="AY9" s="188">
        <v>63.2</v>
      </c>
      <c r="AZ9" s="188">
        <v>63.2</v>
      </c>
      <c r="BA9" s="188">
        <v>63.2</v>
      </c>
      <c r="BB9" s="188">
        <v>63.3</v>
      </c>
      <c r="BC9" s="188">
        <v>63.3</v>
      </c>
      <c r="BD9" s="188">
        <v>63.4</v>
      </c>
      <c r="BE9" s="188">
        <v>63.4</v>
      </c>
      <c r="BF9" s="188">
        <v>63.4</v>
      </c>
      <c r="BG9" s="188">
        <v>64.599999999999994</v>
      </c>
      <c r="BH9" s="188">
        <v>64.599999999999994</v>
      </c>
      <c r="BI9" s="188">
        <v>64.7</v>
      </c>
      <c r="BJ9" s="188">
        <v>64.8</v>
      </c>
      <c r="BK9" s="188">
        <v>64.8</v>
      </c>
      <c r="BL9" s="188">
        <v>64.900000000000006</v>
      </c>
      <c r="BM9" s="188">
        <v>64.900000000000006</v>
      </c>
      <c r="BN9" s="188">
        <v>64.900000000000006</v>
      </c>
      <c r="BO9" s="188">
        <v>65</v>
      </c>
      <c r="BP9" s="188">
        <v>65</v>
      </c>
      <c r="BQ9" s="188">
        <v>65.099999999999994</v>
      </c>
      <c r="BR9" s="188">
        <v>65.099999999999994</v>
      </c>
      <c r="BS9" s="188">
        <v>65.099999999999994</v>
      </c>
      <c r="BT9" s="188">
        <v>65.2</v>
      </c>
      <c r="BU9" s="188">
        <v>65.2</v>
      </c>
      <c r="BV9" s="188">
        <v>65.2</v>
      </c>
      <c r="BW9" s="188">
        <v>65.3</v>
      </c>
      <c r="BX9" s="188">
        <v>65.3</v>
      </c>
      <c r="BY9" s="188">
        <v>65.3</v>
      </c>
      <c r="BZ9" s="188">
        <v>65.400000000000006</v>
      </c>
      <c r="CA9" s="188">
        <v>65.400000000000006</v>
      </c>
      <c r="CB9" s="188">
        <v>65.400000000000006</v>
      </c>
      <c r="CC9" s="188">
        <v>65.400000000000006</v>
      </c>
      <c r="CD9" s="188">
        <v>65.5</v>
      </c>
      <c r="CE9" s="188">
        <v>65.5</v>
      </c>
      <c r="CF9" s="188">
        <v>65.599999999999994</v>
      </c>
      <c r="CG9" s="188">
        <v>65.599999999999994</v>
      </c>
      <c r="CH9" s="188">
        <v>65.7</v>
      </c>
      <c r="CI9" s="188">
        <v>65.900000000000006</v>
      </c>
      <c r="CJ9" s="188">
        <v>65.900000000000006</v>
      </c>
      <c r="CK9" s="188">
        <v>66</v>
      </c>
    </row>
    <row r="10" spans="1:89" x14ac:dyDescent="0.3">
      <c r="A10" s="19" t="s">
        <v>784</v>
      </c>
      <c r="B10" s="19">
        <v>67.400000000000006</v>
      </c>
      <c r="C10" s="19">
        <v>7</v>
      </c>
      <c r="D10" s="188"/>
      <c r="E10" s="275">
        <v>43910</v>
      </c>
      <c r="F10" s="337">
        <v>10.6</v>
      </c>
      <c r="G10" s="276"/>
      <c r="I10" s="19" t="s">
        <v>792</v>
      </c>
      <c r="J10" s="19">
        <v>43</v>
      </c>
      <c r="K10" s="19">
        <v>46.3</v>
      </c>
      <c r="L10" s="19">
        <v>47</v>
      </c>
      <c r="M10" s="19">
        <v>47.6</v>
      </c>
      <c r="N10" s="19">
        <v>48.1</v>
      </c>
      <c r="O10" s="19">
        <v>48.6</v>
      </c>
      <c r="P10" s="19">
        <v>49.7</v>
      </c>
      <c r="Q10" s="19">
        <v>49.9</v>
      </c>
      <c r="R10" s="19">
        <v>50.3</v>
      </c>
      <c r="S10" s="19">
        <v>50.8</v>
      </c>
      <c r="T10" s="19">
        <v>51.2</v>
      </c>
      <c r="U10" s="19">
        <v>52.4</v>
      </c>
      <c r="V10" s="19">
        <v>52.7</v>
      </c>
      <c r="W10" s="19">
        <v>53.1</v>
      </c>
      <c r="X10" s="19">
        <v>55.9</v>
      </c>
      <c r="Y10" s="19">
        <v>56.2</v>
      </c>
      <c r="Z10" s="19">
        <v>56.5</v>
      </c>
      <c r="AA10" s="19">
        <v>57.6</v>
      </c>
      <c r="AB10" s="19">
        <v>59.6</v>
      </c>
      <c r="AC10" s="19">
        <v>59.9</v>
      </c>
      <c r="AD10" s="19">
        <v>60.2</v>
      </c>
      <c r="AE10" s="19">
        <v>60.7</v>
      </c>
      <c r="AF10" s="19">
        <v>61.1</v>
      </c>
      <c r="AG10" s="19">
        <v>62</v>
      </c>
      <c r="AH10" s="19">
        <v>62.1</v>
      </c>
      <c r="AI10" s="19">
        <v>62.3</v>
      </c>
      <c r="AJ10" s="19">
        <v>62.6</v>
      </c>
      <c r="AK10" s="19">
        <v>62.8</v>
      </c>
      <c r="AL10" s="19">
        <v>63.1</v>
      </c>
      <c r="AM10" s="19">
        <v>63.2</v>
      </c>
      <c r="AN10" s="19">
        <v>63.3</v>
      </c>
      <c r="AO10" s="19">
        <v>63.5</v>
      </c>
      <c r="AP10" s="19">
        <v>63.5</v>
      </c>
      <c r="AQ10" s="19">
        <v>63.7</v>
      </c>
      <c r="AR10" s="19">
        <v>63.8</v>
      </c>
      <c r="AS10" s="19">
        <v>63.9</v>
      </c>
      <c r="AT10" s="19">
        <v>63.9</v>
      </c>
      <c r="AU10" s="19">
        <v>64.099999999999994</v>
      </c>
      <c r="AV10" s="19">
        <v>64.099999999999994</v>
      </c>
      <c r="AW10" s="19">
        <v>64.2</v>
      </c>
      <c r="AX10" s="19">
        <v>64.2</v>
      </c>
      <c r="AY10" s="19">
        <v>64.3</v>
      </c>
      <c r="AZ10" s="19">
        <v>64.3</v>
      </c>
      <c r="BA10" s="19">
        <v>64.400000000000006</v>
      </c>
      <c r="BB10" s="19">
        <v>64.5</v>
      </c>
      <c r="BC10" s="19">
        <v>64.5</v>
      </c>
      <c r="BD10" s="19">
        <v>64.599999999999994</v>
      </c>
      <c r="BE10" s="19">
        <v>64.599999999999994</v>
      </c>
      <c r="BF10" s="19">
        <v>64.599999999999994</v>
      </c>
      <c r="BG10" s="19">
        <v>64.8</v>
      </c>
      <c r="BH10" s="19">
        <v>64.8</v>
      </c>
      <c r="BI10" s="19">
        <v>64.900000000000006</v>
      </c>
      <c r="BJ10" s="19">
        <v>64.900000000000006</v>
      </c>
      <c r="BK10" s="19">
        <v>64.900000000000006</v>
      </c>
      <c r="BL10" s="19">
        <v>65</v>
      </c>
      <c r="BM10" s="19">
        <v>65</v>
      </c>
      <c r="BN10" s="19">
        <v>65</v>
      </c>
      <c r="BO10" s="19">
        <v>65.099999999999994</v>
      </c>
      <c r="BP10" s="19">
        <v>65.099999999999994</v>
      </c>
      <c r="BQ10" s="19">
        <v>65.2</v>
      </c>
      <c r="BR10" s="19">
        <v>65.2</v>
      </c>
      <c r="BS10" s="19">
        <v>65.2</v>
      </c>
      <c r="BT10" s="19">
        <v>65.3</v>
      </c>
      <c r="BU10" s="19">
        <v>65.3</v>
      </c>
      <c r="BV10" s="19">
        <v>65.3</v>
      </c>
      <c r="BW10" s="19">
        <v>65.400000000000006</v>
      </c>
      <c r="BX10" s="19">
        <v>65.5</v>
      </c>
      <c r="BY10" s="19">
        <v>65.5</v>
      </c>
      <c r="BZ10" s="19">
        <v>65.5</v>
      </c>
      <c r="CA10" s="19">
        <v>65.599999999999994</v>
      </c>
      <c r="CB10" s="19">
        <v>65.599999999999994</v>
      </c>
      <c r="CC10" s="19">
        <v>65.599999999999994</v>
      </c>
      <c r="CD10" s="19">
        <v>65.599999999999994</v>
      </c>
      <c r="CE10" s="19">
        <v>65.7</v>
      </c>
      <c r="CF10" s="19">
        <v>65.8</v>
      </c>
      <c r="CG10" s="19">
        <v>65.8</v>
      </c>
      <c r="CH10" s="19">
        <v>65.900000000000006</v>
      </c>
      <c r="CI10" s="19">
        <v>66.2</v>
      </c>
      <c r="CJ10" s="19">
        <v>66.3</v>
      </c>
      <c r="CK10" s="19">
        <v>66.400000000000006</v>
      </c>
    </row>
    <row r="11" spans="1:89" x14ac:dyDescent="0.3">
      <c r="A11" s="61" t="s">
        <v>781</v>
      </c>
      <c r="B11" s="188">
        <v>67.400000000000006</v>
      </c>
      <c r="C11" s="188">
        <v>8</v>
      </c>
      <c r="D11" s="188"/>
      <c r="E11" s="272">
        <v>43911</v>
      </c>
      <c r="F11" s="336">
        <v>12.4</v>
      </c>
      <c r="G11" s="274">
        <f>+F11-F10</f>
        <v>1.8000000000000007</v>
      </c>
      <c r="I11" s="61" t="s">
        <v>804</v>
      </c>
      <c r="J11" s="61">
        <v>40.799999999999997</v>
      </c>
      <c r="K11" s="61">
        <v>43.7</v>
      </c>
      <c r="L11" s="61">
        <v>44.2</v>
      </c>
      <c r="M11" s="61">
        <v>44.7</v>
      </c>
      <c r="N11" s="61">
        <v>45.1</v>
      </c>
      <c r="O11" s="61">
        <v>45.5</v>
      </c>
      <c r="P11" s="61">
        <v>46.5</v>
      </c>
      <c r="Q11" s="61">
        <v>46.7</v>
      </c>
      <c r="R11" s="61">
        <v>47</v>
      </c>
      <c r="S11" s="61">
        <v>47.3</v>
      </c>
      <c r="T11" s="61">
        <v>47.5</v>
      </c>
      <c r="U11" s="61">
        <v>48.3</v>
      </c>
      <c r="V11" s="61">
        <v>48.8</v>
      </c>
      <c r="W11" s="61">
        <v>49.2</v>
      </c>
      <c r="X11" s="61">
        <v>50.7</v>
      </c>
      <c r="Y11" s="188">
        <v>50.9</v>
      </c>
      <c r="Z11" s="188">
        <v>51.2</v>
      </c>
      <c r="AA11" s="61">
        <v>52</v>
      </c>
      <c r="AB11" s="188">
        <v>53.9</v>
      </c>
      <c r="AC11" s="188">
        <v>54.4</v>
      </c>
      <c r="AD11" s="188">
        <v>54.6</v>
      </c>
      <c r="AE11" s="188">
        <v>55.4</v>
      </c>
      <c r="AF11" s="188">
        <v>55.8</v>
      </c>
      <c r="AG11" s="188">
        <v>56.7</v>
      </c>
      <c r="AH11" s="188">
        <v>56.8</v>
      </c>
      <c r="AI11" s="188">
        <v>57</v>
      </c>
      <c r="AJ11" s="188">
        <v>57.2</v>
      </c>
      <c r="AK11" s="188">
        <v>57.4</v>
      </c>
      <c r="AL11" s="188">
        <v>57.7</v>
      </c>
      <c r="AM11" s="188">
        <v>57.8</v>
      </c>
      <c r="AN11" s="188">
        <v>57.9</v>
      </c>
      <c r="AO11" s="188">
        <v>58.1</v>
      </c>
      <c r="AP11" s="188">
        <v>58.1</v>
      </c>
      <c r="AQ11" s="188">
        <v>58.4</v>
      </c>
      <c r="AR11" s="188">
        <v>58.4</v>
      </c>
      <c r="AS11" s="188">
        <v>58.5</v>
      </c>
      <c r="AT11" s="188">
        <v>58.6</v>
      </c>
      <c r="AU11" s="188">
        <v>58.7</v>
      </c>
      <c r="AV11" s="188">
        <v>58.8</v>
      </c>
      <c r="AW11" s="188">
        <v>58.8</v>
      </c>
      <c r="AX11" s="188">
        <v>58.8</v>
      </c>
      <c r="AY11" s="188">
        <v>58.9</v>
      </c>
      <c r="AZ11" s="188">
        <v>58.9</v>
      </c>
      <c r="BA11" s="188">
        <v>59</v>
      </c>
      <c r="BB11" s="188">
        <v>59.1</v>
      </c>
      <c r="BC11" s="188">
        <v>59.1</v>
      </c>
      <c r="BD11" s="188">
        <v>59.1</v>
      </c>
      <c r="BE11" s="188">
        <v>59.2</v>
      </c>
      <c r="BF11" s="188">
        <v>59.2</v>
      </c>
      <c r="BG11" s="188">
        <v>59.3</v>
      </c>
      <c r="BH11" s="188">
        <v>59.3</v>
      </c>
      <c r="BI11" s="188">
        <v>59.3</v>
      </c>
      <c r="BJ11" s="188">
        <v>59.4</v>
      </c>
      <c r="BK11" s="188">
        <v>59.4</v>
      </c>
      <c r="BL11" s="188">
        <v>59.4</v>
      </c>
      <c r="BM11" s="188">
        <v>59.5</v>
      </c>
      <c r="BN11" s="188">
        <v>59.5</v>
      </c>
      <c r="BO11" s="188">
        <v>59.5</v>
      </c>
      <c r="BP11" s="188">
        <v>59.5</v>
      </c>
      <c r="BQ11" s="188">
        <v>59.6</v>
      </c>
      <c r="BR11" s="188">
        <v>59.6</v>
      </c>
      <c r="BS11" s="188">
        <v>59.6</v>
      </c>
      <c r="BT11" s="188">
        <v>59.6</v>
      </c>
      <c r="BU11" s="188">
        <v>59.7</v>
      </c>
      <c r="BV11" s="188">
        <v>59.7</v>
      </c>
      <c r="BW11" s="188">
        <v>59.7</v>
      </c>
      <c r="BX11" s="188">
        <v>59.7</v>
      </c>
      <c r="BY11" s="188">
        <v>59.8</v>
      </c>
      <c r="BZ11" s="188">
        <v>59.8</v>
      </c>
      <c r="CA11" s="188">
        <v>59.8</v>
      </c>
      <c r="CB11" s="188">
        <v>59.8</v>
      </c>
      <c r="CC11" s="188">
        <v>59.8</v>
      </c>
      <c r="CD11" s="188">
        <v>59.9</v>
      </c>
      <c r="CE11" s="188">
        <v>59.9</v>
      </c>
      <c r="CF11" s="188">
        <v>60</v>
      </c>
      <c r="CG11" s="188">
        <v>60</v>
      </c>
      <c r="CH11" s="188">
        <v>60</v>
      </c>
      <c r="CI11" s="188">
        <v>60.2</v>
      </c>
      <c r="CJ11" s="188">
        <v>60.3</v>
      </c>
      <c r="CK11" s="188">
        <v>60.4</v>
      </c>
    </row>
    <row r="12" spans="1:89" x14ac:dyDescent="0.3">
      <c r="A12" s="19" t="s">
        <v>783</v>
      </c>
      <c r="B12" s="19">
        <v>67.099999999999994</v>
      </c>
      <c r="C12" s="19">
        <v>9</v>
      </c>
      <c r="D12" s="188"/>
      <c r="E12" s="275">
        <v>43912</v>
      </c>
      <c r="F12" s="337">
        <v>13.9</v>
      </c>
      <c r="G12" s="276">
        <f t="shared" ref="G12:G64" si="0">+F12-F11</f>
        <v>1.5</v>
      </c>
      <c r="I12" s="19" t="s">
        <v>807</v>
      </c>
      <c r="J12" s="19">
        <v>39.9</v>
      </c>
      <c r="K12" s="19">
        <v>42.8</v>
      </c>
      <c r="L12" s="19">
        <v>43.4</v>
      </c>
      <c r="M12" s="19">
        <v>43.9</v>
      </c>
      <c r="N12" s="19">
        <v>44.3</v>
      </c>
      <c r="O12" s="19">
        <v>44.8</v>
      </c>
      <c r="P12" s="19">
        <v>45.7</v>
      </c>
      <c r="Q12" s="19">
        <v>46</v>
      </c>
      <c r="R12" s="19">
        <v>46.3</v>
      </c>
      <c r="S12" s="19">
        <v>46.6</v>
      </c>
      <c r="T12" s="19">
        <v>46.9</v>
      </c>
      <c r="U12" s="19">
        <v>48</v>
      </c>
      <c r="V12" s="19">
        <v>48.4</v>
      </c>
      <c r="W12" s="19">
        <v>48.7</v>
      </c>
      <c r="X12" s="19">
        <v>50.1</v>
      </c>
      <c r="Y12" s="19">
        <v>50.3</v>
      </c>
      <c r="Z12" s="19">
        <v>50.5</v>
      </c>
      <c r="AA12" s="19">
        <v>51.1</v>
      </c>
      <c r="AB12" s="19">
        <v>52.3</v>
      </c>
      <c r="AC12" s="19">
        <v>52.5</v>
      </c>
      <c r="AD12" s="19">
        <v>52.8</v>
      </c>
      <c r="AE12" s="19">
        <v>53.2</v>
      </c>
      <c r="AF12" s="19">
        <v>53.5</v>
      </c>
      <c r="AG12" s="19">
        <v>54.2</v>
      </c>
      <c r="AH12" s="19">
        <v>54.4</v>
      </c>
      <c r="AI12" s="19">
        <v>54.6</v>
      </c>
      <c r="AJ12" s="19">
        <v>54.8</v>
      </c>
      <c r="AK12" s="19">
        <v>55</v>
      </c>
      <c r="AL12" s="19">
        <v>55.3</v>
      </c>
      <c r="AM12" s="19">
        <v>55.4</v>
      </c>
      <c r="AN12" s="19">
        <v>55.6</v>
      </c>
      <c r="AO12" s="19">
        <v>55.8</v>
      </c>
      <c r="AP12" s="19">
        <v>55.8</v>
      </c>
      <c r="AQ12" s="19">
        <v>56.1</v>
      </c>
      <c r="AR12" s="19">
        <v>56.2</v>
      </c>
      <c r="AS12" s="19">
        <v>56.3</v>
      </c>
      <c r="AT12" s="19">
        <v>56.4</v>
      </c>
      <c r="AU12" s="19">
        <v>56.6</v>
      </c>
      <c r="AV12" s="19">
        <v>56.7</v>
      </c>
      <c r="AW12" s="19">
        <v>56.8</v>
      </c>
      <c r="AX12" s="19">
        <v>56.8</v>
      </c>
      <c r="AY12" s="19">
        <v>56.9</v>
      </c>
      <c r="AZ12" s="19">
        <v>56.9</v>
      </c>
      <c r="BA12" s="19">
        <v>57</v>
      </c>
      <c r="BB12" s="19">
        <v>57.1</v>
      </c>
      <c r="BC12" s="19">
        <v>57.1</v>
      </c>
      <c r="BD12" s="19">
        <v>57.2</v>
      </c>
      <c r="BE12" s="19">
        <v>57.2</v>
      </c>
      <c r="BF12" s="19">
        <v>57.3</v>
      </c>
      <c r="BG12" s="19">
        <v>57.4</v>
      </c>
      <c r="BH12" s="19">
        <v>57.4</v>
      </c>
      <c r="BI12" s="19">
        <v>57.5</v>
      </c>
      <c r="BJ12" s="19">
        <v>57.5</v>
      </c>
      <c r="BK12" s="19">
        <v>57.6</v>
      </c>
      <c r="BL12" s="19">
        <v>57.6</v>
      </c>
      <c r="BM12" s="19">
        <v>57.7</v>
      </c>
      <c r="BN12" s="19">
        <v>57.7</v>
      </c>
      <c r="BO12" s="19">
        <v>57.7</v>
      </c>
      <c r="BP12" s="19">
        <v>57.8</v>
      </c>
      <c r="BQ12" s="19">
        <v>57.8</v>
      </c>
      <c r="BR12" s="19">
        <v>57.9</v>
      </c>
      <c r="BS12" s="19">
        <v>57.9</v>
      </c>
      <c r="BT12" s="19">
        <v>57.9</v>
      </c>
      <c r="BU12" s="19">
        <v>58.1</v>
      </c>
      <c r="BV12" s="19">
        <v>58.1</v>
      </c>
      <c r="BW12" s="19">
        <v>58.1</v>
      </c>
      <c r="BX12" s="19">
        <v>58.2</v>
      </c>
      <c r="BY12" s="19">
        <v>58.3</v>
      </c>
      <c r="BZ12" s="19">
        <v>58.3</v>
      </c>
      <c r="CA12" s="19">
        <v>58.3</v>
      </c>
      <c r="CB12" s="19">
        <v>58.4</v>
      </c>
      <c r="CC12" s="19">
        <v>58.4</v>
      </c>
      <c r="CD12" s="19">
        <v>58.4</v>
      </c>
      <c r="CE12" s="19">
        <v>58.5</v>
      </c>
      <c r="CF12" s="19">
        <v>58.6</v>
      </c>
      <c r="CG12" s="19">
        <v>58.6</v>
      </c>
      <c r="CH12" s="19">
        <v>58.7</v>
      </c>
      <c r="CI12" s="19">
        <v>58.8</v>
      </c>
      <c r="CJ12" s="19">
        <v>58.9</v>
      </c>
      <c r="CK12" s="19">
        <v>59</v>
      </c>
    </row>
    <row r="13" spans="1:89" x14ac:dyDescent="0.3">
      <c r="A13" s="61" t="s">
        <v>785</v>
      </c>
      <c r="B13" s="188">
        <v>67</v>
      </c>
      <c r="C13" s="188">
        <v>10</v>
      </c>
      <c r="D13" s="188"/>
      <c r="E13" s="272">
        <v>43913</v>
      </c>
      <c r="F13" s="336">
        <v>14.9</v>
      </c>
      <c r="G13" s="274">
        <f t="shared" si="0"/>
        <v>1</v>
      </c>
      <c r="I13" s="61" t="s">
        <v>806</v>
      </c>
      <c r="J13" s="61">
        <v>40.1</v>
      </c>
      <c r="K13" s="61">
        <v>43</v>
      </c>
      <c r="L13" s="61">
        <v>43.6</v>
      </c>
      <c r="M13" s="61">
        <v>44.2</v>
      </c>
      <c r="N13" s="61">
        <v>44.6</v>
      </c>
      <c r="O13" s="61">
        <v>45.1</v>
      </c>
      <c r="P13" s="61">
        <v>46.1</v>
      </c>
      <c r="Q13" s="61">
        <v>46.3</v>
      </c>
      <c r="R13" s="61">
        <v>46.9</v>
      </c>
      <c r="S13" s="61">
        <v>47.4</v>
      </c>
      <c r="T13" s="61">
        <v>47.7</v>
      </c>
      <c r="U13" s="61">
        <v>48.7</v>
      </c>
      <c r="V13" s="61">
        <v>48.9</v>
      </c>
      <c r="W13" s="61">
        <v>49.2</v>
      </c>
      <c r="X13" s="61">
        <v>51.1</v>
      </c>
      <c r="Y13" s="188">
        <v>51.2</v>
      </c>
      <c r="Z13" s="188">
        <v>51.5</v>
      </c>
      <c r="AA13" s="61">
        <v>52.4</v>
      </c>
      <c r="AB13" s="188">
        <v>54.1</v>
      </c>
      <c r="AC13" s="188">
        <v>54.3</v>
      </c>
      <c r="AD13" s="188">
        <v>54.5</v>
      </c>
      <c r="AE13" s="188">
        <v>55.1</v>
      </c>
      <c r="AF13" s="188">
        <v>55.4</v>
      </c>
      <c r="AG13" s="188">
        <v>56.1</v>
      </c>
      <c r="AH13" s="188">
        <v>56.2</v>
      </c>
      <c r="AI13" s="188">
        <v>56.4</v>
      </c>
      <c r="AJ13" s="188">
        <v>56.6</v>
      </c>
      <c r="AK13" s="188">
        <v>56.7</v>
      </c>
      <c r="AL13" s="188">
        <v>57</v>
      </c>
      <c r="AM13" s="188">
        <v>57.1</v>
      </c>
      <c r="AN13" s="188">
        <v>57.2</v>
      </c>
      <c r="AO13" s="188">
        <v>57.3</v>
      </c>
      <c r="AP13" s="188">
        <v>57.3</v>
      </c>
      <c r="AQ13" s="188">
        <v>57.6</v>
      </c>
      <c r="AR13" s="188">
        <v>57.6</v>
      </c>
      <c r="AS13" s="188">
        <v>57.7</v>
      </c>
      <c r="AT13" s="188">
        <v>57.7</v>
      </c>
      <c r="AU13" s="188">
        <v>57.9</v>
      </c>
      <c r="AV13" s="188">
        <v>57.9</v>
      </c>
      <c r="AW13" s="188">
        <v>58</v>
      </c>
      <c r="AX13" s="188">
        <v>58</v>
      </c>
      <c r="AY13" s="188">
        <v>58</v>
      </c>
      <c r="AZ13" s="188">
        <v>58.1</v>
      </c>
      <c r="BA13" s="188">
        <v>58.1</v>
      </c>
      <c r="BB13" s="188">
        <v>58.2</v>
      </c>
      <c r="BC13" s="188">
        <v>58.3</v>
      </c>
      <c r="BD13" s="188">
        <v>58.3</v>
      </c>
      <c r="BE13" s="188">
        <v>58.3</v>
      </c>
      <c r="BF13" s="188">
        <v>58.4</v>
      </c>
      <c r="BG13" s="188">
        <v>58.6</v>
      </c>
      <c r="BH13" s="188">
        <v>58.6</v>
      </c>
      <c r="BI13" s="188">
        <v>58.7</v>
      </c>
      <c r="BJ13" s="188">
        <v>58.7</v>
      </c>
      <c r="BK13" s="188">
        <v>58.7</v>
      </c>
      <c r="BL13" s="188">
        <v>58.8</v>
      </c>
      <c r="BM13" s="188">
        <v>58.8</v>
      </c>
      <c r="BN13" s="188">
        <v>58.8</v>
      </c>
      <c r="BO13" s="188">
        <v>58.8</v>
      </c>
      <c r="BP13" s="188">
        <v>58.9</v>
      </c>
      <c r="BQ13" s="188">
        <v>58.9</v>
      </c>
      <c r="BR13" s="188">
        <v>58.9</v>
      </c>
      <c r="BS13" s="188">
        <v>58.9</v>
      </c>
      <c r="BT13" s="188">
        <v>59</v>
      </c>
      <c r="BU13" s="188">
        <v>59</v>
      </c>
      <c r="BV13" s="188">
        <v>59</v>
      </c>
      <c r="BW13" s="188">
        <v>59</v>
      </c>
      <c r="BX13" s="188">
        <v>59.1</v>
      </c>
      <c r="BY13" s="188">
        <v>59.1</v>
      </c>
      <c r="BZ13" s="188">
        <v>59.2</v>
      </c>
      <c r="CA13" s="188">
        <v>59.2</v>
      </c>
      <c r="CB13" s="188">
        <v>59.2</v>
      </c>
      <c r="CC13" s="188">
        <v>59.2</v>
      </c>
      <c r="CD13" s="188">
        <v>59.2</v>
      </c>
      <c r="CE13" s="188">
        <v>59.3</v>
      </c>
      <c r="CF13" s="188">
        <v>59.4</v>
      </c>
      <c r="CG13" s="188">
        <v>59.4</v>
      </c>
      <c r="CH13" s="188">
        <v>59.5</v>
      </c>
      <c r="CI13" s="188">
        <v>59.7</v>
      </c>
      <c r="CJ13" s="188">
        <v>59.7</v>
      </c>
      <c r="CK13" s="188">
        <v>59.8</v>
      </c>
    </row>
    <row r="14" spans="1:89" x14ac:dyDescent="0.3">
      <c r="A14" s="19" t="s">
        <v>786</v>
      </c>
      <c r="B14" s="19">
        <v>66.900000000000006</v>
      </c>
      <c r="C14" s="19">
        <v>11</v>
      </c>
      <c r="D14" s="188"/>
      <c r="E14" s="275">
        <v>43914</v>
      </c>
      <c r="F14" s="337">
        <v>17.3</v>
      </c>
      <c r="G14" s="276">
        <f t="shared" si="0"/>
        <v>2.4000000000000004</v>
      </c>
      <c r="I14" s="19" t="s">
        <v>809</v>
      </c>
      <c r="J14" s="19">
        <v>39.1</v>
      </c>
      <c r="K14" s="19">
        <v>42.1</v>
      </c>
      <c r="L14" s="19">
        <v>42.6</v>
      </c>
      <c r="M14" s="19">
        <v>43.2</v>
      </c>
      <c r="N14" s="19">
        <v>43.7</v>
      </c>
      <c r="O14" s="19">
        <v>44.3</v>
      </c>
      <c r="P14" s="19">
        <v>45.3</v>
      </c>
      <c r="Q14" s="19">
        <v>45.5</v>
      </c>
      <c r="R14" s="19">
        <v>46</v>
      </c>
      <c r="S14" s="19">
        <v>46.5</v>
      </c>
      <c r="T14" s="19">
        <v>46.8</v>
      </c>
      <c r="U14" s="19">
        <v>47.7</v>
      </c>
      <c r="V14" s="19">
        <v>47.9</v>
      </c>
      <c r="W14" s="19">
        <v>48.1</v>
      </c>
      <c r="X14" s="19">
        <v>49.9</v>
      </c>
      <c r="Y14" s="19">
        <v>50.1</v>
      </c>
      <c r="Z14" s="19">
        <v>50.4</v>
      </c>
      <c r="AA14" s="19">
        <v>51.2</v>
      </c>
      <c r="AB14" s="19">
        <v>52.7</v>
      </c>
      <c r="AC14" s="19">
        <v>52.9</v>
      </c>
      <c r="AD14" s="19">
        <v>53.1</v>
      </c>
      <c r="AE14" s="19">
        <v>53.6</v>
      </c>
      <c r="AF14" s="19">
        <v>53.9</v>
      </c>
      <c r="AG14" s="19">
        <v>54.6</v>
      </c>
      <c r="AH14" s="19">
        <v>54.7</v>
      </c>
      <c r="AI14" s="19">
        <v>54.9</v>
      </c>
      <c r="AJ14" s="19">
        <v>55.1</v>
      </c>
      <c r="AK14" s="19">
        <v>55.3</v>
      </c>
      <c r="AL14" s="19">
        <v>55.6</v>
      </c>
      <c r="AM14" s="19">
        <v>55.7</v>
      </c>
      <c r="AN14" s="19">
        <v>55.8</v>
      </c>
      <c r="AO14" s="19">
        <v>56</v>
      </c>
      <c r="AP14" s="19">
        <v>56</v>
      </c>
      <c r="AQ14" s="19">
        <v>56.2</v>
      </c>
      <c r="AR14" s="19">
        <v>56.2</v>
      </c>
      <c r="AS14" s="19">
        <v>56.3</v>
      </c>
      <c r="AT14" s="19">
        <v>56.4</v>
      </c>
      <c r="AU14" s="19">
        <v>56.6</v>
      </c>
      <c r="AV14" s="19">
        <v>56.6</v>
      </c>
      <c r="AW14" s="19">
        <v>56.7</v>
      </c>
      <c r="AX14" s="19">
        <v>56.7</v>
      </c>
      <c r="AY14" s="19">
        <v>56.7</v>
      </c>
      <c r="AZ14" s="19">
        <v>56.8</v>
      </c>
      <c r="BA14" s="19">
        <v>56.8</v>
      </c>
      <c r="BB14" s="19">
        <v>56.9</v>
      </c>
      <c r="BC14" s="19">
        <v>57</v>
      </c>
      <c r="BD14" s="19">
        <v>57</v>
      </c>
      <c r="BE14" s="19">
        <v>57.1</v>
      </c>
      <c r="BF14" s="19">
        <v>57.1</v>
      </c>
      <c r="BG14" s="19">
        <v>57.4</v>
      </c>
      <c r="BH14" s="19">
        <v>57.4</v>
      </c>
      <c r="BI14" s="19">
        <v>57.4</v>
      </c>
      <c r="BJ14" s="19">
        <v>57.5</v>
      </c>
      <c r="BK14" s="19">
        <v>57.5</v>
      </c>
      <c r="BL14" s="19">
        <v>57.5</v>
      </c>
      <c r="BM14" s="19">
        <v>57.6</v>
      </c>
      <c r="BN14" s="19">
        <v>57.6</v>
      </c>
      <c r="BO14" s="19">
        <v>57.6</v>
      </c>
      <c r="BP14" s="19">
        <v>57.6</v>
      </c>
      <c r="BQ14" s="19">
        <v>57.7</v>
      </c>
      <c r="BR14" s="19">
        <v>57.7</v>
      </c>
      <c r="BS14" s="19">
        <v>57.7</v>
      </c>
      <c r="BT14" s="19">
        <v>57.7</v>
      </c>
      <c r="BU14" s="19">
        <v>57.8</v>
      </c>
      <c r="BV14" s="19">
        <v>57.8</v>
      </c>
      <c r="BW14" s="19">
        <v>57.8</v>
      </c>
      <c r="BX14" s="19">
        <v>57.9</v>
      </c>
      <c r="BY14" s="19">
        <v>57.9</v>
      </c>
      <c r="BZ14" s="19">
        <v>57.9</v>
      </c>
      <c r="CA14" s="19">
        <v>57.9</v>
      </c>
      <c r="CB14" s="19">
        <v>57.9</v>
      </c>
      <c r="CC14" s="19">
        <v>58</v>
      </c>
      <c r="CD14" s="19">
        <v>58</v>
      </c>
      <c r="CE14" s="19">
        <v>58.1</v>
      </c>
      <c r="CF14" s="19">
        <v>58.1</v>
      </c>
      <c r="CG14" s="19">
        <v>58.2</v>
      </c>
      <c r="CH14" s="19">
        <v>58.2</v>
      </c>
      <c r="CI14" s="19">
        <v>58.3</v>
      </c>
      <c r="CJ14" s="19">
        <v>58.4</v>
      </c>
      <c r="CK14" s="19">
        <v>58.5</v>
      </c>
    </row>
    <row r="15" spans="1:89" x14ac:dyDescent="0.3">
      <c r="A15" s="61" t="s">
        <v>788</v>
      </c>
      <c r="B15" s="188">
        <v>66.8</v>
      </c>
      <c r="C15" s="188">
        <v>12</v>
      </c>
      <c r="D15" s="188"/>
      <c r="E15" s="272">
        <v>43915</v>
      </c>
      <c r="F15" s="336">
        <v>20</v>
      </c>
      <c r="G15" s="274">
        <f t="shared" si="0"/>
        <v>2.6999999999999993</v>
      </c>
      <c r="I15" s="61" t="s">
        <v>819</v>
      </c>
      <c r="J15" s="61">
        <v>33.9</v>
      </c>
      <c r="K15" s="61">
        <v>37.200000000000003</v>
      </c>
      <c r="L15" s="61">
        <v>37.9</v>
      </c>
      <c r="M15" s="61">
        <v>38.799999999999997</v>
      </c>
      <c r="N15" s="61">
        <v>39.799999999999997</v>
      </c>
      <c r="O15" s="61">
        <v>40.5</v>
      </c>
      <c r="P15" s="61">
        <v>41.9</v>
      </c>
      <c r="Q15" s="61">
        <v>42.2</v>
      </c>
      <c r="R15" s="61">
        <v>42.6</v>
      </c>
      <c r="S15" s="61">
        <v>42.9</v>
      </c>
      <c r="T15" s="61">
        <v>43.2</v>
      </c>
      <c r="U15" s="61">
        <v>44.1</v>
      </c>
      <c r="V15" s="61">
        <v>44.6</v>
      </c>
      <c r="W15" s="61">
        <v>44.8</v>
      </c>
      <c r="X15" s="61">
        <v>47.3</v>
      </c>
      <c r="Y15" s="188">
        <v>47.6</v>
      </c>
      <c r="Z15" s="188">
        <v>47.7</v>
      </c>
      <c r="AA15" s="61">
        <v>48.3</v>
      </c>
      <c r="AB15" s="188">
        <v>49.3</v>
      </c>
      <c r="AC15" s="188">
        <v>49.8</v>
      </c>
      <c r="AD15" s="188">
        <v>50.1</v>
      </c>
      <c r="AE15" s="188">
        <v>50.9</v>
      </c>
      <c r="AF15" s="188">
        <v>51.5</v>
      </c>
      <c r="AG15" s="188">
        <v>52.6</v>
      </c>
      <c r="AH15" s="188">
        <v>52.8</v>
      </c>
      <c r="AI15" s="188">
        <v>52.9</v>
      </c>
      <c r="AJ15" s="188">
        <v>53.2</v>
      </c>
      <c r="AK15" s="188">
        <v>53.4</v>
      </c>
      <c r="AL15" s="188">
        <v>54</v>
      </c>
      <c r="AM15" s="188">
        <v>54.1</v>
      </c>
      <c r="AN15" s="188">
        <v>54.2</v>
      </c>
      <c r="AO15" s="188">
        <v>54.5</v>
      </c>
      <c r="AP15" s="188">
        <v>54.5</v>
      </c>
      <c r="AQ15" s="188">
        <v>54.8</v>
      </c>
      <c r="AR15" s="188">
        <v>54.8</v>
      </c>
      <c r="AS15" s="188">
        <v>54.9</v>
      </c>
      <c r="AT15" s="188">
        <v>55</v>
      </c>
      <c r="AU15" s="188">
        <v>55.2</v>
      </c>
      <c r="AV15" s="188">
        <v>55.3</v>
      </c>
      <c r="AW15" s="188">
        <v>55.3</v>
      </c>
      <c r="AX15" s="188">
        <v>55.3</v>
      </c>
      <c r="AY15" s="188">
        <v>55.4</v>
      </c>
      <c r="AZ15" s="188">
        <v>55.4</v>
      </c>
      <c r="BA15" s="188">
        <v>55.5</v>
      </c>
      <c r="BB15" s="188">
        <v>55.6</v>
      </c>
      <c r="BC15" s="188">
        <v>55.6</v>
      </c>
      <c r="BD15" s="188">
        <v>55.7</v>
      </c>
      <c r="BE15" s="188">
        <v>55.7</v>
      </c>
      <c r="BF15" s="188">
        <v>55.7</v>
      </c>
      <c r="BG15" s="188">
        <v>56.8</v>
      </c>
      <c r="BH15" s="188">
        <v>57</v>
      </c>
      <c r="BI15" s="188">
        <v>57.2</v>
      </c>
      <c r="BJ15" s="188">
        <v>57.3</v>
      </c>
      <c r="BK15" s="188">
        <v>57.4</v>
      </c>
      <c r="BL15" s="188">
        <v>57.6</v>
      </c>
      <c r="BM15" s="188">
        <v>57.6</v>
      </c>
      <c r="BN15" s="188">
        <v>57.7</v>
      </c>
      <c r="BO15" s="188">
        <v>57.8</v>
      </c>
      <c r="BP15" s="188">
        <v>57.8</v>
      </c>
      <c r="BQ15" s="188">
        <v>58</v>
      </c>
      <c r="BR15" s="188">
        <v>58</v>
      </c>
      <c r="BS15" s="188">
        <v>58</v>
      </c>
      <c r="BT15" s="188">
        <v>58.1</v>
      </c>
      <c r="BU15" s="188">
        <v>58.1</v>
      </c>
      <c r="BV15" s="188">
        <v>58.2</v>
      </c>
      <c r="BW15" s="188">
        <v>58.2</v>
      </c>
      <c r="BX15" s="188">
        <v>58.3</v>
      </c>
      <c r="BY15" s="188">
        <v>58.3</v>
      </c>
      <c r="BZ15" s="188">
        <v>58.3</v>
      </c>
      <c r="CA15" s="188">
        <v>58.4</v>
      </c>
      <c r="CB15" s="188">
        <v>58.4</v>
      </c>
      <c r="CC15" s="188">
        <v>58.4</v>
      </c>
      <c r="CD15" s="188">
        <v>58.5</v>
      </c>
      <c r="CE15" s="188">
        <v>58.6</v>
      </c>
      <c r="CF15" s="188">
        <v>58.6</v>
      </c>
      <c r="CG15" s="188">
        <v>58.7</v>
      </c>
      <c r="CH15" s="188">
        <v>58.7</v>
      </c>
      <c r="CI15" s="188">
        <v>58.7</v>
      </c>
      <c r="CJ15" s="188">
        <v>58.8</v>
      </c>
      <c r="CK15" s="188">
        <v>58.8</v>
      </c>
    </row>
    <row r="16" spans="1:89" x14ac:dyDescent="0.3">
      <c r="A16" s="19" t="s">
        <v>790</v>
      </c>
      <c r="B16" s="19">
        <v>66.599999999999994</v>
      </c>
      <c r="C16" s="19">
        <v>13</v>
      </c>
      <c r="D16" s="188"/>
      <c r="E16" s="275">
        <v>43916</v>
      </c>
      <c r="F16" s="337">
        <v>22.1</v>
      </c>
      <c r="G16" s="276">
        <f t="shared" si="0"/>
        <v>2.1000000000000014</v>
      </c>
      <c r="I16" s="19" t="s">
        <v>788</v>
      </c>
      <c r="J16" s="19">
        <v>44.2</v>
      </c>
      <c r="K16" s="19">
        <v>47.5</v>
      </c>
      <c r="L16" s="19">
        <v>48.1</v>
      </c>
      <c r="M16" s="19">
        <v>48.8</v>
      </c>
      <c r="N16" s="19">
        <v>49.3</v>
      </c>
      <c r="O16" s="19">
        <v>49.7</v>
      </c>
      <c r="P16" s="19">
        <v>51.1</v>
      </c>
      <c r="Q16" s="19">
        <v>51.6</v>
      </c>
      <c r="R16" s="19">
        <v>52.1</v>
      </c>
      <c r="S16" s="19">
        <v>52.7</v>
      </c>
      <c r="T16" s="19">
        <v>53.1</v>
      </c>
      <c r="U16" s="19">
        <v>53.9</v>
      </c>
      <c r="V16" s="19">
        <v>54.1</v>
      </c>
      <c r="W16" s="19">
        <v>54.3</v>
      </c>
      <c r="X16" s="19">
        <v>56.4</v>
      </c>
      <c r="Y16" s="19">
        <v>56.6</v>
      </c>
      <c r="Z16" s="19">
        <v>56.9</v>
      </c>
      <c r="AA16" s="19">
        <v>57.8</v>
      </c>
      <c r="AB16" s="19">
        <v>59.3</v>
      </c>
      <c r="AC16" s="19">
        <v>59.6</v>
      </c>
      <c r="AD16" s="19">
        <v>59.8</v>
      </c>
      <c r="AE16" s="19">
        <v>60.3</v>
      </c>
      <c r="AF16" s="19">
        <v>60.6</v>
      </c>
      <c r="AG16" s="19">
        <v>61.2</v>
      </c>
      <c r="AH16" s="19">
        <v>61.3</v>
      </c>
      <c r="AI16" s="19">
        <v>61.4</v>
      </c>
      <c r="AJ16" s="19">
        <v>61.5</v>
      </c>
      <c r="AK16" s="19">
        <v>61.7</v>
      </c>
      <c r="AL16" s="19">
        <v>62</v>
      </c>
      <c r="AM16" s="19">
        <v>62</v>
      </c>
      <c r="AN16" s="19">
        <v>62.1</v>
      </c>
      <c r="AO16" s="19">
        <v>62.3</v>
      </c>
      <c r="AP16" s="19">
        <v>62.3</v>
      </c>
      <c r="AQ16" s="19">
        <v>62.4</v>
      </c>
      <c r="AR16" s="19">
        <v>62.5</v>
      </c>
      <c r="AS16" s="19">
        <v>62.5</v>
      </c>
      <c r="AT16" s="19">
        <v>62.6</v>
      </c>
      <c r="AU16" s="19">
        <v>62.7</v>
      </c>
      <c r="AV16" s="19">
        <v>62.7</v>
      </c>
      <c r="AW16" s="19">
        <v>62.8</v>
      </c>
      <c r="AX16" s="19">
        <v>62.8</v>
      </c>
      <c r="AY16" s="19">
        <v>62.8</v>
      </c>
      <c r="AZ16" s="19">
        <v>62.8</v>
      </c>
      <c r="BA16" s="19">
        <v>62.9</v>
      </c>
      <c r="BB16" s="19">
        <v>62.9</v>
      </c>
      <c r="BC16" s="19">
        <v>63</v>
      </c>
      <c r="BD16" s="19">
        <v>63</v>
      </c>
      <c r="BE16" s="19">
        <v>63</v>
      </c>
      <c r="BF16" s="19">
        <v>63.1</v>
      </c>
      <c r="BG16" s="19">
        <v>64.900000000000006</v>
      </c>
      <c r="BH16" s="19">
        <v>65</v>
      </c>
      <c r="BI16" s="19">
        <v>65</v>
      </c>
      <c r="BJ16" s="19">
        <v>65</v>
      </c>
      <c r="BK16" s="19">
        <v>65.099999999999994</v>
      </c>
      <c r="BL16" s="19">
        <v>65.099999999999994</v>
      </c>
      <c r="BM16" s="19">
        <v>65.2</v>
      </c>
      <c r="BN16" s="19">
        <v>65.2</v>
      </c>
      <c r="BO16" s="19">
        <v>65.2</v>
      </c>
      <c r="BP16" s="19">
        <v>65.2</v>
      </c>
      <c r="BQ16" s="19">
        <v>65.3</v>
      </c>
      <c r="BR16" s="19">
        <v>65.3</v>
      </c>
      <c r="BS16" s="19">
        <v>65.3</v>
      </c>
      <c r="BT16" s="19">
        <v>65.3</v>
      </c>
      <c r="BU16" s="19">
        <v>65.400000000000006</v>
      </c>
      <c r="BV16" s="19">
        <v>65.400000000000006</v>
      </c>
      <c r="BW16" s="19">
        <v>65.400000000000006</v>
      </c>
      <c r="BX16" s="19">
        <v>65.400000000000006</v>
      </c>
      <c r="BY16" s="19">
        <v>65.5</v>
      </c>
      <c r="BZ16" s="19">
        <v>65.5</v>
      </c>
      <c r="CA16" s="19">
        <v>65.5</v>
      </c>
      <c r="CB16" s="19">
        <v>65.5</v>
      </c>
      <c r="CC16" s="19">
        <v>65.5</v>
      </c>
      <c r="CD16" s="19">
        <v>65.7</v>
      </c>
      <c r="CE16" s="19">
        <v>65.8</v>
      </c>
      <c r="CF16" s="19">
        <v>65.900000000000006</v>
      </c>
      <c r="CG16" s="19">
        <v>66</v>
      </c>
      <c r="CH16" s="19">
        <v>66.2</v>
      </c>
      <c r="CI16" s="19">
        <v>66.5</v>
      </c>
      <c r="CJ16" s="19">
        <v>66.7</v>
      </c>
      <c r="CK16" s="19">
        <v>66.8</v>
      </c>
    </row>
    <row r="17" spans="1:89" x14ac:dyDescent="0.3">
      <c r="A17" s="61" t="s">
        <v>782</v>
      </c>
      <c r="B17" s="188">
        <v>66.5</v>
      </c>
      <c r="C17" s="188">
        <v>14</v>
      </c>
      <c r="D17" s="188"/>
      <c r="E17" s="272">
        <v>43917</v>
      </c>
      <c r="F17" s="336">
        <v>24.2</v>
      </c>
      <c r="G17" s="274">
        <f t="shared" si="0"/>
        <v>2.0999999999999979</v>
      </c>
      <c r="I17" s="61" t="s">
        <v>784</v>
      </c>
      <c r="J17" s="61">
        <v>45.9</v>
      </c>
      <c r="K17" s="61">
        <v>49.2</v>
      </c>
      <c r="L17" s="61">
        <v>49.8</v>
      </c>
      <c r="M17" s="61">
        <v>50.4</v>
      </c>
      <c r="N17" s="61">
        <v>50.8</v>
      </c>
      <c r="O17" s="61">
        <v>51.2</v>
      </c>
      <c r="P17" s="61">
        <v>52.2</v>
      </c>
      <c r="Q17" s="61">
        <v>52.5</v>
      </c>
      <c r="R17" s="61">
        <v>53</v>
      </c>
      <c r="S17" s="61">
        <v>53.4</v>
      </c>
      <c r="T17" s="61">
        <v>53.9</v>
      </c>
      <c r="U17" s="61">
        <v>55.1</v>
      </c>
      <c r="V17" s="61">
        <v>55.4</v>
      </c>
      <c r="W17" s="61">
        <v>55.7</v>
      </c>
      <c r="X17" s="61">
        <v>58.1</v>
      </c>
      <c r="Y17" s="188">
        <v>58.4</v>
      </c>
      <c r="Z17" s="188">
        <v>58.7</v>
      </c>
      <c r="AA17" s="61">
        <v>59.6</v>
      </c>
      <c r="AB17" s="188">
        <v>61.6</v>
      </c>
      <c r="AC17" s="188">
        <v>61.8</v>
      </c>
      <c r="AD17" s="188">
        <v>62</v>
      </c>
      <c r="AE17" s="188">
        <v>62.4</v>
      </c>
      <c r="AF17" s="188">
        <v>62.7</v>
      </c>
      <c r="AG17" s="188">
        <v>63.5</v>
      </c>
      <c r="AH17" s="188">
        <v>63.7</v>
      </c>
      <c r="AI17" s="188">
        <v>63.8</v>
      </c>
      <c r="AJ17" s="188">
        <v>64</v>
      </c>
      <c r="AK17" s="188">
        <v>64.2</v>
      </c>
      <c r="AL17" s="188">
        <v>64.5</v>
      </c>
      <c r="AM17" s="188">
        <v>64.599999999999994</v>
      </c>
      <c r="AN17" s="188">
        <v>64.7</v>
      </c>
      <c r="AO17" s="188">
        <v>64.900000000000006</v>
      </c>
      <c r="AP17" s="188">
        <v>64.900000000000006</v>
      </c>
      <c r="AQ17" s="188">
        <v>65.099999999999994</v>
      </c>
      <c r="AR17" s="188">
        <v>65.2</v>
      </c>
      <c r="AS17" s="188">
        <v>65.2</v>
      </c>
      <c r="AT17" s="188">
        <v>65.3</v>
      </c>
      <c r="AU17" s="188">
        <v>65.5</v>
      </c>
      <c r="AV17" s="188">
        <v>65.5</v>
      </c>
      <c r="AW17" s="188">
        <v>65.5</v>
      </c>
      <c r="AX17" s="188">
        <v>65.5</v>
      </c>
      <c r="AY17" s="188">
        <v>65.599999999999994</v>
      </c>
      <c r="AZ17" s="188">
        <v>65.599999999999994</v>
      </c>
      <c r="BA17" s="188">
        <v>65.7</v>
      </c>
      <c r="BB17" s="188">
        <v>65.8</v>
      </c>
      <c r="BC17" s="188">
        <v>65.8</v>
      </c>
      <c r="BD17" s="188">
        <v>65.900000000000006</v>
      </c>
      <c r="BE17" s="188">
        <v>65.900000000000006</v>
      </c>
      <c r="BF17" s="188">
        <v>65.900000000000006</v>
      </c>
      <c r="BG17" s="188">
        <v>66.099999999999994</v>
      </c>
      <c r="BH17" s="188">
        <v>66.2</v>
      </c>
      <c r="BI17" s="188">
        <v>66.2</v>
      </c>
      <c r="BJ17" s="188">
        <v>66.2</v>
      </c>
      <c r="BK17" s="188">
        <v>66.3</v>
      </c>
      <c r="BL17" s="188">
        <v>66.3</v>
      </c>
      <c r="BM17" s="188">
        <v>66.400000000000006</v>
      </c>
      <c r="BN17" s="188">
        <v>66.400000000000006</v>
      </c>
      <c r="BO17" s="188">
        <v>66.400000000000006</v>
      </c>
      <c r="BP17" s="188">
        <v>66.5</v>
      </c>
      <c r="BQ17" s="188">
        <v>66.5</v>
      </c>
      <c r="BR17" s="188">
        <v>66.5</v>
      </c>
      <c r="BS17" s="188">
        <v>66.599999999999994</v>
      </c>
      <c r="BT17" s="188">
        <v>66.599999999999994</v>
      </c>
      <c r="BU17" s="188">
        <v>66.7</v>
      </c>
      <c r="BV17" s="188">
        <v>66.7</v>
      </c>
      <c r="BW17" s="188">
        <v>66.7</v>
      </c>
      <c r="BX17" s="188">
        <v>66.8</v>
      </c>
      <c r="BY17" s="188">
        <v>66.8</v>
      </c>
      <c r="BZ17" s="188">
        <v>66.8</v>
      </c>
      <c r="CA17" s="188">
        <v>66.900000000000006</v>
      </c>
      <c r="CB17" s="188">
        <v>66.900000000000006</v>
      </c>
      <c r="CC17" s="188">
        <v>66.900000000000006</v>
      </c>
      <c r="CD17" s="188">
        <v>67</v>
      </c>
      <c r="CE17" s="188">
        <v>67</v>
      </c>
      <c r="CF17" s="188">
        <v>67.099999999999994</v>
      </c>
      <c r="CG17" s="188">
        <v>67.099999999999994</v>
      </c>
      <c r="CH17" s="188">
        <v>67.099999999999994</v>
      </c>
      <c r="CI17" s="188">
        <v>67.2</v>
      </c>
      <c r="CJ17" s="188">
        <v>67.3</v>
      </c>
      <c r="CK17" s="188">
        <v>67.400000000000006</v>
      </c>
    </row>
    <row r="18" spans="1:89" x14ac:dyDescent="0.3">
      <c r="A18" s="19" t="s">
        <v>792</v>
      </c>
      <c r="B18" s="19">
        <v>66.400000000000006</v>
      </c>
      <c r="C18" s="19">
        <v>15</v>
      </c>
      <c r="D18" s="188"/>
      <c r="E18" s="275">
        <v>43918</v>
      </c>
      <c r="F18" s="337">
        <v>25.5</v>
      </c>
      <c r="G18" s="276">
        <f t="shared" si="0"/>
        <v>1.3000000000000007</v>
      </c>
      <c r="I18" s="19" t="s">
        <v>786</v>
      </c>
      <c r="J18" s="19">
        <v>45</v>
      </c>
      <c r="K18" s="19">
        <v>48.2</v>
      </c>
      <c r="L18" s="19">
        <v>48.8</v>
      </c>
      <c r="M18" s="19">
        <v>49.4</v>
      </c>
      <c r="N18" s="19">
        <v>49.8</v>
      </c>
      <c r="O18" s="19">
        <v>50.3</v>
      </c>
      <c r="P18" s="19">
        <v>51.3</v>
      </c>
      <c r="Q18" s="19">
        <v>51.5</v>
      </c>
      <c r="R18" s="19">
        <v>51.9</v>
      </c>
      <c r="S18" s="19">
        <v>52.2</v>
      </c>
      <c r="T18" s="19">
        <v>52.5</v>
      </c>
      <c r="U18" s="19">
        <v>53.6</v>
      </c>
      <c r="V18" s="19">
        <v>54.1</v>
      </c>
      <c r="W18" s="19">
        <v>54.5</v>
      </c>
      <c r="X18" s="19">
        <v>57.4</v>
      </c>
      <c r="Y18" s="19">
        <v>57.6</v>
      </c>
      <c r="Z18" s="19">
        <v>57.8</v>
      </c>
      <c r="AA18" s="19">
        <v>58.9</v>
      </c>
      <c r="AB18" s="19">
        <v>61</v>
      </c>
      <c r="AC18" s="19">
        <v>61.3</v>
      </c>
      <c r="AD18" s="19">
        <v>61.5</v>
      </c>
      <c r="AE18" s="19">
        <v>62</v>
      </c>
      <c r="AF18" s="19">
        <v>62.4</v>
      </c>
      <c r="AG18" s="19">
        <v>63.3</v>
      </c>
      <c r="AH18" s="19">
        <v>63.4</v>
      </c>
      <c r="AI18" s="19">
        <v>63.6</v>
      </c>
      <c r="AJ18" s="19">
        <v>63.8</v>
      </c>
      <c r="AK18" s="19">
        <v>64</v>
      </c>
      <c r="AL18" s="19">
        <v>64.3</v>
      </c>
      <c r="AM18" s="19">
        <v>64.400000000000006</v>
      </c>
      <c r="AN18" s="19">
        <v>64.5</v>
      </c>
      <c r="AO18" s="19">
        <v>64.7</v>
      </c>
      <c r="AP18" s="19">
        <v>64.7</v>
      </c>
      <c r="AQ18" s="19">
        <v>64.900000000000006</v>
      </c>
      <c r="AR18" s="19">
        <v>64.900000000000006</v>
      </c>
      <c r="AS18" s="19">
        <v>65</v>
      </c>
      <c r="AT18" s="19">
        <v>65.099999999999994</v>
      </c>
      <c r="AU18" s="19">
        <v>65.2</v>
      </c>
      <c r="AV18" s="19">
        <v>65.2</v>
      </c>
      <c r="AW18" s="19">
        <v>65.3</v>
      </c>
      <c r="AX18" s="19">
        <v>65.3</v>
      </c>
      <c r="AY18" s="19">
        <v>65.400000000000006</v>
      </c>
      <c r="AZ18" s="19">
        <v>65.400000000000006</v>
      </c>
      <c r="BA18" s="19">
        <v>65.400000000000006</v>
      </c>
      <c r="BB18" s="19">
        <v>65.5</v>
      </c>
      <c r="BC18" s="19">
        <v>65.5</v>
      </c>
      <c r="BD18" s="19">
        <v>65.599999999999994</v>
      </c>
      <c r="BE18" s="19">
        <v>65.599999999999994</v>
      </c>
      <c r="BF18" s="19">
        <v>65.599999999999994</v>
      </c>
      <c r="BG18" s="19">
        <v>65.900000000000006</v>
      </c>
      <c r="BH18" s="19">
        <v>66</v>
      </c>
      <c r="BI18" s="19">
        <v>66</v>
      </c>
      <c r="BJ18" s="19">
        <v>66</v>
      </c>
      <c r="BK18" s="19">
        <v>66</v>
      </c>
      <c r="BL18" s="19">
        <v>66.099999999999994</v>
      </c>
      <c r="BM18" s="19">
        <v>66.099999999999994</v>
      </c>
      <c r="BN18" s="19">
        <v>66.099999999999994</v>
      </c>
      <c r="BO18" s="19">
        <v>66.099999999999994</v>
      </c>
      <c r="BP18" s="19">
        <v>66.099999999999994</v>
      </c>
      <c r="BQ18" s="19">
        <v>66.2</v>
      </c>
      <c r="BR18" s="19">
        <v>66.2</v>
      </c>
      <c r="BS18" s="19">
        <v>66.2</v>
      </c>
      <c r="BT18" s="19">
        <v>66.2</v>
      </c>
      <c r="BU18" s="19">
        <v>66.3</v>
      </c>
      <c r="BV18" s="19">
        <v>66.3</v>
      </c>
      <c r="BW18" s="19">
        <v>66.3</v>
      </c>
      <c r="BX18" s="19">
        <v>66.3</v>
      </c>
      <c r="BY18" s="19">
        <v>66.3</v>
      </c>
      <c r="BZ18" s="19">
        <v>66.400000000000006</v>
      </c>
      <c r="CA18" s="19">
        <v>66.400000000000006</v>
      </c>
      <c r="CB18" s="19">
        <v>66.400000000000006</v>
      </c>
      <c r="CC18" s="19">
        <v>66.400000000000006</v>
      </c>
      <c r="CD18" s="19">
        <v>66.400000000000006</v>
      </c>
      <c r="CE18" s="19">
        <v>66.599999999999994</v>
      </c>
      <c r="CF18" s="19">
        <v>66.599999999999994</v>
      </c>
      <c r="CG18" s="19">
        <v>66.599999999999994</v>
      </c>
      <c r="CH18" s="19">
        <v>66.599999999999994</v>
      </c>
      <c r="CI18" s="19">
        <v>66.7</v>
      </c>
      <c r="CJ18" s="19">
        <v>66.8</v>
      </c>
      <c r="CK18" s="19">
        <v>66.900000000000006</v>
      </c>
    </row>
    <row r="19" spans="1:89" x14ac:dyDescent="0.3">
      <c r="A19" s="61" t="s">
        <v>789</v>
      </c>
      <c r="B19" s="188">
        <v>66</v>
      </c>
      <c r="C19" s="188">
        <v>16</v>
      </c>
      <c r="D19" s="188"/>
      <c r="E19" s="272">
        <v>43919</v>
      </c>
      <c r="F19" s="336">
        <v>26.8</v>
      </c>
      <c r="G19" s="274">
        <f t="shared" si="0"/>
        <v>1.3000000000000007</v>
      </c>
      <c r="I19" s="61" t="s">
        <v>779</v>
      </c>
      <c r="J19" s="61">
        <v>47.4</v>
      </c>
      <c r="K19" s="61">
        <v>50.3</v>
      </c>
      <c r="L19" s="61">
        <v>50.9</v>
      </c>
      <c r="M19" s="61">
        <v>51.4</v>
      </c>
      <c r="N19" s="61">
        <v>51.8</v>
      </c>
      <c r="O19" s="61">
        <v>52.3</v>
      </c>
      <c r="P19" s="61">
        <v>53.6</v>
      </c>
      <c r="Q19" s="61">
        <v>54</v>
      </c>
      <c r="R19" s="61">
        <v>54.7</v>
      </c>
      <c r="S19" s="61">
        <v>55.4</v>
      </c>
      <c r="T19" s="61">
        <v>55.7</v>
      </c>
      <c r="U19" s="61">
        <v>56.7</v>
      </c>
      <c r="V19" s="61">
        <v>56.9</v>
      </c>
      <c r="W19" s="61">
        <v>57.4</v>
      </c>
      <c r="X19" s="61">
        <v>61.1</v>
      </c>
      <c r="Y19" s="188">
        <v>61.2</v>
      </c>
      <c r="Z19" s="188">
        <v>61.4</v>
      </c>
      <c r="AA19" s="61">
        <v>62.5</v>
      </c>
      <c r="AB19" s="188">
        <v>64</v>
      </c>
      <c r="AC19" s="188">
        <v>64.2</v>
      </c>
      <c r="AD19" s="188">
        <v>64.400000000000006</v>
      </c>
      <c r="AE19" s="188">
        <v>64.8</v>
      </c>
      <c r="AF19" s="188">
        <v>65.099999999999994</v>
      </c>
      <c r="AG19" s="188">
        <v>65.7</v>
      </c>
      <c r="AH19" s="188">
        <v>65.8</v>
      </c>
      <c r="AI19" s="188">
        <v>65.900000000000006</v>
      </c>
      <c r="AJ19" s="188">
        <v>66.099999999999994</v>
      </c>
      <c r="AK19" s="188">
        <v>66.2</v>
      </c>
      <c r="AL19" s="188">
        <v>66.400000000000006</v>
      </c>
      <c r="AM19" s="188">
        <v>66.5</v>
      </c>
      <c r="AN19" s="188">
        <v>66.599999999999994</v>
      </c>
      <c r="AO19" s="188">
        <v>66.7</v>
      </c>
      <c r="AP19" s="188">
        <v>66.7</v>
      </c>
      <c r="AQ19" s="188">
        <v>66.900000000000006</v>
      </c>
      <c r="AR19" s="188">
        <v>66.900000000000006</v>
      </c>
      <c r="AS19" s="188">
        <v>67</v>
      </c>
      <c r="AT19" s="188">
        <v>67</v>
      </c>
      <c r="AU19" s="188">
        <v>67.099999999999994</v>
      </c>
      <c r="AV19" s="188">
        <v>67.2</v>
      </c>
      <c r="AW19" s="188">
        <v>67.2</v>
      </c>
      <c r="AX19" s="188">
        <v>67.2</v>
      </c>
      <c r="AY19" s="188">
        <v>67.3</v>
      </c>
      <c r="AZ19" s="188">
        <v>67.3</v>
      </c>
      <c r="BA19" s="188">
        <v>67.3</v>
      </c>
      <c r="BB19" s="188">
        <v>67.400000000000006</v>
      </c>
      <c r="BC19" s="188">
        <v>67.400000000000006</v>
      </c>
      <c r="BD19" s="188">
        <v>67.400000000000006</v>
      </c>
      <c r="BE19" s="188">
        <v>67.5</v>
      </c>
      <c r="BF19" s="188">
        <v>67.5</v>
      </c>
      <c r="BG19" s="188">
        <v>67.7</v>
      </c>
      <c r="BH19" s="188">
        <v>67.7</v>
      </c>
      <c r="BI19" s="188">
        <v>67.8</v>
      </c>
      <c r="BJ19" s="188">
        <v>67.8</v>
      </c>
      <c r="BK19" s="188">
        <v>67.8</v>
      </c>
      <c r="BL19" s="188">
        <v>67.8</v>
      </c>
      <c r="BM19" s="188">
        <v>67.8</v>
      </c>
      <c r="BN19" s="188">
        <v>67.900000000000006</v>
      </c>
      <c r="BO19" s="188">
        <v>67.900000000000006</v>
      </c>
      <c r="BP19" s="188">
        <v>67.900000000000006</v>
      </c>
      <c r="BQ19" s="188">
        <v>67.900000000000006</v>
      </c>
      <c r="BR19" s="188">
        <v>67.900000000000006</v>
      </c>
      <c r="BS19" s="188">
        <v>67.900000000000006</v>
      </c>
      <c r="BT19" s="188">
        <v>67.900000000000006</v>
      </c>
      <c r="BU19" s="188">
        <v>68</v>
      </c>
      <c r="BV19" s="188">
        <v>68</v>
      </c>
      <c r="BW19" s="188">
        <v>68</v>
      </c>
      <c r="BX19" s="188">
        <v>68</v>
      </c>
      <c r="BY19" s="188">
        <v>68.099999999999994</v>
      </c>
      <c r="BZ19" s="188">
        <v>68.099999999999994</v>
      </c>
      <c r="CA19" s="188">
        <v>68.099999999999994</v>
      </c>
      <c r="CB19" s="188">
        <v>68.099999999999994</v>
      </c>
      <c r="CC19" s="188">
        <v>68.099999999999994</v>
      </c>
      <c r="CD19" s="188">
        <v>68.099999999999994</v>
      </c>
      <c r="CE19" s="188">
        <v>68.2</v>
      </c>
      <c r="CF19" s="188">
        <v>68.3</v>
      </c>
      <c r="CG19" s="188">
        <v>68.400000000000006</v>
      </c>
      <c r="CH19" s="188">
        <v>68.400000000000006</v>
      </c>
      <c r="CI19" s="188">
        <v>68.5</v>
      </c>
      <c r="CJ19" s="188">
        <v>68.599999999999994</v>
      </c>
      <c r="CK19" s="188">
        <v>68.7</v>
      </c>
    </row>
    <row r="20" spans="1:89" x14ac:dyDescent="0.3">
      <c r="A20" s="19" t="s">
        <v>798</v>
      </c>
      <c r="B20" s="19">
        <v>65.8</v>
      </c>
      <c r="C20" s="19">
        <v>17</v>
      </c>
      <c r="D20" s="188"/>
      <c r="E20" s="275">
        <v>43920</v>
      </c>
      <c r="F20" s="337">
        <v>28</v>
      </c>
      <c r="G20" s="276">
        <f t="shared" si="0"/>
        <v>1.1999999999999993</v>
      </c>
      <c r="I20" s="19" t="s">
        <v>782</v>
      </c>
      <c r="J20" s="19">
        <v>46.1</v>
      </c>
      <c r="K20" s="19">
        <v>49</v>
      </c>
      <c r="L20" s="19">
        <v>49.6</v>
      </c>
      <c r="M20" s="19">
        <v>50.1</v>
      </c>
      <c r="N20" s="19">
        <v>50.5</v>
      </c>
      <c r="O20" s="19">
        <v>51</v>
      </c>
      <c r="P20" s="19">
        <v>52.2</v>
      </c>
      <c r="Q20" s="19">
        <v>52.5</v>
      </c>
      <c r="R20" s="19">
        <v>53.3</v>
      </c>
      <c r="S20" s="19">
        <v>53.9</v>
      </c>
      <c r="T20" s="19">
        <v>54.2</v>
      </c>
      <c r="U20" s="19">
        <v>55.2</v>
      </c>
      <c r="V20" s="19">
        <v>55.4</v>
      </c>
      <c r="W20" s="19">
        <v>55.7</v>
      </c>
      <c r="X20" s="19">
        <v>58.6</v>
      </c>
      <c r="Y20" s="19">
        <v>58.7</v>
      </c>
      <c r="Z20" s="19">
        <v>59</v>
      </c>
      <c r="AA20" s="19">
        <v>59.8</v>
      </c>
      <c r="AB20" s="19">
        <v>61.3</v>
      </c>
      <c r="AC20" s="19">
        <v>61.5</v>
      </c>
      <c r="AD20" s="19">
        <v>61.7</v>
      </c>
      <c r="AE20" s="19">
        <v>62.1</v>
      </c>
      <c r="AF20" s="19">
        <v>62.4</v>
      </c>
      <c r="AG20" s="19">
        <v>63</v>
      </c>
      <c r="AH20" s="19">
        <v>63.1</v>
      </c>
      <c r="AI20" s="19">
        <v>63.2</v>
      </c>
      <c r="AJ20" s="19">
        <v>63.4</v>
      </c>
      <c r="AK20" s="19">
        <v>63.5</v>
      </c>
      <c r="AL20" s="19">
        <v>63.8</v>
      </c>
      <c r="AM20" s="19">
        <v>63.8</v>
      </c>
      <c r="AN20" s="19">
        <v>63.9</v>
      </c>
      <c r="AO20" s="19">
        <v>64</v>
      </c>
      <c r="AP20" s="19">
        <v>64</v>
      </c>
      <c r="AQ20" s="19">
        <v>64.2</v>
      </c>
      <c r="AR20" s="19">
        <v>64.2</v>
      </c>
      <c r="AS20" s="19">
        <v>64.3</v>
      </c>
      <c r="AT20" s="19">
        <v>64.400000000000006</v>
      </c>
      <c r="AU20" s="19">
        <v>64.5</v>
      </c>
      <c r="AV20" s="19">
        <v>64.5</v>
      </c>
      <c r="AW20" s="19">
        <v>64.5</v>
      </c>
      <c r="AX20" s="19">
        <v>64.5</v>
      </c>
      <c r="AY20" s="19">
        <v>64.599999999999994</v>
      </c>
      <c r="AZ20" s="19">
        <v>64.599999999999994</v>
      </c>
      <c r="BA20" s="19">
        <v>64.599999999999994</v>
      </c>
      <c r="BB20" s="19">
        <v>64.7</v>
      </c>
      <c r="BC20" s="19">
        <v>64.7</v>
      </c>
      <c r="BD20" s="19">
        <v>64.8</v>
      </c>
      <c r="BE20" s="19">
        <v>64.8</v>
      </c>
      <c r="BF20" s="19">
        <v>64.8</v>
      </c>
      <c r="BG20" s="19">
        <v>65.3</v>
      </c>
      <c r="BH20" s="19">
        <v>65.3</v>
      </c>
      <c r="BI20" s="19">
        <v>65.400000000000006</v>
      </c>
      <c r="BJ20" s="19">
        <v>65.400000000000006</v>
      </c>
      <c r="BK20" s="19">
        <v>65.400000000000006</v>
      </c>
      <c r="BL20" s="19">
        <v>65.400000000000006</v>
      </c>
      <c r="BM20" s="19">
        <v>65.5</v>
      </c>
      <c r="BN20" s="19">
        <v>65.5</v>
      </c>
      <c r="BO20" s="19">
        <v>65.5</v>
      </c>
      <c r="BP20" s="19">
        <v>65.5</v>
      </c>
      <c r="BQ20" s="19">
        <v>65.599999999999994</v>
      </c>
      <c r="BR20" s="19">
        <v>65.599999999999994</v>
      </c>
      <c r="BS20" s="19">
        <v>65.599999999999994</v>
      </c>
      <c r="BT20" s="19">
        <v>65.599999999999994</v>
      </c>
      <c r="BU20" s="19">
        <v>65.599999999999994</v>
      </c>
      <c r="BV20" s="19">
        <v>65.7</v>
      </c>
      <c r="BW20" s="19">
        <v>65.7</v>
      </c>
      <c r="BX20" s="19">
        <v>65.7</v>
      </c>
      <c r="BY20" s="19">
        <v>65.8</v>
      </c>
      <c r="BZ20" s="19">
        <v>65.8</v>
      </c>
      <c r="CA20" s="19">
        <v>65.8</v>
      </c>
      <c r="CB20" s="19">
        <v>65.8</v>
      </c>
      <c r="CC20" s="19">
        <v>65.8</v>
      </c>
      <c r="CD20" s="19">
        <v>65.900000000000006</v>
      </c>
      <c r="CE20" s="19">
        <v>66</v>
      </c>
      <c r="CF20" s="19">
        <v>66</v>
      </c>
      <c r="CG20" s="19">
        <v>66.2</v>
      </c>
      <c r="CH20" s="19">
        <v>66.3</v>
      </c>
      <c r="CI20" s="19">
        <v>66.400000000000006</v>
      </c>
      <c r="CJ20" s="19">
        <v>66.5</v>
      </c>
      <c r="CK20" s="19">
        <v>66.5</v>
      </c>
    </row>
    <row r="21" spans="1:89" x14ac:dyDescent="0.3">
      <c r="A21" s="61" t="s">
        <v>795</v>
      </c>
      <c r="B21" s="188">
        <v>65.8</v>
      </c>
      <c r="C21" s="188">
        <v>18</v>
      </c>
      <c r="D21" s="188"/>
      <c r="E21" s="272">
        <v>43921</v>
      </c>
      <c r="F21" s="336">
        <v>29.3</v>
      </c>
      <c r="G21" s="274">
        <f t="shared" si="0"/>
        <v>1.3000000000000007</v>
      </c>
      <c r="I21" s="61" t="s">
        <v>798</v>
      </c>
      <c r="J21" s="61">
        <v>42</v>
      </c>
      <c r="K21" s="61">
        <v>45.6</v>
      </c>
      <c r="L21" s="61">
        <v>46.2</v>
      </c>
      <c r="M21" s="61">
        <v>46.9</v>
      </c>
      <c r="N21" s="61">
        <v>47.5</v>
      </c>
      <c r="O21" s="61">
        <v>48.2</v>
      </c>
      <c r="P21" s="61">
        <v>49.5</v>
      </c>
      <c r="Q21" s="61">
        <v>49.8</v>
      </c>
      <c r="R21" s="61">
        <v>50.4</v>
      </c>
      <c r="S21" s="61">
        <v>51</v>
      </c>
      <c r="T21" s="61">
        <v>51.5</v>
      </c>
      <c r="U21" s="61">
        <v>53</v>
      </c>
      <c r="V21" s="61">
        <v>53.4</v>
      </c>
      <c r="W21" s="61">
        <v>53.9</v>
      </c>
      <c r="X21" s="61">
        <v>56.2</v>
      </c>
      <c r="Y21" s="188">
        <v>56.4</v>
      </c>
      <c r="Z21" s="188">
        <v>56.7</v>
      </c>
      <c r="AA21" s="61">
        <v>57.4</v>
      </c>
      <c r="AB21" s="188">
        <v>59.9</v>
      </c>
      <c r="AC21" s="188">
        <v>60.1</v>
      </c>
      <c r="AD21" s="188">
        <v>60.3</v>
      </c>
      <c r="AE21" s="188">
        <v>60.9</v>
      </c>
      <c r="AF21" s="188">
        <v>61.3</v>
      </c>
      <c r="AG21" s="188">
        <v>62.2</v>
      </c>
      <c r="AH21" s="188">
        <v>62.3</v>
      </c>
      <c r="AI21" s="188">
        <v>62.5</v>
      </c>
      <c r="AJ21" s="188">
        <v>62.7</v>
      </c>
      <c r="AK21" s="188">
        <v>62.9</v>
      </c>
      <c r="AL21" s="188">
        <v>63.2</v>
      </c>
      <c r="AM21" s="188">
        <v>63.3</v>
      </c>
      <c r="AN21" s="188">
        <v>63.4</v>
      </c>
      <c r="AO21" s="188">
        <v>63.6</v>
      </c>
      <c r="AP21" s="188">
        <v>63.6</v>
      </c>
      <c r="AQ21" s="188">
        <v>63.8</v>
      </c>
      <c r="AR21" s="188">
        <v>63.8</v>
      </c>
      <c r="AS21" s="188">
        <v>63.9</v>
      </c>
      <c r="AT21" s="188">
        <v>63.9</v>
      </c>
      <c r="AU21" s="188">
        <v>64.099999999999994</v>
      </c>
      <c r="AV21" s="188">
        <v>64.099999999999994</v>
      </c>
      <c r="AW21" s="188">
        <v>64.099999999999994</v>
      </c>
      <c r="AX21" s="188">
        <v>64.099999999999994</v>
      </c>
      <c r="AY21" s="188">
        <v>64.2</v>
      </c>
      <c r="AZ21" s="188">
        <v>64.2</v>
      </c>
      <c r="BA21" s="188">
        <v>64.3</v>
      </c>
      <c r="BB21" s="188">
        <v>64.3</v>
      </c>
      <c r="BC21" s="188">
        <v>64.3</v>
      </c>
      <c r="BD21" s="188">
        <v>64.400000000000006</v>
      </c>
      <c r="BE21" s="188">
        <v>64.400000000000006</v>
      </c>
      <c r="BF21" s="188">
        <v>64.400000000000006</v>
      </c>
      <c r="BG21" s="188">
        <v>65</v>
      </c>
      <c r="BH21" s="188">
        <v>65</v>
      </c>
      <c r="BI21" s="188">
        <v>65.099999999999994</v>
      </c>
      <c r="BJ21" s="188">
        <v>65.099999999999994</v>
      </c>
      <c r="BK21" s="188">
        <v>65.099999999999994</v>
      </c>
      <c r="BL21" s="188">
        <v>65.2</v>
      </c>
      <c r="BM21" s="188">
        <v>65.2</v>
      </c>
      <c r="BN21" s="188">
        <v>65.2</v>
      </c>
      <c r="BO21" s="188">
        <v>65.2</v>
      </c>
      <c r="BP21" s="188">
        <v>65.2</v>
      </c>
      <c r="BQ21" s="188">
        <v>65.3</v>
      </c>
      <c r="BR21" s="188">
        <v>65.3</v>
      </c>
      <c r="BS21" s="188">
        <v>65.3</v>
      </c>
      <c r="BT21" s="188">
        <v>65.3</v>
      </c>
      <c r="BU21" s="188">
        <v>65.3</v>
      </c>
      <c r="BV21" s="188">
        <v>65.3</v>
      </c>
      <c r="BW21" s="188">
        <v>65.3</v>
      </c>
      <c r="BX21" s="188">
        <v>65.3</v>
      </c>
      <c r="BY21" s="188">
        <v>65.400000000000006</v>
      </c>
      <c r="BZ21" s="188">
        <v>65.400000000000006</v>
      </c>
      <c r="CA21" s="188">
        <v>65.400000000000006</v>
      </c>
      <c r="CB21" s="188">
        <v>65.400000000000006</v>
      </c>
      <c r="CC21" s="188">
        <v>65.400000000000006</v>
      </c>
      <c r="CD21" s="188">
        <v>65.400000000000006</v>
      </c>
      <c r="CE21" s="188">
        <v>65.5</v>
      </c>
      <c r="CF21" s="188">
        <v>65.599999999999994</v>
      </c>
      <c r="CG21" s="188">
        <v>65.599999999999994</v>
      </c>
      <c r="CH21" s="188">
        <v>65.599999999999994</v>
      </c>
      <c r="CI21" s="188">
        <v>65.7</v>
      </c>
      <c r="CJ21" s="188">
        <v>65.7</v>
      </c>
      <c r="CK21" s="188">
        <v>65.8</v>
      </c>
    </row>
    <row r="22" spans="1:89" x14ac:dyDescent="0.3">
      <c r="A22" s="19" t="s">
        <v>794</v>
      </c>
      <c r="B22" s="19">
        <v>65</v>
      </c>
      <c r="C22" s="19">
        <v>19</v>
      </c>
      <c r="D22" s="188"/>
      <c r="E22" s="275">
        <v>43922</v>
      </c>
      <c r="F22" s="337">
        <v>31</v>
      </c>
      <c r="G22" s="276">
        <f t="shared" si="0"/>
        <v>1.6999999999999993</v>
      </c>
      <c r="I22" s="19" t="s">
        <v>813</v>
      </c>
      <c r="J22" s="19">
        <v>38.6</v>
      </c>
      <c r="K22" s="19">
        <v>41.4</v>
      </c>
      <c r="L22" s="19">
        <v>41.9</v>
      </c>
      <c r="M22" s="19">
        <v>42.3</v>
      </c>
      <c r="N22" s="19">
        <v>42.7</v>
      </c>
      <c r="O22" s="19">
        <v>43.2</v>
      </c>
      <c r="P22" s="19">
        <v>44.1</v>
      </c>
      <c r="Q22" s="19">
        <v>44.2</v>
      </c>
      <c r="R22" s="19">
        <v>44.6</v>
      </c>
      <c r="S22" s="19">
        <v>45.1</v>
      </c>
      <c r="T22" s="19">
        <v>45.4</v>
      </c>
      <c r="U22" s="19">
        <v>46.2</v>
      </c>
      <c r="V22" s="19">
        <v>46.3</v>
      </c>
      <c r="W22" s="19">
        <v>46.5</v>
      </c>
      <c r="X22" s="19">
        <v>48.1</v>
      </c>
      <c r="Y22" s="19">
        <v>48.2</v>
      </c>
      <c r="Z22" s="19">
        <v>48.4</v>
      </c>
      <c r="AA22" s="19">
        <v>49</v>
      </c>
      <c r="AB22" s="19">
        <v>50.8</v>
      </c>
      <c r="AC22" s="19">
        <v>51</v>
      </c>
      <c r="AD22" s="19">
        <v>51.3</v>
      </c>
      <c r="AE22" s="19">
        <v>51.8</v>
      </c>
      <c r="AF22" s="19">
        <v>52.2</v>
      </c>
      <c r="AG22" s="19">
        <v>52.9</v>
      </c>
      <c r="AH22" s="19">
        <v>53</v>
      </c>
      <c r="AI22" s="19">
        <v>53.2</v>
      </c>
      <c r="AJ22" s="19">
        <v>53.4</v>
      </c>
      <c r="AK22" s="19">
        <v>53.6</v>
      </c>
      <c r="AL22" s="19">
        <v>53.9</v>
      </c>
      <c r="AM22" s="19">
        <v>53.9</v>
      </c>
      <c r="AN22" s="19">
        <v>54</v>
      </c>
      <c r="AO22" s="19">
        <v>54.2</v>
      </c>
      <c r="AP22" s="19">
        <v>54.2</v>
      </c>
      <c r="AQ22" s="19">
        <v>54.4</v>
      </c>
      <c r="AR22" s="19">
        <v>54.4</v>
      </c>
      <c r="AS22" s="19">
        <v>54.5</v>
      </c>
      <c r="AT22" s="19">
        <v>54.6</v>
      </c>
      <c r="AU22" s="19">
        <v>54.7</v>
      </c>
      <c r="AV22" s="19">
        <v>54.7</v>
      </c>
      <c r="AW22" s="19">
        <v>54.8</v>
      </c>
      <c r="AX22" s="19">
        <v>54.8</v>
      </c>
      <c r="AY22" s="19">
        <v>54.8</v>
      </c>
      <c r="AZ22" s="19">
        <v>54.9</v>
      </c>
      <c r="BA22" s="19">
        <v>54.9</v>
      </c>
      <c r="BB22" s="19">
        <v>55</v>
      </c>
      <c r="BC22" s="19">
        <v>55</v>
      </c>
      <c r="BD22" s="19">
        <v>55</v>
      </c>
      <c r="BE22" s="19">
        <v>55.1</v>
      </c>
      <c r="BF22" s="19">
        <v>55.1</v>
      </c>
      <c r="BG22" s="19">
        <v>55.7</v>
      </c>
      <c r="BH22" s="19">
        <v>55.7</v>
      </c>
      <c r="BI22" s="19">
        <v>55.7</v>
      </c>
      <c r="BJ22" s="19">
        <v>55.7</v>
      </c>
      <c r="BK22" s="19">
        <v>55.8</v>
      </c>
      <c r="BL22" s="19">
        <v>55.8</v>
      </c>
      <c r="BM22" s="19">
        <v>55.8</v>
      </c>
      <c r="BN22" s="19">
        <v>55.9</v>
      </c>
      <c r="BO22" s="19">
        <v>55.9</v>
      </c>
      <c r="BP22" s="19">
        <v>55.9</v>
      </c>
      <c r="BQ22" s="19">
        <v>56</v>
      </c>
      <c r="BR22" s="19">
        <v>56</v>
      </c>
      <c r="BS22" s="19">
        <v>56</v>
      </c>
      <c r="BT22" s="19">
        <v>56</v>
      </c>
      <c r="BU22" s="19">
        <v>56.1</v>
      </c>
      <c r="BV22" s="19">
        <v>56.1</v>
      </c>
      <c r="BW22" s="19">
        <v>56.1</v>
      </c>
      <c r="BX22" s="19">
        <v>56.1</v>
      </c>
      <c r="BY22" s="19">
        <v>56.2</v>
      </c>
      <c r="BZ22" s="19">
        <v>56.2</v>
      </c>
      <c r="CA22" s="19">
        <v>56.2</v>
      </c>
      <c r="CB22" s="19">
        <v>56.2</v>
      </c>
      <c r="CC22" s="19">
        <v>56.2</v>
      </c>
      <c r="CD22" s="19">
        <v>56.3</v>
      </c>
      <c r="CE22" s="19">
        <v>56.4</v>
      </c>
      <c r="CF22" s="19">
        <v>56.4</v>
      </c>
      <c r="CG22" s="19">
        <v>56.5</v>
      </c>
      <c r="CH22" s="19">
        <v>56.5</v>
      </c>
      <c r="CI22" s="19">
        <v>56.7</v>
      </c>
      <c r="CJ22" s="19">
        <v>56.8</v>
      </c>
      <c r="CK22" s="19">
        <v>56.8</v>
      </c>
    </row>
    <row r="23" spans="1:89" x14ac:dyDescent="0.3">
      <c r="A23" s="61" t="s">
        <v>793</v>
      </c>
      <c r="B23" s="188">
        <v>64.7</v>
      </c>
      <c r="C23" s="188">
        <v>20</v>
      </c>
      <c r="D23" s="188"/>
      <c r="E23" s="272">
        <v>43923</v>
      </c>
      <c r="F23" s="336">
        <v>33.1</v>
      </c>
      <c r="G23" s="274">
        <f t="shared" si="0"/>
        <v>2.1000000000000014</v>
      </c>
      <c r="I23" s="61" t="s">
        <v>821</v>
      </c>
      <c r="J23" s="61">
        <v>33</v>
      </c>
      <c r="K23" s="61">
        <v>35.700000000000003</v>
      </c>
      <c r="L23" s="61">
        <v>36.200000000000003</v>
      </c>
      <c r="M23" s="61">
        <v>36.6</v>
      </c>
      <c r="N23" s="61">
        <v>37</v>
      </c>
      <c r="O23" s="61">
        <v>37.5</v>
      </c>
      <c r="P23" s="61">
        <v>38.299999999999997</v>
      </c>
      <c r="Q23" s="61">
        <v>38.5</v>
      </c>
      <c r="R23" s="61">
        <v>38.799999999999997</v>
      </c>
      <c r="S23" s="61">
        <v>39.1</v>
      </c>
      <c r="T23" s="61">
        <v>39.4</v>
      </c>
      <c r="U23" s="61">
        <v>41</v>
      </c>
      <c r="V23" s="61">
        <v>41.3</v>
      </c>
      <c r="W23" s="61">
        <v>41.5</v>
      </c>
      <c r="X23" s="61">
        <v>43.7</v>
      </c>
      <c r="Y23" s="188">
        <v>43.8</v>
      </c>
      <c r="Z23" s="188">
        <v>44.1</v>
      </c>
      <c r="AA23" s="61">
        <v>44.8</v>
      </c>
      <c r="AB23" s="188">
        <v>46.9</v>
      </c>
      <c r="AC23" s="188">
        <v>47.1</v>
      </c>
      <c r="AD23" s="188">
        <v>47.3</v>
      </c>
      <c r="AE23" s="188">
        <v>47.8</v>
      </c>
      <c r="AF23" s="188">
        <v>48.1</v>
      </c>
      <c r="AG23" s="188">
        <v>48.9</v>
      </c>
      <c r="AH23" s="188">
        <v>49</v>
      </c>
      <c r="AI23" s="188">
        <v>49.2</v>
      </c>
      <c r="AJ23" s="188">
        <v>49.4</v>
      </c>
      <c r="AK23" s="188">
        <v>49.5</v>
      </c>
      <c r="AL23" s="188">
        <v>49.8</v>
      </c>
      <c r="AM23" s="188">
        <v>49.9</v>
      </c>
      <c r="AN23" s="188">
        <v>50</v>
      </c>
      <c r="AO23" s="188">
        <v>50.1</v>
      </c>
      <c r="AP23" s="188">
        <v>50.1</v>
      </c>
      <c r="AQ23" s="188">
        <v>50.3</v>
      </c>
      <c r="AR23" s="188">
        <v>50.3</v>
      </c>
      <c r="AS23" s="188">
        <v>50.4</v>
      </c>
      <c r="AT23" s="188">
        <v>50.4</v>
      </c>
      <c r="AU23" s="188">
        <v>50.5</v>
      </c>
      <c r="AV23" s="188">
        <v>50.6</v>
      </c>
      <c r="AW23" s="188">
        <v>50.6</v>
      </c>
      <c r="AX23" s="188">
        <v>50.6</v>
      </c>
      <c r="AY23" s="188">
        <v>50.7</v>
      </c>
      <c r="AZ23" s="188">
        <v>50.7</v>
      </c>
      <c r="BA23" s="188">
        <v>50.8</v>
      </c>
      <c r="BB23" s="188">
        <v>50.8</v>
      </c>
      <c r="BC23" s="188">
        <v>50.9</v>
      </c>
      <c r="BD23" s="188">
        <v>50.9</v>
      </c>
      <c r="BE23" s="188">
        <v>51</v>
      </c>
      <c r="BF23" s="188">
        <v>51</v>
      </c>
      <c r="BG23" s="188">
        <v>52.8</v>
      </c>
      <c r="BH23" s="188">
        <v>52.9</v>
      </c>
      <c r="BI23" s="188">
        <v>52.9</v>
      </c>
      <c r="BJ23" s="188">
        <v>53</v>
      </c>
      <c r="BK23" s="188">
        <v>53</v>
      </c>
      <c r="BL23" s="188">
        <v>53.1</v>
      </c>
      <c r="BM23" s="188">
        <v>53.1</v>
      </c>
      <c r="BN23" s="188">
        <v>53.1</v>
      </c>
      <c r="BO23" s="188">
        <v>53.2</v>
      </c>
      <c r="BP23" s="188">
        <v>53.2</v>
      </c>
      <c r="BQ23" s="188">
        <v>53.3</v>
      </c>
      <c r="BR23" s="188">
        <v>53.3</v>
      </c>
      <c r="BS23" s="188">
        <v>53.3</v>
      </c>
      <c r="BT23" s="188">
        <v>53.3</v>
      </c>
      <c r="BU23" s="188">
        <v>53.4</v>
      </c>
      <c r="BV23" s="188">
        <v>53.4</v>
      </c>
      <c r="BW23" s="188">
        <v>53.4</v>
      </c>
      <c r="BX23" s="188">
        <v>53.5</v>
      </c>
      <c r="BY23" s="188">
        <v>53.5</v>
      </c>
      <c r="BZ23" s="188">
        <v>53.6</v>
      </c>
      <c r="CA23" s="188">
        <v>53.6</v>
      </c>
      <c r="CB23" s="188">
        <v>53.6</v>
      </c>
      <c r="CC23" s="188">
        <v>53.6</v>
      </c>
      <c r="CD23" s="188">
        <v>53.7</v>
      </c>
      <c r="CE23" s="188">
        <v>53.9</v>
      </c>
      <c r="CF23" s="188">
        <v>53.9</v>
      </c>
      <c r="CG23" s="188">
        <v>54</v>
      </c>
      <c r="CH23" s="188">
        <v>54.2</v>
      </c>
      <c r="CI23" s="188">
        <v>54.4</v>
      </c>
      <c r="CJ23" s="188">
        <v>54.5</v>
      </c>
      <c r="CK23" s="188">
        <v>54.6</v>
      </c>
    </row>
    <row r="24" spans="1:89" x14ac:dyDescent="0.3">
      <c r="A24" s="19" t="s">
        <v>796</v>
      </c>
      <c r="B24" s="19">
        <v>64.599999999999994</v>
      </c>
      <c r="C24" s="19">
        <v>21</v>
      </c>
      <c r="D24" s="188"/>
      <c r="E24" s="275">
        <v>43924</v>
      </c>
      <c r="F24" s="337">
        <v>34.5</v>
      </c>
      <c r="G24" s="276">
        <f t="shared" si="0"/>
        <v>1.3999999999999986</v>
      </c>
      <c r="I24" s="19" t="s">
        <v>790</v>
      </c>
      <c r="J24" s="19">
        <v>44.1</v>
      </c>
      <c r="K24" s="19">
        <v>47.6</v>
      </c>
      <c r="L24" s="19">
        <v>48.2</v>
      </c>
      <c r="M24" s="19">
        <v>48.9</v>
      </c>
      <c r="N24" s="19">
        <v>49.4</v>
      </c>
      <c r="O24" s="19">
        <v>49.9</v>
      </c>
      <c r="P24" s="19">
        <v>51.1</v>
      </c>
      <c r="Q24" s="19">
        <v>51.4</v>
      </c>
      <c r="R24" s="19">
        <v>51.8</v>
      </c>
      <c r="S24" s="19">
        <v>52.1</v>
      </c>
      <c r="T24" s="19">
        <v>52.5</v>
      </c>
      <c r="U24" s="19">
        <v>53.9</v>
      </c>
      <c r="V24" s="19">
        <v>54.2</v>
      </c>
      <c r="W24" s="19">
        <v>54.5</v>
      </c>
      <c r="X24" s="19">
        <v>56.4</v>
      </c>
      <c r="Y24" s="19">
        <v>56.6</v>
      </c>
      <c r="Z24" s="19">
        <v>56.9</v>
      </c>
      <c r="AA24" s="19">
        <v>57.9</v>
      </c>
      <c r="AB24" s="19">
        <v>60</v>
      </c>
      <c r="AC24" s="19">
        <v>60.2</v>
      </c>
      <c r="AD24" s="19">
        <v>60.6</v>
      </c>
      <c r="AE24" s="19">
        <v>61.2</v>
      </c>
      <c r="AF24" s="19">
        <v>61.6</v>
      </c>
      <c r="AG24" s="19">
        <v>62.4</v>
      </c>
      <c r="AH24" s="19">
        <v>62.5</v>
      </c>
      <c r="AI24" s="19">
        <v>62.7</v>
      </c>
      <c r="AJ24" s="19">
        <v>62.9</v>
      </c>
      <c r="AK24" s="19">
        <v>63.1</v>
      </c>
      <c r="AL24" s="19">
        <v>63.5</v>
      </c>
      <c r="AM24" s="19">
        <v>63.6</v>
      </c>
      <c r="AN24" s="19">
        <v>63.7</v>
      </c>
      <c r="AO24" s="19">
        <v>63.9</v>
      </c>
      <c r="AP24" s="19">
        <v>63.9</v>
      </c>
      <c r="AQ24" s="19">
        <v>64.2</v>
      </c>
      <c r="AR24" s="19">
        <v>64.2</v>
      </c>
      <c r="AS24" s="19">
        <v>64.3</v>
      </c>
      <c r="AT24" s="19">
        <v>64.400000000000006</v>
      </c>
      <c r="AU24" s="19">
        <v>64.7</v>
      </c>
      <c r="AV24" s="19">
        <v>64.7</v>
      </c>
      <c r="AW24" s="19">
        <v>64.8</v>
      </c>
      <c r="AX24" s="19">
        <v>64.8</v>
      </c>
      <c r="AY24" s="19">
        <v>64.900000000000006</v>
      </c>
      <c r="AZ24" s="19">
        <v>65</v>
      </c>
      <c r="BA24" s="19">
        <v>65</v>
      </c>
      <c r="BB24" s="19">
        <v>65.099999999999994</v>
      </c>
      <c r="BC24" s="19">
        <v>65.2</v>
      </c>
      <c r="BD24" s="19">
        <v>65.2</v>
      </c>
      <c r="BE24" s="19">
        <v>65.3</v>
      </c>
      <c r="BF24" s="19">
        <v>65.3</v>
      </c>
      <c r="BG24" s="19">
        <v>65.400000000000006</v>
      </c>
      <c r="BH24" s="19">
        <v>65.400000000000006</v>
      </c>
      <c r="BI24" s="19">
        <v>65.5</v>
      </c>
      <c r="BJ24" s="19">
        <v>65.5</v>
      </c>
      <c r="BK24" s="19">
        <v>65.5</v>
      </c>
      <c r="BL24" s="19">
        <v>65.599999999999994</v>
      </c>
      <c r="BM24" s="19">
        <v>65.599999999999994</v>
      </c>
      <c r="BN24" s="19">
        <v>65.599999999999994</v>
      </c>
      <c r="BO24" s="19">
        <v>65.7</v>
      </c>
      <c r="BP24" s="19">
        <v>65.7</v>
      </c>
      <c r="BQ24" s="19">
        <v>65.7</v>
      </c>
      <c r="BR24" s="19">
        <v>65.8</v>
      </c>
      <c r="BS24" s="19">
        <v>65.8</v>
      </c>
      <c r="BT24" s="19">
        <v>65.8</v>
      </c>
      <c r="BU24" s="19">
        <v>65.8</v>
      </c>
      <c r="BV24" s="19">
        <v>65.900000000000006</v>
      </c>
      <c r="BW24" s="19">
        <v>65.900000000000006</v>
      </c>
      <c r="BX24" s="19">
        <v>65.900000000000006</v>
      </c>
      <c r="BY24" s="19">
        <v>66</v>
      </c>
      <c r="BZ24" s="19">
        <v>66</v>
      </c>
      <c r="CA24" s="19">
        <v>66</v>
      </c>
      <c r="CB24" s="19">
        <v>66</v>
      </c>
      <c r="CC24" s="19">
        <v>66.099999999999994</v>
      </c>
      <c r="CD24" s="19">
        <v>66.099999999999994</v>
      </c>
      <c r="CE24" s="19">
        <v>66.2</v>
      </c>
      <c r="CF24" s="19">
        <v>66.2</v>
      </c>
      <c r="CG24" s="19">
        <v>66.2</v>
      </c>
      <c r="CH24" s="19">
        <v>66.3</v>
      </c>
      <c r="CI24" s="19">
        <v>66.5</v>
      </c>
      <c r="CJ24" s="19">
        <v>66.599999999999994</v>
      </c>
      <c r="CK24" s="19">
        <v>66.599999999999994</v>
      </c>
    </row>
    <row r="25" spans="1:89" x14ac:dyDescent="0.3">
      <c r="A25" s="61" t="s">
        <v>797</v>
      </c>
      <c r="B25" s="188">
        <v>64.099999999999994</v>
      </c>
      <c r="C25" s="188">
        <v>22</v>
      </c>
      <c r="D25" s="188"/>
      <c r="E25" s="272">
        <v>43925</v>
      </c>
      <c r="F25" s="336">
        <v>35.700000000000003</v>
      </c>
      <c r="G25" s="274">
        <f t="shared" si="0"/>
        <v>1.2000000000000028</v>
      </c>
      <c r="I25" s="61" t="s">
        <v>793</v>
      </c>
      <c r="J25" s="61">
        <v>42.9</v>
      </c>
      <c r="K25" s="61">
        <v>45.9</v>
      </c>
      <c r="L25" s="61">
        <v>46.5</v>
      </c>
      <c r="M25" s="61">
        <v>47.1</v>
      </c>
      <c r="N25" s="61">
        <v>47.5</v>
      </c>
      <c r="O25" s="61">
        <v>48</v>
      </c>
      <c r="P25" s="61">
        <v>49.1</v>
      </c>
      <c r="Q25" s="61">
        <v>49.3</v>
      </c>
      <c r="R25" s="61">
        <v>49.7</v>
      </c>
      <c r="S25" s="61">
        <v>50.2</v>
      </c>
      <c r="T25" s="61">
        <v>50.6</v>
      </c>
      <c r="U25" s="61">
        <v>51.9</v>
      </c>
      <c r="V25" s="61">
        <v>52.1</v>
      </c>
      <c r="W25" s="61">
        <v>52.4</v>
      </c>
      <c r="X25" s="61">
        <v>54.9</v>
      </c>
      <c r="Y25" s="188">
        <v>55.1</v>
      </c>
      <c r="Z25" s="188">
        <v>55.8</v>
      </c>
      <c r="AA25" s="61">
        <v>56.7</v>
      </c>
      <c r="AB25" s="188">
        <v>58.6</v>
      </c>
      <c r="AC25" s="188">
        <v>58.8</v>
      </c>
      <c r="AD25" s="188">
        <v>59.1</v>
      </c>
      <c r="AE25" s="188">
        <v>59.6</v>
      </c>
      <c r="AF25" s="188">
        <v>59.9</v>
      </c>
      <c r="AG25" s="188">
        <v>60.6</v>
      </c>
      <c r="AH25" s="188">
        <v>60.7</v>
      </c>
      <c r="AI25" s="188">
        <v>60.9</v>
      </c>
      <c r="AJ25" s="188">
        <v>61.1</v>
      </c>
      <c r="AK25" s="188">
        <v>61.3</v>
      </c>
      <c r="AL25" s="188">
        <v>61.6</v>
      </c>
      <c r="AM25" s="188">
        <v>61.7</v>
      </c>
      <c r="AN25" s="188">
        <v>61.8</v>
      </c>
      <c r="AO25" s="188">
        <v>62</v>
      </c>
      <c r="AP25" s="188">
        <v>62</v>
      </c>
      <c r="AQ25" s="188">
        <v>62.2</v>
      </c>
      <c r="AR25" s="188">
        <v>62.2</v>
      </c>
      <c r="AS25" s="188">
        <v>62.3</v>
      </c>
      <c r="AT25" s="188">
        <v>62.4</v>
      </c>
      <c r="AU25" s="188">
        <v>62.5</v>
      </c>
      <c r="AV25" s="188">
        <v>62.6</v>
      </c>
      <c r="AW25" s="188">
        <v>62.6</v>
      </c>
      <c r="AX25" s="188">
        <v>62.6</v>
      </c>
      <c r="AY25" s="188">
        <v>62.7</v>
      </c>
      <c r="AZ25" s="188">
        <v>62.7</v>
      </c>
      <c r="BA25" s="188">
        <v>62.8</v>
      </c>
      <c r="BB25" s="188">
        <v>62.9</v>
      </c>
      <c r="BC25" s="188">
        <v>62.9</v>
      </c>
      <c r="BD25" s="188">
        <v>63</v>
      </c>
      <c r="BE25" s="188">
        <v>63</v>
      </c>
      <c r="BF25" s="188">
        <v>63</v>
      </c>
      <c r="BG25" s="188">
        <v>63.4</v>
      </c>
      <c r="BH25" s="188">
        <v>63.4</v>
      </c>
      <c r="BI25" s="188">
        <v>63.5</v>
      </c>
      <c r="BJ25" s="188">
        <v>63.5</v>
      </c>
      <c r="BK25" s="188">
        <v>63.6</v>
      </c>
      <c r="BL25" s="188">
        <v>63.6</v>
      </c>
      <c r="BM25" s="188">
        <v>63.7</v>
      </c>
      <c r="BN25" s="188">
        <v>63.7</v>
      </c>
      <c r="BO25" s="188">
        <v>63.7</v>
      </c>
      <c r="BP25" s="188">
        <v>63.8</v>
      </c>
      <c r="BQ25" s="188">
        <v>63.8</v>
      </c>
      <c r="BR25" s="188">
        <v>63.8</v>
      </c>
      <c r="BS25" s="188">
        <v>63.9</v>
      </c>
      <c r="BT25" s="188">
        <v>63.9</v>
      </c>
      <c r="BU25" s="188">
        <v>63.9</v>
      </c>
      <c r="BV25" s="188">
        <v>64</v>
      </c>
      <c r="BW25" s="188">
        <v>64</v>
      </c>
      <c r="BX25" s="188">
        <v>64</v>
      </c>
      <c r="BY25" s="188">
        <v>64.099999999999994</v>
      </c>
      <c r="BZ25" s="188">
        <v>64.099999999999994</v>
      </c>
      <c r="CA25" s="188">
        <v>64.099999999999994</v>
      </c>
      <c r="CB25" s="188">
        <v>64.099999999999994</v>
      </c>
      <c r="CC25" s="188">
        <v>64.099999999999994</v>
      </c>
      <c r="CD25" s="188">
        <v>64.2</v>
      </c>
      <c r="CE25" s="188">
        <v>64.2</v>
      </c>
      <c r="CF25" s="188">
        <v>64.3</v>
      </c>
      <c r="CG25" s="188">
        <v>64.3</v>
      </c>
      <c r="CH25" s="188">
        <v>64.400000000000006</v>
      </c>
      <c r="CI25" s="188">
        <v>64.599999999999994</v>
      </c>
      <c r="CJ25" s="188">
        <v>64.7</v>
      </c>
      <c r="CK25" s="188">
        <v>64.7</v>
      </c>
    </row>
    <row r="26" spans="1:89" x14ac:dyDescent="0.3">
      <c r="A26" s="19" t="s">
        <v>803</v>
      </c>
      <c r="B26" s="19">
        <v>64</v>
      </c>
      <c r="C26" s="19">
        <v>23</v>
      </c>
      <c r="D26" s="188"/>
      <c r="E26" s="275">
        <v>43926</v>
      </c>
      <c r="F26" s="337">
        <v>36.4</v>
      </c>
      <c r="G26" s="276">
        <f t="shared" si="0"/>
        <v>0.69999999999999574</v>
      </c>
      <c r="I26" s="19" t="s">
        <v>778</v>
      </c>
      <c r="J26" s="19">
        <v>48.1</v>
      </c>
      <c r="K26" s="19">
        <v>51.3</v>
      </c>
      <c r="L26" s="19">
        <v>51.8</v>
      </c>
      <c r="M26" s="19">
        <v>52.4</v>
      </c>
      <c r="N26" s="19">
        <v>52.9</v>
      </c>
      <c r="O26" s="19">
        <v>53.4</v>
      </c>
      <c r="P26" s="19">
        <v>54.5</v>
      </c>
      <c r="Q26" s="19">
        <v>54.7</v>
      </c>
      <c r="R26" s="19">
        <v>55</v>
      </c>
      <c r="S26" s="19">
        <v>55.4</v>
      </c>
      <c r="T26" s="19">
        <v>55.7</v>
      </c>
      <c r="U26" s="19">
        <v>56.5</v>
      </c>
      <c r="V26" s="19">
        <v>56.9</v>
      </c>
      <c r="W26" s="19">
        <v>57.2</v>
      </c>
      <c r="X26" s="19">
        <v>59.8</v>
      </c>
      <c r="Y26" s="19">
        <v>60</v>
      </c>
      <c r="Z26" s="19">
        <v>60.1</v>
      </c>
      <c r="AA26" s="19">
        <v>61</v>
      </c>
      <c r="AB26" s="19">
        <v>63.1</v>
      </c>
      <c r="AC26" s="19">
        <v>63.3</v>
      </c>
      <c r="AD26" s="19">
        <v>63.5</v>
      </c>
      <c r="AE26" s="19">
        <v>64</v>
      </c>
      <c r="AF26" s="19">
        <v>64.400000000000006</v>
      </c>
      <c r="AG26" s="19">
        <v>65.2</v>
      </c>
      <c r="AH26" s="19">
        <v>65.3</v>
      </c>
      <c r="AI26" s="19">
        <v>65.400000000000006</v>
      </c>
      <c r="AJ26" s="19">
        <v>65.7</v>
      </c>
      <c r="AK26" s="19">
        <v>65.8</v>
      </c>
      <c r="AL26" s="19">
        <v>66.2</v>
      </c>
      <c r="AM26" s="19">
        <v>66.2</v>
      </c>
      <c r="AN26" s="19">
        <v>66.3</v>
      </c>
      <c r="AO26" s="19">
        <v>66.5</v>
      </c>
      <c r="AP26" s="19">
        <v>66.5</v>
      </c>
      <c r="AQ26" s="19">
        <v>66.7</v>
      </c>
      <c r="AR26" s="19">
        <v>66.7</v>
      </c>
      <c r="AS26" s="19">
        <v>66.8</v>
      </c>
      <c r="AT26" s="19">
        <v>66.8</v>
      </c>
      <c r="AU26" s="19">
        <v>67</v>
      </c>
      <c r="AV26" s="19">
        <v>67</v>
      </c>
      <c r="AW26" s="19">
        <v>67.099999999999994</v>
      </c>
      <c r="AX26" s="19">
        <v>67.099999999999994</v>
      </c>
      <c r="AY26" s="19">
        <v>67.099999999999994</v>
      </c>
      <c r="AZ26" s="19">
        <v>67.2</v>
      </c>
      <c r="BA26" s="19">
        <v>67.2</v>
      </c>
      <c r="BB26" s="19">
        <v>67.3</v>
      </c>
      <c r="BC26" s="19">
        <v>67.3</v>
      </c>
      <c r="BD26" s="19">
        <v>67.400000000000006</v>
      </c>
      <c r="BE26" s="19">
        <v>67.400000000000006</v>
      </c>
      <c r="BF26" s="19">
        <v>67.400000000000006</v>
      </c>
      <c r="BG26" s="19">
        <v>67.7</v>
      </c>
      <c r="BH26" s="19">
        <v>67.7</v>
      </c>
      <c r="BI26" s="19">
        <v>67.8</v>
      </c>
      <c r="BJ26" s="19">
        <v>67.8</v>
      </c>
      <c r="BK26" s="19">
        <v>67.8</v>
      </c>
      <c r="BL26" s="19">
        <v>67.900000000000006</v>
      </c>
      <c r="BM26" s="19">
        <v>67.900000000000006</v>
      </c>
      <c r="BN26" s="19">
        <v>67.900000000000006</v>
      </c>
      <c r="BO26" s="19">
        <v>68</v>
      </c>
      <c r="BP26" s="19">
        <v>68</v>
      </c>
      <c r="BQ26" s="19">
        <v>68</v>
      </c>
      <c r="BR26" s="19">
        <v>68</v>
      </c>
      <c r="BS26" s="19">
        <v>68.099999999999994</v>
      </c>
      <c r="BT26" s="19">
        <v>68.099999999999994</v>
      </c>
      <c r="BU26" s="19">
        <v>68.099999999999994</v>
      </c>
      <c r="BV26" s="19">
        <v>68.099999999999994</v>
      </c>
      <c r="BW26" s="19">
        <v>68.099999999999994</v>
      </c>
      <c r="BX26" s="19">
        <v>68.2</v>
      </c>
      <c r="BY26" s="19">
        <v>68.2</v>
      </c>
      <c r="BZ26" s="19">
        <v>68.2</v>
      </c>
      <c r="CA26" s="19">
        <v>68.3</v>
      </c>
      <c r="CB26" s="19">
        <v>68.3</v>
      </c>
      <c r="CC26" s="19">
        <v>68.3</v>
      </c>
      <c r="CD26" s="19">
        <v>68.3</v>
      </c>
      <c r="CE26" s="19">
        <v>68.400000000000006</v>
      </c>
      <c r="CF26" s="19">
        <v>68.400000000000006</v>
      </c>
      <c r="CG26" s="19">
        <v>68.400000000000006</v>
      </c>
      <c r="CH26" s="19">
        <v>68.400000000000006</v>
      </c>
      <c r="CI26" s="19">
        <v>68.5</v>
      </c>
      <c r="CJ26" s="19">
        <v>68.599999999999994</v>
      </c>
      <c r="CK26" s="19">
        <v>68.599999999999994</v>
      </c>
    </row>
    <row r="27" spans="1:89" x14ac:dyDescent="0.3">
      <c r="A27" s="61" t="s">
        <v>791</v>
      </c>
      <c r="B27" s="188">
        <v>62.9</v>
      </c>
      <c r="C27" s="188">
        <v>24</v>
      </c>
      <c r="D27" s="188"/>
      <c r="E27" s="272">
        <v>43927</v>
      </c>
      <c r="F27" s="336">
        <v>37.1</v>
      </c>
      <c r="G27" s="274">
        <f t="shared" si="0"/>
        <v>0.70000000000000284</v>
      </c>
      <c r="I27" s="61" t="s">
        <v>776</v>
      </c>
      <c r="J27" s="61">
        <v>49.9</v>
      </c>
      <c r="K27" s="61">
        <v>53.9</v>
      </c>
      <c r="L27" s="61">
        <v>54.5</v>
      </c>
      <c r="M27" s="61">
        <v>55.2</v>
      </c>
      <c r="N27" s="61">
        <v>55.7</v>
      </c>
      <c r="O27" s="61">
        <v>56.2</v>
      </c>
      <c r="P27" s="61">
        <v>57.2</v>
      </c>
      <c r="Q27" s="61">
        <v>57.5</v>
      </c>
      <c r="R27" s="61">
        <v>58.1</v>
      </c>
      <c r="S27" s="61">
        <v>58.8</v>
      </c>
      <c r="T27" s="61">
        <v>59.2</v>
      </c>
      <c r="U27" s="61">
        <v>60.4</v>
      </c>
      <c r="V27" s="61">
        <v>60.6</v>
      </c>
      <c r="W27" s="61">
        <v>60.9</v>
      </c>
      <c r="X27" s="61">
        <v>63.9</v>
      </c>
      <c r="Y27" s="188">
        <v>64</v>
      </c>
      <c r="Z27" s="188">
        <v>64.3</v>
      </c>
      <c r="AA27" s="61">
        <v>65.2</v>
      </c>
      <c r="AB27" s="188">
        <v>67</v>
      </c>
      <c r="AC27" s="188">
        <v>67.2</v>
      </c>
      <c r="AD27" s="188">
        <v>67.400000000000006</v>
      </c>
      <c r="AE27" s="188">
        <v>67.8</v>
      </c>
      <c r="AF27" s="188">
        <v>68.099999999999994</v>
      </c>
      <c r="AG27" s="188">
        <v>68.7</v>
      </c>
      <c r="AH27" s="188">
        <v>68.8</v>
      </c>
      <c r="AI27" s="188">
        <v>69</v>
      </c>
      <c r="AJ27" s="188">
        <v>69.099999999999994</v>
      </c>
      <c r="AK27" s="188">
        <v>69.3</v>
      </c>
      <c r="AL27" s="188">
        <v>69.5</v>
      </c>
      <c r="AM27" s="188">
        <v>69.599999999999994</v>
      </c>
      <c r="AN27" s="188">
        <v>69.7</v>
      </c>
      <c r="AO27" s="188">
        <v>69.8</v>
      </c>
      <c r="AP27" s="188">
        <v>69.8</v>
      </c>
      <c r="AQ27" s="188">
        <v>70</v>
      </c>
      <c r="AR27" s="188">
        <v>70</v>
      </c>
      <c r="AS27" s="188">
        <v>70.099999999999994</v>
      </c>
      <c r="AT27" s="188">
        <v>70.099999999999994</v>
      </c>
      <c r="AU27" s="188">
        <v>70.2</v>
      </c>
      <c r="AV27" s="188">
        <v>70.2</v>
      </c>
      <c r="AW27" s="188">
        <v>70.3</v>
      </c>
      <c r="AX27" s="188">
        <v>70.3</v>
      </c>
      <c r="AY27" s="188">
        <v>70.3</v>
      </c>
      <c r="AZ27" s="188">
        <v>70.3</v>
      </c>
      <c r="BA27" s="188">
        <v>70.400000000000006</v>
      </c>
      <c r="BB27" s="188">
        <v>70.400000000000006</v>
      </c>
      <c r="BC27" s="188">
        <v>70.5</v>
      </c>
      <c r="BD27" s="188">
        <v>70.5</v>
      </c>
      <c r="BE27" s="188">
        <v>70.599999999999994</v>
      </c>
      <c r="BF27" s="188">
        <v>70.599999999999994</v>
      </c>
      <c r="BG27" s="188">
        <v>70.900000000000006</v>
      </c>
      <c r="BH27" s="188">
        <v>71</v>
      </c>
      <c r="BI27" s="188">
        <v>71</v>
      </c>
      <c r="BJ27" s="188">
        <v>71.099999999999994</v>
      </c>
      <c r="BK27" s="188">
        <v>71.099999999999994</v>
      </c>
      <c r="BL27" s="188">
        <v>71.2</v>
      </c>
      <c r="BM27" s="188">
        <v>71.2</v>
      </c>
      <c r="BN27" s="188">
        <v>71.2</v>
      </c>
      <c r="BO27" s="188">
        <v>71.2</v>
      </c>
      <c r="BP27" s="188">
        <v>71.3</v>
      </c>
      <c r="BQ27" s="188">
        <v>71.3</v>
      </c>
      <c r="BR27" s="188">
        <v>71.3</v>
      </c>
      <c r="BS27" s="188">
        <v>71.400000000000006</v>
      </c>
      <c r="BT27" s="188">
        <v>71.400000000000006</v>
      </c>
      <c r="BU27" s="188">
        <v>71.400000000000006</v>
      </c>
      <c r="BV27" s="188">
        <v>71.400000000000006</v>
      </c>
      <c r="BW27" s="188">
        <v>71.5</v>
      </c>
      <c r="BX27" s="188">
        <v>71.5</v>
      </c>
      <c r="BY27" s="188">
        <v>71.5</v>
      </c>
      <c r="BZ27" s="188">
        <v>71.599999999999994</v>
      </c>
      <c r="CA27" s="188">
        <v>71.599999999999994</v>
      </c>
      <c r="CB27" s="188">
        <v>71.599999999999994</v>
      </c>
      <c r="CC27" s="188">
        <v>71.599999999999994</v>
      </c>
      <c r="CD27" s="188">
        <v>71.7</v>
      </c>
      <c r="CE27" s="188">
        <v>71.8</v>
      </c>
      <c r="CF27" s="188">
        <v>71.8</v>
      </c>
      <c r="CG27" s="188">
        <v>71.8</v>
      </c>
      <c r="CH27" s="188">
        <v>71.8</v>
      </c>
      <c r="CI27" s="188">
        <v>71.900000000000006</v>
      </c>
      <c r="CJ27" s="188">
        <v>72</v>
      </c>
      <c r="CK27" s="188">
        <v>72.099999999999994</v>
      </c>
    </row>
    <row r="28" spans="1:89" x14ac:dyDescent="0.3">
      <c r="A28" s="19" t="s">
        <v>810</v>
      </c>
      <c r="B28" s="19">
        <v>62.8</v>
      </c>
      <c r="C28" s="19">
        <v>25</v>
      </c>
      <c r="D28" s="188"/>
      <c r="E28" s="275">
        <v>43928</v>
      </c>
      <c r="F28" s="337">
        <v>37.700000000000003</v>
      </c>
      <c r="G28" s="276">
        <f t="shared" si="0"/>
        <v>0.60000000000000142</v>
      </c>
      <c r="I28" s="19" t="s">
        <v>801</v>
      </c>
      <c r="J28" s="19">
        <v>41.5</v>
      </c>
      <c r="K28" s="19">
        <v>44</v>
      </c>
      <c r="L28" s="19">
        <v>44.4</v>
      </c>
      <c r="M28" s="19">
        <v>44.8</v>
      </c>
      <c r="N28" s="19">
        <v>45.1</v>
      </c>
      <c r="O28" s="19">
        <v>45.6</v>
      </c>
      <c r="P28" s="19">
        <v>46.4</v>
      </c>
      <c r="Q28" s="19">
        <v>46.6</v>
      </c>
      <c r="R28" s="19">
        <v>46.9</v>
      </c>
      <c r="S28" s="19">
        <v>47.2</v>
      </c>
      <c r="T28" s="19">
        <v>47.5</v>
      </c>
      <c r="U28" s="19">
        <v>48.1</v>
      </c>
      <c r="V28" s="19">
        <v>48.2</v>
      </c>
      <c r="W28" s="19">
        <v>48.4</v>
      </c>
      <c r="X28" s="19">
        <v>49.6</v>
      </c>
      <c r="Y28" s="19">
        <v>49.7</v>
      </c>
      <c r="Z28" s="19">
        <v>49.8</v>
      </c>
      <c r="AA28" s="19">
        <v>50.2</v>
      </c>
      <c r="AB28" s="19">
        <v>51.9</v>
      </c>
      <c r="AC28" s="19">
        <v>52.1</v>
      </c>
      <c r="AD28" s="19">
        <v>52.3</v>
      </c>
      <c r="AE28" s="19">
        <v>52.8</v>
      </c>
      <c r="AF28" s="19">
        <v>53.2</v>
      </c>
      <c r="AG28" s="19">
        <v>54</v>
      </c>
      <c r="AH28" s="19">
        <v>54.1</v>
      </c>
      <c r="AI28" s="19">
        <v>54.2</v>
      </c>
      <c r="AJ28" s="19">
        <v>54.5</v>
      </c>
      <c r="AK28" s="19">
        <v>54.6</v>
      </c>
      <c r="AL28" s="19">
        <v>54.9</v>
      </c>
      <c r="AM28" s="19">
        <v>55</v>
      </c>
      <c r="AN28" s="19">
        <v>55.1</v>
      </c>
      <c r="AO28" s="19">
        <v>55.2</v>
      </c>
      <c r="AP28" s="19">
        <v>55.2</v>
      </c>
      <c r="AQ28" s="19">
        <v>55.4</v>
      </c>
      <c r="AR28" s="19">
        <v>55.5</v>
      </c>
      <c r="AS28" s="19">
        <v>55.5</v>
      </c>
      <c r="AT28" s="19">
        <v>55.6</v>
      </c>
      <c r="AU28" s="19">
        <v>55.7</v>
      </c>
      <c r="AV28" s="19">
        <v>55.7</v>
      </c>
      <c r="AW28" s="19">
        <v>55.8</v>
      </c>
      <c r="AX28" s="19">
        <v>55.8</v>
      </c>
      <c r="AY28" s="19">
        <v>55.8</v>
      </c>
      <c r="AZ28" s="19">
        <v>55.8</v>
      </c>
      <c r="BA28" s="19">
        <v>55.9</v>
      </c>
      <c r="BB28" s="19">
        <v>55.9</v>
      </c>
      <c r="BC28" s="19">
        <v>56</v>
      </c>
      <c r="BD28" s="19">
        <v>56</v>
      </c>
      <c r="BE28" s="19">
        <v>56</v>
      </c>
      <c r="BF28" s="19">
        <v>56.1</v>
      </c>
      <c r="BG28" s="19">
        <v>56.6</v>
      </c>
      <c r="BH28" s="19">
        <v>56.6</v>
      </c>
      <c r="BI28" s="19">
        <v>56.6</v>
      </c>
      <c r="BJ28" s="19">
        <v>56.7</v>
      </c>
      <c r="BK28" s="19">
        <v>56.7</v>
      </c>
      <c r="BL28" s="19">
        <v>56.7</v>
      </c>
      <c r="BM28" s="19">
        <v>56.7</v>
      </c>
      <c r="BN28" s="19">
        <v>56.7</v>
      </c>
      <c r="BO28" s="19">
        <v>56.8</v>
      </c>
      <c r="BP28" s="19">
        <v>56.8</v>
      </c>
      <c r="BQ28" s="19">
        <v>56.8</v>
      </c>
      <c r="BR28" s="19">
        <v>56.8</v>
      </c>
      <c r="BS28" s="19">
        <v>56.9</v>
      </c>
      <c r="BT28" s="19">
        <v>56.9</v>
      </c>
      <c r="BU28" s="19">
        <v>56.9</v>
      </c>
      <c r="BV28" s="19">
        <v>56.9</v>
      </c>
      <c r="BW28" s="19">
        <v>57</v>
      </c>
      <c r="BX28" s="19">
        <v>57</v>
      </c>
      <c r="BY28" s="19">
        <v>57</v>
      </c>
      <c r="BZ28" s="19">
        <v>57</v>
      </c>
      <c r="CA28" s="19">
        <v>57.1</v>
      </c>
      <c r="CB28" s="19">
        <v>57.1</v>
      </c>
      <c r="CC28" s="19">
        <v>57.1</v>
      </c>
      <c r="CD28" s="19">
        <v>57.1</v>
      </c>
      <c r="CE28" s="19">
        <v>57.2</v>
      </c>
      <c r="CF28" s="19">
        <v>57.3</v>
      </c>
      <c r="CG28" s="19">
        <v>57.3</v>
      </c>
      <c r="CH28" s="19">
        <v>57.3</v>
      </c>
      <c r="CI28" s="19">
        <v>57.5</v>
      </c>
      <c r="CJ28" s="19">
        <v>57.5</v>
      </c>
      <c r="CK28" s="19">
        <v>57.6</v>
      </c>
    </row>
    <row r="29" spans="1:89" x14ac:dyDescent="0.3">
      <c r="A29" s="61" t="s">
        <v>802</v>
      </c>
      <c r="B29" s="188">
        <v>62.2</v>
      </c>
      <c r="C29" s="188">
        <v>26</v>
      </c>
      <c r="D29" s="188"/>
      <c r="E29" s="272">
        <v>43929</v>
      </c>
      <c r="F29" s="336">
        <v>38.200000000000003</v>
      </c>
      <c r="G29" s="274">
        <f t="shared" si="0"/>
        <v>0.5</v>
      </c>
      <c r="I29" s="61" t="s">
        <v>791</v>
      </c>
      <c r="J29" s="61">
        <v>43.2</v>
      </c>
      <c r="K29" s="61">
        <v>46.1</v>
      </c>
      <c r="L29" s="61">
        <v>46.6</v>
      </c>
      <c r="M29" s="61">
        <v>47.1</v>
      </c>
      <c r="N29" s="61">
        <v>47.5</v>
      </c>
      <c r="O29" s="61">
        <v>48</v>
      </c>
      <c r="P29" s="61">
        <v>49.1</v>
      </c>
      <c r="Q29" s="61">
        <v>49.4</v>
      </c>
      <c r="R29" s="61">
        <v>50</v>
      </c>
      <c r="S29" s="61">
        <v>50.5</v>
      </c>
      <c r="T29" s="61">
        <v>50.9</v>
      </c>
      <c r="U29" s="61">
        <v>51.7</v>
      </c>
      <c r="V29" s="61">
        <v>51.8</v>
      </c>
      <c r="W29" s="61">
        <v>52.1</v>
      </c>
      <c r="X29" s="61">
        <v>54.2</v>
      </c>
      <c r="Y29" s="188">
        <v>54.3</v>
      </c>
      <c r="Z29" s="188">
        <v>54.7</v>
      </c>
      <c r="AA29" s="61">
        <v>55.7</v>
      </c>
      <c r="AB29" s="188">
        <v>57.4</v>
      </c>
      <c r="AC29" s="188">
        <v>57.6</v>
      </c>
      <c r="AD29" s="188">
        <v>57.8</v>
      </c>
      <c r="AE29" s="188">
        <v>58.2</v>
      </c>
      <c r="AF29" s="188">
        <v>58.5</v>
      </c>
      <c r="AG29" s="188">
        <v>59.1</v>
      </c>
      <c r="AH29" s="188">
        <v>59.2</v>
      </c>
      <c r="AI29" s="188">
        <v>59.4</v>
      </c>
      <c r="AJ29" s="188">
        <v>59.6</v>
      </c>
      <c r="AK29" s="188">
        <v>59.7</v>
      </c>
      <c r="AL29" s="188">
        <v>60</v>
      </c>
      <c r="AM29" s="188">
        <v>60</v>
      </c>
      <c r="AN29" s="188">
        <v>60.1</v>
      </c>
      <c r="AO29" s="188">
        <v>60.3</v>
      </c>
      <c r="AP29" s="188">
        <v>60.3</v>
      </c>
      <c r="AQ29" s="188">
        <v>60.4</v>
      </c>
      <c r="AR29" s="188">
        <v>60.5</v>
      </c>
      <c r="AS29" s="188">
        <v>60.5</v>
      </c>
      <c r="AT29" s="188">
        <v>60.6</v>
      </c>
      <c r="AU29" s="188">
        <v>60.7</v>
      </c>
      <c r="AV29" s="188">
        <v>60.7</v>
      </c>
      <c r="AW29" s="188">
        <v>60.8</v>
      </c>
      <c r="AX29" s="188">
        <v>60.8</v>
      </c>
      <c r="AY29" s="188">
        <v>60.8</v>
      </c>
      <c r="AZ29" s="188">
        <v>60.8</v>
      </c>
      <c r="BA29" s="188">
        <v>60.9</v>
      </c>
      <c r="BB29" s="188">
        <v>60.9</v>
      </c>
      <c r="BC29" s="188">
        <v>61</v>
      </c>
      <c r="BD29" s="188">
        <v>61</v>
      </c>
      <c r="BE29" s="188">
        <v>61</v>
      </c>
      <c r="BF29" s="188">
        <v>61.1</v>
      </c>
      <c r="BG29" s="188">
        <v>61.6</v>
      </c>
      <c r="BH29" s="188">
        <v>61.7</v>
      </c>
      <c r="BI29" s="188">
        <v>61.7</v>
      </c>
      <c r="BJ29" s="188">
        <v>61.7</v>
      </c>
      <c r="BK29" s="188">
        <v>61.7</v>
      </c>
      <c r="BL29" s="188">
        <v>61.8</v>
      </c>
      <c r="BM29" s="188">
        <v>61.8</v>
      </c>
      <c r="BN29" s="188">
        <v>61.8</v>
      </c>
      <c r="BO29" s="188">
        <v>61.8</v>
      </c>
      <c r="BP29" s="188">
        <v>61.9</v>
      </c>
      <c r="BQ29" s="188">
        <v>61.9</v>
      </c>
      <c r="BR29" s="188">
        <v>61.9</v>
      </c>
      <c r="BS29" s="188">
        <v>61.9</v>
      </c>
      <c r="BT29" s="188">
        <v>61.9</v>
      </c>
      <c r="BU29" s="188">
        <v>62</v>
      </c>
      <c r="BV29" s="188">
        <v>62</v>
      </c>
      <c r="BW29" s="188">
        <v>62</v>
      </c>
      <c r="BX29" s="188">
        <v>62.1</v>
      </c>
      <c r="BY29" s="188">
        <v>62.1</v>
      </c>
      <c r="BZ29" s="188">
        <v>62.1</v>
      </c>
      <c r="CA29" s="188">
        <v>62.1</v>
      </c>
      <c r="CB29" s="188">
        <v>62.1</v>
      </c>
      <c r="CC29" s="188">
        <v>62.2</v>
      </c>
      <c r="CD29" s="188">
        <v>62.2</v>
      </c>
      <c r="CE29" s="188">
        <v>62.3</v>
      </c>
      <c r="CF29" s="188">
        <v>62.4</v>
      </c>
      <c r="CG29" s="188">
        <v>62.5</v>
      </c>
      <c r="CH29" s="188">
        <v>62.6</v>
      </c>
      <c r="CI29" s="188">
        <v>62.7</v>
      </c>
      <c r="CJ29" s="188">
        <v>62.8</v>
      </c>
      <c r="CK29" s="188">
        <v>62.9</v>
      </c>
    </row>
    <row r="30" spans="1:89" x14ac:dyDescent="0.3">
      <c r="A30" s="19" t="s">
        <v>799</v>
      </c>
      <c r="B30" s="19">
        <v>62.1</v>
      </c>
      <c r="C30" s="19">
        <v>27</v>
      </c>
      <c r="D30" s="188"/>
      <c r="E30" s="275">
        <v>43930</v>
      </c>
      <c r="F30" s="337">
        <v>38.700000000000003</v>
      </c>
      <c r="G30" s="276">
        <f t="shared" si="0"/>
        <v>0.5</v>
      </c>
      <c r="I30" s="93" t="s">
        <v>820</v>
      </c>
      <c r="J30" s="93">
        <v>33.1</v>
      </c>
      <c r="K30" s="93">
        <v>36.4</v>
      </c>
      <c r="L30" s="93">
        <v>37.1</v>
      </c>
      <c r="M30" s="93">
        <v>37.700000000000003</v>
      </c>
      <c r="N30" s="93">
        <v>38.200000000000003</v>
      </c>
      <c r="O30" s="93">
        <v>38.700000000000003</v>
      </c>
      <c r="P30" s="93">
        <v>39.799999999999997</v>
      </c>
      <c r="Q30" s="93">
        <v>40.200000000000003</v>
      </c>
      <c r="R30" s="93">
        <v>40.799999999999997</v>
      </c>
      <c r="S30" s="93">
        <v>41.4</v>
      </c>
      <c r="T30" s="93">
        <v>41.8</v>
      </c>
      <c r="U30" s="93">
        <v>42.8</v>
      </c>
      <c r="V30" s="93">
        <v>43</v>
      </c>
      <c r="W30" s="93">
        <v>43.1</v>
      </c>
      <c r="X30" s="93">
        <v>45.1</v>
      </c>
      <c r="Y30" s="93">
        <v>45.3</v>
      </c>
      <c r="Z30" s="93">
        <v>45.5</v>
      </c>
      <c r="AA30" s="93">
        <v>46.3</v>
      </c>
      <c r="AB30" s="93">
        <v>48</v>
      </c>
      <c r="AC30" s="93">
        <v>48.2</v>
      </c>
      <c r="AD30" s="93">
        <v>48.4</v>
      </c>
      <c r="AE30" s="93">
        <v>48.8</v>
      </c>
      <c r="AF30" s="93">
        <v>49.2</v>
      </c>
      <c r="AG30" s="93">
        <v>49.8</v>
      </c>
      <c r="AH30" s="93">
        <v>49.9</v>
      </c>
      <c r="AI30" s="93">
        <v>50</v>
      </c>
      <c r="AJ30" s="93">
        <v>50.2</v>
      </c>
      <c r="AK30" s="93">
        <v>50.4</v>
      </c>
      <c r="AL30" s="93">
        <v>50.6</v>
      </c>
      <c r="AM30" s="93">
        <v>50.7</v>
      </c>
      <c r="AN30" s="93">
        <v>50.8</v>
      </c>
      <c r="AO30" s="93">
        <v>50.9</v>
      </c>
      <c r="AP30" s="93">
        <v>50.9</v>
      </c>
      <c r="AQ30" s="93">
        <v>51.1</v>
      </c>
      <c r="AR30" s="93">
        <v>51.2</v>
      </c>
      <c r="AS30" s="93">
        <v>51.2</v>
      </c>
      <c r="AT30" s="93">
        <v>51.3</v>
      </c>
      <c r="AU30" s="93">
        <v>51.4</v>
      </c>
      <c r="AV30" s="93">
        <v>51.5</v>
      </c>
      <c r="AW30" s="93">
        <v>51.5</v>
      </c>
      <c r="AX30" s="93">
        <v>51.5</v>
      </c>
      <c r="AY30" s="93">
        <v>51.6</v>
      </c>
      <c r="AZ30" s="93">
        <v>51.6</v>
      </c>
      <c r="BA30" s="93">
        <v>51.7</v>
      </c>
      <c r="BB30" s="93">
        <v>51.7</v>
      </c>
      <c r="BC30" s="93">
        <v>51.8</v>
      </c>
      <c r="BD30" s="93">
        <v>51.8</v>
      </c>
      <c r="BE30" s="93">
        <v>51.8</v>
      </c>
      <c r="BF30" s="93">
        <v>51.9</v>
      </c>
      <c r="BG30" s="93">
        <v>54.9</v>
      </c>
      <c r="BH30" s="93">
        <v>55</v>
      </c>
      <c r="BI30" s="93">
        <v>55</v>
      </c>
      <c r="BJ30" s="93">
        <v>55.1</v>
      </c>
      <c r="BK30" s="93">
        <v>55.2</v>
      </c>
      <c r="BL30" s="93">
        <v>55.2</v>
      </c>
      <c r="BM30" s="93">
        <v>55.3</v>
      </c>
      <c r="BN30" s="93">
        <v>55.3</v>
      </c>
      <c r="BO30" s="93">
        <v>55.4</v>
      </c>
      <c r="BP30" s="93">
        <v>55.4</v>
      </c>
      <c r="BQ30" s="93">
        <v>55.5</v>
      </c>
      <c r="BR30" s="93">
        <v>55.5</v>
      </c>
      <c r="BS30" s="93">
        <v>55.5</v>
      </c>
      <c r="BT30" s="93">
        <v>55.6</v>
      </c>
      <c r="BU30" s="93">
        <v>55.6</v>
      </c>
      <c r="BV30" s="93">
        <v>55.6</v>
      </c>
      <c r="BW30" s="93">
        <v>55.7</v>
      </c>
      <c r="BX30" s="93">
        <v>55.7</v>
      </c>
      <c r="BY30" s="93">
        <v>55.8</v>
      </c>
      <c r="BZ30" s="93">
        <v>55.8</v>
      </c>
      <c r="CA30" s="93">
        <v>55.8</v>
      </c>
      <c r="CB30" s="93">
        <v>55.9</v>
      </c>
      <c r="CC30" s="93">
        <v>55.9</v>
      </c>
      <c r="CD30" s="93">
        <v>56</v>
      </c>
      <c r="CE30" s="93">
        <v>56.1</v>
      </c>
      <c r="CF30" s="93">
        <v>56.1</v>
      </c>
      <c r="CG30" s="93">
        <v>56.2</v>
      </c>
      <c r="CH30" s="93">
        <v>56.2</v>
      </c>
      <c r="CI30" s="93">
        <v>56.4</v>
      </c>
      <c r="CJ30" s="93">
        <v>56.4</v>
      </c>
      <c r="CK30" s="93">
        <v>56.5</v>
      </c>
    </row>
    <row r="31" spans="1:89" x14ac:dyDescent="0.3">
      <c r="A31" s="61" t="s">
        <v>805</v>
      </c>
      <c r="B31" s="188">
        <v>61.9</v>
      </c>
      <c r="C31" s="188">
        <v>28</v>
      </c>
      <c r="D31" s="188"/>
      <c r="E31" s="272">
        <v>43931</v>
      </c>
      <c r="F31" s="336">
        <v>39</v>
      </c>
      <c r="G31" s="274">
        <f t="shared" si="0"/>
        <v>0.29999999999999716</v>
      </c>
      <c r="I31" s="61" t="s">
        <v>780</v>
      </c>
      <c r="J31" s="61">
        <v>47.3</v>
      </c>
      <c r="K31" s="61">
        <v>50.2</v>
      </c>
      <c r="L31" s="61">
        <v>50.8</v>
      </c>
      <c r="M31" s="61">
        <v>51.3</v>
      </c>
      <c r="N31" s="61">
        <v>51.7</v>
      </c>
      <c r="O31" s="61">
        <v>52.2</v>
      </c>
      <c r="P31" s="61">
        <v>53.6</v>
      </c>
      <c r="Q31" s="61">
        <v>54</v>
      </c>
      <c r="R31" s="61">
        <v>54.7</v>
      </c>
      <c r="S31" s="61">
        <v>55.3</v>
      </c>
      <c r="T31" s="61">
        <v>55.7</v>
      </c>
      <c r="U31" s="61">
        <v>56.7</v>
      </c>
      <c r="V31" s="61">
        <v>56.9</v>
      </c>
      <c r="W31" s="61">
        <v>57.3</v>
      </c>
      <c r="X31" s="61">
        <v>60.6</v>
      </c>
      <c r="Y31" s="188">
        <v>60.7</v>
      </c>
      <c r="Z31" s="188">
        <v>61</v>
      </c>
      <c r="AA31" s="61">
        <v>61.9</v>
      </c>
      <c r="AB31" s="188">
        <v>63.4</v>
      </c>
      <c r="AC31" s="188">
        <v>63.7</v>
      </c>
      <c r="AD31" s="188">
        <v>63.9</v>
      </c>
      <c r="AE31" s="188">
        <v>64.3</v>
      </c>
      <c r="AF31" s="188">
        <v>64.599999999999994</v>
      </c>
      <c r="AG31" s="188">
        <v>65.2</v>
      </c>
      <c r="AH31" s="188">
        <v>65.3</v>
      </c>
      <c r="AI31" s="188">
        <v>65.5</v>
      </c>
      <c r="AJ31" s="188">
        <v>65.599999999999994</v>
      </c>
      <c r="AK31" s="188">
        <v>65.8</v>
      </c>
      <c r="AL31" s="188">
        <v>66</v>
      </c>
      <c r="AM31" s="188">
        <v>66.099999999999994</v>
      </c>
      <c r="AN31" s="188">
        <v>66.099999999999994</v>
      </c>
      <c r="AO31" s="188">
        <v>66.3</v>
      </c>
      <c r="AP31" s="188">
        <v>66.3</v>
      </c>
      <c r="AQ31" s="188">
        <v>66.400000000000006</v>
      </c>
      <c r="AR31" s="188">
        <v>66.5</v>
      </c>
      <c r="AS31" s="188">
        <v>66.5</v>
      </c>
      <c r="AT31" s="188">
        <v>66.599999999999994</v>
      </c>
      <c r="AU31" s="188">
        <v>66.7</v>
      </c>
      <c r="AV31" s="188">
        <v>66.7</v>
      </c>
      <c r="AW31" s="188">
        <v>66.7</v>
      </c>
      <c r="AX31" s="188">
        <v>66.7</v>
      </c>
      <c r="AY31" s="188">
        <v>66.8</v>
      </c>
      <c r="AZ31" s="188">
        <v>66.8</v>
      </c>
      <c r="BA31" s="188">
        <v>66.900000000000006</v>
      </c>
      <c r="BB31" s="188">
        <v>66.900000000000006</v>
      </c>
      <c r="BC31" s="188">
        <v>66.900000000000006</v>
      </c>
      <c r="BD31" s="188">
        <v>67</v>
      </c>
      <c r="BE31" s="188">
        <v>67</v>
      </c>
      <c r="BF31" s="188">
        <v>67</v>
      </c>
      <c r="BG31" s="188">
        <v>67.599999999999994</v>
      </c>
      <c r="BH31" s="188">
        <v>67.7</v>
      </c>
      <c r="BI31" s="188">
        <v>67.7</v>
      </c>
      <c r="BJ31" s="188">
        <v>67.7</v>
      </c>
      <c r="BK31" s="188">
        <v>67.7</v>
      </c>
      <c r="BL31" s="188">
        <v>67.8</v>
      </c>
      <c r="BM31" s="188">
        <v>67.8</v>
      </c>
      <c r="BN31" s="188">
        <v>67.8</v>
      </c>
      <c r="BO31" s="188">
        <v>67.8</v>
      </c>
      <c r="BP31" s="188">
        <v>67.8</v>
      </c>
      <c r="BQ31" s="188">
        <v>67.900000000000006</v>
      </c>
      <c r="BR31" s="188">
        <v>67.900000000000006</v>
      </c>
      <c r="BS31" s="188">
        <v>67.900000000000006</v>
      </c>
      <c r="BT31" s="188">
        <v>67.900000000000006</v>
      </c>
      <c r="BU31" s="188">
        <v>68</v>
      </c>
      <c r="BV31" s="188">
        <v>68</v>
      </c>
      <c r="BW31" s="188">
        <v>68</v>
      </c>
      <c r="BX31" s="188">
        <v>68.099999999999994</v>
      </c>
      <c r="BY31" s="188">
        <v>68.099999999999994</v>
      </c>
      <c r="BZ31" s="188">
        <v>68.099999999999994</v>
      </c>
      <c r="CA31" s="188">
        <v>68.099999999999994</v>
      </c>
      <c r="CB31" s="188">
        <v>68.099999999999994</v>
      </c>
      <c r="CC31" s="188">
        <v>68.099999999999994</v>
      </c>
      <c r="CD31" s="188">
        <v>68.2</v>
      </c>
      <c r="CE31" s="188">
        <v>68.3</v>
      </c>
      <c r="CF31" s="188">
        <v>68.3</v>
      </c>
      <c r="CG31" s="188">
        <v>68.400000000000006</v>
      </c>
      <c r="CH31" s="188">
        <v>68.5</v>
      </c>
      <c r="CI31" s="188">
        <v>68.599999999999994</v>
      </c>
      <c r="CJ31" s="188">
        <v>68.7</v>
      </c>
      <c r="CK31" s="188">
        <v>68.7</v>
      </c>
    </row>
    <row r="32" spans="1:89" x14ac:dyDescent="0.3">
      <c r="A32" s="19" t="s">
        <v>811</v>
      </c>
      <c r="B32" s="19">
        <v>60.5</v>
      </c>
      <c r="C32" s="19">
        <v>29</v>
      </c>
      <c r="D32" s="188"/>
      <c r="E32" s="275">
        <v>43932</v>
      </c>
      <c r="F32" s="337">
        <v>39.4</v>
      </c>
      <c r="G32" s="276">
        <f t="shared" si="0"/>
        <v>0.39999999999999858</v>
      </c>
      <c r="I32" s="19" t="s">
        <v>805</v>
      </c>
      <c r="J32" s="19">
        <v>40.4</v>
      </c>
      <c r="K32" s="19">
        <v>43.5</v>
      </c>
      <c r="L32" s="19">
        <v>44.1</v>
      </c>
      <c r="M32" s="19">
        <v>44.8</v>
      </c>
      <c r="N32" s="19">
        <v>45.3</v>
      </c>
      <c r="O32" s="19">
        <v>46</v>
      </c>
      <c r="P32" s="19">
        <v>47.4</v>
      </c>
      <c r="Q32" s="19">
        <v>47.8</v>
      </c>
      <c r="R32" s="19">
        <v>48.3</v>
      </c>
      <c r="S32" s="19">
        <v>48.9</v>
      </c>
      <c r="T32" s="19">
        <v>49.5</v>
      </c>
      <c r="U32" s="19">
        <v>50.6</v>
      </c>
      <c r="V32" s="19">
        <v>50.8</v>
      </c>
      <c r="W32" s="19">
        <v>51</v>
      </c>
      <c r="X32" s="19">
        <v>53.2</v>
      </c>
      <c r="Y32" s="19">
        <v>53.3</v>
      </c>
      <c r="Z32" s="19">
        <v>53.6</v>
      </c>
      <c r="AA32" s="19">
        <v>54.3</v>
      </c>
      <c r="AB32" s="19">
        <v>55.8</v>
      </c>
      <c r="AC32" s="19">
        <v>56</v>
      </c>
      <c r="AD32" s="19">
        <v>56.2</v>
      </c>
      <c r="AE32" s="19">
        <v>56.6</v>
      </c>
      <c r="AF32" s="19">
        <v>57</v>
      </c>
      <c r="AG32" s="19">
        <v>57.7</v>
      </c>
      <c r="AH32" s="19">
        <v>57.8</v>
      </c>
      <c r="AI32" s="19">
        <v>57.9</v>
      </c>
      <c r="AJ32" s="19">
        <v>58.1</v>
      </c>
      <c r="AK32" s="19">
        <v>58.3</v>
      </c>
      <c r="AL32" s="19">
        <v>58.6</v>
      </c>
      <c r="AM32" s="19">
        <v>58.7</v>
      </c>
      <c r="AN32" s="19">
        <v>58.8</v>
      </c>
      <c r="AO32" s="19">
        <v>59</v>
      </c>
      <c r="AP32" s="19">
        <v>59</v>
      </c>
      <c r="AQ32" s="19">
        <v>59.3</v>
      </c>
      <c r="AR32" s="19">
        <v>59.3</v>
      </c>
      <c r="AS32" s="19">
        <v>59.3</v>
      </c>
      <c r="AT32" s="19">
        <v>59.4</v>
      </c>
      <c r="AU32" s="19">
        <v>59.6</v>
      </c>
      <c r="AV32" s="19">
        <v>59.6</v>
      </c>
      <c r="AW32" s="19">
        <v>59.7</v>
      </c>
      <c r="AX32" s="19">
        <v>59.7</v>
      </c>
      <c r="AY32" s="19">
        <v>59.7</v>
      </c>
      <c r="AZ32" s="19">
        <v>59.8</v>
      </c>
      <c r="BA32" s="19">
        <v>59.8</v>
      </c>
      <c r="BB32" s="19">
        <v>59.9</v>
      </c>
      <c r="BC32" s="19">
        <v>60</v>
      </c>
      <c r="BD32" s="19">
        <v>60</v>
      </c>
      <c r="BE32" s="19">
        <v>60.1</v>
      </c>
      <c r="BF32" s="19">
        <v>60.1</v>
      </c>
      <c r="BG32" s="19">
        <v>60.7</v>
      </c>
      <c r="BH32" s="19">
        <v>60.7</v>
      </c>
      <c r="BI32" s="19">
        <v>60.8</v>
      </c>
      <c r="BJ32" s="19">
        <v>60.8</v>
      </c>
      <c r="BK32" s="19">
        <v>60.9</v>
      </c>
      <c r="BL32" s="19">
        <v>60.9</v>
      </c>
      <c r="BM32" s="19">
        <v>60.9</v>
      </c>
      <c r="BN32" s="19">
        <v>60.9</v>
      </c>
      <c r="BO32" s="19">
        <v>61</v>
      </c>
      <c r="BP32" s="19">
        <v>61</v>
      </c>
      <c r="BQ32" s="19">
        <v>61</v>
      </c>
      <c r="BR32" s="19">
        <v>61.1</v>
      </c>
      <c r="BS32" s="19">
        <v>61.1</v>
      </c>
      <c r="BT32" s="19">
        <v>61.1</v>
      </c>
      <c r="BU32" s="19">
        <v>61.1</v>
      </c>
      <c r="BV32" s="19">
        <v>61.2</v>
      </c>
      <c r="BW32" s="19">
        <v>61.2</v>
      </c>
      <c r="BX32" s="19">
        <v>61.2</v>
      </c>
      <c r="BY32" s="19">
        <v>61.3</v>
      </c>
      <c r="BZ32" s="19">
        <v>61.3</v>
      </c>
      <c r="CA32" s="19">
        <v>61.3</v>
      </c>
      <c r="CB32" s="19">
        <v>61.3</v>
      </c>
      <c r="CC32" s="19">
        <v>61.3</v>
      </c>
      <c r="CD32" s="19">
        <v>61.4</v>
      </c>
      <c r="CE32" s="19">
        <v>61.5</v>
      </c>
      <c r="CF32" s="19">
        <v>61.5</v>
      </c>
      <c r="CG32" s="19">
        <v>61.5</v>
      </c>
      <c r="CH32" s="19">
        <v>61.6</v>
      </c>
      <c r="CI32" s="19">
        <v>61.8</v>
      </c>
      <c r="CJ32" s="19">
        <v>61.9</v>
      </c>
      <c r="CK32" s="19">
        <v>61.9</v>
      </c>
    </row>
    <row r="33" spans="1:89" x14ac:dyDescent="0.3">
      <c r="A33" s="61" t="s">
        <v>800</v>
      </c>
      <c r="B33" s="188">
        <v>60.4</v>
      </c>
      <c r="C33" s="188">
        <v>30</v>
      </c>
      <c r="D33" s="188"/>
      <c r="E33" s="272">
        <v>43933</v>
      </c>
      <c r="F33" s="336">
        <v>39.799999999999997</v>
      </c>
      <c r="G33" s="274">
        <f t="shared" si="0"/>
        <v>0.39999999999999858</v>
      </c>
      <c r="I33" s="61" t="s">
        <v>810</v>
      </c>
      <c r="J33" s="61">
        <v>39</v>
      </c>
      <c r="K33" s="61">
        <v>42.2</v>
      </c>
      <c r="L33" s="61">
        <v>42.9</v>
      </c>
      <c r="M33" s="61">
        <v>43.6</v>
      </c>
      <c r="N33" s="61">
        <v>44.1</v>
      </c>
      <c r="O33" s="61">
        <v>44.6</v>
      </c>
      <c r="P33" s="61">
        <v>45.7</v>
      </c>
      <c r="Q33" s="61">
        <v>45.9</v>
      </c>
      <c r="R33" s="61">
        <v>46.3</v>
      </c>
      <c r="S33" s="61">
        <v>47</v>
      </c>
      <c r="T33" s="61">
        <v>47.4</v>
      </c>
      <c r="U33" s="61">
        <v>48.7</v>
      </c>
      <c r="V33" s="61">
        <v>48.9</v>
      </c>
      <c r="W33" s="61">
        <v>49.3</v>
      </c>
      <c r="X33" s="61">
        <v>51.8</v>
      </c>
      <c r="Y33" s="188">
        <v>52</v>
      </c>
      <c r="Z33" s="188">
        <v>52.3</v>
      </c>
      <c r="AA33" s="61">
        <v>53.3</v>
      </c>
      <c r="AB33" s="188">
        <v>55.4</v>
      </c>
      <c r="AC33" s="188">
        <v>55.7</v>
      </c>
      <c r="AD33" s="188">
        <v>56</v>
      </c>
      <c r="AE33" s="188">
        <v>56.5</v>
      </c>
      <c r="AF33" s="188">
        <v>56.8</v>
      </c>
      <c r="AG33" s="188">
        <v>57.5</v>
      </c>
      <c r="AH33" s="188">
        <v>57.6</v>
      </c>
      <c r="AI33" s="188">
        <v>57.8</v>
      </c>
      <c r="AJ33" s="188">
        <v>58</v>
      </c>
      <c r="AK33" s="188">
        <v>58.1</v>
      </c>
      <c r="AL33" s="188">
        <v>58.4</v>
      </c>
      <c r="AM33" s="188">
        <v>58.5</v>
      </c>
      <c r="AN33" s="188">
        <v>58.6</v>
      </c>
      <c r="AO33" s="188">
        <v>58.7</v>
      </c>
      <c r="AP33" s="188">
        <v>58.7</v>
      </c>
      <c r="AQ33" s="188">
        <v>58.9</v>
      </c>
      <c r="AR33" s="188">
        <v>59</v>
      </c>
      <c r="AS33" s="188">
        <v>59</v>
      </c>
      <c r="AT33" s="188">
        <v>59.1</v>
      </c>
      <c r="AU33" s="188">
        <v>59.2</v>
      </c>
      <c r="AV33" s="188">
        <v>59.3</v>
      </c>
      <c r="AW33" s="188">
        <v>59.3</v>
      </c>
      <c r="AX33" s="188">
        <v>59.3</v>
      </c>
      <c r="AY33" s="188">
        <v>59.4</v>
      </c>
      <c r="AZ33" s="188">
        <v>59.4</v>
      </c>
      <c r="BA33" s="188">
        <v>59.5</v>
      </c>
      <c r="BB33" s="188">
        <v>59.5</v>
      </c>
      <c r="BC33" s="188">
        <v>59.6</v>
      </c>
      <c r="BD33" s="188">
        <v>59.6</v>
      </c>
      <c r="BE33" s="188">
        <v>59.7</v>
      </c>
      <c r="BF33" s="188">
        <v>59.7</v>
      </c>
      <c r="BG33" s="188">
        <v>60.6</v>
      </c>
      <c r="BH33" s="188">
        <v>60.8</v>
      </c>
      <c r="BI33" s="188">
        <v>60.9</v>
      </c>
      <c r="BJ33" s="188">
        <v>61</v>
      </c>
      <c r="BK33" s="188">
        <v>61</v>
      </c>
      <c r="BL33" s="188">
        <v>61.2</v>
      </c>
      <c r="BM33" s="188">
        <v>61.3</v>
      </c>
      <c r="BN33" s="188">
        <v>61.3</v>
      </c>
      <c r="BO33" s="188">
        <v>61.4</v>
      </c>
      <c r="BP33" s="188">
        <v>61.5</v>
      </c>
      <c r="BQ33" s="188">
        <v>61.6</v>
      </c>
      <c r="BR33" s="188">
        <v>61.7</v>
      </c>
      <c r="BS33" s="188">
        <v>61.7</v>
      </c>
      <c r="BT33" s="188">
        <v>61.8</v>
      </c>
      <c r="BU33" s="188">
        <v>61.8</v>
      </c>
      <c r="BV33" s="188">
        <v>61.8</v>
      </c>
      <c r="BW33" s="188">
        <v>61.9</v>
      </c>
      <c r="BX33" s="188">
        <v>62</v>
      </c>
      <c r="BY33" s="188">
        <v>62</v>
      </c>
      <c r="BZ33" s="188">
        <v>62</v>
      </c>
      <c r="CA33" s="188">
        <v>62.1</v>
      </c>
      <c r="CB33" s="188">
        <v>62.1</v>
      </c>
      <c r="CC33" s="188">
        <v>62.1</v>
      </c>
      <c r="CD33" s="188">
        <v>62.1</v>
      </c>
      <c r="CE33" s="188">
        <v>62.3</v>
      </c>
      <c r="CF33" s="188">
        <v>62.3</v>
      </c>
      <c r="CG33" s="188">
        <v>62.4</v>
      </c>
      <c r="CH33" s="188">
        <v>62.5</v>
      </c>
      <c r="CI33" s="188">
        <v>62.6</v>
      </c>
      <c r="CJ33" s="188">
        <v>62.7</v>
      </c>
      <c r="CK33" s="188">
        <v>62.8</v>
      </c>
    </row>
    <row r="34" spans="1:89" x14ac:dyDescent="0.3">
      <c r="A34" s="19" t="s">
        <v>804</v>
      </c>
      <c r="B34" s="19">
        <v>60.4</v>
      </c>
      <c r="C34" s="19">
        <v>31</v>
      </c>
      <c r="D34" s="188"/>
      <c r="E34" s="275">
        <v>43934</v>
      </c>
      <c r="F34" s="337">
        <v>40.200000000000003</v>
      </c>
      <c r="G34" s="276">
        <f t="shared" si="0"/>
        <v>0.40000000000000568</v>
      </c>
      <c r="I34" s="19" t="s">
        <v>796</v>
      </c>
      <c r="J34" s="19">
        <v>42.6</v>
      </c>
      <c r="K34" s="19">
        <v>45.7</v>
      </c>
      <c r="L34" s="19">
        <v>46.2</v>
      </c>
      <c r="M34" s="19">
        <v>46.9</v>
      </c>
      <c r="N34" s="19">
        <v>47.4</v>
      </c>
      <c r="O34" s="19">
        <v>47.9</v>
      </c>
      <c r="P34" s="19">
        <v>49</v>
      </c>
      <c r="Q34" s="19">
        <v>49.2</v>
      </c>
      <c r="R34" s="19">
        <v>49.6</v>
      </c>
      <c r="S34" s="19">
        <v>50</v>
      </c>
      <c r="T34" s="19">
        <v>50.4</v>
      </c>
      <c r="U34" s="19">
        <v>51.7</v>
      </c>
      <c r="V34" s="19">
        <v>52</v>
      </c>
      <c r="W34" s="19">
        <v>52.4</v>
      </c>
      <c r="X34" s="19">
        <v>54.7</v>
      </c>
      <c r="Y34" s="19">
        <v>54.9</v>
      </c>
      <c r="Z34" s="19">
        <v>55.2</v>
      </c>
      <c r="AA34" s="19">
        <v>56.3</v>
      </c>
      <c r="AB34" s="19">
        <v>58.1</v>
      </c>
      <c r="AC34" s="19">
        <v>58.3</v>
      </c>
      <c r="AD34" s="19">
        <v>58.6</v>
      </c>
      <c r="AE34" s="19">
        <v>59.1</v>
      </c>
      <c r="AF34" s="19">
        <v>59.4</v>
      </c>
      <c r="AG34" s="19">
        <v>60.2</v>
      </c>
      <c r="AH34" s="19">
        <v>60.4</v>
      </c>
      <c r="AI34" s="19">
        <v>60.6</v>
      </c>
      <c r="AJ34" s="19">
        <v>60.8</v>
      </c>
      <c r="AK34" s="19">
        <v>61</v>
      </c>
      <c r="AL34" s="19">
        <v>61.3</v>
      </c>
      <c r="AM34" s="19">
        <v>61.4</v>
      </c>
      <c r="AN34" s="19">
        <v>61.5</v>
      </c>
      <c r="AO34" s="19">
        <v>61.8</v>
      </c>
      <c r="AP34" s="19">
        <v>61.8</v>
      </c>
      <c r="AQ34" s="19">
        <v>62.1</v>
      </c>
      <c r="AR34" s="19">
        <v>62.1</v>
      </c>
      <c r="AS34" s="19">
        <v>62.2</v>
      </c>
      <c r="AT34" s="19">
        <v>62.3</v>
      </c>
      <c r="AU34" s="19">
        <v>62.5</v>
      </c>
      <c r="AV34" s="19">
        <v>62.5</v>
      </c>
      <c r="AW34" s="19">
        <v>62.6</v>
      </c>
      <c r="AX34" s="19">
        <v>62.6</v>
      </c>
      <c r="AY34" s="19">
        <v>62.7</v>
      </c>
      <c r="AZ34" s="19">
        <v>62.7</v>
      </c>
      <c r="BA34" s="19">
        <v>62.8</v>
      </c>
      <c r="BB34" s="19">
        <v>62.9</v>
      </c>
      <c r="BC34" s="19">
        <v>63</v>
      </c>
      <c r="BD34" s="19">
        <v>63</v>
      </c>
      <c r="BE34" s="19">
        <v>63.1</v>
      </c>
      <c r="BF34" s="19">
        <v>63.1</v>
      </c>
      <c r="BG34" s="19">
        <v>63.3</v>
      </c>
      <c r="BH34" s="19">
        <v>63.3</v>
      </c>
      <c r="BI34" s="19">
        <v>63.4</v>
      </c>
      <c r="BJ34" s="19">
        <v>63.4</v>
      </c>
      <c r="BK34" s="19">
        <v>63.4</v>
      </c>
      <c r="BL34" s="19">
        <v>63.5</v>
      </c>
      <c r="BM34" s="19">
        <v>63.6</v>
      </c>
      <c r="BN34" s="19">
        <v>63.6</v>
      </c>
      <c r="BO34" s="19">
        <v>63.6</v>
      </c>
      <c r="BP34" s="19">
        <v>63.7</v>
      </c>
      <c r="BQ34" s="19">
        <v>63.7</v>
      </c>
      <c r="BR34" s="19">
        <v>63.8</v>
      </c>
      <c r="BS34" s="19">
        <v>63.8</v>
      </c>
      <c r="BT34" s="19">
        <v>63.8</v>
      </c>
      <c r="BU34" s="19">
        <v>63.9</v>
      </c>
      <c r="BV34" s="19">
        <v>63.9</v>
      </c>
      <c r="BW34" s="19">
        <v>63.9</v>
      </c>
      <c r="BX34" s="19">
        <v>64</v>
      </c>
      <c r="BY34" s="19">
        <v>64</v>
      </c>
      <c r="BZ34" s="19">
        <v>64</v>
      </c>
      <c r="CA34" s="19">
        <v>64.099999999999994</v>
      </c>
      <c r="CB34" s="19">
        <v>64.099999999999994</v>
      </c>
      <c r="CC34" s="19">
        <v>64.099999999999994</v>
      </c>
      <c r="CD34" s="19">
        <v>64.099999999999994</v>
      </c>
      <c r="CE34" s="19">
        <v>64.2</v>
      </c>
      <c r="CF34" s="19">
        <v>64.2</v>
      </c>
      <c r="CG34" s="19">
        <v>64.3</v>
      </c>
      <c r="CH34" s="19">
        <v>64.3</v>
      </c>
      <c r="CI34" s="19">
        <v>64.5</v>
      </c>
      <c r="CJ34" s="19">
        <v>64.599999999999994</v>
      </c>
      <c r="CK34" s="19">
        <v>64.599999999999994</v>
      </c>
    </row>
    <row r="35" spans="1:89" x14ac:dyDescent="0.3">
      <c r="A35" s="61" t="s">
        <v>806</v>
      </c>
      <c r="B35" s="188">
        <v>59.8</v>
      </c>
      <c r="C35" s="188">
        <v>32</v>
      </c>
      <c r="D35" s="188"/>
      <c r="E35" s="272">
        <v>43935</v>
      </c>
      <c r="F35" s="336">
        <v>40.799999999999997</v>
      </c>
      <c r="G35" s="274">
        <f t="shared" si="0"/>
        <v>0.59999999999999432</v>
      </c>
      <c r="I35" s="61" t="s">
        <v>824</v>
      </c>
      <c r="J35" s="61">
        <v>30.7</v>
      </c>
      <c r="K35" s="61">
        <v>33.6</v>
      </c>
      <c r="L35" s="61">
        <v>34.1</v>
      </c>
      <c r="M35" s="61">
        <v>34.700000000000003</v>
      </c>
      <c r="N35" s="61">
        <v>35.200000000000003</v>
      </c>
      <c r="O35" s="61">
        <v>35.799999999999997</v>
      </c>
      <c r="P35" s="61">
        <v>36.9</v>
      </c>
      <c r="Q35" s="61">
        <v>37.1</v>
      </c>
      <c r="R35" s="61">
        <v>37.700000000000003</v>
      </c>
      <c r="S35" s="61">
        <v>38.200000000000003</v>
      </c>
      <c r="T35" s="61">
        <v>38.6</v>
      </c>
      <c r="U35" s="61">
        <v>39.700000000000003</v>
      </c>
      <c r="V35" s="61">
        <v>39.9</v>
      </c>
      <c r="W35" s="61">
        <v>40.1</v>
      </c>
      <c r="X35" s="61">
        <v>42.1</v>
      </c>
      <c r="Y35" s="188">
        <v>42.2</v>
      </c>
      <c r="Z35" s="188">
        <v>42.5</v>
      </c>
      <c r="AA35" s="61">
        <v>43.1</v>
      </c>
      <c r="AB35" s="188">
        <v>44.3</v>
      </c>
      <c r="AC35" s="188">
        <v>44.5</v>
      </c>
      <c r="AD35" s="188">
        <v>44.7</v>
      </c>
      <c r="AE35" s="188">
        <v>45.1</v>
      </c>
      <c r="AF35" s="188">
        <v>45.4</v>
      </c>
      <c r="AG35" s="188">
        <v>46.1</v>
      </c>
      <c r="AH35" s="188">
        <v>46.2</v>
      </c>
      <c r="AI35" s="188">
        <v>46.3</v>
      </c>
      <c r="AJ35" s="188">
        <v>46.5</v>
      </c>
      <c r="AK35" s="188">
        <v>46.7</v>
      </c>
      <c r="AL35" s="188">
        <v>47</v>
      </c>
      <c r="AM35" s="188">
        <v>47.1</v>
      </c>
      <c r="AN35" s="188">
        <v>47.1</v>
      </c>
      <c r="AO35" s="188">
        <v>47.3</v>
      </c>
      <c r="AP35" s="188">
        <v>47.3</v>
      </c>
      <c r="AQ35" s="188">
        <v>47.6</v>
      </c>
      <c r="AR35" s="188">
        <v>47.6</v>
      </c>
      <c r="AS35" s="188">
        <v>47.7</v>
      </c>
      <c r="AT35" s="188">
        <v>47.8</v>
      </c>
      <c r="AU35" s="188">
        <v>48</v>
      </c>
      <c r="AV35" s="188">
        <v>48</v>
      </c>
      <c r="AW35" s="188">
        <v>48.1</v>
      </c>
      <c r="AX35" s="188">
        <v>48.1</v>
      </c>
      <c r="AY35" s="188">
        <v>48.2</v>
      </c>
      <c r="AZ35" s="188">
        <v>48.2</v>
      </c>
      <c r="BA35" s="188">
        <v>48.3</v>
      </c>
      <c r="BB35" s="188">
        <v>48.4</v>
      </c>
      <c r="BC35" s="188">
        <v>48.4</v>
      </c>
      <c r="BD35" s="188">
        <v>48.4</v>
      </c>
      <c r="BE35" s="188">
        <v>48.5</v>
      </c>
      <c r="BF35" s="188">
        <v>48.5</v>
      </c>
      <c r="BG35" s="188">
        <v>49.8</v>
      </c>
      <c r="BH35" s="188">
        <v>49.9</v>
      </c>
      <c r="BI35" s="188">
        <v>50</v>
      </c>
      <c r="BJ35" s="188">
        <v>50.1</v>
      </c>
      <c r="BK35" s="188">
        <v>50.2</v>
      </c>
      <c r="BL35" s="188">
        <v>50.3</v>
      </c>
      <c r="BM35" s="188">
        <v>50.5</v>
      </c>
      <c r="BN35" s="188">
        <v>50.5</v>
      </c>
      <c r="BO35" s="188">
        <v>50.6</v>
      </c>
      <c r="BP35" s="188">
        <v>50.7</v>
      </c>
      <c r="BQ35" s="188">
        <v>50.8</v>
      </c>
      <c r="BR35" s="188">
        <v>50.9</v>
      </c>
      <c r="BS35" s="188">
        <v>51</v>
      </c>
      <c r="BT35" s="188">
        <v>51</v>
      </c>
      <c r="BU35" s="188">
        <v>51.2</v>
      </c>
      <c r="BV35" s="188">
        <v>51.2</v>
      </c>
      <c r="BW35" s="188">
        <v>51.3</v>
      </c>
      <c r="BX35" s="188">
        <v>51.5</v>
      </c>
      <c r="BY35" s="188">
        <v>51.6</v>
      </c>
      <c r="BZ35" s="188">
        <v>51.6</v>
      </c>
      <c r="CA35" s="188">
        <v>51.7</v>
      </c>
      <c r="CB35" s="188">
        <v>51.7</v>
      </c>
      <c r="CC35" s="188">
        <v>51.8</v>
      </c>
      <c r="CD35" s="188">
        <v>51.9</v>
      </c>
      <c r="CE35" s="188">
        <v>52</v>
      </c>
      <c r="CF35" s="188">
        <v>52.1</v>
      </c>
      <c r="CG35" s="188">
        <v>52.2</v>
      </c>
      <c r="CH35" s="188">
        <v>52.2</v>
      </c>
      <c r="CI35" s="188">
        <v>52.4</v>
      </c>
      <c r="CJ35" s="188">
        <v>52.5</v>
      </c>
      <c r="CK35" s="188">
        <v>52.6</v>
      </c>
    </row>
    <row r="36" spans="1:89" x14ac:dyDescent="0.3">
      <c r="A36" s="19" t="s">
        <v>812</v>
      </c>
      <c r="B36" s="19">
        <v>59.4</v>
      </c>
      <c r="C36" s="19">
        <v>33</v>
      </c>
      <c r="D36" s="188"/>
      <c r="E36" s="275">
        <v>43936</v>
      </c>
      <c r="F36" s="337">
        <v>40.799999999999997</v>
      </c>
      <c r="G36" s="276">
        <f t="shared" si="0"/>
        <v>0</v>
      </c>
      <c r="I36" s="19" t="s">
        <v>818</v>
      </c>
      <c r="J36" s="19">
        <v>36.1</v>
      </c>
      <c r="K36" s="19">
        <v>38.9</v>
      </c>
      <c r="L36" s="19">
        <v>39.5</v>
      </c>
      <c r="M36" s="19">
        <v>40</v>
      </c>
      <c r="N36" s="19">
        <v>40.5</v>
      </c>
      <c r="O36" s="19">
        <v>41</v>
      </c>
      <c r="P36" s="19">
        <v>42</v>
      </c>
      <c r="Q36" s="19">
        <v>42.3</v>
      </c>
      <c r="R36" s="19">
        <v>42.6</v>
      </c>
      <c r="S36" s="19">
        <v>43</v>
      </c>
      <c r="T36" s="19">
        <v>43.3</v>
      </c>
      <c r="U36" s="19">
        <v>44.5</v>
      </c>
      <c r="V36" s="19">
        <v>44.8</v>
      </c>
      <c r="W36" s="19">
        <v>45.2</v>
      </c>
      <c r="X36" s="19">
        <v>47.4</v>
      </c>
      <c r="Y36" s="19">
        <v>47.6</v>
      </c>
      <c r="Z36" s="19">
        <v>47.9</v>
      </c>
      <c r="AA36" s="19">
        <v>48.8</v>
      </c>
      <c r="AB36" s="19">
        <v>50.6</v>
      </c>
      <c r="AC36" s="19">
        <v>50.8</v>
      </c>
      <c r="AD36" s="19">
        <v>51.1</v>
      </c>
      <c r="AE36" s="19">
        <v>51.6</v>
      </c>
      <c r="AF36" s="19">
        <v>52</v>
      </c>
      <c r="AG36" s="19">
        <v>52.9</v>
      </c>
      <c r="AH36" s="19">
        <v>53</v>
      </c>
      <c r="AI36" s="19">
        <v>53.2</v>
      </c>
      <c r="AJ36" s="19">
        <v>53.5</v>
      </c>
      <c r="AK36" s="19">
        <v>53.7</v>
      </c>
      <c r="AL36" s="19">
        <v>54.2</v>
      </c>
      <c r="AM36" s="19">
        <v>54.3</v>
      </c>
      <c r="AN36" s="19">
        <v>54.4</v>
      </c>
      <c r="AO36" s="19">
        <v>54.6</v>
      </c>
      <c r="AP36" s="19">
        <v>54.6</v>
      </c>
      <c r="AQ36" s="19">
        <v>55</v>
      </c>
      <c r="AR36" s="19">
        <v>55</v>
      </c>
      <c r="AS36" s="19">
        <v>55.1</v>
      </c>
      <c r="AT36" s="19">
        <v>55.3</v>
      </c>
      <c r="AU36" s="19">
        <v>55.5</v>
      </c>
      <c r="AV36" s="19">
        <v>55.5</v>
      </c>
      <c r="AW36" s="19">
        <v>55.6</v>
      </c>
      <c r="AX36" s="19">
        <v>55.6</v>
      </c>
      <c r="AY36" s="19">
        <v>55.7</v>
      </c>
      <c r="AZ36" s="19">
        <v>55.8</v>
      </c>
      <c r="BA36" s="19">
        <v>55.9</v>
      </c>
      <c r="BB36" s="19">
        <v>56</v>
      </c>
      <c r="BC36" s="19">
        <v>56.1</v>
      </c>
      <c r="BD36" s="19">
        <v>56.1</v>
      </c>
      <c r="BE36" s="19">
        <v>56.2</v>
      </c>
      <c r="BF36" s="19">
        <v>56.2</v>
      </c>
      <c r="BG36" s="19">
        <v>56.6</v>
      </c>
      <c r="BH36" s="19">
        <v>56.7</v>
      </c>
      <c r="BI36" s="19">
        <v>56.7</v>
      </c>
      <c r="BJ36" s="19">
        <v>56.8</v>
      </c>
      <c r="BK36" s="19">
        <v>56.9</v>
      </c>
      <c r="BL36" s="19">
        <v>56.9</v>
      </c>
      <c r="BM36" s="19">
        <v>57</v>
      </c>
      <c r="BN36" s="19">
        <v>57.1</v>
      </c>
      <c r="BO36" s="19">
        <v>57.1</v>
      </c>
      <c r="BP36" s="19">
        <v>57.1</v>
      </c>
      <c r="BQ36" s="19">
        <v>57.2</v>
      </c>
      <c r="BR36" s="19">
        <v>57.3</v>
      </c>
      <c r="BS36" s="19">
        <v>57.3</v>
      </c>
      <c r="BT36" s="19">
        <v>57.3</v>
      </c>
      <c r="BU36" s="19">
        <v>57.4</v>
      </c>
      <c r="BV36" s="19">
        <v>57.4</v>
      </c>
      <c r="BW36" s="19">
        <v>57.5</v>
      </c>
      <c r="BX36" s="19">
        <v>57.5</v>
      </c>
      <c r="BY36" s="19">
        <v>57.6</v>
      </c>
      <c r="BZ36" s="19">
        <v>57.6</v>
      </c>
      <c r="CA36" s="19">
        <v>57.6</v>
      </c>
      <c r="CB36" s="19">
        <v>57.7</v>
      </c>
      <c r="CC36" s="19">
        <v>57.7</v>
      </c>
      <c r="CD36" s="19">
        <v>57.7</v>
      </c>
      <c r="CE36" s="19">
        <v>57.8</v>
      </c>
      <c r="CF36" s="19">
        <v>57.9</v>
      </c>
      <c r="CG36" s="19">
        <v>57.9</v>
      </c>
      <c r="CH36" s="19">
        <v>58</v>
      </c>
      <c r="CI36" s="19">
        <v>58.1</v>
      </c>
      <c r="CJ36" s="19">
        <v>58.3</v>
      </c>
      <c r="CK36" s="19">
        <v>58.3</v>
      </c>
    </row>
    <row r="37" spans="1:89" x14ac:dyDescent="0.3">
      <c r="A37" s="61" t="s">
        <v>807</v>
      </c>
      <c r="B37" s="188">
        <v>59</v>
      </c>
      <c r="C37" s="188">
        <v>34</v>
      </c>
      <c r="D37" s="188"/>
      <c r="E37" s="272">
        <v>43937</v>
      </c>
      <c r="F37" s="336">
        <v>41.4</v>
      </c>
      <c r="G37" s="274">
        <f t="shared" si="0"/>
        <v>0.60000000000000142</v>
      </c>
      <c r="I37" s="61" t="s">
        <v>814</v>
      </c>
      <c r="J37" s="61">
        <v>38.4</v>
      </c>
      <c r="K37" s="61">
        <v>41.7</v>
      </c>
      <c r="L37" s="61">
        <v>42.3</v>
      </c>
      <c r="M37" s="61">
        <v>42.9</v>
      </c>
      <c r="N37" s="61">
        <v>43.4</v>
      </c>
      <c r="O37" s="61">
        <v>43.9</v>
      </c>
      <c r="P37" s="61">
        <v>44.9</v>
      </c>
      <c r="Q37" s="61">
        <v>45.1</v>
      </c>
      <c r="R37" s="61">
        <v>45.4</v>
      </c>
      <c r="S37" s="61">
        <v>45.7</v>
      </c>
      <c r="T37" s="61">
        <v>45.9</v>
      </c>
      <c r="U37" s="61">
        <v>46.6</v>
      </c>
      <c r="V37" s="61">
        <v>46.8</v>
      </c>
      <c r="W37" s="61">
        <v>47.1</v>
      </c>
      <c r="X37" s="61">
        <v>48.5</v>
      </c>
      <c r="Y37" s="188">
        <v>48.7</v>
      </c>
      <c r="Z37" s="188">
        <v>48.9</v>
      </c>
      <c r="AA37" s="61">
        <v>49.7</v>
      </c>
      <c r="AB37" s="188">
        <v>51.8</v>
      </c>
      <c r="AC37" s="188">
        <v>52.1</v>
      </c>
      <c r="AD37" s="188">
        <v>52.4</v>
      </c>
      <c r="AE37" s="188">
        <v>53.1</v>
      </c>
      <c r="AF37" s="188">
        <v>53.5</v>
      </c>
      <c r="AG37" s="188">
        <v>54.5</v>
      </c>
      <c r="AH37" s="188">
        <v>54.7</v>
      </c>
      <c r="AI37" s="188">
        <v>54.8</v>
      </c>
      <c r="AJ37" s="188">
        <v>55.1</v>
      </c>
      <c r="AK37" s="188">
        <v>55.3</v>
      </c>
      <c r="AL37" s="188">
        <v>55.7</v>
      </c>
      <c r="AM37" s="188">
        <v>55.8</v>
      </c>
      <c r="AN37" s="188">
        <v>55.9</v>
      </c>
      <c r="AO37" s="188">
        <v>56.1</v>
      </c>
      <c r="AP37" s="188">
        <v>56.1</v>
      </c>
      <c r="AQ37" s="188">
        <v>56.4</v>
      </c>
      <c r="AR37" s="188">
        <v>56.4</v>
      </c>
      <c r="AS37" s="188">
        <v>56.5</v>
      </c>
      <c r="AT37" s="188">
        <v>56.6</v>
      </c>
      <c r="AU37" s="188">
        <v>56.7</v>
      </c>
      <c r="AV37" s="188">
        <v>56.8</v>
      </c>
      <c r="AW37" s="188">
        <v>56.8</v>
      </c>
      <c r="AX37" s="188">
        <v>56.8</v>
      </c>
      <c r="AY37" s="188">
        <v>56.9</v>
      </c>
      <c r="AZ37" s="188">
        <v>56.9</v>
      </c>
      <c r="BA37" s="188">
        <v>57</v>
      </c>
      <c r="BB37" s="188">
        <v>57.1</v>
      </c>
      <c r="BC37" s="188">
        <v>57.1</v>
      </c>
      <c r="BD37" s="188">
        <v>57.1</v>
      </c>
      <c r="BE37" s="188">
        <v>57.2</v>
      </c>
      <c r="BF37" s="188">
        <v>57.2</v>
      </c>
      <c r="BG37" s="188">
        <v>57.7</v>
      </c>
      <c r="BH37" s="188">
        <v>57.7</v>
      </c>
      <c r="BI37" s="188">
        <v>57.8</v>
      </c>
      <c r="BJ37" s="188">
        <v>57.8</v>
      </c>
      <c r="BK37" s="188">
        <v>57.8</v>
      </c>
      <c r="BL37" s="188">
        <v>57.9</v>
      </c>
      <c r="BM37" s="188">
        <v>57.9</v>
      </c>
      <c r="BN37" s="188">
        <v>57.9</v>
      </c>
      <c r="BO37" s="188">
        <v>58</v>
      </c>
      <c r="BP37" s="188">
        <v>58</v>
      </c>
      <c r="BQ37" s="188">
        <v>58</v>
      </c>
      <c r="BR37" s="188">
        <v>58</v>
      </c>
      <c r="BS37" s="188">
        <v>58.1</v>
      </c>
      <c r="BT37" s="188">
        <v>58.1</v>
      </c>
      <c r="BU37" s="188">
        <v>58.1</v>
      </c>
      <c r="BV37" s="188">
        <v>58.1</v>
      </c>
      <c r="BW37" s="188">
        <v>58.2</v>
      </c>
      <c r="BX37" s="188">
        <v>58.2</v>
      </c>
      <c r="BY37" s="188">
        <v>58.2</v>
      </c>
      <c r="BZ37" s="188">
        <v>58.3</v>
      </c>
      <c r="CA37" s="188">
        <v>58.3</v>
      </c>
      <c r="CB37" s="188">
        <v>58.3</v>
      </c>
      <c r="CC37" s="188">
        <v>58.3</v>
      </c>
      <c r="CD37" s="188">
        <v>58.4</v>
      </c>
      <c r="CE37" s="188">
        <v>58.5</v>
      </c>
      <c r="CF37" s="188">
        <v>58.5</v>
      </c>
      <c r="CG37" s="188">
        <v>58.5</v>
      </c>
      <c r="CH37" s="188">
        <v>58.6</v>
      </c>
      <c r="CI37" s="188">
        <v>58.7</v>
      </c>
      <c r="CJ37" s="188">
        <v>58.8</v>
      </c>
      <c r="CK37" s="188">
        <v>58.9</v>
      </c>
    </row>
    <row r="38" spans="1:89" x14ac:dyDescent="0.3">
      <c r="A38" s="19" t="s">
        <v>814</v>
      </c>
      <c r="B38" s="19">
        <v>58.9</v>
      </c>
      <c r="C38" s="19">
        <v>35</v>
      </c>
      <c r="D38" s="188"/>
      <c r="E38" s="275">
        <v>43938</v>
      </c>
      <c r="F38" s="337">
        <v>42.2</v>
      </c>
      <c r="G38" s="276">
        <f t="shared" si="0"/>
        <v>0.80000000000000426</v>
      </c>
      <c r="I38" s="19" t="s">
        <v>802</v>
      </c>
      <c r="J38" s="19">
        <v>41.5</v>
      </c>
      <c r="K38" s="19">
        <v>44.5</v>
      </c>
      <c r="L38" s="19">
        <v>45.2</v>
      </c>
      <c r="M38" s="19">
        <v>45.8</v>
      </c>
      <c r="N38" s="19">
        <v>46.4</v>
      </c>
      <c r="O38" s="19">
        <v>47</v>
      </c>
      <c r="P38" s="19">
        <v>48.2</v>
      </c>
      <c r="Q38" s="19">
        <v>48.4</v>
      </c>
      <c r="R38" s="19">
        <v>49.1</v>
      </c>
      <c r="S38" s="19">
        <v>49.7</v>
      </c>
      <c r="T38" s="19">
        <v>50.1</v>
      </c>
      <c r="U38" s="19">
        <v>51.3</v>
      </c>
      <c r="V38" s="19">
        <v>51.5</v>
      </c>
      <c r="W38" s="19">
        <v>51.7</v>
      </c>
      <c r="X38" s="19">
        <v>53.7</v>
      </c>
      <c r="Y38" s="19">
        <v>53.8</v>
      </c>
      <c r="Z38" s="19">
        <v>54.1</v>
      </c>
      <c r="AA38" s="19">
        <v>54.7</v>
      </c>
      <c r="AB38" s="19">
        <v>56.3</v>
      </c>
      <c r="AC38" s="19">
        <v>56.6</v>
      </c>
      <c r="AD38" s="19">
        <v>56.8</v>
      </c>
      <c r="AE38" s="19">
        <v>57.1</v>
      </c>
      <c r="AF38" s="19">
        <v>57.4</v>
      </c>
      <c r="AG38" s="19">
        <v>58</v>
      </c>
      <c r="AH38" s="19">
        <v>58.1</v>
      </c>
      <c r="AI38" s="19">
        <v>58.2</v>
      </c>
      <c r="AJ38" s="19">
        <v>58.4</v>
      </c>
      <c r="AK38" s="19">
        <v>58.5</v>
      </c>
      <c r="AL38" s="19">
        <v>58.8</v>
      </c>
      <c r="AM38" s="19">
        <v>58.8</v>
      </c>
      <c r="AN38" s="19">
        <v>58.9</v>
      </c>
      <c r="AO38" s="19">
        <v>59</v>
      </c>
      <c r="AP38" s="19">
        <v>59</v>
      </c>
      <c r="AQ38" s="19">
        <v>59.2</v>
      </c>
      <c r="AR38" s="19">
        <v>59.2</v>
      </c>
      <c r="AS38" s="19">
        <v>59.3</v>
      </c>
      <c r="AT38" s="19">
        <v>59.4</v>
      </c>
      <c r="AU38" s="19">
        <v>59.5</v>
      </c>
      <c r="AV38" s="19">
        <v>59.5</v>
      </c>
      <c r="AW38" s="19">
        <v>59.5</v>
      </c>
      <c r="AX38" s="19">
        <v>59.5</v>
      </c>
      <c r="AY38" s="19">
        <v>59.6</v>
      </c>
      <c r="AZ38" s="19">
        <v>59.6</v>
      </c>
      <c r="BA38" s="19">
        <v>59.6</v>
      </c>
      <c r="BB38" s="19">
        <v>59.7</v>
      </c>
      <c r="BC38" s="19">
        <v>59.7</v>
      </c>
      <c r="BD38" s="19">
        <v>59.8</v>
      </c>
      <c r="BE38" s="19">
        <v>59.8</v>
      </c>
      <c r="BF38" s="19">
        <v>59.8</v>
      </c>
      <c r="BG38" s="19">
        <v>61.3</v>
      </c>
      <c r="BH38" s="19">
        <v>61.3</v>
      </c>
      <c r="BI38" s="19">
        <v>61.3</v>
      </c>
      <c r="BJ38" s="19">
        <v>61.3</v>
      </c>
      <c r="BK38" s="19">
        <v>61.4</v>
      </c>
      <c r="BL38" s="19">
        <v>61.4</v>
      </c>
      <c r="BM38" s="19">
        <v>61.4</v>
      </c>
      <c r="BN38" s="19">
        <v>61.4</v>
      </c>
      <c r="BO38" s="19">
        <v>61.5</v>
      </c>
      <c r="BP38" s="19">
        <v>61.5</v>
      </c>
      <c r="BQ38" s="19">
        <v>61.5</v>
      </c>
      <c r="BR38" s="19">
        <v>61.5</v>
      </c>
      <c r="BS38" s="19">
        <v>61.5</v>
      </c>
      <c r="BT38" s="19">
        <v>61.5</v>
      </c>
      <c r="BU38" s="19">
        <v>61.6</v>
      </c>
      <c r="BV38" s="19">
        <v>61.6</v>
      </c>
      <c r="BW38" s="19">
        <v>61.6</v>
      </c>
      <c r="BX38" s="19">
        <v>61.6</v>
      </c>
      <c r="BY38" s="19">
        <v>61.7</v>
      </c>
      <c r="BZ38" s="19">
        <v>61.7</v>
      </c>
      <c r="CA38" s="19">
        <v>61.7</v>
      </c>
      <c r="CB38" s="19">
        <v>61.7</v>
      </c>
      <c r="CC38" s="19">
        <v>61.7</v>
      </c>
      <c r="CD38" s="19">
        <v>61.8</v>
      </c>
      <c r="CE38" s="19">
        <v>61.9</v>
      </c>
      <c r="CF38" s="19">
        <v>61.9</v>
      </c>
      <c r="CG38" s="19">
        <v>62</v>
      </c>
      <c r="CH38" s="19">
        <v>62</v>
      </c>
      <c r="CI38" s="19">
        <v>62</v>
      </c>
      <c r="CJ38" s="19">
        <v>62.1</v>
      </c>
      <c r="CK38" s="19">
        <v>62.2</v>
      </c>
    </row>
    <row r="39" spans="1:89" x14ac:dyDescent="0.3">
      <c r="A39" s="61" t="s">
        <v>819</v>
      </c>
      <c r="B39" s="188">
        <v>58.8</v>
      </c>
      <c r="C39" s="188">
        <v>36</v>
      </c>
      <c r="D39" s="188"/>
      <c r="E39" s="272">
        <v>43939</v>
      </c>
      <c r="F39" s="336">
        <v>42.5</v>
      </c>
      <c r="G39" s="274">
        <f t="shared" si="0"/>
        <v>0.29999999999999716</v>
      </c>
      <c r="I39" s="61" t="s">
        <v>785</v>
      </c>
      <c r="J39" s="61">
        <v>45.1</v>
      </c>
      <c r="K39" s="61">
        <v>48.4</v>
      </c>
      <c r="L39" s="61">
        <v>49.1</v>
      </c>
      <c r="M39" s="61">
        <v>49.7</v>
      </c>
      <c r="N39" s="61">
        <v>50.1</v>
      </c>
      <c r="O39" s="61">
        <v>50.6</v>
      </c>
      <c r="P39" s="61">
        <v>51.6</v>
      </c>
      <c r="Q39" s="61">
        <v>51.8</v>
      </c>
      <c r="R39" s="61">
        <v>52.2</v>
      </c>
      <c r="S39" s="61">
        <v>52.6</v>
      </c>
      <c r="T39" s="61">
        <v>52.9</v>
      </c>
      <c r="U39" s="61">
        <v>53.9</v>
      </c>
      <c r="V39" s="61">
        <v>54.3</v>
      </c>
      <c r="W39" s="61">
        <v>54.7</v>
      </c>
      <c r="X39" s="61">
        <v>57.5</v>
      </c>
      <c r="Y39" s="188">
        <v>57.7</v>
      </c>
      <c r="Z39" s="188">
        <v>57.9</v>
      </c>
      <c r="AA39" s="61">
        <v>58.9</v>
      </c>
      <c r="AB39" s="188">
        <v>61.5</v>
      </c>
      <c r="AC39" s="188">
        <v>61.7</v>
      </c>
      <c r="AD39" s="188">
        <v>61.9</v>
      </c>
      <c r="AE39" s="188">
        <v>62.5</v>
      </c>
      <c r="AF39" s="188">
        <v>62.8</v>
      </c>
      <c r="AG39" s="188">
        <v>63.7</v>
      </c>
      <c r="AH39" s="188">
        <v>63.8</v>
      </c>
      <c r="AI39" s="188">
        <v>64</v>
      </c>
      <c r="AJ39" s="188">
        <v>64.2</v>
      </c>
      <c r="AK39" s="188">
        <v>64.400000000000006</v>
      </c>
      <c r="AL39" s="188">
        <v>64.7</v>
      </c>
      <c r="AM39" s="188">
        <v>64.8</v>
      </c>
      <c r="AN39" s="188">
        <v>64.8</v>
      </c>
      <c r="AO39" s="188">
        <v>65</v>
      </c>
      <c r="AP39" s="188">
        <v>65</v>
      </c>
      <c r="AQ39" s="188">
        <v>65.2</v>
      </c>
      <c r="AR39" s="188">
        <v>65.3</v>
      </c>
      <c r="AS39" s="188">
        <v>65.3</v>
      </c>
      <c r="AT39" s="188">
        <v>65.400000000000006</v>
      </c>
      <c r="AU39" s="188">
        <v>65.5</v>
      </c>
      <c r="AV39" s="188">
        <v>65.5</v>
      </c>
      <c r="AW39" s="188">
        <v>65.599999999999994</v>
      </c>
      <c r="AX39" s="188">
        <v>65.599999999999994</v>
      </c>
      <c r="AY39" s="188">
        <v>65.599999999999994</v>
      </c>
      <c r="AZ39" s="188">
        <v>65.7</v>
      </c>
      <c r="BA39" s="188">
        <v>65.7</v>
      </c>
      <c r="BB39" s="188">
        <v>65.8</v>
      </c>
      <c r="BC39" s="188">
        <v>65.8</v>
      </c>
      <c r="BD39" s="188">
        <v>65.8</v>
      </c>
      <c r="BE39" s="188">
        <v>65.900000000000006</v>
      </c>
      <c r="BF39" s="188">
        <v>65.900000000000006</v>
      </c>
      <c r="BG39" s="188">
        <v>66.099999999999994</v>
      </c>
      <c r="BH39" s="188">
        <v>66.099999999999994</v>
      </c>
      <c r="BI39" s="188">
        <v>66.2</v>
      </c>
      <c r="BJ39" s="188">
        <v>66.2</v>
      </c>
      <c r="BK39" s="188">
        <v>66.2</v>
      </c>
      <c r="BL39" s="188">
        <v>66.3</v>
      </c>
      <c r="BM39" s="188">
        <v>66.3</v>
      </c>
      <c r="BN39" s="188">
        <v>66.3</v>
      </c>
      <c r="BO39" s="188">
        <v>66.3</v>
      </c>
      <c r="BP39" s="188">
        <v>66.3</v>
      </c>
      <c r="BQ39" s="188">
        <v>66.400000000000006</v>
      </c>
      <c r="BR39" s="188">
        <v>66.400000000000006</v>
      </c>
      <c r="BS39" s="188">
        <v>66.400000000000006</v>
      </c>
      <c r="BT39" s="188">
        <v>66.400000000000006</v>
      </c>
      <c r="BU39" s="188">
        <v>66.5</v>
      </c>
      <c r="BV39" s="188">
        <v>66.5</v>
      </c>
      <c r="BW39" s="188">
        <v>66.5</v>
      </c>
      <c r="BX39" s="188">
        <v>66.5</v>
      </c>
      <c r="BY39" s="188">
        <v>66.5</v>
      </c>
      <c r="BZ39" s="188">
        <v>66.599999999999994</v>
      </c>
      <c r="CA39" s="188">
        <v>66.599999999999994</v>
      </c>
      <c r="CB39" s="188">
        <v>66.599999999999994</v>
      </c>
      <c r="CC39" s="188">
        <v>66.599999999999994</v>
      </c>
      <c r="CD39" s="188">
        <v>66.599999999999994</v>
      </c>
      <c r="CE39" s="188">
        <v>66.7</v>
      </c>
      <c r="CF39" s="188">
        <v>66.8</v>
      </c>
      <c r="CG39" s="188">
        <v>66.8</v>
      </c>
      <c r="CH39" s="188">
        <v>66.8</v>
      </c>
      <c r="CI39" s="188">
        <v>66.8</v>
      </c>
      <c r="CJ39" s="188">
        <v>66.900000000000006</v>
      </c>
      <c r="CK39" s="188">
        <v>67</v>
      </c>
    </row>
    <row r="40" spans="1:89" x14ac:dyDescent="0.3">
      <c r="A40" s="19" t="s">
        <v>809</v>
      </c>
      <c r="B40" s="19">
        <v>58.5</v>
      </c>
      <c r="C40" s="19">
        <v>37</v>
      </c>
      <c r="D40" s="188"/>
      <c r="E40" s="275">
        <v>43940</v>
      </c>
      <c r="F40" s="337">
        <v>42.8</v>
      </c>
      <c r="G40" s="276">
        <f t="shared" si="0"/>
        <v>0.29999999999999716</v>
      </c>
      <c r="I40" s="19" t="s">
        <v>816</v>
      </c>
      <c r="J40" s="19">
        <v>37.1</v>
      </c>
      <c r="K40" s="19">
        <v>40</v>
      </c>
      <c r="L40" s="19">
        <v>40.5</v>
      </c>
      <c r="M40" s="19">
        <v>41</v>
      </c>
      <c r="N40" s="19">
        <v>41.4</v>
      </c>
      <c r="O40" s="19">
        <v>41.9</v>
      </c>
      <c r="P40" s="19">
        <v>42.9</v>
      </c>
      <c r="Q40" s="19">
        <v>43.1</v>
      </c>
      <c r="R40" s="19">
        <v>43.6</v>
      </c>
      <c r="S40" s="19">
        <v>44.2</v>
      </c>
      <c r="T40" s="19">
        <v>44.5</v>
      </c>
      <c r="U40" s="19">
        <v>45.5</v>
      </c>
      <c r="V40" s="19">
        <v>45.7</v>
      </c>
      <c r="W40" s="19">
        <v>46</v>
      </c>
      <c r="X40" s="19">
        <v>47.9</v>
      </c>
      <c r="Y40" s="19">
        <v>48.1</v>
      </c>
      <c r="Z40" s="19">
        <v>48.3</v>
      </c>
      <c r="AA40" s="19">
        <v>49</v>
      </c>
      <c r="AB40" s="19">
        <v>50.5</v>
      </c>
      <c r="AC40" s="19">
        <v>50.7</v>
      </c>
      <c r="AD40" s="19">
        <v>50.9</v>
      </c>
      <c r="AE40" s="19">
        <v>51.4</v>
      </c>
      <c r="AF40" s="19">
        <v>51.7</v>
      </c>
      <c r="AG40" s="19">
        <v>52.4</v>
      </c>
      <c r="AH40" s="19">
        <v>52.4</v>
      </c>
      <c r="AI40" s="19">
        <v>52.6</v>
      </c>
      <c r="AJ40" s="19">
        <v>52.8</v>
      </c>
      <c r="AK40" s="19">
        <v>52.9</v>
      </c>
      <c r="AL40" s="19">
        <v>53.2</v>
      </c>
      <c r="AM40" s="19">
        <v>53.3</v>
      </c>
      <c r="AN40" s="19">
        <v>53.4</v>
      </c>
      <c r="AO40" s="19">
        <v>53.5</v>
      </c>
      <c r="AP40" s="19">
        <v>53.5</v>
      </c>
      <c r="AQ40" s="19">
        <v>53.7</v>
      </c>
      <c r="AR40" s="19">
        <v>53.7</v>
      </c>
      <c r="AS40" s="19">
        <v>53.8</v>
      </c>
      <c r="AT40" s="19">
        <v>53.9</v>
      </c>
      <c r="AU40" s="19">
        <v>54</v>
      </c>
      <c r="AV40" s="19">
        <v>54</v>
      </c>
      <c r="AW40" s="19">
        <v>54.1</v>
      </c>
      <c r="AX40" s="19">
        <v>54.1</v>
      </c>
      <c r="AY40" s="19">
        <v>54.1</v>
      </c>
      <c r="AZ40" s="19">
        <v>54.1</v>
      </c>
      <c r="BA40" s="19">
        <v>54.2</v>
      </c>
      <c r="BB40" s="19">
        <v>54.3</v>
      </c>
      <c r="BC40" s="19">
        <v>54.3</v>
      </c>
      <c r="BD40" s="19">
        <v>54.3</v>
      </c>
      <c r="BE40" s="19">
        <v>54.4</v>
      </c>
      <c r="BF40" s="19">
        <v>54.4</v>
      </c>
      <c r="BG40" s="19">
        <v>55.8</v>
      </c>
      <c r="BH40" s="19">
        <v>55.9</v>
      </c>
      <c r="BI40" s="19">
        <v>55.9</v>
      </c>
      <c r="BJ40" s="19">
        <v>55.9</v>
      </c>
      <c r="BK40" s="19">
        <v>56</v>
      </c>
      <c r="BL40" s="19">
        <v>56</v>
      </c>
      <c r="BM40" s="19">
        <v>56.1</v>
      </c>
      <c r="BN40" s="19">
        <v>56.1</v>
      </c>
      <c r="BO40" s="19">
        <v>56.1</v>
      </c>
      <c r="BP40" s="19">
        <v>56.1</v>
      </c>
      <c r="BQ40" s="19">
        <v>56.2</v>
      </c>
      <c r="BR40" s="19">
        <v>56.2</v>
      </c>
      <c r="BS40" s="19">
        <v>56.2</v>
      </c>
      <c r="BT40" s="19">
        <v>56.2</v>
      </c>
      <c r="BU40" s="19">
        <v>56.3</v>
      </c>
      <c r="BV40" s="19">
        <v>56.3</v>
      </c>
      <c r="BW40" s="19">
        <v>56.3</v>
      </c>
      <c r="BX40" s="19">
        <v>56.4</v>
      </c>
      <c r="BY40" s="19">
        <v>56.4</v>
      </c>
      <c r="BZ40" s="19">
        <v>56.4</v>
      </c>
      <c r="CA40" s="19">
        <v>56.4</v>
      </c>
      <c r="CB40" s="19">
        <v>56.5</v>
      </c>
      <c r="CC40" s="19">
        <v>56.5</v>
      </c>
      <c r="CD40" s="19">
        <v>56.6</v>
      </c>
      <c r="CE40" s="19">
        <v>56.7</v>
      </c>
      <c r="CF40" s="19">
        <v>56.8</v>
      </c>
      <c r="CG40" s="19">
        <v>56.8</v>
      </c>
      <c r="CH40" s="19">
        <v>56.9</v>
      </c>
      <c r="CI40" s="19">
        <v>57.1</v>
      </c>
      <c r="CJ40" s="19">
        <v>57.2</v>
      </c>
      <c r="CK40" s="19">
        <v>57.3</v>
      </c>
    </row>
    <row r="41" spans="1:89" x14ac:dyDescent="0.3">
      <c r="A41" s="61" t="s">
        <v>818</v>
      </c>
      <c r="B41" s="188">
        <v>58.3</v>
      </c>
      <c r="C41" s="188">
        <v>38</v>
      </c>
      <c r="D41" s="188"/>
      <c r="E41" s="272">
        <v>43941</v>
      </c>
      <c r="F41" s="336">
        <v>43</v>
      </c>
      <c r="G41" s="274">
        <f t="shared" si="0"/>
        <v>0.20000000000000284</v>
      </c>
      <c r="I41" s="61" t="s">
        <v>794</v>
      </c>
      <c r="J41" s="61">
        <v>42.9</v>
      </c>
      <c r="K41" s="61">
        <v>46.2</v>
      </c>
      <c r="L41" s="61">
        <v>46.9</v>
      </c>
      <c r="M41" s="61">
        <v>47.8</v>
      </c>
      <c r="N41" s="61">
        <v>48.4</v>
      </c>
      <c r="O41" s="61">
        <v>48.9</v>
      </c>
      <c r="P41" s="61">
        <v>50.9</v>
      </c>
      <c r="Q41" s="61">
        <v>51.3</v>
      </c>
      <c r="R41" s="61">
        <v>51.7</v>
      </c>
      <c r="S41" s="61">
        <v>52.1</v>
      </c>
      <c r="T41" s="61">
        <v>52.5</v>
      </c>
      <c r="U41" s="61">
        <v>53.3</v>
      </c>
      <c r="V41" s="61">
        <v>53.5</v>
      </c>
      <c r="W41" s="61">
        <v>53.7</v>
      </c>
      <c r="X41" s="61">
        <v>55.9</v>
      </c>
      <c r="Y41" s="188">
        <v>56.2</v>
      </c>
      <c r="Z41" s="188">
        <v>56.5</v>
      </c>
      <c r="AA41" s="61">
        <v>57.2</v>
      </c>
      <c r="AB41" s="188">
        <v>59.2</v>
      </c>
      <c r="AC41" s="188">
        <v>59.4</v>
      </c>
      <c r="AD41" s="188">
        <v>59.6</v>
      </c>
      <c r="AE41" s="188">
        <v>60.1</v>
      </c>
      <c r="AF41" s="188">
        <v>60.5</v>
      </c>
      <c r="AG41" s="188">
        <v>61.2</v>
      </c>
      <c r="AH41" s="188">
        <v>61.4</v>
      </c>
      <c r="AI41" s="188">
        <v>61.5</v>
      </c>
      <c r="AJ41" s="188">
        <v>61.7</v>
      </c>
      <c r="AK41" s="188">
        <v>61.9</v>
      </c>
      <c r="AL41" s="188">
        <v>62.3</v>
      </c>
      <c r="AM41" s="188">
        <v>62.4</v>
      </c>
      <c r="AN41" s="188">
        <v>62.5</v>
      </c>
      <c r="AO41" s="188">
        <v>62.7</v>
      </c>
      <c r="AP41" s="188">
        <v>62.7</v>
      </c>
      <c r="AQ41" s="188">
        <v>62.9</v>
      </c>
      <c r="AR41" s="188">
        <v>63</v>
      </c>
      <c r="AS41" s="188">
        <v>63</v>
      </c>
      <c r="AT41" s="188">
        <v>63.1</v>
      </c>
      <c r="AU41" s="188">
        <v>63.2</v>
      </c>
      <c r="AV41" s="188">
        <v>63.3</v>
      </c>
      <c r="AW41" s="188">
        <v>63.3</v>
      </c>
      <c r="AX41" s="188">
        <v>63.3</v>
      </c>
      <c r="AY41" s="188">
        <v>63.3</v>
      </c>
      <c r="AZ41" s="188">
        <v>63.4</v>
      </c>
      <c r="BA41" s="188">
        <v>63.4</v>
      </c>
      <c r="BB41" s="188">
        <v>63.5</v>
      </c>
      <c r="BC41" s="188">
        <v>63.5</v>
      </c>
      <c r="BD41" s="188">
        <v>63.6</v>
      </c>
      <c r="BE41" s="188">
        <v>63.6</v>
      </c>
      <c r="BF41" s="188">
        <v>63.6</v>
      </c>
      <c r="BG41" s="188">
        <v>63.9</v>
      </c>
      <c r="BH41" s="188">
        <v>63.9</v>
      </c>
      <c r="BI41" s="188">
        <v>64</v>
      </c>
      <c r="BJ41" s="188">
        <v>64</v>
      </c>
      <c r="BK41" s="188">
        <v>64</v>
      </c>
      <c r="BL41" s="188">
        <v>64.099999999999994</v>
      </c>
      <c r="BM41" s="188">
        <v>64.099999999999994</v>
      </c>
      <c r="BN41" s="188">
        <v>64.099999999999994</v>
      </c>
      <c r="BO41" s="188">
        <v>64.099999999999994</v>
      </c>
      <c r="BP41" s="188">
        <v>64.099999999999994</v>
      </c>
      <c r="BQ41" s="188">
        <v>64.2</v>
      </c>
      <c r="BR41" s="188">
        <v>64.2</v>
      </c>
      <c r="BS41" s="188">
        <v>64.2</v>
      </c>
      <c r="BT41" s="188">
        <v>64.2</v>
      </c>
      <c r="BU41" s="188">
        <v>64.3</v>
      </c>
      <c r="BV41" s="188">
        <v>64.3</v>
      </c>
      <c r="BW41" s="188">
        <v>64.3</v>
      </c>
      <c r="BX41" s="188">
        <v>64.3</v>
      </c>
      <c r="BY41" s="188">
        <v>64.400000000000006</v>
      </c>
      <c r="BZ41" s="188">
        <v>64.400000000000006</v>
      </c>
      <c r="CA41" s="188">
        <v>64.400000000000006</v>
      </c>
      <c r="CB41" s="188">
        <v>64.400000000000006</v>
      </c>
      <c r="CC41" s="188">
        <v>64.400000000000006</v>
      </c>
      <c r="CD41" s="188">
        <v>64.5</v>
      </c>
      <c r="CE41" s="188">
        <v>64.599999999999994</v>
      </c>
      <c r="CF41" s="188">
        <v>64.599999999999994</v>
      </c>
      <c r="CG41" s="188">
        <v>64.599999999999994</v>
      </c>
      <c r="CH41" s="188">
        <v>64.7</v>
      </c>
      <c r="CI41" s="188">
        <v>64.900000000000006</v>
      </c>
      <c r="CJ41" s="188">
        <v>64.900000000000006</v>
      </c>
      <c r="CK41" s="188">
        <v>65</v>
      </c>
    </row>
    <row r="42" spans="1:89" x14ac:dyDescent="0.3">
      <c r="A42" s="19" t="s">
        <v>817</v>
      </c>
      <c r="B42" s="19">
        <v>57.7</v>
      </c>
      <c r="C42" s="19">
        <v>39</v>
      </c>
      <c r="D42" s="188"/>
      <c r="E42" s="275">
        <v>43942</v>
      </c>
      <c r="F42" s="337">
        <v>43.1</v>
      </c>
      <c r="G42" s="276">
        <f t="shared" si="0"/>
        <v>0.10000000000000142</v>
      </c>
      <c r="I42" s="19" t="s">
        <v>795</v>
      </c>
      <c r="J42" s="19">
        <v>42.8</v>
      </c>
      <c r="K42" s="19">
        <v>46</v>
      </c>
      <c r="L42" s="19">
        <v>46.5</v>
      </c>
      <c r="M42" s="19">
        <v>47.1</v>
      </c>
      <c r="N42" s="19">
        <v>47.5</v>
      </c>
      <c r="O42" s="19">
        <v>48</v>
      </c>
      <c r="P42" s="19">
        <v>49.1</v>
      </c>
      <c r="Q42" s="19">
        <v>49.3</v>
      </c>
      <c r="R42" s="19">
        <v>49.7</v>
      </c>
      <c r="S42" s="19">
        <v>50</v>
      </c>
      <c r="T42" s="19">
        <v>50.3</v>
      </c>
      <c r="U42" s="19">
        <v>51.5</v>
      </c>
      <c r="V42" s="19">
        <v>51.9</v>
      </c>
      <c r="W42" s="19">
        <v>52.2</v>
      </c>
      <c r="X42" s="19">
        <v>54.6</v>
      </c>
      <c r="Y42" s="19">
        <v>54.8</v>
      </c>
      <c r="Z42" s="19">
        <v>55</v>
      </c>
      <c r="AA42" s="19">
        <v>56.2</v>
      </c>
      <c r="AB42" s="19">
        <v>58.5</v>
      </c>
      <c r="AC42" s="19">
        <v>58.8</v>
      </c>
      <c r="AD42" s="19">
        <v>59.1</v>
      </c>
      <c r="AE42" s="19">
        <v>59.9</v>
      </c>
      <c r="AF42" s="19">
        <v>60.3</v>
      </c>
      <c r="AG42" s="19">
        <v>61.3</v>
      </c>
      <c r="AH42" s="19">
        <v>61.4</v>
      </c>
      <c r="AI42" s="19">
        <v>61.6</v>
      </c>
      <c r="AJ42" s="19">
        <v>61.9</v>
      </c>
      <c r="AK42" s="19">
        <v>62.1</v>
      </c>
      <c r="AL42" s="19">
        <v>62.4</v>
      </c>
      <c r="AM42" s="19">
        <v>62.5</v>
      </c>
      <c r="AN42" s="19">
        <v>62.6</v>
      </c>
      <c r="AO42" s="19">
        <v>62.8</v>
      </c>
      <c r="AP42" s="19">
        <v>62.8</v>
      </c>
      <c r="AQ42" s="19">
        <v>63.1</v>
      </c>
      <c r="AR42" s="19">
        <v>63.1</v>
      </c>
      <c r="AS42" s="19">
        <v>63.2</v>
      </c>
      <c r="AT42" s="19">
        <v>63.3</v>
      </c>
      <c r="AU42" s="19">
        <v>63.5</v>
      </c>
      <c r="AV42" s="19">
        <v>63.5</v>
      </c>
      <c r="AW42" s="19">
        <v>63.6</v>
      </c>
      <c r="AX42" s="19">
        <v>63.6</v>
      </c>
      <c r="AY42" s="19">
        <v>63.7</v>
      </c>
      <c r="AZ42" s="19">
        <v>63.7</v>
      </c>
      <c r="BA42" s="19">
        <v>63.7</v>
      </c>
      <c r="BB42" s="19">
        <v>63.8</v>
      </c>
      <c r="BC42" s="19">
        <v>63.8</v>
      </c>
      <c r="BD42" s="19">
        <v>63.9</v>
      </c>
      <c r="BE42" s="19">
        <v>63.9</v>
      </c>
      <c r="BF42" s="19">
        <v>64</v>
      </c>
      <c r="BG42" s="19">
        <v>64.7</v>
      </c>
      <c r="BH42" s="19">
        <v>64.7</v>
      </c>
      <c r="BI42" s="19">
        <v>64.8</v>
      </c>
      <c r="BJ42" s="19">
        <v>64.8</v>
      </c>
      <c r="BK42" s="19">
        <v>64.8</v>
      </c>
      <c r="BL42" s="19">
        <v>64.900000000000006</v>
      </c>
      <c r="BM42" s="19">
        <v>64.900000000000006</v>
      </c>
      <c r="BN42" s="19">
        <v>64.900000000000006</v>
      </c>
      <c r="BO42" s="19">
        <v>64.900000000000006</v>
      </c>
      <c r="BP42" s="19">
        <v>65</v>
      </c>
      <c r="BQ42" s="19">
        <v>65</v>
      </c>
      <c r="BR42" s="19">
        <v>65</v>
      </c>
      <c r="BS42" s="19">
        <v>65</v>
      </c>
      <c r="BT42" s="19">
        <v>65.099999999999994</v>
      </c>
      <c r="BU42" s="19">
        <v>65.099999999999994</v>
      </c>
      <c r="BV42" s="19">
        <v>65.099999999999994</v>
      </c>
      <c r="BW42" s="19">
        <v>65.099999999999994</v>
      </c>
      <c r="BX42" s="19">
        <v>65.2</v>
      </c>
      <c r="BY42" s="19">
        <v>65.2</v>
      </c>
      <c r="BZ42" s="19">
        <v>65.2</v>
      </c>
      <c r="CA42" s="19">
        <v>65.3</v>
      </c>
      <c r="CB42" s="19">
        <v>65.3</v>
      </c>
      <c r="CC42" s="19">
        <v>65.3</v>
      </c>
      <c r="CD42" s="19">
        <v>65.3</v>
      </c>
      <c r="CE42" s="19">
        <v>65.400000000000006</v>
      </c>
      <c r="CF42" s="19">
        <v>65.400000000000006</v>
      </c>
      <c r="CG42" s="19">
        <v>65.5</v>
      </c>
      <c r="CH42" s="19">
        <v>65.5</v>
      </c>
      <c r="CI42" s="19">
        <v>65.599999999999994</v>
      </c>
      <c r="CJ42" s="19">
        <v>65.7</v>
      </c>
      <c r="CK42" s="19">
        <v>65.8</v>
      </c>
    </row>
    <row r="43" spans="1:89" x14ac:dyDescent="0.3">
      <c r="A43" s="61" t="s">
        <v>801</v>
      </c>
      <c r="B43" s="188">
        <v>57.6</v>
      </c>
      <c r="C43" s="188">
        <v>40</v>
      </c>
      <c r="D43" s="188"/>
      <c r="E43" s="272">
        <v>43943</v>
      </c>
      <c r="F43" s="336">
        <v>43.6</v>
      </c>
      <c r="G43" s="274">
        <f t="shared" si="0"/>
        <v>0.5</v>
      </c>
      <c r="I43" s="61" t="s">
        <v>827</v>
      </c>
      <c r="J43" s="61">
        <v>2.1</v>
      </c>
      <c r="K43" s="61">
        <v>3.3</v>
      </c>
      <c r="L43" s="61">
        <v>3.5</v>
      </c>
      <c r="M43" s="61">
        <v>3.8</v>
      </c>
      <c r="N43" s="61">
        <v>4.0999999999999996</v>
      </c>
      <c r="O43" s="61">
        <v>4.3</v>
      </c>
      <c r="P43" s="61">
        <v>4.9000000000000004</v>
      </c>
      <c r="Q43" s="61">
        <v>5</v>
      </c>
      <c r="R43" s="61">
        <v>5.2</v>
      </c>
      <c r="S43" s="61">
        <v>5.4</v>
      </c>
      <c r="T43" s="61">
        <v>5.5</v>
      </c>
      <c r="U43" s="61">
        <v>5.9</v>
      </c>
      <c r="V43" s="61">
        <v>6</v>
      </c>
      <c r="W43" s="61">
        <v>6.1</v>
      </c>
      <c r="X43" s="61">
        <v>6.9</v>
      </c>
      <c r="Y43" s="188">
        <v>7</v>
      </c>
      <c r="Z43" s="188">
        <v>7.1</v>
      </c>
      <c r="AA43" s="61">
        <v>7.3</v>
      </c>
      <c r="AB43" s="188">
        <v>7.5</v>
      </c>
      <c r="AC43" s="188">
        <v>7.6</v>
      </c>
      <c r="AD43" s="188">
        <v>7.7</v>
      </c>
      <c r="AE43" s="188">
        <v>7.7</v>
      </c>
      <c r="AF43" s="188">
        <v>7.8</v>
      </c>
      <c r="AG43" s="188">
        <v>8</v>
      </c>
      <c r="AH43" s="188">
        <v>8</v>
      </c>
      <c r="AI43" s="188">
        <v>8.1</v>
      </c>
      <c r="AJ43" s="188">
        <v>8.1</v>
      </c>
      <c r="AK43" s="188">
        <v>8.1999999999999993</v>
      </c>
      <c r="AL43" s="188">
        <v>8.3000000000000007</v>
      </c>
      <c r="AM43" s="188">
        <v>8.3000000000000007</v>
      </c>
      <c r="AN43" s="188">
        <v>8.3000000000000007</v>
      </c>
      <c r="AO43" s="188">
        <v>8.4</v>
      </c>
      <c r="AP43" s="188">
        <v>8.4</v>
      </c>
      <c r="AQ43" s="188">
        <v>8.6</v>
      </c>
      <c r="AR43" s="188">
        <v>8.6</v>
      </c>
      <c r="AS43" s="188">
        <v>8.6999999999999993</v>
      </c>
      <c r="AT43" s="188">
        <v>8.6999999999999993</v>
      </c>
      <c r="AU43" s="188">
        <v>8.8000000000000007</v>
      </c>
      <c r="AV43" s="188">
        <v>8.8000000000000007</v>
      </c>
      <c r="AW43" s="188">
        <v>8.9</v>
      </c>
      <c r="AX43" s="188">
        <v>8.9</v>
      </c>
      <c r="AY43" s="188">
        <v>8.9</v>
      </c>
      <c r="AZ43" s="188">
        <v>8.9</v>
      </c>
      <c r="BA43" s="188">
        <v>9</v>
      </c>
      <c r="BB43" s="188">
        <v>9</v>
      </c>
      <c r="BC43" s="188">
        <v>9.1</v>
      </c>
      <c r="BD43" s="188">
        <v>9.1</v>
      </c>
      <c r="BE43" s="188">
        <v>9.1</v>
      </c>
      <c r="BF43" s="188">
        <v>9.1999999999999993</v>
      </c>
      <c r="BG43" s="188">
        <v>18.899999999999999</v>
      </c>
      <c r="BH43" s="188">
        <v>19.399999999999999</v>
      </c>
      <c r="BI43" s="188">
        <v>20</v>
      </c>
      <c r="BJ43" s="188">
        <v>20.3</v>
      </c>
      <c r="BK43" s="188">
        <v>20.7</v>
      </c>
      <c r="BL43" s="188">
        <v>21.1</v>
      </c>
      <c r="BM43" s="188">
        <v>21.4</v>
      </c>
      <c r="BN43" s="188">
        <v>21.6</v>
      </c>
      <c r="BO43" s="188">
        <v>21.8</v>
      </c>
      <c r="BP43" s="188">
        <v>59.6</v>
      </c>
      <c r="BQ43" s="188">
        <v>22.3</v>
      </c>
      <c r="BR43" s="188">
        <v>22.6</v>
      </c>
      <c r="BS43" s="188">
        <v>22.7</v>
      </c>
      <c r="BT43" s="188">
        <v>22.9</v>
      </c>
      <c r="BU43" s="188">
        <v>23.4</v>
      </c>
      <c r="BV43" s="188">
        <v>23.4</v>
      </c>
      <c r="BW43" s="188">
        <v>23.7</v>
      </c>
      <c r="BX43" s="188">
        <v>24.1</v>
      </c>
      <c r="BY43" s="188">
        <v>24.3</v>
      </c>
      <c r="BZ43" s="188">
        <v>24.5</v>
      </c>
      <c r="CA43" s="188">
        <v>24.7</v>
      </c>
      <c r="CB43" s="188">
        <v>24.8</v>
      </c>
      <c r="CC43" s="188">
        <v>24.9</v>
      </c>
      <c r="CD43" s="188">
        <v>25.2</v>
      </c>
      <c r="CE43" s="188">
        <v>25.5</v>
      </c>
      <c r="CF43" s="188">
        <v>25.7</v>
      </c>
      <c r="CG43" s="188">
        <v>26</v>
      </c>
      <c r="CH43" s="188">
        <v>26.2</v>
      </c>
      <c r="CI43" s="188">
        <v>26.7</v>
      </c>
      <c r="CJ43" s="188">
        <v>26.9</v>
      </c>
      <c r="CK43" s="188">
        <v>27.1</v>
      </c>
    </row>
    <row r="44" spans="1:89" x14ac:dyDescent="0.3">
      <c r="A44" s="19" t="s">
        <v>808</v>
      </c>
      <c r="B44" s="19">
        <v>57.5</v>
      </c>
      <c r="C44" s="19">
        <v>41</v>
      </c>
      <c r="D44" s="188"/>
      <c r="E44" s="275">
        <v>43944</v>
      </c>
      <c r="F44" s="337">
        <v>43.9</v>
      </c>
      <c r="G44" s="276">
        <f t="shared" si="0"/>
        <v>0.29999999999999716</v>
      </c>
      <c r="I44" s="19" t="s">
        <v>811</v>
      </c>
      <c r="J44" s="19">
        <v>38.799999999999997</v>
      </c>
      <c r="K44" s="19">
        <v>41.7</v>
      </c>
      <c r="L44" s="19">
        <v>42.2</v>
      </c>
      <c r="M44" s="19">
        <v>42.8</v>
      </c>
      <c r="N44" s="19">
        <v>43.2</v>
      </c>
      <c r="O44" s="19">
        <v>43.7</v>
      </c>
      <c r="P44" s="19">
        <v>44.7</v>
      </c>
      <c r="Q44" s="19">
        <v>44.9</v>
      </c>
      <c r="R44" s="19">
        <v>45.3</v>
      </c>
      <c r="S44" s="19">
        <v>45.8</v>
      </c>
      <c r="T44" s="19">
        <v>46.3</v>
      </c>
      <c r="U44" s="19">
        <v>47.7</v>
      </c>
      <c r="V44" s="19">
        <v>47.9</v>
      </c>
      <c r="W44" s="19">
        <v>48.3</v>
      </c>
      <c r="X44" s="19">
        <v>50.7</v>
      </c>
      <c r="Y44" s="19">
        <v>51</v>
      </c>
      <c r="Z44" s="19">
        <v>51.3</v>
      </c>
      <c r="AA44" s="19">
        <v>52.3</v>
      </c>
      <c r="AB44" s="19">
        <v>54.1</v>
      </c>
      <c r="AC44" s="19">
        <v>54.3</v>
      </c>
      <c r="AD44" s="19">
        <v>54.6</v>
      </c>
      <c r="AE44" s="19">
        <v>55.1</v>
      </c>
      <c r="AF44" s="19">
        <v>55.5</v>
      </c>
      <c r="AG44" s="19">
        <v>56.3</v>
      </c>
      <c r="AH44" s="19">
        <v>56.5</v>
      </c>
      <c r="AI44" s="19">
        <v>56.7</v>
      </c>
      <c r="AJ44" s="19">
        <v>57</v>
      </c>
      <c r="AK44" s="19">
        <v>57.1</v>
      </c>
      <c r="AL44" s="19">
        <v>57.5</v>
      </c>
      <c r="AM44" s="19">
        <v>57.6</v>
      </c>
      <c r="AN44" s="19">
        <v>57.7</v>
      </c>
      <c r="AO44" s="19">
        <v>57.9</v>
      </c>
      <c r="AP44" s="19">
        <v>57.9</v>
      </c>
      <c r="AQ44" s="19">
        <v>58.2</v>
      </c>
      <c r="AR44" s="19">
        <v>58.2</v>
      </c>
      <c r="AS44" s="19">
        <v>58.3</v>
      </c>
      <c r="AT44" s="19">
        <v>58.4</v>
      </c>
      <c r="AU44" s="19">
        <v>58.5</v>
      </c>
      <c r="AV44" s="19">
        <v>58.6</v>
      </c>
      <c r="AW44" s="19">
        <v>58.6</v>
      </c>
      <c r="AX44" s="19">
        <v>58.6</v>
      </c>
      <c r="AY44" s="19">
        <v>58.7</v>
      </c>
      <c r="AZ44" s="19">
        <v>58.7</v>
      </c>
      <c r="BA44" s="19">
        <v>58.8</v>
      </c>
      <c r="BB44" s="19">
        <v>58.9</v>
      </c>
      <c r="BC44" s="19">
        <v>58.9</v>
      </c>
      <c r="BD44" s="19">
        <v>59</v>
      </c>
      <c r="BE44" s="19">
        <v>59</v>
      </c>
      <c r="BF44" s="19">
        <v>59</v>
      </c>
      <c r="BG44" s="19">
        <v>59.3</v>
      </c>
      <c r="BH44" s="19">
        <v>59.4</v>
      </c>
      <c r="BI44" s="19">
        <v>59.4</v>
      </c>
      <c r="BJ44" s="19">
        <v>59.4</v>
      </c>
      <c r="BK44" s="19">
        <v>59.5</v>
      </c>
      <c r="BL44" s="19">
        <v>59.5</v>
      </c>
      <c r="BM44" s="19">
        <v>59.5</v>
      </c>
      <c r="BN44" s="19">
        <v>59.5</v>
      </c>
      <c r="BO44" s="19">
        <v>59.6</v>
      </c>
      <c r="BP44" s="19">
        <v>56.2</v>
      </c>
      <c r="BQ44" s="19">
        <v>59.6</v>
      </c>
      <c r="BR44" s="19">
        <v>59.7</v>
      </c>
      <c r="BS44" s="19">
        <v>59.7</v>
      </c>
      <c r="BT44" s="19">
        <v>59.7</v>
      </c>
      <c r="BU44" s="19">
        <v>59.8</v>
      </c>
      <c r="BV44" s="19">
        <v>59.8</v>
      </c>
      <c r="BW44" s="19">
        <v>59.8</v>
      </c>
      <c r="BX44" s="19">
        <v>59.8</v>
      </c>
      <c r="BY44" s="19">
        <v>59.9</v>
      </c>
      <c r="BZ44" s="19">
        <v>59.9</v>
      </c>
      <c r="CA44" s="19">
        <v>59.9</v>
      </c>
      <c r="CB44" s="19">
        <v>59.9</v>
      </c>
      <c r="CC44" s="19">
        <v>59.9</v>
      </c>
      <c r="CD44" s="19">
        <v>59.9</v>
      </c>
      <c r="CE44" s="19">
        <v>60</v>
      </c>
      <c r="CF44" s="19">
        <v>60</v>
      </c>
      <c r="CG44" s="19">
        <v>60</v>
      </c>
      <c r="CH44" s="19">
        <v>60.2</v>
      </c>
      <c r="CI44" s="19">
        <v>60.4</v>
      </c>
      <c r="CJ44" s="19">
        <v>60.5</v>
      </c>
      <c r="CK44" s="19">
        <v>60.5</v>
      </c>
    </row>
    <row r="45" spans="1:89" x14ac:dyDescent="0.3">
      <c r="A45" s="308" t="s">
        <v>816</v>
      </c>
      <c r="B45" s="308">
        <v>57.3</v>
      </c>
      <c r="C45" s="308">
        <v>42</v>
      </c>
      <c r="D45" s="188"/>
      <c r="E45" s="272">
        <v>43945</v>
      </c>
      <c r="F45" s="336">
        <v>44.5</v>
      </c>
      <c r="G45" s="274">
        <f t="shared" si="0"/>
        <v>0.60000000000000142</v>
      </c>
      <c r="I45" s="61" t="s">
        <v>815</v>
      </c>
      <c r="J45" s="61">
        <v>37.200000000000003</v>
      </c>
      <c r="K45" s="61">
        <v>40.299999999999997</v>
      </c>
      <c r="L45" s="61">
        <v>40.799999999999997</v>
      </c>
      <c r="M45" s="61">
        <v>41.4</v>
      </c>
      <c r="N45" s="61">
        <v>41.8</v>
      </c>
      <c r="O45" s="61">
        <v>42.3</v>
      </c>
      <c r="P45" s="61">
        <v>43.3</v>
      </c>
      <c r="Q45" s="61">
        <v>43.5</v>
      </c>
      <c r="R45" s="61">
        <v>43.9</v>
      </c>
      <c r="S45" s="61">
        <v>44.5</v>
      </c>
      <c r="T45" s="61">
        <v>44.8</v>
      </c>
      <c r="U45" s="61">
        <v>45.7</v>
      </c>
      <c r="V45" s="61">
        <v>45.9</v>
      </c>
      <c r="W45" s="61">
        <v>46.1</v>
      </c>
      <c r="X45" s="61">
        <v>48.1</v>
      </c>
      <c r="Y45" s="188">
        <v>48.2</v>
      </c>
      <c r="Z45" s="188">
        <v>48.4</v>
      </c>
      <c r="AA45" s="61">
        <v>49.2</v>
      </c>
      <c r="AB45" s="188">
        <v>51.1</v>
      </c>
      <c r="AC45" s="188">
        <v>51.2</v>
      </c>
      <c r="AD45" s="188">
        <v>51.6</v>
      </c>
      <c r="AE45" s="188">
        <v>52.1</v>
      </c>
      <c r="AF45" s="188">
        <v>52.4</v>
      </c>
      <c r="AG45" s="188">
        <v>53.2</v>
      </c>
      <c r="AH45" s="188">
        <v>53.3</v>
      </c>
      <c r="AI45" s="188">
        <v>53.5</v>
      </c>
      <c r="AJ45" s="188">
        <v>53.8</v>
      </c>
      <c r="AK45" s="188">
        <v>54</v>
      </c>
      <c r="AL45" s="188">
        <v>54.3</v>
      </c>
      <c r="AM45" s="188">
        <v>54.4</v>
      </c>
      <c r="AN45" s="188">
        <v>54.5</v>
      </c>
      <c r="AO45" s="188">
        <v>54.7</v>
      </c>
      <c r="AP45" s="188">
        <v>54.7</v>
      </c>
      <c r="AQ45" s="188">
        <v>54.9</v>
      </c>
      <c r="AR45" s="188">
        <v>54.9</v>
      </c>
      <c r="AS45" s="188">
        <v>55</v>
      </c>
      <c r="AT45" s="188">
        <v>55.1</v>
      </c>
      <c r="AU45" s="188">
        <v>55.2</v>
      </c>
      <c r="AV45" s="188">
        <v>55.3</v>
      </c>
      <c r="AW45" s="188">
        <v>55.3</v>
      </c>
      <c r="AX45" s="188">
        <v>55.3</v>
      </c>
      <c r="AY45" s="188">
        <v>55.4</v>
      </c>
      <c r="AZ45" s="188">
        <v>55.4</v>
      </c>
      <c r="BA45" s="188">
        <v>55.5</v>
      </c>
      <c r="BB45" s="188">
        <v>55.5</v>
      </c>
      <c r="BC45" s="188">
        <v>55.6</v>
      </c>
      <c r="BD45" s="188">
        <v>55.6</v>
      </c>
      <c r="BE45" s="188">
        <v>55.6</v>
      </c>
      <c r="BF45" s="188">
        <v>55.7</v>
      </c>
      <c r="BG45" s="188">
        <v>55.9</v>
      </c>
      <c r="BH45" s="188">
        <v>55.9</v>
      </c>
      <c r="BI45" s="188">
        <v>56</v>
      </c>
      <c r="BJ45" s="188">
        <v>56</v>
      </c>
      <c r="BK45" s="188">
        <v>56.1</v>
      </c>
      <c r="BL45" s="188">
        <v>56.1</v>
      </c>
      <c r="BM45" s="188">
        <v>56.1</v>
      </c>
      <c r="BN45" s="188">
        <v>56.2</v>
      </c>
      <c r="BO45" s="188">
        <v>56.2</v>
      </c>
      <c r="BP45" s="188">
        <v>62.9</v>
      </c>
      <c r="BQ45" s="188">
        <v>56.2</v>
      </c>
      <c r="BR45" s="188">
        <v>56.3</v>
      </c>
      <c r="BS45" s="188">
        <v>56.3</v>
      </c>
      <c r="BT45" s="188">
        <v>56.3</v>
      </c>
      <c r="BU45" s="188">
        <v>56.3</v>
      </c>
      <c r="BV45" s="188">
        <v>56.3</v>
      </c>
      <c r="BW45" s="188">
        <v>56.4</v>
      </c>
      <c r="BX45" s="188">
        <v>56.4</v>
      </c>
      <c r="BY45" s="188">
        <v>56.4</v>
      </c>
      <c r="BZ45" s="188">
        <v>56.4</v>
      </c>
      <c r="CA45" s="188">
        <v>56.5</v>
      </c>
      <c r="CB45" s="188">
        <v>56.5</v>
      </c>
      <c r="CC45" s="188">
        <v>56.5</v>
      </c>
      <c r="CD45" s="188">
        <v>56.5</v>
      </c>
      <c r="CE45" s="188">
        <v>56.6</v>
      </c>
      <c r="CF45" s="188">
        <v>56.7</v>
      </c>
      <c r="CG45" s="188">
        <v>56.7</v>
      </c>
      <c r="CH45" s="188">
        <v>56.7</v>
      </c>
      <c r="CI45" s="188">
        <v>56.9</v>
      </c>
      <c r="CJ45" s="188">
        <v>57</v>
      </c>
      <c r="CK45" s="188">
        <v>57</v>
      </c>
    </row>
    <row r="46" spans="1:89" x14ac:dyDescent="0.3">
      <c r="A46" s="19" t="s">
        <v>823</v>
      </c>
      <c r="B46" s="19">
        <v>57.1</v>
      </c>
      <c r="C46" s="19">
        <v>43</v>
      </c>
      <c r="D46" s="188"/>
      <c r="E46" s="275">
        <v>43946</v>
      </c>
      <c r="F46" s="337">
        <v>44.8</v>
      </c>
      <c r="G46" s="276">
        <f t="shared" si="0"/>
        <v>0.29999999999999716</v>
      </c>
      <c r="I46" s="19" t="s">
        <v>797</v>
      </c>
      <c r="J46" s="19">
        <v>42</v>
      </c>
      <c r="K46" s="19">
        <v>44.8</v>
      </c>
      <c r="L46" s="19">
        <v>45.4</v>
      </c>
      <c r="M46" s="19">
        <v>45.8</v>
      </c>
      <c r="N46" s="19">
        <v>46.2</v>
      </c>
      <c r="O46" s="19">
        <v>46.7</v>
      </c>
      <c r="P46" s="19">
        <v>47.9</v>
      </c>
      <c r="Q46" s="19">
        <v>48.4</v>
      </c>
      <c r="R46" s="19">
        <v>49.1</v>
      </c>
      <c r="S46" s="19">
        <v>49.7</v>
      </c>
      <c r="T46" s="19">
        <v>50</v>
      </c>
      <c r="U46" s="19">
        <v>51</v>
      </c>
      <c r="V46" s="19">
        <v>51.2</v>
      </c>
      <c r="W46" s="19">
        <v>51.5</v>
      </c>
      <c r="X46" s="19">
        <v>53.8</v>
      </c>
      <c r="Y46" s="19">
        <v>54.1</v>
      </c>
      <c r="Z46" s="19">
        <v>54.3</v>
      </c>
      <c r="AA46" s="19">
        <v>55.3</v>
      </c>
      <c r="AB46" s="19">
        <v>56.9</v>
      </c>
      <c r="AC46" s="19">
        <v>57.1</v>
      </c>
      <c r="AD46" s="19">
        <v>57.3</v>
      </c>
      <c r="AE46" s="19">
        <v>57.8</v>
      </c>
      <c r="AF46" s="19">
        <v>58</v>
      </c>
      <c r="AG46" s="19">
        <v>58.6</v>
      </c>
      <c r="AH46" s="19">
        <v>58.7</v>
      </c>
      <c r="AI46" s="19">
        <v>58.8</v>
      </c>
      <c r="AJ46" s="19">
        <v>59</v>
      </c>
      <c r="AK46" s="19">
        <v>59.1</v>
      </c>
      <c r="AL46" s="19">
        <v>59.3</v>
      </c>
      <c r="AM46" s="19">
        <v>59.4</v>
      </c>
      <c r="AN46" s="19">
        <v>59.5</v>
      </c>
      <c r="AO46" s="19">
        <v>59.6</v>
      </c>
      <c r="AP46" s="19">
        <v>59.6</v>
      </c>
      <c r="AQ46" s="19">
        <v>59.8</v>
      </c>
      <c r="AR46" s="19">
        <v>59.8</v>
      </c>
      <c r="AS46" s="19">
        <v>59.8</v>
      </c>
      <c r="AT46" s="19">
        <v>59.9</v>
      </c>
      <c r="AU46" s="19">
        <v>60</v>
      </c>
      <c r="AV46" s="19">
        <v>60</v>
      </c>
      <c r="AW46" s="19">
        <v>60.1</v>
      </c>
      <c r="AX46" s="19">
        <v>60.1</v>
      </c>
      <c r="AY46" s="19">
        <v>60.1</v>
      </c>
      <c r="AZ46" s="19">
        <v>60.1</v>
      </c>
      <c r="BA46" s="19">
        <v>60.2</v>
      </c>
      <c r="BB46" s="19">
        <v>60.2</v>
      </c>
      <c r="BC46" s="19">
        <v>60.3</v>
      </c>
      <c r="BD46" s="19">
        <v>60.3</v>
      </c>
      <c r="BE46" s="19">
        <v>60.3</v>
      </c>
      <c r="BF46" s="19">
        <v>60.3</v>
      </c>
      <c r="BG46" s="19">
        <v>62.4</v>
      </c>
      <c r="BH46" s="19">
        <v>62.4</v>
      </c>
      <c r="BI46" s="19">
        <v>62.5</v>
      </c>
      <c r="BJ46" s="19">
        <v>62.6</v>
      </c>
      <c r="BK46" s="19">
        <v>62.6</v>
      </c>
      <c r="BL46" s="19">
        <v>62.7</v>
      </c>
      <c r="BM46" s="19">
        <v>62.8</v>
      </c>
      <c r="BN46" s="19">
        <v>62.8</v>
      </c>
      <c r="BO46" s="19">
        <v>62.8</v>
      </c>
      <c r="BP46" s="19">
        <v>61.3</v>
      </c>
      <c r="BQ46" s="19">
        <v>63</v>
      </c>
      <c r="BR46" s="19">
        <v>63</v>
      </c>
      <c r="BS46" s="19">
        <v>63.1</v>
      </c>
      <c r="BT46" s="19">
        <v>63.1</v>
      </c>
      <c r="BU46" s="19">
        <v>63.2</v>
      </c>
      <c r="BV46" s="19">
        <v>63.2</v>
      </c>
      <c r="BW46" s="19">
        <v>63.2</v>
      </c>
      <c r="BX46" s="19">
        <v>63.3</v>
      </c>
      <c r="BY46" s="19">
        <v>63.3</v>
      </c>
      <c r="BZ46" s="19">
        <v>63.3</v>
      </c>
      <c r="CA46" s="19">
        <v>63.4</v>
      </c>
      <c r="CB46" s="19">
        <v>63.4</v>
      </c>
      <c r="CC46" s="19">
        <v>63.4</v>
      </c>
      <c r="CD46" s="19">
        <v>63.5</v>
      </c>
      <c r="CE46" s="19">
        <v>63.6</v>
      </c>
      <c r="CF46" s="19">
        <v>63.7</v>
      </c>
      <c r="CG46" s="19">
        <v>63.8</v>
      </c>
      <c r="CH46" s="19">
        <v>63.9</v>
      </c>
      <c r="CI46" s="19">
        <v>64</v>
      </c>
      <c r="CJ46" s="19">
        <v>64</v>
      </c>
      <c r="CK46" s="19">
        <v>64.099999999999994</v>
      </c>
    </row>
    <row r="47" spans="1:89" x14ac:dyDescent="0.3">
      <c r="A47" s="308" t="s">
        <v>815</v>
      </c>
      <c r="B47" s="308">
        <v>57</v>
      </c>
      <c r="C47" s="308">
        <v>44</v>
      </c>
      <c r="D47" s="188"/>
      <c r="E47" s="272">
        <v>43947</v>
      </c>
      <c r="F47" s="336">
        <v>45.1</v>
      </c>
      <c r="G47" s="274">
        <f t="shared" si="0"/>
        <v>0.30000000000000426</v>
      </c>
      <c r="I47" s="61" t="s">
        <v>799</v>
      </c>
      <c r="J47" s="61">
        <v>42</v>
      </c>
      <c r="K47" s="61">
        <v>45.1</v>
      </c>
      <c r="L47" s="61">
        <v>45.6</v>
      </c>
      <c r="M47" s="61">
        <v>46.1</v>
      </c>
      <c r="N47" s="61">
        <v>46.6</v>
      </c>
      <c r="O47" s="61">
        <v>47.1</v>
      </c>
      <c r="P47" s="61">
        <v>48</v>
      </c>
      <c r="Q47" s="61">
        <v>48.2</v>
      </c>
      <c r="R47" s="61">
        <v>48.6</v>
      </c>
      <c r="S47" s="61">
        <v>48.9</v>
      </c>
      <c r="T47" s="61">
        <v>49.1</v>
      </c>
      <c r="U47" s="61">
        <v>49.8</v>
      </c>
      <c r="V47" s="61">
        <v>50</v>
      </c>
      <c r="W47" s="61">
        <v>50.3</v>
      </c>
      <c r="X47" s="61">
        <v>52.3</v>
      </c>
      <c r="Y47" s="188">
        <v>52.5</v>
      </c>
      <c r="Z47" s="188">
        <v>52.8</v>
      </c>
      <c r="AA47" s="61">
        <v>53.6</v>
      </c>
      <c r="AB47" s="188">
        <v>55.5</v>
      </c>
      <c r="AC47" s="188">
        <v>55.7</v>
      </c>
      <c r="AD47" s="188">
        <v>56.1</v>
      </c>
      <c r="AE47" s="188">
        <v>56.7</v>
      </c>
      <c r="AF47" s="188">
        <v>57.2</v>
      </c>
      <c r="AG47" s="188">
        <v>58.3</v>
      </c>
      <c r="AH47" s="188">
        <v>58.4</v>
      </c>
      <c r="AI47" s="188">
        <v>58.6</v>
      </c>
      <c r="AJ47" s="188">
        <v>58.9</v>
      </c>
      <c r="AK47" s="188">
        <v>59.1</v>
      </c>
      <c r="AL47" s="188">
        <v>59.5</v>
      </c>
      <c r="AM47" s="188">
        <v>59.6</v>
      </c>
      <c r="AN47" s="188">
        <v>59.7</v>
      </c>
      <c r="AO47" s="188">
        <v>59.9</v>
      </c>
      <c r="AP47" s="188">
        <v>59.9</v>
      </c>
      <c r="AQ47" s="188">
        <v>60.1</v>
      </c>
      <c r="AR47" s="188">
        <v>60.2</v>
      </c>
      <c r="AS47" s="188">
        <v>60.3</v>
      </c>
      <c r="AT47" s="188">
        <v>60.3</v>
      </c>
      <c r="AU47" s="188">
        <v>60.5</v>
      </c>
      <c r="AV47" s="188">
        <v>60.5</v>
      </c>
      <c r="AW47" s="188">
        <v>60.6</v>
      </c>
      <c r="AX47" s="188">
        <v>60.6</v>
      </c>
      <c r="AY47" s="188">
        <v>60.6</v>
      </c>
      <c r="AZ47" s="188">
        <v>60.6</v>
      </c>
      <c r="BA47" s="188">
        <v>60.7</v>
      </c>
      <c r="BB47" s="188">
        <v>60.8</v>
      </c>
      <c r="BC47" s="188">
        <v>60.8</v>
      </c>
      <c r="BD47" s="188">
        <v>60.9</v>
      </c>
      <c r="BE47" s="188">
        <v>60.9</v>
      </c>
      <c r="BF47" s="188">
        <v>60.9</v>
      </c>
      <c r="BG47" s="188">
        <v>61</v>
      </c>
      <c r="BH47" s="188">
        <v>61.1</v>
      </c>
      <c r="BI47" s="188">
        <v>61.1</v>
      </c>
      <c r="BJ47" s="188">
        <v>61.1</v>
      </c>
      <c r="BK47" s="188">
        <v>61.1</v>
      </c>
      <c r="BL47" s="188">
        <v>61.2</v>
      </c>
      <c r="BM47" s="188">
        <v>61.2</v>
      </c>
      <c r="BN47" s="188">
        <v>61.2</v>
      </c>
      <c r="BO47" s="188">
        <v>61.2</v>
      </c>
      <c r="BP47" s="188">
        <v>56.5</v>
      </c>
      <c r="BQ47" s="188">
        <v>61.3</v>
      </c>
      <c r="BR47" s="188">
        <v>61.3</v>
      </c>
      <c r="BS47" s="188">
        <v>61.3</v>
      </c>
      <c r="BT47" s="188">
        <v>61.3</v>
      </c>
      <c r="BU47" s="188">
        <v>61.4</v>
      </c>
      <c r="BV47" s="188">
        <v>61.4</v>
      </c>
      <c r="BW47" s="188">
        <v>61.4</v>
      </c>
      <c r="BX47" s="188">
        <v>61.4</v>
      </c>
      <c r="BY47" s="188">
        <v>61.5</v>
      </c>
      <c r="BZ47" s="188">
        <v>61.5</v>
      </c>
      <c r="CA47" s="188">
        <v>61.5</v>
      </c>
      <c r="CB47" s="188">
        <v>61.5</v>
      </c>
      <c r="CC47" s="188">
        <v>61.5</v>
      </c>
      <c r="CD47" s="188">
        <v>61.5</v>
      </c>
      <c r="CE47" s="188">
        <v>61.7</v>
      </c>
      <c r="CF47" s="188">
        <v>61.7</v>
      </c>
      <c r="CG47" s="188">
        <v>61.7</v>
      </c>
      <c r="CH47" s="188">
        <v>61.7</v>
      </c>
      <c r="CI47" s="188">
        <v>61.9</v>
      </c>
      <c r="CJ47" s="188">
        <v>62</v>
      </c>
      <c r="CK47" s="188">
        <v>62.1</v>
      </c>
    </row>
    <row r="48" spans="1:89" x14ac:dyDescent="0.3">
      <c r="A48" s="19" t="s">
        <v>813</v>
      </c>
      <c r="B48" s="19">
        <v>56.8</v>
      </c>
      <c r="C48" s="19">
        <v>45</v>
      </c>
      <c r="D48" s="188"/>
      <c r="E48" s="275">
        <v>43948</v>
      </c>
      <c r="F48" s="337">
        <v>45.3</v>
      </c>
      <c r="G48" s="276">
        <f t="shared" si="0"/>
        <v>0.19999999999999574</v>
      </c>
      <c r="I48" s="19" t="s">
        <v>817</v>
      </c>
      <c r="J48" s="19">
        <v>36.5</v>
      </c>
      <c r="K48" s="19">
        <v>39.700000000000003</v>
      </c>
      <c r="L48" s="19">
        <v>40.4</v>
      </c>
      <c r="M48" s="19">
        <v>41.1</v>
      </c>
      <c r="N48" s="19">
        <v>41.6</v>
      </c>
      <c r="O48" s="19">
        <v>42.2</v>
      </c>
      <c r="P48" s="19">
        <v>43.4</v>
      </c>
      <c r="Q48" s="19">
        <v>43.7</v>
      </c>
      <c r="R48" s="19">
        <v>44.2</v>
      </c>
      <c r="S48" s="19">
        <v>44.7</v>
      </c>
      <c r="T48" s="19">
        <v>45.1</v>
      </c>
      <c r="U48" s="19">
        <v>46</v>
      </c>
      <c r="V48" s="19">
        <v>46.2</v>
      </c>
      <c r="W48" s="19">
        <v>46.5</v>
      </c>
      <c r="X48" s="19">
        <v>48.5</v>
      </c>
      <c r="Y48" s="19">
        <v>48.6</v>
      </c>
      <c r="Z48" s="19">
        <v>48.9</v>
      </c>
      <c r="AA48" s="19">
        <v>49.6</v>
      </c>
      <c r="AB48" s="19">
        <v>51</v>
      </c>
      <c r="AC48" s="19">
        <v>51.2</v>
      </c>
      <c r="AD48" s="19">
        <v>51.5</v>
      </c>
      <c r="AE48" s="19">
        <v>52</v>
      </c>
      <c r="AF48" s="19">
        <v>52.3</v>
      </c>
      <c r="AG48" s="19">
        <v>53.1</v>
      </c>
      <c r="AH48" s="19">
        <v>53.2</v>
      </c>
      <c r="AI48" s="19">
        <v>53.3</v>
      </c>
      <c r="AJ48" s="19">
        <v>53.5</v>
      </c>
      <c r="AK48" s="19">
        <v>53.7</v>
      </c>
      <c r="AL48" s="19">
        <v>54.1</v>
      </c>
      <c r="AM48" s="19">
        <v>54.2</v>
      </c>
      <c r="AN48" s="19">
        <v>54.3</v>
      </c>
      <c r="AO48" s="19">
        <v>54.5</v>
      </c>
      <c r="AP48" s="19">
        <v>54.5</v>
      </c>
      <c r="AQ48" s="19">
        <v>54.7</v>
      </c>
      <c r="AR48" s="19">
        <v>54.8</v>
      </c>
      <c r="AS48" s="19">
        <v>54.9</v>
      </c>
      <c r="AT48" s="19">
        <v>54.9</v>
      </c>
      <c r="AU48" s="19">
        <v>55.1</v>
      </c>
      <c r="AV48" s="19">
        <v>55.1</v>
      </c>
      <c r="AW48" s="19">
        <v>55.2</v>
      </c>
      <c r="AX48" s="19">
        <v>55.2</v>
      </c>
      <c r="AY48" s="19">
        <v>55.3</v>
      </c>
      <c r="AZ48" s="19">
        <v>55.3</v>
      </c>
      <c r="BA48" s="19">
        <v>55.4</v>
      </c>
      <c r="BB48" s="19">
        <v>55.5</v>
      </c>
      <c r="BC48" s="19">
        <v>55.5</v>
      </c>
      <c r="BD48" s="19">
        <v>55.5</v>
      </c>
      <c r="BE48" s="19">
        <v>55.6</v>
      </c>
      <c r="BF48" s="19">
        <v>55.6</v>
      </c>
      <c r="BG48" s="19">
        <v>56.1</v>
      </c>
      <c r="BH48" s="19">
        <v>56.1</v>
      </c>
      <c r="BI48" s="19">
        <v>56.2</v>
      </c>
      <c r="BJ48" s="19">
        <v>56.2</v>
      </c>
      <c r="BK48" s="19">
        <v>56.3</v>
      </c>
      <c r="BL48" s="19">
        <v>56.3</v>
      </c>
      <c r="BM48" s="19">
        <v>56.4</v>
      </c>
      <c r="BN48" s="19">
        <v>56.4</v>
      </c>
      <c r="BO48" s="19">
        <v>56.4</v>
      </c>
      <c r="BP48" s="19">
        <v>66.099999999999994</v>
      </c>
      <c r="BQ48" s="19">
        <v>56.5</v>
      </c>
      <c r="BR48" s="19">
        <v>56.6</v>
      </c>
      <c r="BS48" s="19">
        <v>56.6</v>
      </c>
      <c r="BT48" s="19">
        <v>56.6</v>
      </c>
      <c r="BU48" s="19">
        <v>56.7</v>
      </c>
      <c r="BV48" s="19">
        <v>56.7</v>
      </c>
      <c r="BW48" s="19">
        <v>56.8</v>
      </c>
      <c r="BX48" s="19">
        <v>56.8</v>
      </c>
      <c r="BY48" s="19">
        <v>56.9</v>
      </c>
      <c r="BZ48" s="19">
        <v>56.9</v>
      </c>
      <c r="CA48" s="19">
        <v>57</v>
      </c>
      <c r="CB48" s="19">
        <v>57</v>
      </c>
      <c r="CC48" s="19">
        <v>57</v>
      </c>
      <c r="CD48" s="19">
        <v>57.1</v>
      </c>
      <c r="CE48" s="19">
        <v>57.2</v>
      </c>
      <c r="CF48" s="19">
        <v>57.2</v>
      </c>
      <c r="CG48" s="19">
        <v>57.3</v>
      </c>
      <c r="CH48" s="19">
        <v>57.3</v>
      </c>
      <c r="CI48" s="19">
        <v>57.5</v>
      </c>
      <c r="CJ48" s="19">
        <v>57.6</v>
      </c>
      <c r="CK48" s="19">
        <v>57.7</v>
      </c>
    </row>
    <row r="49" spans="1:89" x14ac:dyDescent="0.3">
      <c r="A49" s="352" t="s">
        <v>820</v>
      </c>
      <c r="B49" s="352">
        <v>56.5</v>
      </c>
      <c r="C49" s="352">
        <v>46</v>
      </c>
      <c r="D49" s="188"/>
      <c r="E49" s="272">
        <v>43949</v>
      </c>
      <c r="F49" s="336">
        <v>45.5</v>
      </c>
      <c r="G49" s="274">
        <f t="shared" si="0"/>
        <v>0.20000000000000284</v>
      </c>
      <c r="I49" s="61" t="s">
        <v>783</v>
      </c>
      <c r="J49" s="61">
        <v>46.1</v>
      </c>
      <c r="K49" s="61">
        <v>49.6</v>
      </c>
      <c r="L49" s="61">
        <v>50.2</v>
      </c>
      <c r="M49" s="61">
        <v>50.9</v>
      </c>
      <c r="N49" s="61">
        <v>51.5</v>
      </c>
      <c r="O49" s="61">
        <v>52</v>
      </c>
      <c r="P49" s="61">
        <v>53.5</v>
      </c>
      <c r="Q49" s="61">
        <v>53.8</v>
      </c>
      <c r="R49" s="61">
        <v>54.2</v>
      </c>
      <c r="S49" s="61">
        <v>54.7</v>
      </c>
      <c r="T49" s="61">
        <v>55.1</v>
      </c>
      <c r="U49" s="61">
        <v>55.9</v>
      </c>
      <c r="V49" s="61">
        <v>56</v>
      </c>
      <c r="W49" s="61">
        <v>56.2</v>
      </c>
      <c r="X49" s="61">
        <v>58.5</v>
      </c>
      <c r="Y49" s="188">
        <v>58.7</v>
      </c>
      <c r="Z49" s="188">
        <v>59</v>
      </c>
      <c r="AA49" s="61">
        <v>59.8</v>
      </c>
      <c r="AB49" s="188">
        <v>60.9</v>
      </c>
      <c r="AC49" s="188">
        <v>61.1</v>
      </c>
      <c r="AD49" s="188">
        <v>61.3</v>
      </c>
      <c r="AE49" s="188">
        <v>61.6</v>
      </c>
      <c r="AF49" s="188">
        <v>61.9</v>
      </c>
      <c r="AG49" s="188">
        <v>62.4</v>
      </c>
      <c r="AH49" s="188">
        <v>62.5</v>
      </c>
      <c r="AI49" s="188">
        <v>62.6</v>
      </c>
      <c r="AJ49" s="188">
        <v>62.8</v>
      </c>
      <c r="AK49" s="188">
        <v>62.9</v>
      </c>
      <c r="AL49" s="188">
        <v>63.1</v>
      </c>
      <c r="AM49" s="188">
        <v>63.2</v>
      </c>
      <c r="AN49" s="188">
        <v>63.3</v>
      </c>
      <c r="AO49" s="188">
        <v>63.5</v>
      </c>
      <c r="AP49" s="188">
        <v>63.5</v>
      </c>
      <c r="AQ49" s="188">
        <v>63.7</v>
      </c>
      <c r="AR49" s="188">
        <v>63.7</v>
      </c>
      <c r="AS49" s="188">
        <v>63.7</v>
      </c>
      <c r="AT49" s="188">
        <v>63.8</v>
      </c>
      <c r="AU49" s="188">
        <v>64</v>
      </c>
      <c r="AV49" s="188">
        <v>64</v>
      </c>
      <c r="AW49" s="188">
        <v>64</v>
      </c>
      <c r="AX49" s="188">
        <v>64</v>
      </c>
      <c r="AY49" s="188">
        <v>64.099999999999994</v>
      </c>
      <c r="AZ49" s="188">
        <v>64.099999999999994</v>
      </c>
      <c r="BA49" s="188">
        <v>64.2</v>
      </c>
      <c r="BB49" s="188">
        <v>64.3</v>
      </c>
      <c r="BC49" s="188">
        <v>64.3</v>
      </c>
      <c r="BD49" s="188">
        <v>64.3</v>
      </c>
      <c r="BE49" s="188">
        <v>64.400000000000006</v>
      </c>
      <c r="BF49" s="188">
        <v>64.400000000000006</v>
      </c>
      <c r="BG49" s="188">
        <v>65.7</v>
      </c>
      <c r="BH49" s="188">
        <v>65.7</v>
      </c>
      <c r="BI49" s="188">
        <v>65.8</v>
      </c>
      <c r="BJ49" s="188">
        <v>65.8</v>
      </c>
      <c r="BK49" s="188">
        <v>61.6</v>
      </c>
      <c r="BL49" s="188">
        <v>65.900000000000006</v>
      </c>
      <c r="BM49" s="188">
        <v>66</v>
      </c>
      <c r="BN49" s="188">
        <v>66</v>
      </c>
      <c r="BO49" s="188">
        <v>66</v>
      </c>
      <c r="BP49" s="188">
        <v>54.9</v>
      </c>
      <c r="BQ49" s="188">
        <v>66.099999999999994</v>
      </c>
      <c r="BR49" s="188">
        <v>66.099999999999994</v>
      </c>
      <c r="BS49" s="188">
        <v>66.2</v>
      </c>
      <c r="BT49" s="188">
        <v>66.2</v>
      </c>
      <c r="BU49" s="188">
        <v>66.3</v>
      </c>
      <c r="BV49" s="188">
        <v>66.3</v>
      </c>
      <c r="BW49" s="188">
        <v>66.3</v>
      </c>
      <c r="BX49" s="188">
        <v>66.400000000000006</v>
      </c>
      <c r="BY49" s="188">
        <v>66.400000000000006</v>
      </c>
      <c r="BZ49" s="188">
        <v>66.5</v>
      </c>
      <c r="CA49" s="188">
        <v>66.5</v>
      </c>
      <c r="CB49" s="188">
        <v>66.5</v>
      </c>
      <c r="CC49" s="188">
        <v>66.5</v>
      </c>
      <c r="CD49" s="188">
        <v>66.599999999999994</v>
      </c>
      <c r="CE49" s="188">
        <v>66.7</v>
      </c>
      <c r="CF49" s="188">
        <v>66.7</v>
      </c>
      <c r="CG49" s="188">
        <v>66.7</v>
      </c>
      <c r="CH49" s="188">
        <v>66.8</v>
      </c>
      <c r="CI49" s="188">
        <v>67</v>
      </c>
      <c r="CJ49" s="188">
        <v>67</v>
      </c>
      <c r="CK49" s="188">
        <v>67.099999999999994</v>
      </c>
    </row>
    <row r="50" spans="1:89" x14ac:dyDescent="0.3">
      <c r="A50" s="19" t="s">
        <v>822</v>
      </c>
      <c r="B50" s="19">
        <v>56.4</v>
      </c>
      <c r="C50" s="19">
        <v>47</v>
      </c>
      <c r="D50" s="188"/>
      <c r="E50" s="275">
        <v>43950</v>
      </c>
      <c r="F50" s="337">
        <v>46.2</v>
      </c>
      <c r="G50" s="276">
        <f t="shared" si="0"/>
        <v>0.70000000000000284</v>
      </c>
      <c r="I50" s="19" t="s">
        <v>822</v>
      </c>
      <c r="J50" s="19">
        <v>32.5</v>
      </c>
      <c r="K50" s="19">
        <v>35.299999999999997</v>
      </c>
      <c r="L50" s="19">
        <v>35.799999999999997</v>
      </c>
      <c r="M50" s="19">
        <v>36.299999999999997</v>
      </c>
      <c r="N50" s="19">
        <v>36.700000000000003</v>
      </c>
      <c r="O50" s="19">
        <v>37.200000000000003</v>
      </c>
      <c r="P50" s="19">
        <v>38.200000000000003</v>
      </c>
      <c r="Q50" s="19">
        <v>38.4</v>
      </c>
      <c r="R50" s="19">
        <v>38.799999999999997</v>
      </c>
      <c r="S50" s="19">
        <v>39.299999999999997</v>
      </c>
      <c r="T50" s="19">
        <v>39.700000000000003</v>
      </c>
      <c r="U50" s="19">
        <v>41.2</v>
      </c>
      <c r="V50" s="19">
        <v>41.5</v>
      </c>
      <c r="W50" s="19">
        <v>41.7</v>
      </c>
      <c r="X50" s="19">
        <v>44.4</v>
      </c>
      <c r="Y50" s="19">
        <v>44.6</v>
      </c>
      <c r="Z50" s="19">
        <v>44.8</v>
      </c>
      <c r="AA50" s="19">
        <v>45.6</v>
      </c>
      <c r="AB50" s="19">
        <v>47.6</v>
      </c>
      <c r="AC50" s="19">
        <v>47.8</v>
      </c>
      <c r="AD50" s="19">
        <v>48</v>
      </c>
      <c r="AE50" s="19">
        <v>48.5</v>
      </c>
      <c r="AF50" s="19">
        <v>48.8</v>
      </c>
      <c r="AG50" s="19">
        <v>49.5</v>
      </c>
      <c r="AH50" s="19">
        <v>49.7</v>
      </c>
      <c r="AI50" s="19">
        <v>49.8</v>
      </c>
      <c r="AJ50" s="19">
        <v>50</v>
      </c>
      <c r="AK50" s="19">
        <v>50.2</v>
      </c>
      <c r="AL50" s="19">
        <v>50.5</v>
      </c>
      <c r="AM50" s="19">
        <v>50.5</v>
      </c>
      <c r="AN50" s="19">
        <v>50.6</v>
      </c>
      <c r="AO50" s="19">
        <v>50.7</v>
      </c>
      <c r="AP50" s="19">
        <v>50.7</v>
      </c>
      <c r="AQ50" s="19">
        <v>50.9</v>
      </c>
      <c r="AR50" s="19">
        <v>50.9</v>
      </c>
      <c r="AS50" s="19">
        <v>51</v>
      </c>
      <c r="AT50" s="19">
        <v>51.1</v>
      </c>
      <c r="AU50" s="19">
        <v>51.2</v>
      </c>
      <c r="AV50" s="19">
        <v>51.2</v>
      </c>
      <c r="AW50" s="19">
        <v>51.3</v>
      </c>
      <c r="AX50" s="19">
        <v>51.3</v>
      </c>
      <c r="AY50" s="19">
        <v>51.3</v>
      </c>
      <c r="AZ50" s="19">
        <v>51.4</v>
      </c>
      <c r="BA50" s="19">
        <v>51.4</v>
      </c>
      <c r="BB50" s="19">
        <v>51.5</v>
      </c>
      <c r="BC50" s="19">
        <v>51.5</v>
      </c>
      <c r="BD50" s="19">
        <v>51.6</v>
      </c>
      <c r="BE50" s="19">
        <v>51.6</v>
      </c>
      <c r="BF50" s="19">
        <v>51.6</v>
      </c>
      <c r="BG50" s="19">
        <v>54.3</v>
      </c>
      <c r="BH50" s="19">
        <v>54.4</v>
      </c>
      <c r="BI50" s="19">
        <v>54.5</v>
      </c>
      <c r="BJ50" s="19">
        <v>54.5</v>
      </c>
      <c r="BK50" s="19">
        <v>65.900000000000006</v>
      </c>
      <c r="BL50" s="19">
        <v>54.6</v>
      </c>
      <c r="BM50" s="19">
        <v>54.7</v>
      </c>
      <c r="BN50" s="19">
        <v>54.7</v>
      </c>
      <c r="BO50" s="19">
        <v>54.8</v>
      </c>
      <c r="BP50" s="19">
        <v>66.599999999999994</v>
      </c>
      <c r="BQ50" s="19">
        <v>55.1</v>
      </c>
      <c r="BR50" s="19">
        <v>55.1</v>
      </c>
      <c r="BS50" s="19">
        <v>55.2</v>
      </c>
      <c r="BT50" s="19">
        <v>55.2</v>
      </c>
      <c r="BU50" s="19">
        <v>55.3</v>
      </c>
      <c r="BV50" s="19">
        <v>55.3</v>
      </c>
      <c r="BW50" s="19">
        <v>55.4</v>
      </c>
      <c r="BX50" s="19">
        <v>55.5</v>
      </c>
      <c r="BY50" s="19">
        <v>55.5</v>
      </c>
      <c r="BZ50" s="19">
        <v>55.6</v>
      </c>
      <c r="CA50" s="19">
        <v>55.6</v>
      </c>
      <c r="CB50" s="19">
        <v>55.6</v>
      </c>
      <c r="CC50" s="19">
        <v>55.7</v>
      </c>
      <c r="CD50" s="19">
        <v>55.7</v>
      </c>
      <c r="CE50" s="19">
        <v>55.9</v>
      </c>
      <c r="CF50" s="19">
        <v>55.9</v>
      </c>
      <c r="CG50" s="19">
        <v>56</v>
      </c>
      <c r="CH50" s="19">
        <v>56.1</v>
      </c>
      <c r="CI50" s="19">
        <v>56.2</v>
      </c>
      <c r="CJ50" s="19">
        <v>56.3</v>
      </c>
      <c r="CK50" s="19">
        <v>56.4</v>
      </c>
    </row>
    <row r="51" spans="1:89" x14ac:dyDescent="0.3">
      <c r="A51" s="308" t="s">
        <v>821</v>
      </c>
      <c r="B51" s="308">
        <v>54.6</v>
      </c>
      <c r="C51" s="308">
        <v>48</v>
      </c>
      <c r="D51" s="188"/>
      <c r="E51" s="272">
        <v>43951</v>
      </c>
      <c r="F51" s="336">
        <v>46.3</v>
      </c>
      <c r="G51" s="274">
        <f t="shared" si="0"/>
        <v>9.9999999999994316E-2</v>
      </c>
      <c r="I51" s="61" t="s">
        <v>781</v>
      </c>
      <c r="J51" s="61">
        <v>46.8</v>
      </c>
      <c r="K51" s="61">
        <v>50.4</v>
      </c>
      <c r="L51" s="61">
        <v>51</v>
      </c>
      <c r="M51" s="61">
        <v>51.6</v>
      </c>
      <c r="N51" s="61">
        <v>52.1</v>
      </c>
      <c r="O51" s="61">
        <v>52.6</v>
      </c>
      <c r="P51" s="61">
        <v>53.5</v>
      </c>
      <c r="Q51" s="61">
        <v>53.7</v>
      </c>
      <c r="R51" s="61">
        <v>54.1</v>
      </c>
      <c r="S51" s="61">
        <v>54.4</v>
      </c>
      <c r="T51" s="61">
        <v>54.6</v>
      </c>
      <c r="U51" s="61">
        <v>55.7</v>
      </c>
      <c r="V51" s="61">
        <v>55.9</v>
      </c>
      <c r="W51" s="61">
        <v>56.2</v>
      </c>
      <c r="X51" s="61">
        <v>57.8</v>
      </c>
      <c r="Y51" s="188">
        <v>58</v>
      </c>
      <c r="Z51" s="188">
        <v>58.2</v>
      </c>
      <c r="AA51" s="61">
        <v>59</v>
      </c>
      <c r="AB51" s="188">
        <v>61</v>
      </c>
      <c r="AC51" s="188">
        <v>61.2</v>
      </c>
      <c r="AD51" s="188">
        <v>61.5</v>
      </c>
      <c r="AE51" s="188">
        <v>62.1</v>
      </c>
      <c r="AF51" s="188">
        <v>62.6</v>
      </c>
      <c r="AG51" s="188">
        <v>63.5</v>
      </c>
      <c r="AH51" s="188">
        <v>63.6</v>
      </c>
      <c r="AI51" s="188">
        <v>63.8</v>
      </c>
      <c r="AJ51" s="188">
        <v>64</v>
      </c>
      <c r="AK51" s="188">
        <v>64.2</v>
      </c>
      <c r="AL51" s="188">
        <v>64.599999999999994</v>
      </c>
      <c r="AM51" s="188">
        <v>64.7</v>
      </c>
      <c r="AN51" s="188">
        <v>64.7</v>
      </c>
      <c r="AO51" s="188">
        <v>64.900000000000006</v>
      </c>
      <c r="AP51" s="188">
        <v>64.900000000000006</v>
      </c>
      <c r="AQ51" s="188">
        <v>65.2</v>
      </c>
      <c r="AR51" s="188">
        <v>65.2</v>
      </c>
      <c r="AS51" s="188">
        <v>65.3</v>
      </c>
      <c r="AT51" s="188">
        <v>65.400000000000006</v>
      </c>
      <c r="AU51" s="188">
        <v>65.599999999999994</v>
      </c>
      <c r="AV51" s="188">
        <v>65.599999999999994</v>
      </c>
      <c r="AW51" s="188">
        <v>65.7</v>
      </c>
      <c r="AX51" s="188">
        <v>65.7</v>
      </c>
      <c r="AY51" s="188">
        <v>65.7</v>
      </c>
      <c r="AZ51" s="188">
        <v>65.8</v>
      </c>
      <c r="BA51" s="188">
        <v>65.8</v>
      </c>
      <c r="BB51" s="188">
        <v>65.900000000000006</v>
      </c>
      <c r="BC51" s="188">
        <v>65.900000000000006</v>
      </c>
      <c r="BD51" s="188">
        <v>66</v>
      </c>
      <c r="BE51" s="188">
        <v>66</v>
      </c>
      <c r="BF51" s="188">
        <v>66.099999999999994</v>
      </c>
      <c r="BG51" s="188">
        <v>66.3</v>
      </c>
      <c r="BH51" s="188">
        <v>66.3</v>
      </c>
      <c r="BI51" s="188">
        <v>66.400000000000006</v>
      </c>
      <c r="BJ51" s="188">
        <v>66.400000000000006</v>
      </c>
      <c r="BK51" s="188">
        <v>54.5</v>
      </c>
      <c r="BL51" s="188">
        <v>66.5</v>
      </c>
      <c r="BM51" s="188">
        <v>66.5</v>
      </c>
      <c r="BN51" s="188">
        <v>66.5</v>
      </c>
      <c r="BO51" s="188">
        <v>66.599999999999994</v>
      </c>
      <c r="BP51" s="188">
        <v>67.099999999999994</v>
      </c>
      <c r="BQ51" s="188">
        <v>66.599999999999994</v>
      </c>
      <c r="BR51" s="188">
        <v>66.599999999999994</v>
      </c>
      <c r="BS51" s="188">
        <v>66.7</v>
      </c>
      <c r="BT51" s="188">
        <v>66.7</v>
      </c>
      <c r="BU51" s="188">
        <v>66.7</v>
      </c>
      <c r="BV51" s="188">
        <v>66.7</v>
      </c>
      <c r="BW51" s="188">
        <v>66.7</v>
      </c>
      <c r="BX51" s="188">
        <v>66.8</v>
      </c>
      <c r="BY51" s="188">
        <v>66.8</v>
      </c>
      <c r="BZ51" s="188">
        <v>66.8</v>
      </c>
      <c r="CA51" s="188">
        <v>66.8</v>
      </c>
      <c r="CB51" s="188">
        <v>66.900000000000006</v>
      </c>
      <c r="CC51" s="188">
        <v>66.900000000000006</v>
      </c>
      <c r="CD51" s="188">
        <v>66.900000000000006</v>
      </c>
      <c r="CE51" s="188">
        <v>67</v>
      </c>
      <c r="CF51" s="188">
        <v>67</v>
      </c>
      <c r="CG51" s="188">
        <v>67.099999999999994</v>
      </c>
      <c r="CH51" s="188">
        <v>67.099999999999994</v>
      </c>
      <c r="CI51" s="188">
        <v>67.3</v>
      </c>
      <c r="CJ51" s="188">
        <v>67.3</v>
      </c>
      <c r="CK51" s="188">
        <v>67.400000000000006</v>
      </c>
    </row>
    <row r="52" spans="1:89" x14ac:dyDescent="0.3">
      <c r="A52" s="19" t="s">
        <v>825</v>
      </c>
      <c r="B52" s="19">
        <v>54.3</v>
      </c>
      <c r="C52" s="19">
        <v>49</v>
      </c>
      <c r="D52" s="188"/>
      <c r="E52" s="275">
        <v>43952</v>
      </c>
      <c r="F52" s="337">
        <v>47.3</v>
      </c>
      <c r="G52" s="276">
        <f t="shared" si="0"/>
        <v>1</v>
      </c>
      <c r="I52" s="19" t="s">
        <v>787</v>
      </c>
      <c r="J52" s="19">
        <v>45</v>
      </c>
      <c r="K52" s="19">
        <v>48.9</v>
      </c>
      <c r="L52" s="19">
        <v>49.7</v>
      </c>
      <c r="M52" s="19">
        <v>50.4</v>
      </c>
      <c r="N52" s="19">
        <v>51.1</v>
      </c>
      <c r="O52" s="19">
        <v>51.7</v>
      </c>
      <c r="P52" s="19">
        <v>53.4</v>
      </c>
      <c r="Q52" s="19">
        <v>53.8</v>
      </c>
      <c r="R52" s="19">
        <v>54.3</v>
      </c>
      <c r="S52" s="19">
        <v>54.7</v>
      </c>
      <c r="T52" s="19">
        <v>55.1</v>
      </c>
      <c r="U52" s="19">
        <v>56</v>
      </c>
      <c r="V52" s="19">
        <v>56.2</v>
      </c>
      <c r="W52" s="19">
        <v>56.4</v>
      </c>
      <c r="X52" s="19">
        <v>58.5</v>
      </c>
      <c r="Y52" s="19">
        <v>58.8</v>
      </c>
      <c r="Z52" s="19">
        <v>59.1</v>
      </c>
      <c r="AA52" s="19">
        <v>59.9</v>
      </c>
      <c r="AB52" s="19">
        <v>61.7</v>
      </c>
      <c r="AC52" s="19">
        <v>62</v>
      </c>
      <c r="AD52" s="19">
        <v>62.2</v>
      </c>
      <c r="AE52" s="19">
        <v>62.7</v>
      </c>
      <c r="AF52" s="19">
        <v>63.1</v>
      </c>
      <c r="AG52" s="19">
        <v>63.8</v>
      </c>
      <c r="AH52" s="19">
        <v>63.9</v>
      </c>
      <c r="AI52" s="19">
        <v>64.099999999999994</v>
      </c>
      <c r="AJ52" s="19">
        <v>64.3</v>
      </c>
      <c r="AK52" s="19">
        <v>64.5</v>
      </c>
      <c r="AL52" s="19">
        <v>64.8</v>
      </c>
      <c r="AM52" s="19">
        <v>64.900000000000006</v>
      </c>
      <c r="AN52" s="19">
        <v>65</v>
      </c>
      <c r="AO52" s="19">
        <v>65.2</v>
      </c>
      <c r="AP52" s="19">
        <v>65.2</v>
      </c>
      <c r="AQ52" s="19">
        <v>65.400000000000006</v>
      </c>
      <c r="AR52" s="19">
        <v>65.400000000000006</v>
      </c>
      <c r="AS52" s="19">
        <v>65.5</v>
      </c>
      <c r="AT52" s="19">
        <v>65.599999999999994</v>
      </c>
      <c r="AU52" s="19">
        <v>65.7</v>
      </c>
      <c r="AV52" s="19">
        <v>65.8</v>
      </c>
      <c r="AW52" s="19">
        <v>65.8</v>
      </c>
      <c r="AX52" s="19">
        <v>65.8</v>
      </c>
      <c r="AY52" s="19">
        <v>65.900000000000006</v>
      </c>
      <c r="AZ52" s="19">
        <v>65.900000000000006</v>
      </c>
      <c r="BA52" s="19">
        <v>65.900000000000006</v>
      </c>
      <c r="BB52" s="19">
        <v>66</v>
      </c>
      <c r="BC52" s="19">
        <v>66.099999999999994</v>
      </c>
      <c r="BD52" s="19">
        <v>66.099999999999994</v>
      </c>
      <c r="BE52" s="19">
        <v>66.099999999999994</v>
      </c>
      <c r="BF52" s="19">
        <v>66.2</v>
      </c>
      <c r="BG52" s="19">
        <v>66.8</v>
      </c>
      <c r="BH52" s="19">
        <v>66.8</v>
      </c>
      <c r="BI52" s="19">
        <v>66.900000000000006</v>
      </c>
      <c r="BJ52" s="19">
        <v>66.900000000000006</v>
      </c>
      <c r="BK52" s="19">
        <v>66.400000000000006</v>
      </c>
      <c r="BL52" s="19">
        <v>67</v>
      </c>
      <c r="BM52" s="19">
        <v>67</v>
      </c>
      <c r="BN52" s="19">
        <v>67</v>
      </c>
      <c r="BO52" s="19">
        <v>67.099999999999994</v>
      </c>
      <c r="BP52" s="19">
        <v>53.3</v>
      </c>
      <c r="BQ52" s="19">
        <v>67.099999999999994</v>
      </c>
      <c r="BR52" s="19">
        <v>67.2</v>
      </c>
      <c r="BS52" s="19">
        <v>67.2</v>
      </c>
      <c r="BT52" s="19">
        <v>67.2</v>
      </c>
      <c r="BU52" s="19">
        <v>67.3</v>
      </c>
      <c r="BV52" s="19">
        <v>67.3</v>
      </c>
      <c r="BW52" s="19">
        <v>67.3</v>
      </c>
      <c r="BX52" s="19">
        <v>67.3</v>
      </c>
      <c r="BY52" s="19">
        <v>67.400000000000006</v>
      </c>
      <c r="BZ52" s="19">
        <v>67.400000000000006</v>
      </c>
      <c r="CA52" s="19">
        <v>67.400000000000006</v>
      </c>
      <c r="CB52" s="19">
        <v>67.5</v>
      </c>
      <c r="CC52" s="19">
        <v>67.5</v>
      </c>
      <c r="CD52" s="19">
        <v>67.5</v>
      </c>
      <c r="CE52" s="19">
        <v>67.599999999999994</v>
      </c>
      <c r="CF52" s="19">
        <v>67.7</v>
      </c>
      <c r="CG52" s="19">
        <v>67.7</v>
      </c>
      <c r="CH52" s="19">
        <v>67.7</v>
      </c>
      <c r="CI52" s="19">
        <v>67.900000000000006</v>
      </c>
      <c r="CJ52" s="19">
        <v>68</v>
      </c>
      <c r="CK52" s="19">
        <v>68.099999999999994</v>
      </c>
    </row>
    <row r="53" spans="1:89" x14ac:dyDescent="0.3">
      <c r="A53" s="308" t="s">
        <v>824</v>
      </c>
      <c r="B53" s="308">
        <v>52.6</v>
      </c>
      <c r="C53" s="308">
        <v>50</v>
      </c>
      <c r="D53" s="188"/>
      <c r="E53" s="272">
        <v>43953</v>
      </c>
      <c r="F53" s="336">
        <v>47.7</v>
      </c>
      <c r="G53" s="274">
        <f t="shared" si="0"/>
        <v>0.40000000000000568</v>
      </c>
      <c r="I53" s="61" t="s">
        <v>825</v>
      </c>
      <c r="J53" s="61">
        <v>29.6</v>
      </c>
      <c r="K53" s="61">
        <v>32.200000000000003</v>
      </c>
      <c r="L53" s="61">
        <v>32.6</v>
      </c>
      <c r="M53" s="61">
        <v>33</v>
      </c>
      <c r="N53" s="61">
        <v>33.4</v>
      </c>
      <c r="O53" s="61">
        <v>33.9</v>
      </c>
      <c r="P53" s="61">
        <v>35.5</v>
      </c>
      <c r="Q53" s="61">
        <v>35.9</v>
      </c>
      <c r="R53" s="61">
        <v>36.700000000000003</v>
      </c>
      <c r="S53" s="61">
        <v>37.299999999999997</v>
      </c>
      <c r="T53" s="61">
        <v>37.799999999999997</v>
      </c>
      <c r="U53" s="61">
        <v>39</v>
      </c>
      <c r="V53" s="61">
        <v>39.299999999999997</v>
      </c>
      <c r="W53" s="61">
        <v>39.700000000000003</v>
      </c>
      <c r="X53" s="61">
        <v>41.2</v>
      </c>
      <c r="Y53" s="188">
        <v>41.3</v>
      </c>
      <c r="Z53" s="188">
        <v>41.6</v>
      </c>
      <c r="AA53" s="61">
        <v>42.3</v>
      </c>
      <c r="AB53" s="188">
        <v>43.9</v>
      </c>
      <c r="AC53" s="188">
        <v>44.1</v>
      </c>
      <c r="AD53" s="188">
        <v>44.3</v>
      </c>
      <c r="AE53" s="188">
        <v>44.8</v>
      </c>
      <c r="AF53" s="188">
        <v>45.2</v>
      </c>
      <c r="AG53" s="188">
        <v>45.9</v>
      </c>
      <c r="AH53" s="188">
        <v>46</v>
      </c>
      <c r="AI53" s="188">
        <v>46.2</v>
      </c>
      <c r="AJ53" s="188">
        <v>46.4</v>
      </c>
      <c r="AK53" s="188">
        <v>46.6</v>
      </c>
      <c r="AL53" s="188">
        <v>47</v>
      </c>
      <c r="AM53" s="188">
        <v>47.1</v>
      </c>
      <c r="AN53" s="188">
        <v>47.2</v>
      </c>
      <c r="AO53" s="188">
        <v>47.4</v>
      </c>
      <c r="AP53" s="188">
        <v>47.4</v>
      </c>
      <c r="AQ53" s="188">
        <v>47.6</v>
      </c>
      <c r="AR53" s="188">
        <v>47.7</v>
      </c>
      <c r="AS53" s="188">
        <v>47.7</v>
      </c>
      <c r="AT53" s="188">
        <v>47.8</v>
      </c>
      <c r="AU53" s="188">
        <v>47.9</v>
      </c>
      <c r="AV53" s="188">
        <v>47.9</v>
      </c>
      <c r="AW53" s="188">
        <v>48</v>
      </c>
      <c r="AX53" s="188">
        <v>48</v>
      </c>
      <c r="AY53" s="188">
        <v>48</v>
      </c>
      <c r="AZ53" s="188">
        <v>48.1</v>
      </c>
      <c r="BA53" s="188">
        <v>48.1</v>
      </c>
      <c r="BB53" s="188">
        <v>48.2</v>
      </c>
      <c r="BC53" s="188">
        <v>48.2</v>
      </c>
      <c r="BD53" s="188">
        <v>48.2</v>
      </c>
      <c r="BE53" s="188">
        <v>48.2</v>
      </c>
      <c r="BF53" s="188">
        <v>48.3</v>
      </c>
      <c r="BG53" s="188">
        <v>53</v>
      </c>
      <c r="BH53" s="188">
        <v>53</v>
      </c>
      <c r="BI53" s="188">
        <v>53.1</v>
      </c>
      <c r="BJ53" s="188">
        <v>53.1</v>
      </c>
      <c r="BK53" s="188">
        <v>66.900000000000006</v>
      </c>
      <c r="BL53" s="188">
        <v>53.2</v>
      </c>
      <c r="BM53" s="188">
        <v>53.2</v>
      </c>
      <c r="BN53" s="188">
        <v>53.3</v>
      </c>
      <c r="BO53" s="188">
        <v>53.3</v>
      </c>
      <c r="BP53" s="188">
        <v>68.7</v>
      </c>
      <c r="BQ53" s="188">
        <v>53.3</v>
      </c>
      <c r="BR53" s="188">
        <v>53.4</v>
      </c>
      <c r="BS53" s="188">
        <v>53.4</v>
      </c>
      <c r="BT53" s="188">
        <v>53.4</v>
      </c>
      <c r="BU53" s="188">
        <v>53.4</v>
      </c>
      <c r="BV53" s="188">
        <v>53.4</v>
      </c>
      <c r="BW53" s="188">
        <v>53.5</v>
      </c>
      <c r="BX53" s="188">
        <v>53.5</v>
      </c>
      <c r="BY53" s="188">
        <v>53.5</v>
      </c>
      <c r="BZ53" s="188">
        <v>53.5</v>
      </c>
      <c r="CA53" s="188">
        <v>53.6</v>
      </c>
      <c r="CB53" s="188">
        <v>53.6</v>
      </c>
      <c r="CC53" s="188">
        <v>53.6</v>
      </c>
      <c r="CD53" s="188">
        <v>53.7</v>
      </c>
      <c r="CE53" s="188">
        <v>53.8</v>
      </c>
      <c r="CF53" s="188">
        <v>53.9</v>
      </c>
      <c r="CG53" s="188">
        <v>54</v>
      </c>
      <c r="CH53" s="188">
        <v>54</v>
      </c>
      <c r="CI53" s="188">
        <v>54.1</v>
      </c>
      <c r="CJ53" s="188">
        <v>54.2</v>
      </c>
      <c r="CK53" s="188">
        <v>54.3</v>
      </c>
    </row>
    <row r="54" spans="1:89" x14ac:dyDescent="0.3">
      <c r="A54" s="19" t="s">
        <v>826</v>
      </c>
      <c r="B54" s="19">
        <v>49.1</v>
      </c>
      <c r="C54" s="19">
        <v>51</v>
      </c>
      <c r="D54" s="188"/>
      <c r="E54" s="275">
        <v>43954</v>
      </c>
      <c r="F54" s="337">
        <v>48</v>
      </c>
      <c r="G54" s="276">
        <f t="shared" si="0"/>
        <v>0.29999999999999716</v>
      </c>
      <c r="I54" s="19" t="s">
        <v>777</v>
      </c>
      <c r="J54" s="19">
        <v>48.4</v>
      </c>
      <c r="K54" s="19">
        <v>51.8</v>
      </c>
      <c r="L54" s="19">
        <v>52.4</v>
      </c>
      <c r="M54" s="19">
        <v>52.9</v>
      </c>
      <c r="N54" s="19">
        <v>53.4</v>
      </c>
      <c r="O54" s="19">
        <v>53.8</v>
      </c>
      <c r="P54" s="19">
        <v>54.7</v>
      </c>
      <c r="Q54" s="19">
        <v>54.9</v>
      </c>
      <c r="R54" s="19">
        <v>55.2</v>
      </c>
      <c r="S54" s="19">
        <v>55.4</v>
      </c>
      <c r="T54" s="19">
        <v>55.7</v>
      </c>
      <c r="U54" s="19">
        <v>56.5</v>
      </c>
      <c r="V54" s="19">
        <v>57.1</v>
      </c>
      <c r="W54" s="19">
        <v>57.4</v>
      </c>
      <c r="X54" s="19">
        <v>60.5</v>
      </c>
      <c r="Y54" s="19">
        <v>60.8</v>
      </c>
      <c r="Z54" s="19">
        <v>61</v>
      </c>
      <c r="AA54" s="19">
        <v>62.1</v>
      </c>
      <c r="AB54" s="19">
        <v>64.3</v>
      </c>
      <c r="AC54" s="19">
        <v>64.599999999999994</v>
      </c>
      <c r="AD54" s="19">
        <v>64.8</v>
      </c>
      <c r="AE54" s="19">
        <v>65.2</v>
      </c>
      <c r="AF54" s="19">
        <v>65.5</v>
      </c>
      <c r="AG54" s="19">
        <v>66.099999999999994</v>
      </c>
      <c r="AH54" s="19">
        <v>66.3</v>
      </c>
      <c r="AI54" s="19">
        <v>66.400000000000006</v>
      </c>
      <c r="AJ54" s="19">
        <v>66.599999999999994</v>
      </c>
      <c r="AK54" s="19">
        <v>66.7</v>
      </c>
      <c r="AL54" s="19">
        <v>66.900000000000006</v>
      </c>
      <c r="AM54" s="19">
        <v>67</v>
      </c>
      <c r="AN54" s="19">
        <v>67.099999999999994</v>
      </c>
      <c r="AO54" s="19">
        <v>67.2</v>
      </c>
      <c r="AP54" s="19">
        <v>67.2</v>
      </c>
      <c r="AQ54" s="19">
        <v>67.400000000000006</v>
      </c>
      <c r="AR54" s="19">
        <v>67.400000000000006</v>
      </c>
      <c r="AS54" s="19">
        <v>67.5</v>
      </c>
      <c r="AT54" s="19">
        <v>67.5</v>
      </c>
      <c r="AU54" s="19">
        <v>67.599999999999994</v>
      </c>
      <c r="AV54" s="19">
        <v>67.7</v>
      </c>
      <c r="AW54" s="19">
        <v>67.7</v>
      </c>
      <c r="AX54" s="19">
        <v>67.7</v>
      </c>
      <c r="AY54" s="19">
        <v>67.7</v>
      </c>
      <c r="AZ54" s="19">
        <v>67.8</v>
      </c>
      <c r="BA54" s="19">
        <v>67.8</v>
      </c>
      <c r="BB54" s="19">
        <v>67.8</v>
      </c>
      <c r="BC54" s="19">
        <v>67.900000000000006</v>
      </c>
      <c r="BD54" s="19">
        <v>67.900000000000006</v>
      </c>
      <c r="BE54" s="19">
        <v>68</v>
      </c>
      <c r="BF54" s="19">
        <v>68</v>
      </c>
      <c r="BG54" s="19">
        <v>68.400000000000006</v>
      </c>
      <c r="BH54" s="19">
        <v>68.400000000000006</v>
      </c>
      <c r="BI54" s="19">
        <v>68.5</v>
      </c>
      <c r="BJ54" s="19">
        <v>68.5</v>
      </c>
      <c r="BK54" s="19">
        <v>53.2</v>
      </c>
      <c r="BL54" s="19">
        <v>68.599999999999994</v>
      </c>
      <c r="BM54" s="19">
        <v>68.599999999999994</v>
      </c>
      <c r="BN54" s="19">
        <v>68.599999999999994</v>
      </c>
      <c r="BO54" s="19">
        <v>68.7</v>
      </c>
      <c r="BP54" s="19">
        <v>55.7</v>
      </c>
      <c r="BQ54" s="19">
        <v>68.7</v>
      </c>
      <c r="BR54" s="19">
        <v>68.7</v>
      </c>
      <c r="BS54" s="19">
        <v>68.8</v>
      </c>
      <c r="BT54" s="19">
        <v>68.8</v>
      </c>
      <c r="BU54" s="19">
        <v>68.8</v>
      </c>
      <c r="BV54" s="19">
        <v>68.8</v>
      </c>
      <c r="BW54" s="19">
        <v>68.8</v>
      </c>
      <c r="BX54" s="19">
        <v>68.900000000000006</v>
      </c>
      <c r="BY54" s="19">
        <v>68.900000000000006</v>
      </c>
      <c r="BZ54" s="19">
        <v>68.900000000000006</v>
      </c>
      <c r="CA54" s="19">
        <v>68.900000000000006</v>
      </c>
      <c r="CB54" s="19">
        <v>68.900000000000006</v>
      </c>
      <c r="CC54" s="19">
        <v>68.900000000000006</v>
      </c>
      <c r="CD54" s="19">
        <v>69</v>
      </c>
      <c r="CE54" s="19">
        <v>69.099999999999994</v>
      </c>
      <c r="CF54" s="19">
        <v>69.099999999999994</v>
      </c>
      <c r="CG54" s="19">
        <v>69.099999999999994</v>
      </c>
      <c r="CH54" s="19">
        <v>69.099999999999994</v>
      </c>
      <c r="CI54" s="19">
        <v>69.2</v>
      </c>
      <c r="CJ54" s="19">
        <v>69.3</v>
      </c>
      <c r="CK54" s="19">
        <v>69.400000000000006</v>
      </c>
    </row>
    <row r="55" spans="1:89" x14ac:dyDescent="0.3">
      <c r="A55" t="s">
        <v>827</v>
      </c>
      <c r="B55" s="188">
        <v>27.1</v>
      </c>
      <c r="C55" s="188">
        <v>52</v>
      </c>
      <c r="D55" s="188"/>
      <c r="E55" s="272">
        <v>43955</v>
      </c>
      <c r="F55" s="336">
        <v>48.2</v>
      </c>
      <c r="G55" s="274">
        <f t="shared" si="0"/>
        <v>0.20000000000000284</v>
      </c>
      <c r="I55" s="61" t="s">
        <v>823</v>
      </c>
      <c r="J55" s="61">
        <v>32.1</v>
      </c>
      <c r="K55" s="61">
        <v>35.200000000000003</v>
      </c>
      <c r="L55" s="61">
        <v>35.799999999999997</v>
      </c>
      <c r="M55" s="61">
        <v>36.5</v>
      </c>
      <c r="N55" s="61">
        <v>37</v>
      </c>
      <c r="O55" s="61">
        <v>37.5</v>
      </c>
      <c r="P55" s="61">
        <v>38.799999999999997</v>
      </c>
      <c r="Q55" s="61">
        <v>39.200000000000003</v>
      </c>
      <c r="R55" s="61">
        <v>39.6</v>
      </c>
      <c r="S55" s="61">
        <v>40.299999999999997</v>
      </c>
      <c r="T55" s="61">
        <v>40.700000000000003</v>
      </c>
      <c r="U55" s="61">
        <v>41.7</v>
      </c>
      <c r="V55" s="61">
        <v>41.9</v>
      </c>
      <c r="W55" s="61">
        <v>42.2</v>
      </c>
      <c r="X55" s="61">
        <v>44.4</v>
      </c>
      <c r="Y55" s="188">
        <v>44.6</v>
      </c>
      <c r="Z55" s="188">
        <v>44.8</v>
      </c>
      <c r="AA55" s="61">
        <v>45.6</v>
      </c>
      <c r="AB55" s="188">
        <v>47.1</v>
      </c>
      <c r="AC55" s="188">
        <v>47.3</v>
      </c>
      <c r="AD55" s="188">
        <v>47.5</v>
      </c>
      <c r="AE55" s="188">
        <v>47.9</v>
      </c>
      <c r="AF55" s="188">
        <v>48.2</v>
      </c>
      <c r="AG55" s="188">
        <v>48.8</v>
      </c>
      <c r="AH55" s="188">
        <v>48.9</v>
      </c>
      <c r="AI55" s="188">
        <v>49</v>
      </c>
      <c r="AJ55" s="188">
        <v>49.2</v>
      </c>
      <c r="AK55" s="188">
        <v>49.3</v>
      </c>
      <c r="AL55" s="188">
        <v>49.6</v>
      </c>
      <c r="AM55" s="188">
        <v>49.7</v>
      </c>
      <c r="AN55" s="188">
        <v>49.8</v>
      </c>
      <c r="AO55" s="188">
        <v>49.9</v>
      </c>
      <c r="AP55" s="188">
        <v>49.9</v>
      </c>
      <c r="AQ55" s="188">
        <v>50.2</v>
      </c>
      <c r="AR55" s="188">
        <v>50.2</v>
      </c>
      <c r="AS55" s="188">
        <v>50.3</v>
      </c>
      <c r="AT55" s="188">
        <v>50.3</v>
      </c>
      <c r="AU55" s="188">
        <v>50.5</v>
      </c>
      <c r="AV55" s="188">
        <v>50.5</v>
      </c>
      <c r="AW55" s="188">
        <v>50.6</v>
      </c>
      <c r="AX55" s="188">
        <v>50.6</v>
      </c>
      <c r="AY55" s="188">
        <v>50.6</v>
      </c>
      <c r="AZ55" s="188">
        <v>50.6</v>
      </c>
      <c r="BA55" s="188">
        <v>50.7</v>
      </c>
      <c r="BB55" s="188">
        <v>50.7</v>
      </c>
      <c r="BC55" s="188">
        <v>50.8</v>
      </c>
      <c r="BD55" s="188">
        <v>50.8</v>
      </c>
      <c r="BE55" s="188">
        <v>50.9</v>
      </c>
      <c r="BF55" s="188">
        <v>50.9</v>
      </c>
      <c r="BG55" s="188">
        <v>54.5</v>
      </c>
      <c r="BH55" s="188">
        <v>54.7</v>
      </c>
      <c r="BI55" s="188">
        <v>54.9</v>
      </c>
      <c r="BJ55" s="188">
        <v>55.1</v>
      </c>
      <c r="BK55" s="188">
        <v>68.5</v>
      </c>
      <c r="BL55" s="188">
        <v>55.4</v>
      </c>
      <c r="BM55" s="188">
        <v>55.5</v>
      </c>
      <c r="BN55" s="188">
        <v>55.5</v>
      </c>
      <c r="BO55" s="188">
        <v>55.6</v>
      </c>
      <c r="BP55" s="188">
        <v>22</v>
      </c>
      <c r="BQ55" s="188">
        <v>55.8</v>
      </c>
      <c r="BR55" s="188">
        <v>55.9</v>
      </c>
      <c r="BS55" s="188">
        <v>55.9</v>
      </c>
      <c r="BT55" s="188">
        <v>56</v>
      </c>
      <c r="BU55" s="188">
        <v>56.1</v>
      </c>
      <c r="BV55" s="188">
        <v>56.1</v>
      </c>
      <c r="BW55" s="188">
        <v>56.2</v>
      </c>
      <c r="BX55" s="188">
        <v>56.3</v>
      </c>
      <c r="BY55" s="188">
        <v>56.3</v>
      </c>
      <c r="BZ55" s="188">
        <v>56.4</v>
      </c>
      <c r="CA55" s="188">
        <v>56.4</v>
      </c>
      <c r="CB55" s="188">
        <v>56.4</v>
      </c>
      <c r="CC55" s="188">
        <v>56.5</v>
      </c>
      <c r="CD55" s="188">
        <v>56.5</v>
      </c>
      <c r="CE55" s="188">
        <v>56.7</v>
      </c>
      <c r="CF55" s="188">
        <v>56.8</v>
      </c>
      <c r="CG55" s="188">
        <v>56.8</v>
      </c>
      <c r="CH55" s="188">
        <v>56.9</v>
      </c>
      <c r="CI55" s="188">
        <v>57</v>
      </c>
      <c r="CJ55" s="188">
        <v>57.1</v>
      </c>
      <c r="CK55" s="188">
        <v>57.1</v>
      </c>
    </row>
    <row r="56" spans="1:89" x14ac:dyDescent="0.3">
      <c r="C56" s="188"/>
      <c r="E56" s="275">
        <v>43956</v>
      </c>
      <c r="F56" s="337">
        <v>48.4</v>
      </c>
      <c r="G56" s="276">
        <f t="shared" si="0"/>
        <v>0.19999999999999574</v>
      </c>
      <c r="BH56" s="188">
        <v>54.7</v>
      </c>
      <c r="BI56" s="188">
        <v>54.7</v>
      </c>
      <c r="BJ56" s="188">
        <v>54.7</v>
      </c>
      <c r="BK56" s="188">
        <v>55.2</v>
      </c>
    </row>
    <row r="57" spans="1:89" x14ac:dyDescent="0.3">
      <c r="B57" s="308"/>
      <c r="E57" s="272">
        <v>43957</v>
      </c>
      <c r="F57" s="336">
        <v>48.8</v>
      </c>
      <c r="G57" s="274">
        <f t="shared" si="0"/>
        <v>0.39999999999999858</v>
      </c>
    </row>
    <row r="58" spans="1:89" x14ac:dyDescent="0.3">
      <c r="E58" s="275">
        <v>43958</v>
      </c>
      <c r="F58" s="337">
        <v>49.2</v>
      </c>
      <c r="G58" s="276">
        <f t="shared" si="0"/>
        <v>0.40000000000000568</v>
      </c>
    </row>
    <row r="59" spans="1:89" x14ac:dyDescent="0.3">
      <c r="E59" s="272">
        <v>43959</v>
      </c>
      <c r="F59" s="336">
        <v>49.5</v>
      </c>
      <c r="G59" s="274">
        <f t="shared" si="0"/>
        <v>0.29999999999999716</v>
      </c>
    </row>
    <row r="60" spans="1:89" x14ac:dyDescent="0.3">
      <c r="E60" s="275">
        <v>43960</v>
      </c>
      <c r="F60" s="337">
        <v>49.6</v>
      </c>
      <c r="G60" s="276">
        <f t="shared" si="0"/>
        <v>0.10000000000000142</v>
      </c>
    </row>
    <row r="61" spans="1:89" x14ac:dyDescent="0.3">
      <c r="E61" s="272">
        <v>43961</v>
      </c>
      <c r="F61" s="336">
        <v>49.8</v>
      </c>
      <c r="G61" s="274">
        <f t="shared" si="0"/>
        <v>0.19999999999999574</v>
      </c>
    </row>
    <row r="62" spans="1:89" x14ac:dyDescent="0.3">
      <c r="E62" s="275">
        <v>43962</v>
      </c>
      <c r="F62" s="337">
        <v>49.9</v>
      </c>
      <c r="G62" s="276">
        <f t="shared" si="0"/>
        <v>0.10000000000000142</v>
      </c>
    </row>
    <row r="63" spans="1:89" x14ac:dyDescent="0.3">
      <c r="E63" s="272">
        <v>43963</v>
      </c>
      <c r="F63" s="336">
        <v>50</v>
      </c>
      <c r="G63" s="274">
        <f t="shared" si="0"/>
        <v>0.10000000000000142</v>
      </c>
    </row>
    <row r="64" spans="1:89" x14ac:dyDescent="0.3">
      <c r="E64" s="275">
        <v>43964</v>
      </c>
      <c r="F64" s="337">
        <v>50.2</v>
      </c>
      <c r="G64" s="276">
        <f t="shared" si="0"/>
        <v>0.20000000000000284</v>
      </c>
    </row>
    <row r="65" spans="5:7" x14ac:dyDescent="0.3">
      <c r="E65" s="272">
        <v>43965</v>
      </c>
      <c r="F65" s="336">
        <v>50.4</v>
      </c>
      <c r="G65" s="274">
        <f t="shared" ref="G65:G70" si="1">+F65-F64</f>
        <v>0.19999999999999574</v>
      </c>
    </row>
    <row r="66" spans="5:7" x14ac:dyDescent="0.3">
      <c r="E66" s="275">
        <v>43966</v>
      </c>
      <c r="F66" s="337">
        <v>50.5</v>
      </c>
      <c r="G66" s="276">
        <f t="shared" si="1"/>
        <v>0.10000000000000142</v>
      </c>
    </row>
    <row r="67" spans="5:7" x14ac:dyDescent="0.3">
      <c r="E67" s="272">
        <v>43967</v>
      </c>
      <c r="F67" s="336">
        <v>50.6</v>
      </c>
      <c r="G67" s="274">
        <f t="shared" si="1"/>
        <v>0.10000000000000142</v>
      </c>
    </row>
    <row r="68" spans="5:7" x14ac:dyDescent="0.3">
      <c r="E68" s="275">
        <v>43968</v>
      </c>
      <c r="F68" s="337">
        <v>50.6</v>
      </c>
      <c r="G68" s="276">
        <f t="shared" si="1"/>
        <v>0</v>
      </c>
    </row>
    <row r="69" spans="5:7" x14ac:dyDescent="0.3">
      <c r="E69" s="272">
        <v>43969</v>
      </c>
      <c r="F69" s="336">
        <v>50.7</v>
      </c>
      <c r="G69" s="274">
        <f t="shared" si="1"/>
        <v>0.10000000000000142</v>
      </c>
    </row>
    <row r="70" spans="5:7" x14ac:dyDescent="0.3">
      <c r="E70" s="275">
        <v>43970</v>
      </c>
      <c r="F70" s="337">
        <v>50.8</v>
      </c>
      <c r="G70" s="276">
        <f t="shared" si="1"/>
        <v>9.9999999999994316E-2</v>
      </c>
    </row>
    <row r="71" spans="5:7" x14ac:dyDescent="0.3">
      <c r="E71" s="272">
        <v>43971</v>
      </c>
      <c r="F71" s="336">
        <v>51</v>
      </c>
      <c r="G71" s="274">
        <f t="shared" ref="G71:G76" si="2">+F71-F70</f>
        <v>0.20000000000000284</v>
      </c>
    </row>
    <row r="72" spans="5:7" x14ac:dyDescent="0.3">
      <c r="E72" s="275">
        <v>43972</v>
      </c>
      <c r="F72" s="337">
        <v>51.1</v>
      </c>
      <c r="G72" s="276">
        <f t="shared" si="2"/>
        <v>0.10000000000000142</v>
      </c>
    </row>
    <row r="73" spans="5:7" x14ac:dyDescent="0.3">
      <c r="E73" s="272">
        <v>43973</v>
      </c>
      <c r="F73" s="336">
        <v>51.1</v>
      </c>
      <c r="G73" s="274">
        <f t="shared" si="2"/>
        <v>0</v>
      </c>
    </row>
    <row r="74" spans="5:7" x14ac:dyDescent="0.3">
      <c r="E74" s="275">
        <v>43974</v>
      </c>
      <c r="F74" s="337">
        <v>51.1</v>
      </c>
      <c r="G74" s="276">
        <f t="shared" si="2"/>
        <v>0</v>
      </c>
    </row>
    <row r="75" spans="5:7" x14ac:dyDescent="0.3">
      <c r="E75" s="272">
        <v>43975</v>
      </c>
      <c r="F75" s="336">
        <v>51.2</v>
      </c>
      <c r="G75" s="274">
        <f t="shared" si="2"/>
        <v>0.10000000000000142</v>
      </c>
    </row>
    <row r="76" spans="5:7" x14ac:dyDescent="0.3">
      <c r="E76" s="275">
        <v>43976</v>
      </c>
      <c r="F76" s="337">
        <v>51.2</v>
      </c>
      <c r="G76" s="276">
        <f t="shared" si="2"/>
        <v>0</v>
      </c>
    </row>
    <row r="77" spans="5:7" x14ac:dyDescent="0.3">
      <c r="E77" s="272">
        <v>43977</v>
      </c>
      <c r="F77" s="336">
        <v>51.2</v>
      </c>
      <c r="G77" s="274">
        <f t="shared" ref="G77:G95" si="3">+F77-F76</f>
        <v>0</v>
      </c>
    </row>
    <row r="78" spans="5:7" x14ac:dyDescent="0.3">
      <c r="E78" s="275">
        <v>43978</v>
      </c>
      <c r="F78" s="337">
        <v>51.2</v>
      </c>
      <c r="G78" s="276">
        <f t="shared" si="3"/>
        <v>0</v>
      </c>
    </row>
    <row r="79" spans="5:7" x14ac:dyDescent="0.3">
      <c r="E79" s="272">
        <v>43979</v>
      </c>
      <c r="F79" s="336">
        <v>51.3</v>
      </c>
      <c r="G79" s="274">
        <f t="shared" si="3"/>
        <v>9.9999999999994316E-2</v>
      </c>
    </row>
    <row r="80" spans="5:7" x14ac:dyDescent="0.3">
      <c r="E80" s="275">
        <v>43980</v>
      </c>
      <c r="F80" s="337">
        <v>51.4</v>
      </c>
      <c r="G80" s="276">
        <f t="shared" si="3"/>
        <v>0.10000000000000142</v>
      </c>
    </row>
    <row r="81" spans="1:12" x14ac:dyDescent="0.3">
      <c r="E81" s="272">
        <v>43981</v>
      </c>
      <c r="F81" s="336">
        <v>51.4</v>
      </c>
      <c r="G81" s="274">
        <f t="shared" si="3"/>
        <v>0</v>
      </c>
    </row>
    <row r="82" spans="1:12" x14ac:dyDescent="0.3">
      <c r="E82" s="275">
        <v>43982</v>
      </c>
      <c r="F82" s="337">
        <v>51.4</v>
      </c>
      <c r="G82" s="276">
        <f t="shared" si="3"/>
        <v>0</v>
      </c>
    </row>
    <row r="83" spans="1:12" x14ac:dyDescent="0.3">
      <c r="E83" s="272">
        <v>43983</v>
      </c>
      <c r="F83" s="336">
        <v>51.5</v>
      </c>
      <c r="G83" s="274">
        <f t="shared" si="3"/>
        <v>0.10000000000000142</v>
      </c>
    </row>
    <row r="84" spans="1:12" x14ac:dyDescent="0.3">
      <c r="E84" s="275">
        <v>43984</v>
      </c>
      <c r="F84" s="337">
        <v>51.5</v>
      </c>
      <c r="G84" s="274">
        <f t="shared" si="3"/>
        <v>0</v>
      </c>
    </row>
    <row r="85" spans="1:12" x14ac:dyDescent="0.3">
      <c r="E85" s="272">
        <v>43985</v>
      </c>
      <c r="F85" s="336">
        <v>51.6</v>
      </c>
      <c r="G85" s="274">
        <f t="shared" si="3"/>
        <v>0.10000000000000142</v>
      </c>
    </row>
    <row r="86" spans="1:12" x14ac:dyDescent="0.3">
      <c r="E86" s="275">
        <v>43986</v>
      </c>
      <c r="F86" s="337">
        <v>51.6</v>
      </c>
      <c r="G86" s="274">
        <f t="shared" si="3"/>
        <v>0</v>
      </c>
    </row>
    <row r="87" spans="1:12" x14ac:dyDescent="0.3">
      <c r="E87" s="272">
        <v>43987</v>
      </c>
      <c r="F87" s="336">
        <v>51.7</v>
      </c>
      <c r="G87" s="274">
        <f t="shared" si="3"/>
        <v>0.10000000000000142</v>
      </c>
    </row>
    <row r="88" spans="1:12" x14ac:dyDescent="0.3">
      <c r="B88" s="377" t="s">
        <v>1725</v>
      </c>
      <c r="C88" s="377"/>
      <c r="D88" s="378"/>
      <c r="E88" s="275">
        <v>43989</v>
      </c>
      <c r="F88" s="337">
        <v>51.7</v>
      </c>
      <c r="G88" s="274">
        <f t="shared" si="3"/>
        <v>0</v>
      </c>
    </row>
    <row r="89" spans="1:12" x14ac:dyDescent="0.3">
      <c r="C89" s="188"/>
      <c r="E89" s="272">
        <v>43990</v>
      </c>
      <c r="F89" s="336">
        <v>51.7</v>
      </c>
      <c r="G89" s="274">
        <f t="shared" si="3"/>
        <v>0</v>
      </c>
    </row>
    <row r="90" spans="1:12" x14ac:dyDescent="0.3">
      <c r="E90" s="275">
        <v>43991</v>
      </c>
      <c r="F90" s="337">
        <v>51.8</v>
      </c>
      <c r="G90" s="274">
        <f t="shared" si="3"/>
        <v>9.9999999999994316E-2</v>
      </c>
    </row>
    <row r="91" spans="1:12" x14ac:dyDescent="0.3">
      <c r="E91" s="272">
        <v>43992</v>
      </c>
      <c r="F91" s="336">
        <v>51.8</v>
      </c>
      <c r="G91" s="274">
        <f t="shared" si="3"/>
        <v>0</v>
      </c>
      <c r="I91" s="188"/>
      <c r="J91" s="93"/>
      <c r="K91" s="93"/>
      <c r="L91" s="93"/>
    </row>
    <row r="92" spans="1:12" x14ac:dyDescent="0.3">
      <c r="A92" s="379"/>
      <c r="B92" s="379"/>
      <c r="C92" s="379"/>
      <c r="E92" s="275">
        <v>43993</v>
      </c>
      <c r="F92" s="337">
        <v>51.8</v>
      </c>
      <c r="G92" s="274">
        <f t="shared" si="3"/>
        <v>0</v>
      </c>
      <c r="I92" s="188"/>
    </row>
    <row r="93" spans="1:12" x14ac:dyDescent="0.3">
      <c r="A93" s="273"/>
      <c r="B93" s="273"/>
      <c r="C93" s="273"/>
      <c r="E93" s="272">
        <v>43994</v>
      </c>
      <c r="F93" s="336">
        <v>51.9</v>
      </c>
      <c r="G93" s="274">
        <f t="shared" si="3"/>
        <v>0.10000000000000142</v>
      </c>
      <c r="I93" s="188"/>
      <c r="J93" s="93"/>
      <c r="K93" s="93"/>
      <c r="L93" s="93"/>
    </row>
    <row r="94" spans="1:12" x14ac:dyDescent="0.3">
      <c r="A94" s="379" t="s">
        <v>1736</v>
      </c>
      <c r="B94" s="379"/>
      <c r="C94" s="379"/>
      <c r="D94" s="378"/>
      <c r="E94" s="275">
        <v>43997</v>
      </c>
      <c r="F94" s="337">
        <v>54.9</v>
      </c>
      <c r="G94" s="274">
        <f t="shared" si="3"/>
        <v>3</v>
      </c>
    </row>
    <row r="95" spans="1:12" x14ac:dyDescent="0.3">
      <c r="A95" s="273"/>
      <c r="B95" s="273"/>
      <c r="C95" s="273"/>
      <c r="E95" s="272">
        <v>43998</v>
      </c>
      <c r="F95" s="336">
        <v>55</v>
      </c>
      <c r="G95" s="274">
        <f t="shared" si="3"/>
        <v>0.10000000000000142</v>
      </c>
    </row>
    <row r="96" spans="1:12" x14ac:dyDescent="0.3">
      <c r="A96" s="273"/>
      <c r="B96" s="273"/>
      <c r="C96" s="273"/>
      <c r="E96" s="275">
        <v>43999</v>
      </c>
      <c r="F96" s="337">
        <v>55</v>
      </c>
      <c r="G96" s="274">
        <f>+F96-F95</f>
        <v>0</v>
      </c>
    </row>
    <row r="97" spans="1:7" x14ac:dyDescent="0.3">
      <c r="E97" s="272">
        <v>44000</v>
      </c>
      <c r="F97" s="337">
        <v>55.1</v>
      </c>
      <c r="G97" s="274">
        <f t="shared" ref="G97:G128" si="4">+F97-F96</f>
        <v>0.10000000000000142</v>
      </c>
    </row>
    <row r="98" spans="1:7" x14ac:dyDescent="0.3">
      <c r="E98" s="275">
        <v>44001</v>
      </c>
      <c r="F98" s="337">
        <v>55.2</v>
      </c>
      <c r="G98" s="274">
        <f t="shared" si="4"/>
        <v>0.10000000000000142</v>
      </c>
    </row>
    <row r="99" spans="1:7" x14ac:dyDescent="0.3">
      <c r="E99" s="272">
        <v>44002</v>
      </c>
      <c r="F99" s="337">
        <v>55.2</v>
      </c>
      <c r="G99" s="274">
        <f t="shared" si="4"/>
        <v>0</v>
      </c>
    </row>
    <row r="100" spans="1:7" x14ac:dyDescent="0.3">
      <c r="E100" s="275">
        <v>44003</v>
      </c>
      <c r="F100" s="337">
        <v>55.2</v>
      </c>
      <c r="G100" s="274">
        <f t="shared" si="4"/>
        <v>0</v>
      </c>
    </row>
    <row r="101" spans="1:7" x14ac:dyDescent="0.3">
      <c r="E101" s="272">
        <v>44004</v>
      </c>
      <c r="F101" s="336">
        <v>55.2</v>
      </c>
      <c r="G101" s="274">
        <f t="shared" si="4"/>
        <v>0</v>
      </c>
    </row>
    <row r="102" spans="1:7" x14ac:dyDescent="0.3">
      <c r="E102" s="275">
        <v>44005</v>
      </c>
      <c r="F102" s="336">
        <v>55.3</v>
      </c>
      <c r="G102" s="274">
        <f t="shared" si="4"/>
        <v>9.9999999999994316E-2</v>
      </c>
    </row>
    <row r="103" spans="1:7" x14ac:dyDescent="0.3">
      <c r="E103" s="272">
        <v>44006</v>
      </c>
      <c r="F103" s="336">
        <v>55.3</v>
      </c>
      <c r="G103" s="274">
        <f t="shared" si="4"/>
        <v>0</v>
      </c>
    </row>
    <row r="104" spans="1:7" x14ac:dyDescent="0.3">
      <c r="E104" s="275">
        <v>44007</v>
      </c>
      <c r="F104" s="342">
        <v>55.4</v>
      </c>
      <c r="G104" s="274">
        <f t="shared" si="4"/>
        <v>0.10000000000000142</v>
      </c>
    </row>
    <row r="105" spans="1:7" x14ac:dyDescent="0.3">
      <c r="E105" s="272">
        <v>44008</v>
      </c>
      <c r="F105" s="336">
        <v>55.4</v>
      </c>
      <c r="G105" s="274">
        <f t="shared" si="4"/>
        <v>0</v>
      </c>
    </row>
    <row r="106" spans="1:7" x14ac:dyDescent="0.3">
      <c r="A106" s="379" t="s">
        <v>1761</v>
      </c>
      <c r="B106" s="379"/>
      <c r="C106" s="379"/>
      <c r="D106" s="378"/>
      <c r="E106" s="275">
        <v>44011</v>
      </c>
      <c r="F106" s="342">
        <v>55.5</v>
      </c>
      <c r="G106" s="274">
        <f t="shared" si="4"/>
        <v>0.10000000000000142</v>
      </c>
    </row>
    <row r="107" spans="1:7" x14ac:dyDescent="0.3">
      <c r="E107" s="272">
        <v>44012</v>
      </c>
      <c r="F107" s="336">
        <v>55.5</v>
      </c>
      <c r="G107" s="274">
        <f t="shared" si="4"/>
        <v>0</v>
      </c>
    </row>
    <row r="108" spans="1:7" x14ac:dyDescent="0.3">
      <c r="E108" s="275">
        <v>44013</v>
      </c>
      <c r="F108" s="342">
        <v>55.5</v>
      </c>
      <c r="G108" s="274">
        <f t="shared" si="4"/>
        <v>0</v>
      </c>
    </row>
    <row r="109" spans="1:7" x14ac:dyDescent="0.3">
      <c r="E109" s="272">
        <v>44014</v>
      </c>
      <c r="F109" s="336">
        <v>55.6</v>
      </c>
      <c r="G109" s="274">
        <f t="shared" si="4"/>
        <v>0.10000000000000142</v>
      </c>
    </row>
    <row r="110" spans="1:7" x14ac:dyDescent="0.3">
      <c r="E110" s="272">
        <v>44015</v>
      </c>
      <c r="F110" s="336">
        <v>55.6</v>
      </c>
      <c r="G110" s="274">
        <f t="shared" si="4"/>
        <v>0</v>
      </c>
    </row>
    <row r="111" spans="1:7" x14ac:dyDescent="0.3">
      <c r="E111" s="272">
        <v>44016</v>
      </c>
      <c r="F111" s="336">
        <v>55.6</v>
      </c>
      <c r="G111" s="274">
        <f t="shared" si="4"/>
        <v>0</v>
      </c>
    </row>
    <row r="112" spans="1:7" x14ac:dyDescent="0.3">
      <c r="E112" s="272">
        <v>44017</v>
      </c>
      <c r="F112" s="336">
        <v>55.6</v>
      </c>
      <c r="G112" s="274">
        <f t="shared" si="4"/>
        <v>0</v>
      </c>
    </row>
    <row r="113" spans="2:7" x14ac:dyDescent="0.3">
      <c r="E113" s="272">
        <v>44018</v>
      </c>
      <c r="F113" s="336">
        <v>55.6</v>
      </c>
      <c r="G113" s="274">
        <f t="shared" si="4"/>
        <v>0</v>
      </c>
    </row>
    <row r="114" spans="2:7" x14ac:dyDescent="0.3">
      <c r="E114" s="272">
        <v>44019</v>
      </c>
      <c r="F114" s="336">
        <v>55.6</v>
      </c>
      <c r="G114" s="274">
        <f t="shared" si="4"/>
        <v>0</v>
      </c>
    </row>
    <row r="115" spans="2:7" x14ac:dyDescent="0.3">
      <c r="E115" s="272">
        <v>44019</v>
      </c>
      <c r="F115" s="336">
        <v>55.7</v>
      </c>
      <c r="G115" s="274">
        <f t="shared" si="4"/>
        <v>0.10000000000000142</v>
      </c>
    </row>
    <row r="116" spans="2:7" x14ac:dyDescent="0.3">
      <c r="E116" s="272">
        <v>44020</v>
      </c>
      <c r="F116" s="336">
        <v>55.7</v>
      </c>
      <c r="G116" s="274">
        <f t="shared" si="4"/>
        <v>0</v>
      </c>
    </row>
    <row r="117" spans="2:7" x14ac:dyDescent="0.3">
      <c r="E117" s="272">
        <v>44021</v>
      </c>
      <c r="F117" s="336">
        <v>55.7</v>
      </c>
      <c r="G117" s="274">
        <f t="shared" si="4"/>
        <v>0</v>
      </c>
    </row>
    <row r="118" spans="2:7" x14ac:dyDescent="0.3">
      <c r="E118" s="272">
        <v>44022</v>
      </c>
      <c r="F118" s="336">
        <v>55.7</v>
      </c>
      <c r="G118" s="274">
        <f t="shared" si="4"/>
        <v>0</v>
      </c>
    </row>
    <row r="119" spans="2:7" x14ac:dyDescent="0.3">
      <c r="E119" s="272">
        <v>44023</v>
      </c>
      <c r="F119" s="336">
        <v>55.7</v>
      </c>
      <c r="G119" s="274">
        <f t="shared" si="4"/>
        <v>0</v>
      </c>
    </row>
    <row r="120" spans="2:7" x14ac:dyDescent="0.3">
      <c r="E120" s="272">
        <v>44024</v>
      </c>
      <c r="F120" s="336">
        <v>55.7</v>
      </c>
      <c r="G120" s="274">
        <f t="shared" si="4"/>
        <v>0</v>
      </c>
    </row>
    <row r="121" spans="2:7" x14ac:dyDescent="0.3">
      <c r="E121" s="272">
        <v>44025</v>
      </c>
      <c r="F121" s="336">
        <v>55.8</v>
      </c>
      <c r="G121" s="274">
        <f t="shared" si="4"/>
        <v>9.9999999999994316E-2</v>
      </c>
    </row>
    <row r="122" spans="2:7" x14ac:dyDescent="0.3">
      <c r="E122" s="272">
        <v>44026</v>
      </c>
      <c r="F122" s="336">
        <v>55.8</v>
      </c>
      <c r="G122" s="274">
        <f t="shared" si="4"/>
        <v>0</v>
      </c>
    </row>
    <row r="123" spans="2:7" x14ac:dyDescent="0.3">
      <c r="E123" s="272">
        <v>44027</v>
      </c>
      <c r="F123" s="9">
        <v>55.8</v>
      </c>
      <c r="G123" s="274">
        <f t="shared" si="4"/>
        <v>0</v>
      </c>
    </row>
    <row r="124" spans="2:7" x14ac:dyDescent="0.3">
      <c r="E124" s="272">
        <v>44028</v>
      </c>
      <c r="F124" s="9">
        <v>55.9</v>
      </c>
      <c r="G124" s="274">
        <f t="shared" si="4"/>
        <v>0.10000000000000142</v>
      </c>
    </row>
    <row r="125" spans="2:7" x14ac:dyDescent="0.3">
      <c r="E125" s="272">
        <v>44029</v>
      </c>
      <c r="F125" s="9">
        <v>55.9</v>
      </c>
      <c r="G125" s="274">
        <f t="shared" si="4"/>
        <v>0</v>
      </c>
    </row>
    <row r="126" spans="2:7" x14ac:dyDescent="0.3">
      <c r="B126" s="377" t="s">
        <v>1947</v>
      </c>
      <c r="C126" s="377"/>
      <c r="D126" s="378"/>
      <c r="E126" s="272">
        <v>44030</v>
      </c>
      <c r="F126" s="9">
        <v>55.9</v>
      </c>
      <c r="G126" s="274">
        <f t="shared" si="4"/>
        <v>0</v>
      </c>
    </row>
    <row r="127" spans="2:7" x14ac:dyDescent="0.3">
      <c r="E127" s="272">
        <v>44031</v>
      </c>
      <c r="F127" s="9">
        <v>55.9</v>
      </c>
      <c r="G127" s="274">
        <f t="shared" si="4"/>
        <v>0</v>
      </c>
    </row>
    <row r="128" spans="2:7" x14ac:dyDescent="0.3">
      <c r="E128" s="272">
        <v>44032</v>
      </c>
      <c r="F128" s="9">
        <v>56</v>
      </c>
      <c r="G128" s="274">
        <f t="shared" si="4"/>
        <v>0.10000000000000142</v>
      </c>
    </row>
    <row r="129" spans="2:7" x14ac:dyDescent="0.3">
      <c r="E129" s="272">
        <v>44032</v>
      </c>
      <c r="F129" s="9">
        <v>56.1</v>
      </c>
      <c r="G129" s="274">
        <f t="shared" ref="G129:G136" si="5">+F129-F128</f>
        <v>0.10000000000000142</v>
      </c>
    </row>
    <row r="130" spans="2:7" x14ac:dyDescent="0.3">
      <c r="E130" s="272">
        <v>44033</v>
      </c>
      <c r="F130" s="9">
        <v>56.1</v>
      </c>
      <c r="G130" s="274">
        <f t="shared" si="5"/>
        <v>0</v>
      </c>
    </row>
    <row r="131" spans="2:7" x14ac:dyDescent="0.3">
      <c r="E131" s="272">
        <v>44034</v>
      </c>
      <c r="F131" s="9">
        <v>56.1</v>
      </c>
      <c r="G131" s="274">
        <f t="shared" si="5"/>
        <v>0</v>
      </c>
    </row>
    <row r="132" spans="2:7" x14ac:dyDescent="0.3">
      <c r="E132" s="272">
        <v>44035</v>
      </c>
      <c r="F132" s="9">
        <v>56.2</v>
      </c>
      <c r="G132" s="274">
        <f t="shared" si="5"/>
        <v>0.10000000000000142</v>
      </c>
    </row>
    <row r="133" spans="2:7" x14ac:dyDescent="0.3">
      <c r="E133" s="272">
        <v>44036</v>
      </c>
      <c r="F133" s="9">
        <v>56.2</v>
      </c>
      <c r="G133" s="274">
        <f t="shared" si="5"/>
        <v>0</v>
      </c>
    </row>
    <row r="134" spans="2:7" x14ac:dyDescent="0.3">
      <c r="E134" s="272">
        <v>44037</v>
      </c>
      <c r="F134" s="9">
        <v>56.2</v>
      </c>
      <c r="G134" s="274">
        <f t="shared" si="5"/>
        <v>0</v>
      </c>
    </row>
    <row r="135" spans="2:7" x14ac:dyDescent="0.3">
      <c r="B135" s="377" t="s">
        <v>1966</v>
      </c>
      <c r="C135" s="377"/>
      <c r="D135" s="378"/>
      <c r="E135" s="272">
        <v>44038</v>
      </c>
      <c r="F135" s="9">
        <v>56.2</v>
      </c>
      <c r="G135" s="274">
        <f t="shared" si="5"/>
        <v>0</v>
      </c>
    </row>
    <row r="136" spans="2:7" x14ac:dyDescent="0.3">
      <c r="E136" s="272">
        <v>44039</v>
      </c>
      <c r="F136" s="9">
        <v>56.4</v>
      </c>
      <c r="G136" s="274">
        <f t="shared" si="5"/>
        <v>0.19999999999999574</v>
      </c>
    </row>
    <row r="137" spans="2:7" x14ac:dyDescent="0.3">
      <c r="E137" s="272">
        <v>44040</v>
      </c>
      <c r="F137" s="9">
        <v>56.4</v>
      </c>
      <c r="G137" s="274">
        <f t="shared" ref="G137:G138" si="6">+F137-F136</f>
        <v>0</v>
      </c>
    </row>
    <row r="138" spans="2:7" x14ac:dyDescent="0.3">
      <c r="E138" s="272">
        <v>44041</v>
      </c>
      <c r="F138" s="9">
        <v>56.5</v>
      </c>
      <c r="G138" s="274">
        <f t="shared" si="6"/>
        <v>0.10000000000000142</v>
      </c>
    </row>
    <row r="139" spans="2:7" x14ac:dyDescent="0.3">
      <c r="E139" s="272">
        <v>44042</v>
      </c>
    </row>
    <row r="140" spans="2:7" x14ac:dyDescent="0.3">
      <c r="E140" s="272">
        <v>44043</v>
      </c>
    </row>
  </sheetData>
  <sortState ref="A4:C55">
    <sortCondition descending="1" ref="B4:B55"/>
  </sortState>
  <mergeCells count="8">
    <mergeCell ref="B135:D135"/>
    <mergeCell ref="B126:D126"/>
    <mergeCell ref="A106:D106"/>
    <mergeCell ref="E8:G8"/>
    <mergeCell ref="E7:G7"/>
    <mergeCell ref="B88:D88"/>
    <mergeCell ref="A92:C92"/>
    <mergeCell ref="A94:D9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2D1D-4CF1-4D2A-9579-42D6BCC9C9E9}">
  <dimension ref="A1:N603"/>
  <sheetViews>
    <sheetView topLeftCell="A286" workbookViewId="0">
      <selection activeCell="D292" sqref="D292"/>
    </sheetView>
  </sheetViews>
  <sheetFormatPr defaultRowHeight="14.4" x14ac:dyDescent="0.3"/>
  <cols>
    <col min="1" max="1" width="13.44140625" style="188" bestFit="1" customWidth="1"/>
    <col min="2" max="2" width="13.44140625" style="288" bestFit="1" customWidth="1"/>
    <col min="3" max="3" width="16.109375" style="291" bestFit="1" customWidth="1"/>
    <col min="5" max="5" width="13.44140625" bestFit="1" customWidth="1"/>
    <col min="13" max="13" width="22.109375" style="188" bestFit="1" customWidth="1"/>
    <col min="14" max="14" width="13.44140625" bestFit="1" customWidth="1"/>
  </cols>
  <sheetData>
    <row r="1" spans="1:14" x14ac:dyDescent="0.3">
      <c r="A1" s="277">
        <v>30001000100</v>
      </c>
      <c r="B1" s="287">
        <v>30001000100</v>
      </c>
      <c r="C1" s="286">
        <v>30001000100</v>
      </c>
      <c r="D1">
        <f>+B1-C1</f>
        <v>0</v>
      </c>
      <c r="E1" s="286">
        <f t="shared" ref="E1:E64" si="0">+C1-A1</f>
        <v>0</v>
      </c>
      <c r="M1" s="277">
        <v>30001000100</v>
      </c>
      <c r="N1" s="277">
        <v>30001000100</v>
      </c>
    </row>
    <row r="2" spans="1:14" x14ac:dyDescent="0.3">
      <c r="A2" s="279">
        <v>30001000200</v>
      </c>
      <c r="B2" s="287">
        <v>30001000200</v>
      </c>
      <c r="C2" s="286">
        <v>30001000200</v>
      </c>
      <c r="D2" s="188">
        <f t="shared" ref="D2:D65" si="1">+B2-C2</f>
        <v>0</v>
      </c>
      <c r="E2" s="286">
        <f t="shared" si="0"/>
        <v>0</v>
      </c>
      <c r="M2" s="279">
        <v>30001000200</v>
      </c>
      <c r="N2" s="279">
        <v>30001000200</v>
      </c>
    </row>
    <row r="3" spans="1:14" x14ac:dyDescent="0.3">
      <c r="A3" s="285">
        <v>30001000300</v>
      </c>
      <c r="B3" s="287">
        <v>30001000300</v>
      </c>
      <c r="C3" s="286">
        <v>30001000300</v>
      </c>
      <c r="D3" s="188">
        <f t="shared" si="1"/>
        <v>0</v>
      </c>
      <c r="E3" s="286">
        <f t="shared" si="0"/>
        <v>0</v>
      </c>
      <c r="M3" s="285">
        <v>30001000300</v>
      </c>
      <c r="N3" s="285">
        <v>30001000300</v>
      </c>
    </row>
    <row r="4" spans="1:14" x14ac:dyDescent="0.3">
      <c r="A4" s="277">
        <v>30003000100</v>
      </c>
      <c r="B4" s="287">
        <v>30003000100</v>
      </c>
      <c r="C4" s="286">
        <v>30003000100</v>
      </c>
      <c r="D4" s="188">
        <f t="shared" si="1"/>
        <v>0</v>
      </c>
      <c r="E4" s="286">
        <f t="shared" si="0"/>
        <v>0</v>
      </c>
      <c r="M4" s="277">
        <v>30003000100</v>
      </c>
      <c r="N4" s="277">
        <v>30003000100</v>
      </c>
    </row>
    <row r="5" spans="1:14" x14ac:dyDescent="0.3">
      <c r="A5" s="279">
        <v>30003940400</v>
      </c>
      <c r="B5" s="287">
        <v>30003940400</v>
      </c>
      <c r="C5" s="286">
        <v>30003940400</v>
      </c>
      <c r="D5" s="188">
        <f t="shared" si="1"/>
        <v>0</v>
      </c>
      <c r="E5" s="286">
        <f t="shared" si="0"/>
        <v>0</v>
      </c>
      <c r="M5" s="279">
        <v>30003940400</v>
      </c>
      <c r="N5" s="279">
        <v>30003940400</v>
      </c>
    </row>
    <row r="6" spans="1:14" x14ac:dyDescent="0.3">
      <c r="A6" s="277">
        <v>30003940500</v>
      </c>
      <c r="B6" s="287">
        <v>30003940500</v>
      </c>
      <c r="C6" s="286">
        <v>30003940500</v>
      </c>
      <c r="D6" s="188">
        <f t="shared" si="1"/>
        <v>0</v>
      </c>
      <c r="E6" s="286">
        <f t="shared" si="0"/>
        <v>0</v>
      </c>
      <c r="M6" s="277">
        <v>30003940500</v>
      </c>
      <c r="N6" s="277">
        <v>30003940500</v>
      </c>
    </row>
    <row r="7" spans="1:14" ht="15" thickBot="1" x14ac:dyDescent="0.35">
      <c r="A7" s="280">
        <v>30003940600</v>
      </c>
      <c r="B7" s="287">
        <v>30003940600</v>
      </c>
      <c r="C7" s="286">
        <v>30003940600</v>
      </c>
      <c r="D7" s="188">
        <f t="shared" si="1"/>
        <v>0</v>
      </c>
      <c r="E7" s="286">
        <f t="shared" si="0"/>
        <v>0</v>
      </c>
      <c r="M7" s="280">
        <v>30003940600</v>
      </c>
      <c r="N7" s="280">
        <v>30003940600</v>
      </c>
    </row>
    <row r="8" spans="1:14" x14ac:dyDescent="0.3">
      <c r="A8" s="284">
        <v>30003940700</v>
      </c>
      <c r="B8" s="286">
        <v>30003940700</v>
      </c>
      <c r="C8" s="286">
        <v>30003940700</v>
      </c>
      <c r="D8" s="188">
        <f t="shared" si="1"/>
        <v>0</v>
      </c>
      <c r="E8" s="286">
        <f t="shared" si="0"/>
        <v>0</v>
      </c>
      <c r="M8" s="284">
        <v>30003940700</v>
      </c>
      <c r="N8" s="284">
        <v>30003940700</v>
      </c>
    </row>
    <row r="9" spans="1:14" x14ac:dyDescent="0.3">
      <c r="A9" s="277">
        <v>30005000100</v>
      </c>
      <c r="B9" s="287">
        <v>30005000100</v>
      </c>
      <c r="C9" s="286">
        <v>30005000100</v>
      </c>
      <c r="D9" s="188">
        <f t="shared" si="1"/>
        <v>0</v>
      </c>
      <c r="E9" s="286">
        <f t="shared" si="0"/>
        <v>0</v>
      </c>
      <c r="M9" s="277">
        <v>30005000100</v>
      </c>
      <c r="N9" s="277">
        <v>30005000100</v>
      </c>
    </row>
    <row r="10" spans="1:14" x14ac:dyDescent="0.3">
      <c r="A10" s="279">
        <v>30005000200</v>
      </c>
      <c r="B10" s="287">
        <v>30005000200</v>
      </c>
      <c r="C10" s="286">
        <v>30005000200</v>
      </c>
      <c r="D10" s="188">
        <f t="shared" si="1"/>
        <v>0</v>
      </c>
      <c r="E10" s="286">
        <f t="shared" si="0"/>
        <v>0</v>
      </c>
      <c r="M10" s="277">
        <v>30005000100</v>
      </c>
      <c r="N10" s="279">
        <v>30005000200</v>
      </c>
    </row>
    <row r="11" spans="1:14" x14ac:dyDescent="0.3">
      <c r="A11" s="277">
        <v>30005940100</v>
      </c>
      <c r="B11" s="287">
        <v>30005940100</v>
      </c>
      <c r="C11" s="286">
        <v>30005940100</v>
      </c>
      <c r="D11" s="188">
        <f t="shared" si="1"/>
        <v>0</v>
      </c>
      <c r="E11" s="286">
        <f t="shared" si="0"/>
        <v>0</v>
      </c>
      <c r="M11" s="279">
        <v>30005000200</v>
      </c>
      <c r="N11" s="277">
        <v>30005940100</v>
      </c>
    </row>
    <row r="12" spans="1:14" ht="15" thickBot="1" x14ac:dyDescent="0.35">
      <c r="A12" s="282">
        <v>30005940200</v>
      </c>
      <c r="B12" s="287">
        <v>30005940200</v>
      </c>
      <c r="C12" s="286">
        <v>30005940200</v>
      </c>
      <c r="D12" s="188">
        <f t="shared" si="1"/>
        <v>0</v>
      </c>
      <c r="E12" s="286">
        <f t="shared" si="0"/>
        <v>0</v>
      </c>
      <c r="M12" s="284">
        <v>30005000200</v>
      </c>
      <c r="N12" s="282">
        <v>30005940200</v>
      </c>
    </row>
    <row r="13" spans="1:14" x14ac:dyDescent="0.3">
      <c r="A13" s="277">
        <v>30007000100</v>
      </c>
      <c r="B13" s="287">
        <v>30007000100</v>
      </c>
      <c r="C13" s="286">
        <v>30007000100</v>
      </c>
      <c r="D13" s="188">
        <f t="shared" si="1"/>
        <v>0</v>
      </c>
      <c r="E13" s="286">
        <f t="shared" si="0"/>
        <v>0</v>
      </c>
      <c r="M13" s="277">
        <v>30005940100</v>
      </c>
      <c r="N13" s="277">
        <v>30007000100</v>
      </c>
    </row>
    <row r="14" spans="1:14" ht="15" thickBot="1" x14ac:dyDescent="0.35">
      <c r="A14" s="284">
        <v>30007000200</v>
      </c>
      <c r="B14" s="287">
        <v>30007000200</v>
      </c>
      <c r="C14" s="286">
        <v>30007000200</v>
      </c>
      <c r="D14" s="188">
        <f t="shared" si="1"/>
        <v>0</v>
      </c>
      <c r="E14" s="286">
        <f t="shared" si="0"/>
        <v>0</v>
      </c>
      <c r="M14" s="282">
        <v>30005940200</v>
      </c>
      <c r="N14" s="284">
        <v>30007000200</v>
      </c>
    </row>
    <row r="15" spans="1:14" x14ac:dyDescent="0.3">
      <c r="A15" s="277">
        <v>30009000100</v>
      </c>
      <c r="B15" s="287">
        <v>30009000100</v>
      </c>
      <c r="C15" s="286">
        <v>30009000100</v>
      </c>
      <c r="D15" s="188">
        <f t="shared" si="1"/>
        <v>0</v>
      </c>
      <c r="E15" s="286">
        <f t="shared" si="0"/>
        <v>0</v>
      </c>
      <c r="M15" s="277">
        <v>30007000100</v>
      </c>
      <c r="N15" s="277">
        <v>30009000100</v>
      </c>
    </row>
    <row r="16" spans="1:14" x14ac:dyDescent="0.3">
      <c r="A16" s="279">
        <v>30009000200</v>
      </c>
      <c r="B16" s="287">
        <v>30009000200</v>
      </c>
      <c r="C16" s="286">
        <v>30009000200</v>
      </c>
      <c r="D16" s="188">
        <f t="shared" si="1"/>
        <v>0</v>
      </c>
      <c r="E16" s="286">
        <f t="shared" si="0"/>
        <v>0</v>
      </c>
      <c r="M16" s="284">
        <v>30007000200</v>
      </c>
      <c r="N16" s="279">
        <v>30009000200</v>
      </c>
    </row>
    <row r="17" spans="1:14" x14ac:dyDescent="0.3">
      <c r="A17" s="277">
        <v>30009000300</v>
      </c>
      <c r="B17" s="287">
        <v>30009000300</v>
      </c>
      <c r="C17" s="286">
        <v>30009000300</v>
      </c>
      <c r="D17" s="188">
        <f t="shared" si="1"/>
        <v>0</v>
      </c>
      <c r="E17" s="286">
        <f t="shared" si="0"/>
        <v>0</v>
      </c>
      <c r="M17" s="277">
        <v>30009000100</v>
      </c>
      <c r="N17" s="277">
        <v>30009000300</v>
      </c>
    </row>
    <row r="18" spans="1:14" x14ac:dyDescent="0.3">
      <c r="A18" s="279">
        <v>30009000400</v>
      </c>
      <c r="B18" s="287">
        <v>30009000400</v>
      </c>
      <c r="C18" s="286">
        <v>30009000400</v>
      </c>
      <c r="D18" s="188">
        <f t="shared" si="1"/>
        <v>0</v>
      </c>
      <c r="E18" s="286">
        <f t="shared" si="0"/>
        <v>0</v>
      </c>
      <c r="M18" s="279">
        <v>30009000200</v>
      </c>
      <c r="N18" s="279">
        <v>30009000400</v>
      </c>
    </row>
    <row r="19" spans="1:14" ht="15" thickBot="1" x14ac:dyDescent="0.35">
      <c r="A19" s="280">
        <v>30009000500</v>
      </c>
      <c r="B19" s="287">
        <v>30009000500</v>
      </c>
      <c r="C19" s="286">
        <v>30009000500</v>
      </c>
      <c r="D19" s="188">
        <f t="shared" si="1"/>
        <v>0</v>
      </c>
      <c r="E19" s="286">
        <f t="shared" si="0"/>
        <v>0</v>
      </c>
      <c r="M19" s="277">
        <v>30009000300</v>
      </c>
      <c r="N19" s="280">
        <v>30009000500</v>
      </c>
    </row>
    <row r="20" spans="1:14" x14ac:dyDescent="0.3">
      <c r="A20" s="292">
        <v>30011000300</v>
      </c>
      <c r="B20" s="287">
        <v>30011000300</v>
      </c>
      <c r="C20" s="286">
        <v>30011000300</v>
      </c>
      <c r="D20" s="188">
        <f t="shared" si="1"/>
        <v>0</v>
      </c>
      <c r="E20" s="286">
        <f t="shared" si="0"/>
        <v>0</v>
      </c>
      <c r="M20" s="279">
        <v>30009000400</v>
      </c>
      <c r="N20" s="292">
        <v>30011000300</v>
      </c>
    </row>
    <row r="21" spans="1:14" ht="15" thickBot="1" x14ac:dyDescent="0.35">
      <c r="A21" s="277">
        <v>30013000100</v>
      </c>
      <c r="B21" s="287">
        <v>30013000100</v>
      </c>
      <c r="C21" s="286">
        <v>30013000100</v>
      </c>
      <c r="D21" s="188">
        <f t="shared" si="1"/>
        <v>0</v>
      </c>
      <c r="E21" s="286">
        <f t="shared" si="0"/>
        <v>0</v>
      </c>
      <c r="M21" s="280">
        <v>30009000500</v>
      </c>
      <c r="N21" s="277">
        <v>30013000100</v>
      </c>
    </row>
    <row r="22" spans="1:14" ht="15" thickBot="1" x14ac:dyDescent="0.35">
      <c r="A22" s="282">
        <v>30013000200</v>
      </c>
      <c r="B22" s="287">
        <v>30013000200</v>
      </c>
      <c r="C22" s="286">
        <v>30013000200</v>
      </c>
      <c r="D22" s="188">
        <f t="shared" si="1"/>
        <v>0</v>
      </c>
      <c r="E22" s="286">
        <f t="shared" si="0"/>
        <v>0</v>
      </c>
      <c r="M22" s="292">
        <v>30011000300</v>
      </c>
      <c r="N22" s="282">
        <v>30013000200</v>
      </c>
    </row>
    <row r="23" spans="1:14" x14ac:dyDescent="0.3">
      <c r="A23" s="277">
        <v>30013000300</v>
      </c>
      <c r="B23" s="287">
        <v>30013000300</v>
      </c>
      <c r="C23" s="286">
        <v>30013000300</v>
      </c>
      <c r="D23" s="188">
        <f t="shared" si="1"/>
        <v>0</v>
      </c>
      <c r="E23" s="286">
        <f t="shared" si="0"/>
        <v>0</v>
      </c>
      <c r="M23" s="277">
        <v>30013000100</v>
      </c>
      <c r="N23" s="277">
        <v>30013000300</v>
      </c>
    </row>
    <row r="24" spans="1:14" ht="15" thickBot="1" x14ac:dyDescent="0.35">
      <c r="A24" s="279">
        <v>30013000400</v>
      </c>
      <c r="B24" s="287">
        <v>30013000400</v>
      </c>
      <c r="C24" s="286">
        <v>30013000400</v>
      </c>
      <c r="D24" s="188">
        <f t="shared" si="1"/>
        <v>0</v>
      </c>
      <c r="E24" s="286">
        <f t="shared" si="0"/>
        <v>0</v>
      </c>
      <c r="M24" s="282">
        <v>30013000200</v>
      </c>
      <c r="N24" s="279">
        <v>30013000400</v>
      </c>
    </row>
    <row r="25" spans="1:14" x14ac:dyDescent="0.3">
      <c r="A25" s="277">
        <v>30013000700</v>
      </c>
      <c r="B25" s="287">
        <v>30013000700</v>
      </c>
      <c r="C25" s="286">
        <v>30013000700</v>
      </c>
      <c r="D25" s="188">
        <f t="shared" si="1"/>
        <v>0</v>
      </c>
      <c r="E25" s="286">
        <f t="shared" si="0"/>
        <v>0</v>
      </c>
      <c r="M25" s="277">
        <v>30013000300</v>
      </c>
      <c r="N25" s="277">
        <v>30013000700</v>
      </c>
    </row>
    <row r="26" spans="1:14" ht="15" thickBot="1" x14ac:dyDescent="0.35">
      <c r="A26" s="282">
        <v>30013000800</v>
      </c>
      <c r="B26" s="287">
        <v>30013000800</v>
      </c>
      <c r="C26" s="286">
        <v>30013000800</v>
      </c>
      <c r="D26" s="188">
        <f t="shared" si="1"/>
        <v>0</v>
      </c>
      <c r="E26" s="286">
        <f t="shared" si="0"/>
        <v>0</v>
      </c>
      <c r="M26" s="279">
        <v>30013000400</v>
      </c>
      <c r="N26" s="282">
        <v>30013000800</v>
      </c>
    </row>
    <row r="27" spans="1:14" ht="15" thickBot="1" x14ac:dyDescent="0.35">
      <c r="A27" s="280">
        <v>30013000900</v>
      </c>
      <c r="B27" s="287">
        <v>30013000900</v>
      </c>
      <c r="C27" s="286">
        <v>30013000900</v>
      </c>
      <c r="D27" s="188">
        <f t="shared" si="1"/>
        <v>0</v>
      </c>
      <c r="E27" s="286">
        <f t="shared" si="0"/>
        <v>0</v>
      </c>
      <c r="M27" s="279">
        <v>30013000400</v>
      </c>
      <c r="N27" s="280">
        <v>30013000900</v>
      </c>
    </row>
    <row r="28" spans="1:14" x14ac:dyDescent="0.3">
      <c r="A28" s="279">
        <v>30013001000</v>
      </c>
      <c r="B28" s="287">
        <v>30013001000</v>
      </c>
      <c r="C28" s="286">
        <v>30013001000</v>
      </c>
      <c r="D28" s="188">
        <f t="shared" si="1"/>
        <v>0</v>
      </c>
      <c r="E28" s="286">
        <f t="shared" si="0"/>
        <v>0</v>
      </c>
      <c r="M28" s="277">
        <v>30013000700</v>
      </c>
      <c r="N28" s="279">
        <v>30013001000</v>
      </c>
    </row>
    <row r="29" spans="1:14" x14ac:dyDescent="0.3">
      <c r="A29" s="277">
        <v>30013001100</v>
      </c>
      <c r="B29" s="287">
        <v>30013001100</v>
      </c>
      <c r="C29" s="286">
        <v>30013001100</v>
      </c>
      <c r="D29" s="188">
        <f t="shared" si="1"/>
        <v>0</v>
      </c>
      <c r="E29" s="286">
        <f t="shared" si="0"/>
        <v>0</v>
      </c>
      <c r="M29" s="277">
        <v>30013000700</v>
      </c>
      <c r="N29" s="277">
        <v>30013001100</v>
      </c>
    </row>
    <row r="30" spans="1:14" ht="15" thickBot="1" x14ac:dyDescent="0.35">
      <c r="A30" s="279">
        <v>30013001201</v>
      </c>
      <c r="B30" s="287">
        <v>30013001201</v>
      </c>
      <c r="C30" s="286">
        <v>30013001201</v>
      </c>
      <c r="D30" s="188">
        <f t="shared" si="1"/>
        <v>0</v>
      </c>
      <c r="E30" s="286">
        <f t="shared" si="0"/>
        <v>0</v>
      </c>
      <c r="M30" s="282">
        <v>30013000800</v>
      </c>
      <c r="N30" s="279">
        <v>30013001201</v>
      </c>
    </row>
    <row r="31" spans="1:14" x14ac:dyDescent="0.3">
      <c r="A31" s="277">
        <v>30013001202</v>
      </c>
      <c r="B31" s="287">
        <v>30013001202</v>
      </c>
      <c r="C31" s="286">
        <v>30013001202</v>
      </c>
      <c r="D31" s="188">
        <f t="shared" si="1"/>
        <v>0</v>
      </c>
      <c r="E31" s="286">
        <f t="shared" si="0"/>
        <v>0</v>
      </c>
      <c r="M31" s="279">
        <v>30013000800</v>
      </c>
      <c r="N31" s="277">
        <v>30013001202</v>
      </c>
    </row>
    <row r="32" spans="1:14" ht="15" thickBot="1" x14ac:dyDescent="0.35">
      <c r="A32" s="279">
        <v>30013001600</v>
      </c>
      <c r="B32" s="287">
        <v>30013001600</v>
      </c>
      <c r="C32" s="286">
        <v>30013001600</v>
      </c>
      <c r="D32" s="188">
        <f t="shared" si="1"/>
        <v>0</v>
      </c>
      <c r="E32" s="286">
        <f t="shared" si="0"/>
        <v>0</v>
      </c>
      <c r="M32" s="280">
        <v>30013000900</v>
      </c>
      <c r="N32" s="279">
        <v>30013001600</v>
      </c>
    </row>
    <row r="33" spans="1:14" x14ac:dyDescent="0.3">
      <c r="A33" s="277">
        <v>30013001700</v>
      </c>
      <c r="B33" s="287">
        <v>30013001700</v>
      </c>
      <c r="C33" s="286">
        <v>30013001700</v>
      </c>
      <c r="D33" s="188">
        <f t="shared" si="1"/>
        <v>0</v>
      </c>
      <c r="E33" s="286">
        <f t="shared" si="0"/>
        <v>0</v>
      </c>
      <c r="M33" s="277">
        <v>30013000900</v>
      </c>
      <c r="N33" s="277">
        <v>30013001700</v>
      </c>
    </row>
    <row r="34" spans="1:14" x14ac:dyDescent="0.3">
      <c r="A34" s="279">
        <v>30013001800</v>
      </c>
      <c r="B34" s="287">
        <v>30013001800</v>
      </c>
      <c r="C34" s="286">
        <v>30013001800</v>
      </c>
      <c r="D34" s="188">
        <f t="shared" si="1"/>
        <v>0</v>
      </c>
      <c r="E34" s="286">
        <f t="shared" si="0"/>
        <v>0</v>
      </c>
      <c r="M34" s="279">
        <v>30013001000</v>
      </c>
      <c r="N34" s="279">
        <v>30013001800</v>
      </c>
    </row>
    <row r="35" spans="1:14" x14ac:dyDescent="0.3">
      <c r="A35" s="277">
        <v>30013001900</v>
      </c>
      <c r="B35" s="287">
        <v>30013001900</v>
      </c>
      <c r="C35" s="286">
        <v>30013001900</v>
      </c>
      <c r="D35" s="188">
        <f t="shared" si="1"/>
        <v>0</v>
      </c>
      <c r="E35" s="286">
        <f t="shared" si="0"/>
        <v>0</v>
      </c>
      <c r="M35" s="279">
        <v>30013001000</v>
      </c>
      <c r="N35" s="277">
        <v>30013001900</v>
      </c>
    </row>
    <row r="36" spans="1:14" x14ac:dyDescent="0.3">
      <c r="A36" s="279">
        <v>30013002100</v>
      </c>
      <c r="B36" s="287">
        <v>30013002100</v>
      </c>
      <c r="C36" s="286">
        <v>30013002100</v>
      </c>
      <c r="D36" s="188">
        <f t="shared" si="1"/>
        <v>0</v>
      </c>
      <c r="E36" s="286">
        <f t="shared" si="0"/>
        <v>0</v>
      </c>
      <c r="M36" s="277">
        <v>30013001100</v>
      </c>
      <c r="N36" s="279">
        <v>30013002100</v>
      </c>
    </row>
    <row r="37" spans="1:14" x14ac:dyDescent="0.3">
      <c r="A37" s="277">
        <v>30013002201</v>
      </c>
      <c r="B37" s="287">
        <v>30013002201</v>
      </c>
      <c r="C37" s="286">
        <v>30013002201</v>
      </c>
      <c r="D37" s="188">
        <f t="shared" si="1"/>
        <v>0</v>
      </c>
      <c r="E37" s="286">
        <f t="shared" si="0"/>
        <v>0</v>
      </c>
      <c r="M37" s="277">
        <v>30013001100</v>
      </c>
      <c r="N37" s="277">
        <v>30013002201</v>
      </c>
    </row>
    <row r="38" spans="1:14" x14ac:dyDescent="0.3">
      <c r="A38" s="279">
        <v>30013002202</v>
      </c>
      <c r="B38" s="287">
        <v>30013002202</v>
      </c>
      <c r="C38" s="286">
        <v>30013002202</v>
      </c>
      <c r="D38" s="188">
        <f t="shared" si="1"/>
        <v>0</v>
      </c>
      <c r="E38" s="286">
        <f t="shared" si="0"/>
        <v>0</v>
      </c>
      <c r="M38" s="279">
        <v>30013001201</v>
      </c>
      <c r="N38" s="279">
        <v>30013002202</v>
      </c>
    </row>
    <row r="39" spans="1:14" x14ac:dyDescent="0.3">
      <c r="A39" s="277">
        <v>30013002301</v>
      </c>
      <c r="B39" s="287">
        <v>30013002301</v>
      </c>
      <c r="C39" s="286">
        <v>30013002301</v>
      </c>
      <c r="D39" s="188">
        <f t="shared" si="1"/>
        <v>0</v>
      </c>
      <c r="E39" s="286">
        <f t="shared" si="0"/>
        <v>0</v>
      </c>
      <c r="M39" s="279">
        <v>30013001201</v>
      </c>
      <c r="N39" s="277">
        <v>30013002301</v>
      </c>
    </row>
    <row r="40" spans="1:14" x14ac:dyDescent="0.3">
      <c r="A40" s="277">
        <v>30013002302</v>
      </c>
      <c r="B40" s="287">
        <v>30013002302</v>
      </c>
      <c r="C40" s="286">
        <v>30013002302</v>
      </c>
      <c r="D40" s="188">
        <f t="shared" si="1"/>
        <v>0</v>
      </c>
      <c r="E40" s="286">
        <f t="shared" si="0"/>
        <v>0</v>
      </c>
      <c r="M40" s="277">
        <v>30013001202</v>
      </c>
      <c r="N40" s="277">
        <v>30013002302</v>
      </c>
    </row>
    <row r="41" spans="1:14" x14ac:dyDescent="0.3">
      <c r="A41" s="279">
        <v>30013010100</v>
      </c>
      <c r="B41" s="287">
        <v>30013010100</v>
      </c>
      <c r="C41" s="286">
        <v>30013010100</v>
      </c>
      <c r="D41" s="188">
        <f t="shared" si="1"/>
        <v>0</v>
      </c>
      <c r="E41" s="286">
        <f t="shared" si="0"/>
        <v>0</v>
      </c>
      <c r="M41" s="277">
        <v>30013001202</v>
      </c>
      <c r="N41" s="279">
        <v>30013010100</v>
      </c>
    </row>
    <row r="42" spans="1:14" x14ac:dyDescent="0.3">
      <c r="A42" s="277">
        <v>30013010400</v>
      </c>
      <c r="B42" s="287">
        <v>30013010400</v>
      </c>
      <c r="C42" s="286">
        <v>30013010400</v>
      </c>
      <c r="D42" s="188">
        <f t="shared" si="1"/>
        <v>0</v>
      </c>
      <c r="E42" s="286">
        <f t="shared" si="0"/>
        <v>0</v>
      </c>
      <c r="M42" s="279">
        <v>30013001600</v>
      </c>
      <c r="N42" s="277">
        <v>30013010400</v>
      </c>
    </row>
    <row r="43" spans="1:14" x14ac:dyDescent="0.3">
      <c r="A43" s="279">
        <v>30013010600</v>
      </c>
      <c r="B43" s="287">
        <v>30013010600</v>
      </c>
      <c r="C43" s="286">
        <v>30013010600</v>
      </c>
      <c r="D43" s="188">
        <f t="shared" si="1"/>
        <v>0</v>
      </c>
      <c r="E43" s="286">
        <f t="shared" si="0"/>
        <v>0</v>
      </c>
      <c r="M43" s="277">
        <v>30013001700</v>
      </c>
      <c r="N43" s="279">
        <v>30013010600</v>
      </c>
    </row>
    <row r="44" spans="1:14" x14ac:dyDescent="0.3">
      <c r="A44" s="277">
        <v>30013010700</v>
      </c>
      <c r="B44" s="287">
        <v>30013010700</v>
      </c>
      <c r="C44" s="286">
        <v>30013010700</v>
      </c>
      <c r="D44" s="188">
        <f t="shared" si="1"/>
        <v>0</v>
      </c>
      <c r="E44" s="286">
        <f t="shared" si="0"/>
        <v>0</v>
      </c>
      <c r="M44" s="277">
        <v>30013001700</v>
      </c>
      <c r="N44" s="277">
        <v>30013010700</v>
      </c>
    </row>
    <row r="45" spans="1:14" x14ac:dyDescent="0.3">
      <c r="A45" s="279">
        <v>30013010800</v>
      </c>
      <c r="B45" s="287">
        <v>30013010800</v>
      </c>
      <c r="C45" s="286">
        <v>30013010800</v>
      </c>
      <c r="D45" s="188">
        <f t="shared" si="1"/>
        <v>0</v>
      </c>
      <c r="E45" s="286">
        <f t="shared" si="0"/>
        <v>0</v>
      </c>
      <c r="M45" s="279">
        <v>30013001800</v>
      </c>
      <c r="N45" s="279">
        <v>30013010800</v>
      </c>
    </row>
    <row r="46" spans="1:14" x14ac:dyDescent="0.3">
      <c r="A46" s="277">
        <v>30015010200</v>
      </c>
      <c r="B46" s="287">
        <v>30015010200</v>
      </c>
      <c r="C46" s="286">
        <v>30015010200</v>
      </c>
      <c r="D46" s="188">
        <f t="shared" si="1"/>
        <v>0</v>
      </c>
      <c r="E46" s="286">
        <f t="shared" si="0"/>
        <v>0</v>
      </c>
      <c r="M46" s="277">
        <v>30013001900</v>
      </c>
      <c r="N46" s="277">
        <v>30015010200</v>
      </c>
    </row>
    <row r="47" spans="1:14" x14ac:dyDescent="0.3">
      <c r="A47" s="277">
        <v>30015010300</v>
      </c>
      <c r="B47" s="287">
        <v>30015010300</v>
      </c>
      <c r="C47" s="286">
        <v>30015010300</v>
      </c>
      <c r="D47" s="188">
        <f t="shared" si="1"/>
        <v>0</v>
      </c>
      <c r="E47" s="286">
        <f t="shared" si="0"/>
        <v>0</v>
      </c>
      <c r="M47" s="277">
        <v>30013001900</v>
      </c>
      <c r="N47" s="277">
        <v>30015010300</v>
      </c>
    </row>
    <row r="48" spans="1:14" x14ac:dyDescent="0.3">
      <c r="A48" s="279">
        <v>30017961300</v>
      </c>
      <c r="B48" s="287">
        <v>30017961300</v>
      </c>
      <c r="C48" s="286">
        <v>30017961300</v>
      </c>
      <c r="D48" s="188">
        <f t="shared" si="1"/>
        <v>0</v>
      </c>
      <c r="E48" s="286">
        <f t="shared" si="0"/>
        <v>0</v>
      </c>
      <c r="M48" s="279">
        <v>30013002100</v>
      </c>
      <c r="N48" s="279">
        <v>30017961300</v>
      </c>
    </row>
    <row r="49" spans="1:14" x14ac:dyDescent="0.3">
      <c r="A49" s="277">
        <v>30017961500</v>
      </c>
      <c r="B49" s="287">
        <v>30017961500</v>
      </c>
      <c r="C49" s="286">
        <v>30017961500</v>
      </c>
      <c r="D49" s="188">
        <f t="shared" si="1"/>
        <v>0</v>
      </c>
      <c r="E49" s="286">
        <f t="shared" si="0"/>
        <v>0</v>
      </c>
      <c r="M49" s="277">
        <v>30013002201</v>
      </c>
      <c r="N49" s="277">
        <v>30017961500</v>
      </c>
    </row>
    <row r="50" spans="1:14" x14ac:dyDescent="0.3">
      <c r="A50" s="279">
        <v>30017961600</v>
      </c>
      <c r="B50" s="287">
        <v>30017961600</v>
      </c>
      <c r="C50" s="286">
        <v>30017961600</v>
      </c>
      <c r="D50" s="188">
        <f t="shared" si="1"/>
        <v>0</v>
      </c>
      <c r="E50" s="286">
        <f t="shared" si="0"/>
        <v>0</v>
      </c>
      <c r="M50" s="279">
        <v>30013002202</v>
      </c>
      <c r="N50" s="279">
        <v>30017961600</v>
      </c>
    </row>
    <row r="51" spans="1:14" x14ac:dyDescent="0.3">
      <c r="A51" s="277">
        <v>30017961800</v>
      </c>
      <c r="B51" s="287">
        <v>30017961800</v>
      </c>
      <c r="C51" s="286">
        <v>30017961800</v>
      </c>
      <c r="D51" s="188">
        <f t="shared" si="1"/>
        <v>0</v>
      </c>
      <c r="E51" s="286">
        <f t="shared" si="0"/>
        <v>0</v>
      </c>
      <c r="M51" s="277">
        <v>30013002301</v>
      </c>
      <c r="N51" s="277">
        <v>30017961800</v>
      </c>
    </row>
    <row r="52" spans="1:14" x14ac:dyDescent="0.3">
      <c r="A52" s="279">
        <v>30017961900</v>
      </c>
      <c r="B52" s="287">
        <v>30017961900</v>
      </c>
      <c r="C52" s="286">
        <v>30017961900</v>
      </c>
      <c r="D52" s="188">
        <f t="shared" si="1"/>
        <v>0</v>
      </c>
      <c r="E52" s="286">
        <f t="shared" si="0"/>
        <v>0</v>
      </c>
      <c r="M52" s="277">
        <v>30013002302</v>
      </c>
      <c r="N52" s="279">
        <v>30017961900</v>
      </c>
    </row>
    <row r="53" spans="1:14" ht="15" thickBot="1" x14ac:dyDescent="0.35">
      <c r="A53" s="280">
        <v>30017962000</v>
      </c>
      <c r="B53" s="287">
        <v>30017962000</v>
      </c>
      <c r="C53" s="286">
        <v>30017962000</v>
      </c>
      <c r="D53" s="188">
        <f t="shared" si="1"/>
        <v>0</v>
      </c>
      <c r="E53" s="286">
        <f t="shared" si="0"/>
        <v>0</v>
      </c>
      <c r="M53" s="279">
        <v>30013010100</v>
      </c>
      <c r="N53" s="280">
        <v>30017962000</v>
      </c>
    </row>
    <row r="54" spans="1:14" x14ac:dyDescent="0.3">
      <c r="A54" s="284">
        <v>30019020300</v>
      </c>
      <c r="B54" s="287">
        <v>30019020300</v>
      </c>
      <c r="C54" s="286">
        <v>30019020300</v>
      </c>
      <c r="D54" s="188">
        <f t="shared" si="1"/>
        <v>0</v>
      </c>
      <c r="E54" s="286">
        <f t="shared" si="0"/>
        <v>0</v>
      </c>
      <c r="M54" s="279">
        <v>30013010100</v>
      </c>
      <c r="N54" s="284">
        <v>30019020300</v>
      </c>
    </row>
    <row r="55" spans="1:14" x14ac:dyDescent="0.3">
      <c r="A55" s="279">
        <v>30021000100</v>
      </c>
      <c r="B55" s="287">
        <v>30021000100</v>
      </c>
      <c r="C55" s="286">
        <v>30021000100</v>
      </c>
      <c r="D55" s="188">
        <f t="shared" si="1"/>
        <v>0</v>
      </c>
      <c r="E55" s="286">
        <f t="shared" si="0"/>
        <v>0</v>
      </c>
      <c r="M55" s="279">
        <v>30013010100</v>
      </c>
      <c r="N55" s="279">
        <v>30021000100</v>
      </c>
    </row>
    <row r="56" spans="1:14" x14ac:dyDescent="0.3">
      <c r="A56" s="277">
        <v>30021000200</v>
      </c>
      <c r="B56" s="287">
        <v>30021000200</v>
      </c>
      <c r="C56" s="286">
        <v>30021000200</v>
      </c>
      <c r="D56" s="188">
        <f t="shared" si="1"/>
        <v>0</v>
      </c>
      <c r="E56" s="286">
        <f t="shared" si="0"/>
        <v>0</v>
      </c>
      <c r="M56" s="279">
        <v>30013010100</v>
      </c>
      <c r="N56" s="277">
        <v>30021000200</v>
      </c>
    </row>
    <row r="57" spans="1:14" ht="15" thickBot="1" x14ac:dyDescent="0.35">
      <c r="A57" s="282">
        <v>30021000300</v>
      </c>
      <c r="B57" s="287">
        <v>30021000300</v>
      </c>
      <c r="C57" s="286">
        <v>30021000300</v>
      </c>
      <c r="D57" s="188">
        <f t="shared" si="1"/>
        <v>0</v>
      </c>
      <c r="E57" s="286">
        <f t="shared" si="0"/>
        <v>0</v>
      </c>
      <c r="M57" s="277">
        <v>30013010400</v>
      </c>
      <c r="N57" s="282">
        <v>30021000300</v>
      </c>
    </row>
    <row r="58" spans="1:14" x14ac:dyDescent="0.3">
      <c r="A58" s="279">
        <v>30023000300</v>
      </c>
      <c r="B58" s="287">
        <v>30023000300</v>
      </c>
      <c r="C58" s="286">
        <v>30023000300</v>
      </c>
      <c r="D58" s="188">
        <f t="shared" si="1"/>
        <v>0</v>
      </c>
      <c r="E58" s="286">
        <f t="shared" si="0"/>
        <v>0</v>
      </c>
      <c r="M58" s="279">
        <v>30013010600</v>
      </c>
      <c r="N58" s="279">
        <v>30023000300</v>
      </c>
    </row>
    <row r="59" spans="1:14" x14ac:dyDescent="0.3">
      <c r="A59" s="277">
        <v>30023000400</v>
      </c>
      <c r="B59" s="287">
        <v>30023000400</v>
      </c>
      <c r="C59" s="286">
        <v>30023000400</v>
      </c>
      <c r="D59" s="188">
        <f t="shared" si="1"/>
        <v>0</v>
      </c>
      <c r="E59" s="286">
        <f t="shared" si="0"/>
        <v>0</v>
      </c>
      <c r="M59" s="279">
        <v>30013010600</v>
      </c>
      <c r="N59" s="277">
        <v>30023000400</v>
      </c>
    </row>
    <row r="60" spans="1:14" x14ac:dyDescent="0.3">
      <c r="A60" s="277">
        <v>30023000500</v>
      </c>
      <c r="B60" s="287">
        <v>30023000500</v>
      </c>
      <c r="C60" s="286">
        <v>30023000500</v>
      </c>
      <c r="D60" s="188">
        <f t="shared" si="1"/>
        <v>0</v>
      </c>
      <c r="E60" s="286">
        <f t="shared" si="0"/>
        <v>0</v>
      </c>
      <c r="M60" s="279">
        <v>30013010600</v>
      </c>
      <c r="N60" s="277">
        <v>30023000500</v>
      </c>
    </row>
    <row r="61" spans="1:14" x14ac:dyDescent="0.3">
      <c r="A61" s="285">
        <v>30025000100</v>
      </c>
      <c r="B61" s="287">
        <v>30025000100</v>
      </c>
      <c r="C61" s="286">
        <v>30025000100</v>
      </c>
      <c r="D61" s="188">
        <f t="shared" si="1"/>
        <v>0</v>
      </c>
      <c r="E61" s="286">
        <f t="shared" si="0"/>
        <v>0</v>
      </c>
      <c r="M61" s="284">
        <v>30013010600</v>
      </c>
      <c r="N61" s="285">
        <v>30025000100</v>
      </c>
    </row>
    <row r="62" spans="1:14" x14ac:dyDescent="0.3">
      <c r="A62" s="279">
        <v>30027030100</v>
      </c>
      <c r="B62" s="287">
        <v>30027030100</v>
      </c>
      <c r="C62" s="286">
        <v>30027030100</v>
      </c>
      <c r="D62" s="188">
        <f t="shared" si="1"/>
        <v>0</v>
      </c>
      <c r="E62" s="286">
        <f t="shared" si="0"/>
        <v>0</v>
      </c>
      <c r="M62" s="277">
        <v>30013010700</v>
      </c>
      <c r="N62" s="279">
        <v>30027030100</v>
      </c>
    </row>
    <row r="63" spans="1:14" x14ac:dyDescent="0.3">
      <c r="A63" s="277">
        <v>30027030201</v>
      </c>
      <c r="B63" s="287">
        <v>30027030201</v>
      </c>
      <c r="C63" s="286">
        <v>30027030201</v>
      </c>
      <c r="D63" s="188">
        <f t="shared" si="1"/>
        <v>0</v>
      </c>
      <c r="E63" s="286">
        <f t="shared" si="0"/>
        <v>0</v>
      </c>
      <c r="M63" s="279">
        <v>30013010800</v>
      </c>
      <c r="N63" s="277">
        <v>30027030201</v>
      </c>
    </row>
    <row r="64" spans="1:14" x14ac:dyDescent="0.3">
      <c r="A64" s="284">
        <v>30027030202</v>
      </c>
      <c r="B64" s="287">
        <v>30027030202</v>
      </c>
      <c r="C64" s="286">
        <v>30027030202</v>
      </c>
      <c r="D64" s="188">
        <f t="shared" si="1"/>
        <v>0</v>
      </c>
      <c r="E64" s="286">
        <f t="shared" si="0"/>
        <v>0</v>
      </c>
      <c r="M64" s="279">
        <v>30013010800</v>
      </c>
      <c r="N64" s="284">
        <v>30027030202</v>
      </c>
    </row>
    <row r="65" spans="1:14" x14ac:dyDescent="0.3">
      <c r="A65" s="279">
        <v>30029000101</v>
      </c>
      <c r="B65" s="287">
        <v>30029000101</v>
      </c>
      <c r="C65" s="286">
        <v>30029000101</v>
      </c>
      <c r="D65" s="188">
        <f t="shared" si="1"/>
        <v>0</v>
      </c>
      <c r="E65" s="286">
        <f t="shared" ref="E65:E128" si="2">+C65-A65</f>
        <v>0</v>
      </c>
      <c r="M65" s="277">
        <v>30015010200</v>
      </c>
      <c r="N65" s="279">
        <v>30029000101</v>
      </c>
    </row>
    <row r="66" spans="1:14" x14ac:dyDescent="0.3">
      <c r="A66" s="277">
        <v>30029000102</v>
      </c>
      <c r="B66" s="287">
        <v>30029000102</v>
      </c>
      <c r="C66" s="286">
        <v>30029000102</v>
      </c>
      <c r="D66" s="188">
        <f t="shared" ref="D66:D129" si="3">+B66-C66</f>
        <v>0</v>
      </c>
      <c r="E66" s="286">
        <f t="shared" si="2"/>
        <v>0</v>
      </c>
      <c r="M66" s="277">
        <v>30015010300</v>
      </c>
      <c r="N66" s="277">
        <v>30029000102</v>
      </c>
    </row>
    <row r="67" spans="1:14" x14ac:dyDescent="0.3">
      <c r="A67" s="279">
        <v>30029000201</v>
      </c>
      <c r="B67" s="287">
        <v>30029000201</v>
      </c>
      <c r="C67" s="286">
        <v>30029000201</v>
      </c>
      <c r="D67" s="188">
        <f t="shared" si="3"/>
        <v>0</v>
      </c>
      <c r="E67" s="286">
        <f t="shared" si="2"/>
        <v>0</v>
      </c>
      <c r="M67" s="284">
        <v>30015010300</v>
      </c>
      <c r="N67" s="279">
        <v>30029000201</v>
      </c>
    </row>
    <row r="68" spans="1:14" x14ac:dyDescent="0.3">
      <c r="A68" s="277">
        <v>30029000202</v>
      </c>
      <c r="B68" s="287">
        <v>30029000202</v>
      </c>
      <c r="C68" s="286">
        <v>30029000202</v>
      </c>
      <c r="D68" s="188">
        <f t="shared" si="3"/>
        <v>0</v>
      </c>
      <c r="E68" s="286">
        <f t="shared" si="2"/>
        <v>0</v>
      </c>
      <c r="M68" s="279">
        <v>30017961300</v>
      </c>
      <c r="N68" s="277">
        <v>30029000202</v>
      </c>
    </row>
    <row r="69" spans="1:14" ht="15" thickBot="1" x14ac:dyDescent="0.35">
      <c r="A69" s="282">
        <v>30029000203</v>
      </c>
      <c r="B69" s="287">
        <v>30029000203</v>
      </c>
      <c r="C69" s="286">
        <v>30029000203</v>
      </c>
      <c r="D69" s="188">
        <f t="shared" si="3"/>
        <v>0</v>
      </c>
      <c r="E69" s="286">
        <f t="shared" si="2"/>
        <v>0</v>
      </c>
      <c r="M69" s="279">
        <v>30017961300</v>
      </c>
      <c r="N69" s="282">
        <v>30029000203</v>
      </c>
    </row>
    <row r="70" spans="1:14" x14ac:dyDescent="0.3">
      <c r="A70" s="277">
        <v>30029000301</v>
      </c>
      <c r="B70" s="287">
        <v>30029000301</v>
      </c>
      <c r="C70" s="286">
        <v>30029000301</v>
      </c>
      <c r="D70" s="188">
        <f t="shared" si="3"/>
        <v>0</v>
      </c>
      <c r="E70" s="286">
        <f t="shared" si="2"/>
        <v>0</v>
      </c>
      <c r="M70" s="277">
        <v>30017961500</v>
      </c>
      <c r="N70" s="277">
        <v>30029000301</v>
      </c>
    </row>
    <row r="71" spans="1:14" x14ac:dyDescent="0.3">
      <c r="A71" s="279">
        <v>30029000302</v>
      </c>
      <c r="B71" s="287">
        <v>30029000302</v>
      </c>
      <c r="C71" s="286">
        <v>30029000302</v>
      </c>
      <c r="D71" s="188">
        <f t="shared" si="3"/>
        <v>0</v>
      </c>
      <c r="E71" s="286">
        <f t="shared" si="2"/>
        <v>0</v>
      </c>
      <c r="M71" s="279">
        <v>30017961600</v>
      </c>
      <c r="N71" s="279">
        <v>30029000302</v>
      </c>
    </row>
    <row r="72" spans="1:14" x14ac:dyDescent="0.3">
      <c r="A72" s="277">
        <v>30029000402</v>
      </c>
      <c r="B72" s="287">
        <v>30029000402</v>
      </c>
      <c r="C72" s="286">
        <v>30029000402</v>
      </c>
      <c r="D72" s="188">
        <f t="shared" si="3"/>
        <v>0</v>
      </c>
      <c r="E72" s="286">
        <f t="shared" si="2"/>
        <v>0</v>
      </c>
      <c r="M72" s="284">
        <v>30017961600</v>
      </c>
      <c r="N72" s="277">
        <v>30029000402</v>
      </c>
    </row>
    <row r="73" spans="1:14" ht="15" thickBot="1" x14ac:dyDescent="0.35">
      <c r="A73" s="280">
        <v>30029000403</v>
      </c>
      <c r="B73" s="287">
        <v>30029000403</v>
      </c>
      <c r="C73" s="286">
        <v>30029000403</v>
      </c>
      <c r="D73" s="188">
        <f t="shared" si="3"/>
        <v>0</v>
      </c>
      <c r="E73" s="286">
        <f t="shared" si="2"/>
        <v>0</v>
      </c>
      <c r="M73" s="277">
        <v>30017961800</v>
      </c>
      <c r="N73" s="280">
        <v>30029000403</v>
      </c>
    </row>
    <row r="74" spans="1:14" x14ac:dyDescent="0.3">
      <c r="A74" s="279">
        <v>30029000404</v>
      </c>
      <c r="B74" s="287">
        <v>30029000404</v>
      </c>
      <c r="C74" s="286">
        <v>30029000404</v>
      </c>
      <c r="D74" s="188">
        <f t="shared" si="3"/>
        <v>0</v>
      </c>
      <c r="E74" s="286">
        <f t="shared" si="2"/>
        <v>0</v>
      </c>
      <c r="M74" s="279">
        <v>30017961900</v>
      </c>
      <c r="N74" s="279">
        <v>30029000404</v>
      </c>
    </row>
    <row r="75" spans="1:14" ht="15" thickBot="1" x14ac:dyDescent="0.35">
      <c r="A75" s="279">
        <v>30029000601</v>
      </c>
      <c r="B75" s="287">
        <v>30029000601</v>
      </c>
      <c r="C75" s="286">
        <v>30029000601</v>
      </c>
      <c r="D75" s="188">
        <f t="shared" si="3"/>
        <v>0</v>
      </c>
      <c r="E75" s="286">
        <f t="shared" si="2"/>
        <v>0</v>
      </c>
      <c r="M75" s="280">
        <v>30017962000</v>
      </c>
      <c r="N75" s="279">
        <v>30029000601</v>
      </c>
    </row>
    <row r="76" spans="1:14" ht="15" thickBot="1" x14ac:dyDescent="0.35">
      <c r="A76" s="280">
        <v>30029000602</v>
      </c>
      <c r="B76" s="287">
        <v>30029000602</v>
      </c>
      <c r="C76" s="286">
        <v>30029000602</v>
      </c>
      <c r="D76" s="188">
        <f t="shared" si="3"/>
        <v>0</v>
      </c>
      <c r="E76" s="286">
        <f t="shared" si="2"/>
        <v>0</v>
      </c>
      <c r="M76" s="284">
        <v>30019020300</v>
      </c>
      <c r="N76" s="280">
        <v>30029000602</v>
      </c>
    </row>
    <row r="77" spans="1:14" x14ac:dyDescent="0.3">
      <c r="A77" s="279">
        <v>30029000700</v>
      </c>
      <c r="B77" s="287">
        <v>30029000700</v>
      </c>
      <c r="C77" s="286">
        <v>30029000700</v>
      </c>
      <c r="D77" s="188">
        <f t="shared" si="3"/>
        <v>0</v>
      </c>
      <c r="E77" s="286">
        <f t="shared" si="2"/>
        <v>0</v>
      </c>
      <c r="M77" s="279">
        <v>30021000100</v>
      </c>
      <c r="N77" s="279">
        <v>30029000700</v>
      </c>
    </row>
    <row r="78" spans="1:14" x14ac:dyDescent="0.3">
      <c r="A78" s="277">
        <v>30029000801</v>
      </c>
      <c r="B78" s="287">
        <v>30029000801</v>
      </c>
      <c r="C78" s="286">
        <v>30029000801</v>
      </c>
      <c r="D78" s="188">
        <f t="shared" si="3"/>
        <v>0</v>
      </c>
      <c r="E78" s="286">
        <f t="shared" si="2"/>
        <v>0</v>
      </c>
      <c r="M78" s="277">
        <v>30021000200</v>
      </c>
      <c r="N78" s="277">
        <v>30029000801</v>
      </c>
    </row>
    <row r="79" spans="1:14" ht="15" thickBot="1" x14ac:dyDescent="0.35">
      <c r="A79" s="279">
        <v>30029000802</v>
      </c>
      <c r="B79" s="287">
        <v>30029000802</v>
      </c>
      <c r="C79" s="286">
        <v>30029000802</v>
      </c>
      <c r="D79" s="188">
        <f t="shared" si="3"/>
        <v>0</v>
      </c>
      <c r="E79" s="286">
        <f t="shared" si="2"/>
        <v>0</v>
      </c>
      <c r="M79" s="282">
        <v>30021000300</v>
      </c>
      <c r="N79" s="279">
        <v>30029000802</v>
      </c>
    </row>
    <row r="80" spans="1:14" x14ac:dyDescent="0.3">
      <c r="A80" s="277">
        <v>30029000901</v>
      </c>
      <c r="B80" s="287">
        <v>30029000901</v>
      </c>
      <c r="C80" s="286">
        <v>30029000901</v>
      </c>
      <c r="D80" s="188">
        <f t="shared" si="3"/>
        <v>0</v>
      </c>
      <c r="E80" s="286">
        <f t="shared" si="2"/>
        <v>0</v>
      </c>
      <c r="M80" s="279">
        <v>30023000300</v>
      </c>
      <c r="N80" s="277">
        <v>30029000901</v>
      </c>
    </row>
    <row r="81" spans="1:14" x14ac:dyDescent="0.3">
      <c r="A81" s="279">
        <v>30029000902</v>
      </c>
      <c r="B81" s="287">
        <v>30029000902</v>
      </c>
      <c r="C81" s="286">
        <v>30029000902</v>
      </c>
      <c r="D81" s="188">
        <f t="shared" si="3"/>
        <v>0</v>
      </c>
      <c r="E81" s="286">
        <f t="shared" si="2"/>
        <v>0</v>
      </c>
      <c r="M81" s="277">
        <v>30023000400</v>
      </c>
      <c r="N81" s="279">
        <v>30029000902</v>
      </c>
    </row>
    <row r="82" spans="1:14" x14ac:dyDescent="0.3">
      <c r="A82" s="277">
        <v>30029000903</v>
      </c>
      <c r="B82" s="287">
        <v>30029000903</v>
      </c>
      <c r="C82" s="286">
        <v>30029000903</v>
      </c>
      <c r="D82" s="188">
        <f t="shared" si="3"/>
        <v>0</v>
      </c>
      <c r="E82" s="286">
        <f t="shared" si="2"/>
        <v>0</v>
      </c>
      <c r="M82" s="277">
        <v>30023000500</v>
      </c>
      <c r="N82" s="277">
        <v>30029000903</v>
      </c>
    </row>
    <row r="83" spans="1:14" x14ac:dyDescent="0.3">
      <c r="A83" s="279">
        <v>30029001000</v>
      </c>
      <c r="B83" s="287">
        <v>30029001000</v>
      </c>
      <c r="C83" s="286">
        <v>30029001000</v>
      </c>
      <c r="D83" s="188">
        <f t="shared" si="3"/>
        <v>0</v>
      </c>
      <c r="E83" s="286">
        <f t="shared" si="2"/>
        <v>0</v>
      </c>
      <c r="M83" s="285">
        <v>30025000100</v>
      </c>
      <c r="N83" s="279">
        <v>30029001000</v>
      </c>
    </row>
    <row r="84" spans="1:14" x14ac:dyDescent="0.3">
      <c r="A84" s="277">
        <v>30029001101</v>
      </c>
      <c r="B84" s="287">
        <v>30029001101</v>
      </c>
      <c r="C84" s="286">
        <v>30029001101</v>
      </c>
      <c r="D84" s="188">
        <f t="shared" si="3"/>
        <v>0</v>
      </c>
      <c r="E84" s="286">
        <f t="shared" si="2"/>
        <v>0</v>
      </c>
      <c r="M84" s="279">
        <v>30027030100</v>
      </c>
      <c r="N84" s="277">
        <v>30029001101</v>
      </c>
    </row>
    <row r="85" spans="1:14" x14ac:dyDescent="0.3">
      <c r="A85" s="279">
        <v>30029001102</v>
      </c>
      <c r="B85" s="287">
        <v>30029001102</v>
      </c>
      <c r="C85" s="286">
        <v>30029001102</v>
      </c>
      <c r="D85" s="188">
        <f t="shared" si="3"/>
        <v>0</v>
      </c>
      <c r="E85" s="286">
        <f t="shared" si="2"/>
        <v>0</v>
      </c>
      <c r="M85" s="277">
        <v>30027030201</v>
      </c>
      <c r="N85" s="279">
        <v>30029001102</v>
      </c>
    </row>
    <row r="86" spans="1:14" x14ac:dyDescent="0.3">
      <c r="A86" s="277">
        <v>30029001201</v>
      </c>
      <c r="B86" s="287">
        <v>30029001201</v>
      </c>
      <c r="C86" s="286">
        <v>30029001201</v>
      </c>
      <c r="D86" s="188">
        <f t="shared" si="3"/>
        <v>0</v>
      </c>
      <c r="E86" s="286">
        <f t="shared" si="2"/>
        <v>0</v>
      </c>
      <c r="M86" s="284">
        <v>30027030202</v>
      </c>
      <c r="N86" s="277">
        <v>30029001201</v>
      </c>
    </row>
    <row r="87" spans="1:14" x14ac:dyDescent="0.3">
      <c r="A87" s="279">
        <v>30029001202</v>
      </c>
      <c r="B87" s="287">
        <v>30029001202</v>
      </c>
      <c r="C87" s="286">
        <v>30029001202</v>
      </c>
      <c r="D87" s="188">
        <f t="shared" si="3"/>
        <v>0</v>
      </c>
      <c r="E87" s="286">
        <f t="shared" si="2"/>
        <v>0</v>
      </c>
      <c r="M87" s="279">
        <v>30029000101</v>
      </c>
      <c r="N87" s="279">
        <v>30029001202</v>
      </c>
    </row>
    <row r="88" spans="1:14" ht="15" thickBot="1" x14ac:dyDescent="0.35">
      <c r="A88" s="277">
        <v>30029001303</v>
      </c>
      <c r="B88" s="287">
        <v>30029001303</v>
      </c>
      <c r="C88" s="286">
        <v>30029001303</v>
      </c>
      <c r="D88" s="188">
        <f t="shared" si="3"/>
        <v>0</v>
      </c>
      <c r="E88" s="286">
        <f t="shared" si="2"/>
        <v>0</v>
      </c>
      <c r="M88" s="282">
        <v>30029000101</v>
      </c>
      <c r="N88" s="277">
        <v>30029001303</v>
      </c>
    </row>
    <row r="89" spans="1:14" x14ac:dyDescent="0.3">
      <c r="A89" s="279">
        <v>30029001304</v>
      </c>
      <c r="B89" s="287">
        <v>30029001304</v>
      </c>
      <c r="C89" s="286">
        <v>30029001304</v>
      </c>
      <c r="D89" s="188">
        <f t="shared" si="3"/>
        <v>0</v>
      </c>
      <c r="E89" s="286">
        <f t="shared" si="2"/>
        <v>0</v>
      </c>
      <c r="M89" s="277">
        <v>30029000102</v>
      </c>
      <c r="N89" s="279">
        <v>30029001304</v>
      </c>
    </row>
    <row r="90" spans="1:14" ht="15" thickBot="1" x14ac:dyDescent="0.35">
      <c r="A90" s="277">
        <v>30029001305</v>
      </c>
      <c r="B90" s="287">
        <v>30029001305</v>
      </c>
      <c r="C90" s="286">
        <v>30029001305</v>
      </c>
      <c r="D90" s="188">
        <f t="shared" si="3"/>
        <v>0</v>
      </c>
      <c r="E90" s="286">
        <f t="shared" si="2"/>
        <v>0</v>
      </c>
      <c r="M90" s="280">
        <v>30029000102</v>
      </c>
      <c r="N90" s="277">
        <v>30029001305</v>
      </c>
    </row>
    <row r="91" spans="1:14" x14ac:dyDescent="0.3">
      <c r="A91" s="279">
        <v>30029001306</v>
      </c>
      <c r="B91" s="287">
        <v>30029001306</v>
      </c>
      <c r="C91" s="286">
        <v>30029001306</v>
      </c>
      <c r="D91" s="188">
        <f t="shared" si="3"/>
        <v>0</v>
      </c>
      <c r="E91" s="286">
        <f t="shared" si="2"/>
        <v>0</v>
      </c>
      <c r="M91" s="279">
        <v>30029000201</v>
      </c>
      <c r="N91" s="279">
        <v>30029001306</v>
      </c>
    </row>
    <row r="92" spans="1:14" x14ac:dyDescent="0.3">
      <c r="A92" s="277">
        <v>30029001401</v>
      </c>
      <c r="B92" s="287">
        <v>30029001401</v>
      </c>
      <c r="C92" s="286">
        <v>30029001401</v>
      </c>
      <c r="D92" s="188">
        <f t="shared" si="3"/>
        <v>0</v>
      </c>
      <c r="E92" s="286">
        <f t="shared" si="2"/>
        <v>0</v>
      </c>
      <c r="M92" s="279">
        <v>30029000201</v>
      </c>
      <c r="N92" s="277">
        <v>30029001401</v>
      </c>
    </row>
    <row r="93" spans="1:14" x14ac:dyDescent="0.3">
      <c r="A93" s="279">
        <v>30029001402</v>
      </c>
      <c r="B93" s="287">
        <v>30029001402</v>
      </c>
      <c r="C93" s="286">
        <v>30029001402</v>
      </c>
      <c r="D93" s="188">
        <f t="shared" si="3"/>
        <v>0</v>
      </c>
      <c r="E93" s="286">
        <f t="shared" si="2"/>
        <v>0</v>
      </c>
      <c r="M93" s="277">
        <v>30029000202</v>
      </c>
      <c r="N93" s="279">
        <v>30029001402</v>
      </c>
    </row>
    <row r="94" spans="1:14" ht="15" thickBot="1" x14ac:dyDescent="0.35">
      <c r="A94" s="277">
        <v>30029001701</v>
      </c>
      <c r="B94" s="287">
        <v>30029001701</v>
      </c>
      <c r="C94" s="286">
        <v>30029001701</v>
      </c>
      <c r="D94" s="188">
        <f t="shared" si="3"/>
        <v>0</v>
      </c>
      <c r="E94" s="286">
        <f t="shared" si="2"/>
        <v>0</v>
      </c>
      <c r="M94" s="282">
        <v>30029000203</v>
      </c>
      <c r="N94" s="277">
        <v>30029001701</v>
      </c>
    </row>
    <row r="95" spans="1:14" x14ac:dyDescent="0.3">
      <c r="A95" s="279">
        <v>30029001702</v>
      </c>
      <c r="B95" s="287">
        <v>30029001702</v>
      </c>
      <c r="C95" s="286">
        <v>30029001702</v>
      </c>
      <c r="D95" s="188">
        <f t="shared" si="3"/>
        <v>0</v>
      </c>
      <c r="E95" s="286">
        <f t="shared" si="2"/>
        <v>0</v>
      </c>
      <c r="M95" s="277">
        <v>30029000301</v>
      </c>
      <c r="N95" s="279">
        <v>30029001702</v>
      </c>
    </row>
    <row r="96" spans="1:14" x14ac:dyDescent="0.3">
      <c r="A96" s="277">
        <v>30029001703</v>
      </c>
      <c r="B96" s="287">
        <v>30029001703</v>
      </c>
      <c r="C96" s="286">
        <v>30029001703</v>
      </c>
      <c r="D96" s="188">
        <f t="shared" si="3"/>
        <v>0</v>
      </c>
      <c r="E96" s="286">
        <f t="shared" si="2"/>
        <v>0</v>
      </c>
      <c r="M96" s="277">
        <v>30029000301</v>
      </c>
      <c r="N96" s="277">
        <v>30029001703</v>
      </c>
    </row>
    <row r="97" spans="1:14" x14ac:dyDescent="0.3">
      <c r="A97" s="279">
        <v>30031000101</v>
      </c>
      <c r="B97" s="287">
        <v>30031000101</v>
      </c>
      <c r="C97" s="286">
        <v>30031000101</v>
      </c>
      <c r="D97" s="188">
        <f t="shared" si="3"/>
        <v>0</v>
      </c>
      <c r="E97" s="286">
        <f t="shared" si="2"/>
        <v>0</v>
      </c>
      <c r="M97" s="279">
        <v>30029000302</v>
      </c>
      <c r="N97" s="279">
        <v>30031000101</v>
      </c>
    </row>
    <row r="98" spans="1:14" x14ac:dyDescent="0.3">
      <c r="A98" s="277">
        <v>30031000104</v>
      </c>
      <c r="B98" s="287">
        <v>30031000104</v>
      </c>
      <c r="C98" s="286">
        <v>30031000104</v>
      </c>
      <c r="D98" s="188">
        <f t="shared" si="3"/>
        <v>0</v>
      </c>
      <c r="E98" s="286">
        <f t="shared" si="2"/>
        <v>0</v>
      </c>
      <c r="M98" s="279">
        <v>30029000302</v>
      </c>
      <c r="N98" s="277">
        <v>30031000104</v>
      </c>
    </row>
    <row r="99" spans="1:14" x14ac:dyDescent="0.3">
      <c r="A99" s="279">
        <v>30031000105</v>
      </c>
      <c r="B99" s="287">
        <v>30031000105</v>
      </c>
      <c r="C99" s="286">
        <v>30031000105</v>
      </c>
      <c r="D99" s="188">
        <f t="shared" si="3"/>
        <v>0</v>
      </c>
      <c r="E99" s="286">
        <f t="shared" si="2"/>
        <v>0</v>
      </c>
      <c r="M99" s="277">
        <v>30029000402</v>
      </c>
      <c r="N99" s="279">
        <v>30031000105</v>
      </c>
    </row>
    <row r="100" spans="1:14" ht="15" thickBot="1" x14ac:dyDescent="0.35">
      <c r="A100" s="277">
        <v>30031000201</v>
      </c>
      <c r="B100" s="287">
        <v>30031000201</v>
      </c>
      <c r="C100" s="286">
        <v>30031000201</v>
      </c>
      <c r="D100" s="188">
        <f t="shared" si="3"/>
        <v>0</v>
      </c>
      <c r="E100" s="286">
        <f t="shared" si="2"/>
        <v>0</v>
      </c>
      <c r="M100" s="280">
        <v>30029000403</v>
      </c>
      <c r="N100" s="277">
        <v>30031000201</v>
      </c>
    </row>
    <row r="101" spans="1:14" x14ac:dyDescent="0.3">
      <c r="A101" s="279">
        <v>30031000202</v>
      </c>
      <c r="B101" s="287">
        <v>30031000202</v>
      </c>
      <c r="C101" s="286">
        <v>30031000202</v>
      </c>
      <c r="D101" s="188">
        <f t="shared" si="3"/>
        <v>0</v>
      </c>
      <c r="E101" s="286">
        <f t="shared" si="2"/>
        <v>0</v>
      </c>
      <c r="M101" s="279">
        <v>30029000404</v>
      </c>
      <c r="N101" s="279">
        <v>30031000202</v>
      </c>
    </row>
    <row r="102" spans="1:14" x14ac:dyDescent="0.3">
      <c r="A102" s="277">
        <v>30031000300</v>
      </c>
      <c r="B102" s="286">
        <v>30031000300</v>
      </c>
      <c r="C102" s="286">
        <v>30031000300</v>
      </c>
      <c r="D102" s="188">
        <f t="shared" si="3"/>
        <v>0</v>
      </c>
      <c r="E102" s="286">
        <f t="shared" si="2"/>
        <v>0</v>
      </c>
      <c r="M102" s="279">
        <v>30029000601</v>
      </c>
      <c r="N102" s="277">
        <v>30031000300</v>
      </c>
    </row>
    <row r="103" spans="1:14" x14ac:dyDescent="0.3">
      <c r="A103" s="279">
        <v>30031000400</v>
      </c>
      <c r="B103" s="287">
        <v>30031000400</v>
      </c>
      <c r="C103" s="286">
        <v>30031000400</v>
      </c>
      <c r="D103" s="188">
        <f t="shared" si="3"/>
        <v>0</v>
      </c>
      <c r="E103" s="286">
        <f t="shared" si="2"/>
        <v>0</v>
      </c>
      <c r="M103" s="279">
        <v>30029000601</v>
      </c>
      <c r="N103" s="279">
        <v>30031000400</v>
      </c>
    </row>
    <row r="104" spans="1:14" ht="15" thickBot="1" x14ac:dyDescent="0.35">
      <c r="A104" s="277">
        <v>30031000502</v>
      </c>
      <c r="B104" s="287">
        <v>30031000502</v>
      </c>
      <c r="C104" s="286">
        <v>30031000502</v>
      </c>
      <c r="D104" s="188">
        <f t="shared" si="3"/>
        <v>0</v>
      </c>
      <c r="E104" s="286">
        <f t="shared" si="2"/>
        <v>0</v>
      </c>
      <c r="M104" s="280">
        <v>30029000602</v>
      </c>
      <c r="N104" s="277">
        <v>30031000502</v>
      </c>
    </row>
    <row r="105" spans="1:14" x14ac:dyDescent="0.3">
      <c r="A105" s="279">
        <v>30031000504</v>
      </c>
      <c r="B105" s="287">
        <v>30031000504</v>
      </c>
      <c r="C105" s="286">
        <v>30031000504</v>
      </c>
      <c r="D105" s="188">
        <f t="shared" si="3"/>
        <v>0</v>
      </c>
      <c r="E105" s="286">
        <f t="shared" si="2"/>
        <v>0</v>
      </c>
      <c r="M105" s="277">
        <v>30029000602</v>
      </c>
      <c r="N105" s="279">
        <v>30031000504</v>
      </c>
    </row>
    <row r="106" spans="1:14" x14ac:dyDescent="0.3">
      <c r="A106" s="279">
        <v>30031000505</v>
      </c>
      <c r="B106" s="286">
        <v>30031000505</v>
      </c>
      <c r="C106" s="286">
        <v>30031000505</v>
      </c>
      <c r="D106" s="188">
        <f t="shared" si="3"/>
        <v>0</v>
      </c>
      <c r="E106" s="286">
        <f t="shared" si="2"/>
        <v>0</v>
      </c>
      <c r="M106" s="279">
        <v>30029000700</v>
      </c>
      <c r="N106" s="279">
        <v>30031000505</v>
      </c>
    </row>
    <row r="107" spans="1:14" x14ac:dyDescent="0.3">
      <c r="A107" s="279">
        <v>30031000506</v>
      </c>
      <c r="B107" s="286">
        <v>30031000506</v>
      </c>
      <c r="C107" s="286">
        <v>30031000506</v>
      </c>
      <c r="D107" s="188">
        <f t="shared" si="3"/>
        <v>0</v>
      </c>
      <c r="E107" s="286">
        <f t="shared" si="2"/>
        <v>0</v>
      </c>
      <c r="M107" s="279">
        <v>30029000700</v>
      </c>
      <c r="N107" s="279">
        <v>30031000506</v>
      </c>
    </row>
    <row r="108" spans="1:14" x14ac:dyDescent="0.3">
      <c r="A108" s="279">
        <v>30031000507</v>
      </c>
      <c r="B108" s="286">
        <v>30031000507</v>
      </c>
      <c r="C108" s="286">
        <v>30031000507</v>
      </c>
      <c r="D108" s="188">
        <f t="shared" si="3"/>
        <v>0</v>
      </c>
      <c r="E108" s="286">
        <f t="shared" si="2"/>
        <v>0</v>
      </c>
      <c r="M108" s="277">
        <v>30029000801</v>
      </c>
      <c r="N108" s="279">
        <v>30031000507</v>
      </c>
    </row>
    <row r="109" spans="1:14" x14ac:dyDescent="0.3">
      <c r="A109" s="279">
        <v>30031000600</v>
      </c>
      <c r="B109" s="287">
        <v>30031000600</v>
      </c>
      <c r="C109" s="286">
        <v>30031000600</v>
      </c>
      <c r="D109" s="188">
        <f t="shared" si="3"/>
        <v>0</v>
      </c>
      <c r="E109" s="286">
        <f t="shared" si="2"/>
        <v>0</v>
      </c>
      <c r="M109" s="277">
        <v>30029000801</v>
      </c>
      <c r="N109" s="279">
        <v>30031000600</v>
      </c>
    </row>
    <row r="110" spans="1:14" x14ac:dyDescent="0.3">
      <c r="A110" s="277">
        <v>30031000701</v>
      </c>
      <c r="B110" s="287">
        <v>30031000701</v>
      </c>
      <c r="C110" s="286">
        <v>30031000701</v>
      </c>
      <c r="D110" s="188">
        <f t="shared" si="3"/>
        <v>0</v>
      </c>
      <c r="E110" s="286">
        <f t="shared" si="2"/>
        <v>0</v>
      </c>
      <c r="M110" s="277">
        <v>30029000801</v>
      </c>
      <c r="N110" s="277">
        <v>30031000701</v>
      </c>
    </row>
    <row r="111" spans="1:14" x14ac:dyDescent="0.3">
      <c r="A111" s="279">
        <v>30031000703</v>
      </c>
      <c r="B111" s="287">
        <v>30031000703</v>
      </c>
      <c r="C111" s="286">
        <v>30031000703</v>
      </c>
      <c r="D111" s="188">
        <f t="shared" si="3"/>
        <v>0</v>
      </c>
      <c r="E111" s="286">
        <f t="shared" si="2"/>
        <v>0</v>
      </c>
      <c r="M111" s="279">
        <v>30029000802</v>
      </c>
      <c r="N111" s="279">
        <v>30031000703</v>
      </c>
    </row>
    <row r="112" spans="1:14" x14ac:dyDescent="0.3">
      <c r="A112" s="277">
        <v>30031000704</v>
      </c>
      <c r="B112" s="287">
        <v>30031000704</v>
      </c>
      <c r="C112" s="286">
        <v>30031000704</v>
      </c>
      <c r="D112" s="188">
        <f t="shared" si="3"/>
        <v>0</v>
      </c>
      <c r="E112" s="286">
        <f t="shared" si="2"/>
        <v>0</v>
      </c>
      <c r="M112" s="279">
        <v>30029000802</v>
      </c>
      <c r="N112" s="277">
        <v>30031000704</v>
      </c>
    </row>
    <row r="113" spans="1:14" x14ac:dyDescent="0.3">
      <c r="A113" s="279">
        <v>30031000800</v>
      </c>
      <c r="B113" s="287">
        <v>30031000800</v>
      </c>
      <c r="C113" s="286">
        <v>30031000800</v>
      </c>
      <c r="D113" s="188">
        <f t="shared" si="3"/>
        <v>0</v>
      </c>
      <c r="E113" s="286">
        <f t="shared" si="2"/>
        <v>0</v>
      </c>
      <c r="M113" s="279">
        <v>30029000802</v>
      </c>
      <c r="N113" s="279">
        <v>30031000800</v>
      </c>
    </row>
    <row r="114" spans="1:14" x14ac:dyDescent="0.3">
      <c r="A114" s="277">
        <v>30031000900</v>
      </c>
      <c r="B114" s="287">
        <v>30031000900</v>
      </c>
      <c r="C114" s="286">
        <v>30031000900</v>
      </c>
      <c r="D114" s="188">
        <f t="shared" si="3"/>
        <v>0</v>
      </c>
      <c r="E114" s="286">
        <f t="shared" si="2"/>
        <v>0</v>
      </c>
      <c r="M114" s="277">
        <v>30029000901</v>
      </c>
      <c r="N114" s="277">
        <v>30031000900</v>
      </c>
    </row>
    <row r="115" spans="1:14" x14ac:dyDescent="0.3">
      <c r="A115" s="279">
        <v>30031001001</v>
      </c>
      <c r="B115" s="287">
        <v>30031001001</v>
      </c>
      <c r="C115" s="286">
        <v>30031001001</v>
      </c>
      <c r="D115" s="188">
        <f t="shared" si="3"/>
        <v>0</v>
      </c>
      <c r="E115" s="286">
        <f t="shared" si="2"/>
        <v>0</v>
      </c>
      <c r="M115" s="277">
        <v>30029000901</v>
      </c>
      <c r="N115" s="279">
        <v>30031001001</v>
      </c>
    </row>
    <row r="116" spans="1:14" x14ac:dyDescent="0.3">
      <c r="A116" s="277">
        <v>30031001002</v>
      </c>
      <c r="B116" s="287">
        <v>30031001002</v>
      </c>
      <c r="C116" s="286">
        <v>30031001002</v>
      </c>
      <c r="D116" s="188">
        <f t="shared" si="3"/>
        <v>0</v>
      </c>
      <c r="E116" s="286">
        <f t="shared" si="2"/>
        <v>0</v>
      </c>
      <c r="M116" s="279">
        <v>30029000902</v>
      </c>
      <c r="N116" s="277">
        <v>30031001002</v>
      </c>
    </row>
    <row r="117" spans="1:14" x14ac:dyDescent="0.3">
      <c r="A117" s="279">
        <v>30031001101</v>
      </c>
      <c r="B117" s="287">
        <v>30031001101</v>
      </c>
      <c r="C117" s="286">
        <v>30031001101</v>
      </c>
      <c r="D117" s="188">
        <f t="shared" si="3"/>
        <v>0</v>
      </c>
      <c r="E117" s="286">
        <f t="shared" si="2"/>
        <v>0</v>
      </c>
      <c r="M117" s="279">
        <v>30029000902</v>
      </c>
      <c r="N117" s="279">
        <v>30031001101</v>
      </c>
    </row>
    <row r="118" spans="1:14" x14ac:dyDescent="0.3">
      <c r="A118" s="277">
        <v>30031001102</v>
      </c>
      <c r="B118" s="287">
        <v>30031001102</v>
      </c>
      <c r="C118" s="286">
        <v>30031001102</v>
      </c>
      <c r="D118" s="188">
        <f t="shared" si="3"/>
        <v>0</v>
      </c>
      <c r="E118" s="286">
        <f t="shared" si="2"/>
        <v>0</v>
      </c>
      <c r="M118" s="277">
        <v>30029000903</v>
      </c>
      <c r="N118" s="277">
        <v>30031001102</v>
      </c>
    </row>
    <row r="119" spans="1:14" x14ac:dyDescent="0.3">
      <c r="A119" s="279">
        <v>30031001200</v>
      </c>
      <c r="B119" s="287">
        <v>30031001200</v>
      </c>
      <c r="C119" s="286">
        <v>30031001200</v>
      </c>
      <c r="D119" s="188">
        <f t="shared" si="3"/>
        <v>0</v>
      </c>
      <c r="E119" s="286">
        <f t="shared" si="2"/>
        <v>0</v>
      </c>
      <c r="M119" s="277">
        <v>30029000903</v>
      </c>
      <c r="N119" s="279">
        <v>30031001200</v>
      </c>
    </row>
    <row r="120" spans="1:14" x14ac:dyDescent="0.3">
      <c r="A120" s="277">
        <v>30031001500</v>
      </c>
      <c r="B120" s="287">
        <v>30031001500</v>
      </c>
      <c r="C120" s="286">
        <v>30031001500</v>
      </c>
      <c r="D120" s="188">
        <f t="shared" si="3"/>
        <v>0</v>
      </c>
      <c r="E120" s="286">
        <f t="shared" si="2"/>
        <v>0</v>
      </c>
      <c r="M120" s="279">
        <v>30029001000</v>
      </c>
      <c r="N120" s="277">
        <v>30031001500</v>
      </c>
    </row>
    <row r="121" spans="1:14" x14ac:dyDescent="0.3">
      <c r="A121" s="279">
        <v>30031001600</v>
      </c>
      <c r="B121" s="287">
        <v>30031001600</v>
      </c>
      <c r="C121" s="286">
        <v>30031001600</v>
      </c>
      <c r="D121" s="188">
        <f t="shared" si="3"/>
        <v>0</v>
      </c>
      <c r="E121" s="286">
        <f t="shared" si="2"/>
        <v>0</v>
      </c>
      <c r="M121" s="277">
        <v>30029001101</v>
      </c>
      <c r="N121" s="279">
        <v>30031001600</v>
      </c>
    </row>
    <row r="122" spans="1:14" x14ac:dyDescent="0.3">
      <c r="A122" s="286">
        <v>30031001700</v>
      </c>
      <c r="B122" s="286">
        <v>30031001700</v>
      </c>
      <c r="C122" s="286">
        <v>30031001700</v>
      </c>
      <c r="D122" s="188">
        <f t="shared" si="3"/>
        <v>0</v>
      </c>
      <c r="E122" s="286">
        <f t="shared" si="2"/>
        <v>0</v>
      </c>
      <c r="M122" s="279">
        <v>30029001102</v>
      </c>
      <c r="N122" s="286">
        <v>30031001700</v>
      </c>
    </row>
    <row r="123" spans="1:14" x14ac:dyDescent="0.3">
      <c r="A123" s="284">
        <v>30033000100</v>
      </c>
      <c r="B123" s="287">
        <v>30033000100</v>
      </c>
      <c r="C123" s="286">
        <v>30033000100</v>
      </c>
      <c r="D123" s="188">
        <f t="shared" si="3"/>
        <v>0</v>
      </c>
      <c r="E123" s="286">
        <f t="shared" si="2"/>
        <v>0</v>
      </c>
      <c r="M123" s="277">
        <v>30029001201</v>
      </c>
      <c r="N123" s="284">
        <v>30033000100</v>
      </c>
    </row>
    <row r="124" spans="1:14" x14ac:dyDescent="0.3">
      <c r="A124" s="277">
        <v>30035940200</v>
      </c>
      <c r="B124" s="287">
        <v>30035940200</v>
      </c>
      <c r="C124" s="286">
        <v>30035940200</v>
      </c>
      <c r="D124" s="188">
        <f t="shared" si="3"/>
        <v>0</v>
      </c>
      <c r="E124" s="286">
        <f t="shared" si="2"/>
        <v>0</v>
      </c>
      <c r="M124" s="277">
        <v>30029001201</v>
      </c>
      <c r="N124" s="277">
        <v>30035940200</v>
      </c>
    </row>
    <row r="125" spans="1:14" x14ac:dyDescent="0.3">
      <c r="A125" s="279">
        <v>30035940400</v>
      </c>
      <c r="B125" s="287">
        <v>30035940400</v>
      </c>
      <c r="C125" s="286">
        <v>30035940400</v>
      </c>
      <c r="D125" s="188">
        <f t="shared" si="3"/>
        <v>0</v>
      </c>
      <c r="E125" s="286">
        <f t="shared" si="2"/>
        <v>0</v>
      </c>
      <c r="M125" s="279">
        <v>30029001202</v>
      </c>
      <c r="N125" s="279">
        <v>30035940400</v>
      </c>
    </row>
    <row r="126" spans="1:14" x14ac:dyDescent="0.3">
      <c r="A126" s="277">
        <v>30035976000</v>
      </c>
      <c r="B126" s="287">
        <v>30035976000</v>
      </c>
      <c r="C126" s="286">
        <v>30035976000</v>
      </c>
      <c r="D126" s="188">
        <f t="shared" si="3"/>
        <v>0</v>
      </c>
      <c r="E126" s="286">
        <f t="shared" si="2"/>
        <v>0</v>
      </c>
      <c r="M126" s="279">
        <v>30029001202</v>
      </c>
      <c r="N126" s="277">
        <v>30035976000</v>
      </c>
    </row>
    <row r="127" spans="1:14" x14ac:dyDescent="0.3">
      <c r="A127" s="284">
        <v>30035980000</v>
      </c>
      <c r="B127" s="287">
        <v>30035980000</v>
      </c>
      <c r="C127" s="286">
        <v>30035980000</v>
      </c>
      <c r="D127" s="188">
        <f t="shared" si="3"/>
        <v>0</v>
      </c>
      <c r="E127" s="286">
        <f t="shared" si="2"/>
        <v>0</v>
      </c>
      <c r="M127" s="277">
        <v>30029001303</v>
      </c>
      <c r="N127" s="284">
        <v>30035980000</v>
      </c>
    </row>
    <row r="128" spans="1:14" x14ac:dyDescent="0.3">
      <c r="A128" s="285">
        <v>30037000100</v>
      </c>
      <c r="B128" s="287">
        <v>30037000100</v>
      </c>
      <c r="C128" s="286">
        <v>30037000100</v>
      </c>
      <c r="D128" s="188">
        <f t="shared" si="3"/>
        <v>0</v>
      </c>
      <c r="E128" s="286">
        <f t="shared" si="2"/>
        <v>0</v>
      </c>
      <c r="M128" s="277">
        <v>30029001303</v>
      </c>
      <c r="N128" s="285">
        <v>30037000100</v>
      </c>
    </row>
    <row r="129" spans="1:14" x14ac:dyDescent="0.3">
      <c r="A129" s="279">
        <v>30039961701</v>
      </c>
      <c r="B129" s="287">
        <v>30039961701</v>
      </c>
      <c r="C129" s="286">
        <v>30039961701</v>
      </c>
      <c r="D129" s="188">
        <f t="shared" si="3"/>
        <v>0</v>
      </c>
      <c r="E129" s="286">
        <f t="shared" ref="E129:E192" si="4">+C129-A129</f>
        <v>0</v>
      </c>
      <c r="M129" s="279">
        <v>30029001304</v>
      </c>
      <c r="N129" s="279">
        <v>30039961701</v>
      </c>
    </row>
    <row r="130" spans="1:14" x14ac:dyDescent="0.3">
      <c r="A130" s="285">
        <v>30039961702</v>
      </c>
      <c r="B130" s="287">
        <v>30039961702</v>
      </c>
      <c r="C130" s="286">
        <v>30039961702</v>
      </c>
      <c r="D130" s="188">
        <f t="shared" ref="D130:D193" si="5">+B130-C130</f>
        <v>0</v>
      </c>
      <c r="E130" s="286">
        <f t="shared" si="4"/>
        <v>0</v>
      </c>
      <c r="M130" s="279">
        <v>30029001304</v>
      </c>
      <c r="N130" s="285">
        <v>30039961702</v>
      </c>
    </row>
    <row r="131" spans="1:14" x14ac:dyDescent="0.3">
      <c r="A131" s="279">
        <v>30041040100</v>
      </c>
      <c r="B131" s="287">
        <v>30041040100</v>
      </c>
      <c r="C131" s="286">
        <v>30041040100</v>
      </c>
      <c r="D131" s="188">
        <f t="shared" si="5"/>
        <v>0</v>
      </c>
      <c r="E131" s="286">
        <f t="shared" si="4"/>
        <v>0</v>
      </c>
      <c r="M131" s="277">
        <v>30029001305</v>
      </c>
      <c r="N131" s="279">
        <v>30041040100</v>
      </c>
    </row>
    <row r="132" spans="1:14" x14ac:dyDescent="0.3">
      <c r="A132" s="277">
        <v>30041040200</v>
      </c>
      <c r="B132" s="287">
        <v>30041040200</v>
      </c>
      <c r="C132" s="286">
        <v>30041040200</v>
      </c>
      <c r="D132" s="188">
        <f t="shared" si="5"/>
        <v>0</v>
      </c>
      <c r="E132" s="286">
        <f t="shared" si="4"/>
        <v>0</v>
      </c>
      <c r="M132" s="277">
        <v>30029001305</v>
      </c>
      <c r="N132" s="277">
        <v>30041040200</v>
      </c>
    </row>
    <row r="133" spans="1:14" x14ac:dyDescent="0.3">
      <c r="A133" s="279">
        <v>30041040300</v>
      </c>
      <c r="B133" s="287">
        <v>30041040300</v>
      </c>
      <c r="C133" s="286">
        <v>30041040300</v>
      </c>
      <c r="D133" s="188">
        <f t="shared" si="5"/>
        <v>0</v>
      </c>
      <c r="E133" s="286">
        <f t="shared" si="4"/>
        <v>0</v>
      </c>
      <c r="M133" s="279">
        <v>30029001306</v>
      </c>
      <c r="N133" s="279">
        <v>30041040300</v>
      </c>
    </row>
    <row r="134" spans="1:14" x14ac:dyDescent="0.3">
      <c r="A134" s="277">
        <v>30041040400</v>
      </c>
      <c r="B134" s="287">
        <v>30041040400</v>
      </c>
      <c r="C134" s="286">
        <v>30041040400</v>
      </c>
      <c r="D134" s="188">
        <f t="shared" si="5"/>
        <v>0</v>
      </c>
      <c r="E134" s="286">
        <f t="shared" si="4"/>
        <v>0</v>
      </c>
      <c r="M134" s="279">
        <v>30029001306</v>
      </c>
      <c r="N134" s="277">
        <v>30041040400</v>
      </c>
    </row>
    <row r="135" spans="1:14" x14ac:dyDescent="0.3">
      <c r="A135" s="279">
        <v>30041040500</v>
      </c>
      <c r="B135" s="287">
        <v>30041040500</v>
      </c>
      <c r="C135" s="286">
        <v>30041040500</v>
      </c>
      <c r="D135" s="188">
        <f t="shared" si="5"/>
        <v>0</v>
      </c>
      <c r="E135" s="286">
        <f t="shared" si="4"/>
        <v>0</v>
      </c>
      <c r="M135" s="277">
        <v>30029001401</v>
      </c>
      <c r="N135" s="279">
        <v>30041040500</v>
      </c>
    </row>
    <row r="136" spans="1:14" x14ac:dyDescent="0.3">
      <c r="A136" s="285">
        <v>30041940300</v>
      </c>
      <c r="B136" s="287">
        <v>30041940300</v>
      </c>
      <c r="C136" s="286">
        <v>30041940300</v>
      </c>
      <c r="D136" s="188">
        <f t="shared" si="5"/>
        <v>0</v>
      </c>
      <c r="E136" s="286">
        <f t="shared" si="4"/>
        <v>0</v>
      </c>
      <c r="M136" s="279">
        <v>30029001402</v>
      </c>
      <c r="N136" s="285">
        <v>30041940300</v>
      </c>
    </row>
    <row r="137" spans="1:14" x14ac:dyDescent="0.3">
      <c r="A137" s="279">
        <v>30043962201</v>
      </c>
      <c r="B137" s="287">
        <v>30043962201</v>
      </c>
      <c r="C137" s="286">
        <v>30043962201</v>
      </c>
      <c r="D137" s="188">
        <f t="shared" si="5"/>
        <v>0</v>
      </c>
      <c r="E137" s="286">
        <f t="shared" si="4"/>
        <v>0</v>
      </c>
      <c r="M137" s="277">
        <v>30029001701</v>
      </c>
      <c r="N137" s="279">
        <v>30043962201</v>
      </c>
    </row>
    <row r="138" spans="1:14" ht="15" thickBot="1" x14ac:dyDescent="0.35">
      <c r="A138" s="280">
        <v>30043962202</v>
      </c>
      <c r="B138" s="287">
        <v>30043962202</v>
      </c>
      <c r="C138" s="286">
        <v>30043962202</v>
      </c>
      <c r="D138" s="188">
        <f t="shared" si="5"/>
        <v>0</v>
      </c>
      <c r="E138" s="286">
        <f t="shared" si="4"/>
        <v>0</v>
      </c>
      <c r="M138" s="277">
        <v>30029001701</v>
      </c>
      <c r="N138" s="280">
        <v>30043962202</v>
      </c>
    </row>
    <row r="139" spans="1:14" x14ac:dyDescent="0.3">
      <c r="A139" s="284">
        <v>30043962300</v>
      </c>
      <c r="B139" s="287">
        <v>30043962300</v>
      </c>
      <c r="C139" s="286">
        <v>30043962300</v>
      </c>
      <c r="D139" s="188">
        <f t="shared" si="5"/>
        <v>0</v>
      </c>
      <c r="E139" s="286">
        <f t="shared" si="4"/>
        <v>0</v>
      </c>
      <c r="M139" s="277">
        <v>30029001701</v>
      </c>
      <c r="N139" s="284">
        <v>30043962300</v>
      </c>
    </row>
    <row r="140" spans="1:14" x14ac:dyDescent="0.3">
      <c r="A140" s="285">
        <v>30045000100</v>
      </c>
      <c r="B140" s="287">
        <v>30045000100</v>
      </c>
      <c r="C140" s="286">
        <v>30045000100</v>
      </c>
      <c r="D140" s="188">
        <f t="shared" si="5"/>
        <v>0</v>
      </c>
      <c r="E140" s="286">
        <f t="shared" si="4"/>
        <v>0</v>
      </c>
      <c r="M140" s="279">
        <v>30029001702</v>
      </c>
      <c r="N140" s="285">
        <v>30045000100</v>
      </c>
    </row>
    <row r="141" spans="1:14" x14ac:dyDescent="0.3">
      <c r="A141" s="279">
        <v>30047000100</v>
      </c>
      <c r="B141" s="287">
        <v>30047000100</v>
      </c>
      <c r="C141" s="286">
        <v>30047000100</v>
      </c>
      <c r="D141" s="188">
        <f t="shared" si="5"/>
        <v>0</v>
      </c>
      <c r="E141" s="286">
        <f t="shared" si="4"/>
        <v>0</v>
      </c>
      <c r="M141" s="279">
        <v>30029001702</v>
      </c>
      <c r="N141" s="279">
        <v>30047000100</v>
      </c>
    </row>
    <row r="142" spans="1:14" ht="15" thickBot="1" x14ac:dyDescent="0.35">
      <c r="A142" s="280">
        <v>30047000200</v>
      </c>
      <c r="B142" s="287">
        <v>30047000200</v>
      </c>
      <c r="C142" s="286">
        <v>30047000200</v>
      </c>
      <c r="D142" s="188">
        <f t="shared" si="5"/>
        <v>0</v>
      </c>
      <c r="E142" s="286">
        <f t="shared" si="4"/>
        <v>0</v>
      </c>
      <c r="M142" s="279">
        <v>30029001702</v>
      </c>
      <c r="N142" s="280">
        <v>30047000200</v>
      </c>
    </row>
    <row r="143" spans="1:14" x14ac:dyDescent="0.3">
      <c r="A143" s="286">
        <v>30047940304</v>
      </c>
      <c r="B143" s="286">
        <v>30047940304</v>
      </c>
      <c r="C143" s="286">
        <v>30047940304</v>
      </c>
      <c r="D143" s="188">
        <f t="shared" si="5"/>
        <v>0</v>
      </c>
      <c r="E143" s="286">
        <f t="shared" si="4"/>
        <v>0</v>
      </c>
      <c r="F143" s="188"/>
      <c r="G143" s="188"/>
      <c r="M143" s="277">
        <v>30029001703</v>
      </c>
      <c r="N143" s="286">
        <v>30047940304</v>
      </c>
    </row>
    <row r="144" spans="1:14" x14ac:dyDescent="0.3">
      <c r="A144" s="286">
        <v>30047940305</v>
      </c>
      <c r="B144" s="286">
        <v>30047940305</v>
      </c>
      <c r="C144" s="286">
        <v>30047940305</v>
      </c>
      <c r="D144" s="188">
        <f t="shared" si="5"/>
        <v>0</v>
      </c>
      <c r="E144" s="286">
        <f t="shared" si="4"/>
        <v>0</v>
      </c>
      <c r="F144" s="188"/>
      <c r="G144" s="188"/>
      <c r="M144" s="277">
        <v>30029001703</v>
      </c>
      <c r="N144" s="286">
        <v>30047940305</v>
      </c>
    </row>
    <row r="145" spans="1:14" x14ac:dyDescent="0.3">
      <c r="A145" s="286">
        <v>30047940306</v>
      </c>
      <c r="B145" s="286">
        <v>30047940306</v>
      </c>
      <c r="C145" s="286">
        <v>30047940306</v>
      </c>
      <c r="D145" s="188">
        <f t="shared" si="5"/>
        <v>0</v>
      </c>
      <c r="E145" s="286">
        <f t="shared" si="4"/>
        <v>0</v>
      </c>
      <c r="M145" s="277">
        <v>30029001703</v>
      </c>
      <c r="N145" s="286">
        <v>30047940306</v>
      </c>
    </row>
    <row r="146" spans="1:14" x14ac:dyDescent="0.3">
      <c r="A146" s="286">
        <v>30047940307</v>
      </c>
      <c r="B146" s="286">
        <v>30047940307</v>
      </c>
      <c r="C146" s="286">
        <v>30047940307</v>
      </c>
      <c r="D146" s="188">
        <f t="shared" si="5"/>
        <v>0</v>
      </c>
      <c r="E146" s="286">
        <f t="shared" si="4"/>
        <v>0</v>
      </c>
      <c r="F146" s="188"/>
      <c r="M146" s="279">
        <v>30031000101</v>
      </c>
      <c r="N146" s="286">
        <v>30047940307</v>
      </c>
    </row>
    <row r="147" spans="1:14" x14ac:dyDescent="0.3">
      <c r="A147" s="279">
        <v>30047940400</v>
      </c>
      <c r="B147" s="287">
        <v>30047940400</v>
      </c>
      <c r="C147" s="286">
        <v>30047940400</v>
      </c>
      <c r="D147" s="188">
        <f t="shared" si="5"/>
        <v>0</v>
      </c>
      <c r="E147" s="286">
        <f t="shared" si="4"/>
        <v>0</v>
      </c>
      <c r="M147" s="279">
        <v>30031000101</v>
      </c>
      <c r="N147" s="279">
        <v>30047940400</v>
      </c>
    </row>
    <row r="148" spans="1:14" x14ac:dyDescent="0.3">
      <c r="A148" s="277">
        <v>30047940500</v>
      </c>
      <c r="B148" s="287">
        <v>30047940500</v>
      </c>
      <c r="C148" s="286">
        <v>30047940500</v>
      </c>
      <c r="D148" s="188">
        <f t="shared" si="5"/>
        <v>0</v>
      </c>
      <c r="E148" s="286">
        <f t="shared" si="4"/>
        <v>0</v>
      </c>
      <c r="M148" s="277">
        <v>30031000104</v>
      </c>
      <c r="N148" s="277">
        <v>30047940500</v>
      </c>
    </row>
    <row r="149" spans="1:14" ht="15" thickBot="1" x14ac:dyDescent="0.35">
      <c r="A149" s="282">
        <v>30047940600</v>
      </c>
      <c r="B149" s="287">
        <v>30047940600</v>
      </c>
      <c r="C149" s="286">
        <v>30047940600</v>
      </c>
      <c r="D149" s="188">
        <f t="shared" si="5"/>
        <v>0</v>
      </c>
      <c r="E149" s="286">
        <f t="shared" si="4"/>
        <v>0</v>
      </c>
      <c r="M149" s="277">
        <v>30031000104</v>
      </c>
      <c r="N149" s="282">
        <v>30047940600</v>
      </c>
    </row>
    <row r="150" spans="1:14" x14ac:dyDescent="0.3">
      <c r="A150" s="285">
        <v>30047940700</v>
      </c>
      <c r="B150" s="287">
        <v>30047940700</v>
      </c>
      <c r="C150" s="286">
        <v>30047940700</v>
      </c>
      <c r="D150" s="188">
        <f t="shared" si="5"/>
        <v>0</v>
      </c>
      <c r="E150" s="286">
        <f t="shared" si="4"/>
        <v>0</v>
      </c>
      <c r="M150" s="279">
        <v>30031000105</v>
      </c>
      <c r="N150" s="285">
        <v>30047940700</v>
      </c>
    </row>
    <row r="151" spans="1:14" ht="15" thickBot="1" x14ac:dyDescent="0.35">
      <c r="A151" s="282">
        <v>30049000100</v>
      </c>
      <c r="B151" s="287">
        <v>30049000100</v>
      </c>
      <c r="C151" s="286">
        <v>30049000100</v>
      </c>
      <c r="D151" s="188">
        <f t="shared" si="5"/>
        <v>0</v>
      </c>
      <c r="E151" s="286">
        <f t="shared" si="4"/>
        <v>0</v>
      </c>
      <c r="M151" s="279">
        <v>30031000105</v>
      </c>
      <c r="N151" s="282">
        <v>30049000100</v>
      </c>
    </row>
    <row r="152" spans="1:14" x14ac:dyDescent="0.3">
      <c r="A152" s="277">
        <v>30049000200</v>
      </c>
      <c r="B152" s="287">
        <v>30049000200</v>
      </c>
      <c r="C152" s="286">
        <v>30049000200</v>
      </c>
      <c r="D152" s="188">
        <f t="shared" si="5"/>
        <v>0</v>
      </c>
      <c r="E152" s="286">
        <f t="shared" si="4"/>
        <v>0</v>
      </c>
      <c r="M152" s="277">
        <v>30031000201</v>
      </c>
      <c r="N152" s="277">
        <v>30049000200</v>
      </c>
    </row>
    <row r="153" spans="1:14" ht="15" thickBot="1" x14ac:dyDescent="0.35">
      <c r="A153" s="282">
        <v>30049000300</v>
      </c>
      <c r="B153" s="287">
        <v>30049000300</v>
      </c>
      <c r="C153" s="286">
        <v>30049000300</v>
      </c>
      <c r="D153" s="188">
        <f t="shared" si="5"/>
        <v>0</v>
      </c>
      <c r="E153" s="286">
        <f t="shared" si="4"/>
        <v>0</v>
      </c>
      <c r="M153" s="277">
        <v>30031000201</v>
      </c>
      <c r="N153" s="282">
        <v>30049000300</v>
      </c>
    </row>
    <row r="154" spans="1:14" x14ac:dyDescent="0.3">
      <c r="A154" s="277">
        <v>30049000400</v>
      </c>
      <c r="B154" s="287">
        <v>30049000400</v>
      </c>
      <c r="C154" s="286">
        <v>30049000400</v>
      </c>
      <c r="D154" s="188">
        <f t="shared" si="5"/>
        <v>0</v>
      </c>
      <c r="E154" s="286">
        <f t="shared" si="4"/>
        <v>0</v>
      </c>
      <c r="M154" s="277">
        <v>30031000201</v>
      </c>
      <c r="N154" s="277">
        <v>30049000400</v>
      </c>
    </row>
    <row r="155" spans="1:14" x14ac:dyDescent="0.3">
      <c r="A155" s="279">
        <v>30049000501</v>
      </c>
      <c r="B155" s="287">
        <v>30049000501</v>
      </c>
      <c r="C155" s="286">
        <v>30049000501</v>
      </c>
      <c r="D155" s="188">
        <f t="shared" si="5"/>
        <v>0</v>
      </c>
      <c r="E155" s="286">
        <f t="shared" si="4"/>
        <v>0</v>
      </c>
      <c r="M155" s="279">
        <v>30031000202</v>
      </c>
      <c r="N155" s="279">
        <v>30049000501</v>
      </c>
    </row>
    <row r="156" spans="1:14" x14ac:dyDescent="0.3">
      <c r="A156" s="277">
        <v>30049000503</v>
      </c>
      <c r="B156" s="287">
        <v>30049000503</v>
      </c>
      <c r="C156" s="286">
        <v>30049000503</v>
      </c>
      <c r="D156" s="188">
        <f t="shared" si="5"/>
        <v>0</v>
      </c>
      <c r="E156" s="286">
        <f t="shared" si="4"/>
        <v>0</v>
      </c>
      <c r="M156" s="279">
        <v>30031000202</v>
      </c>
      <c r="N156" s="277">
        <v>30049000503</v>
      </c>
    </row>
    <row r="157" spans="1:14" x14ac:dyDescent="0.3">
      <c r="A157" s="279">
        <v>30049000504</v>
      </c>
      <c r="B157" s="287">
        <v>30049000504</v>
      </c>
      <c r="C157" s="286">
        <v>30049000504</v>
      </c>
      <c r="D157" s="188">
        <f t="shared" si="5"/>
        <v>0</v>
      </c>
      <c r="E157" s="286">
        <f t="shared" si="4"/>
        <v>0</v>
      </c>
      <c r="M157" s="279">
        <v>30031000202</v>
      </c>
      <c r="N157" s="279">
        <v>30049000504</v>
      </c>
    </row>
    <row r="158" spans="1:14" x14ac:dyDescent="0.3">
      <c r="A158" s="277">
        <v>30049000600</v>
      </c>
      <c r="B158" s="287">
        <v>30049000600</v>
      </c>
      <c r="C158" s="286">
        <v>30049000600</v>
      </c>
      <c r="D158" s="188">
        <f t="shared" si="5"/>
        <v>0</v>
      </c>
      <c r="E158" s="286">
        <f t="shared" si="4"/>
        <v>0</v>
      </c>
      <c r="M158" s="277">
        <v>30031000300</v>
      </c>
      <c r="N158" s="277">
        <v>30049000600</v>
      </c>
    </row>
    <row r="159" spans="1:14" x14ac:dyDescent="0.3">
      <c r="A159" s="279">
        <v>30049000701</v>
      </c>
      <c r="B159" s="287">
        <v>30049000701</v>
      </c>
      <c r="C159" s="286">
        <v>30049000701</v>
      </c>
      <c r="D159" s="188">
        <f t="shared" si="5"/>
        <v>0</v>
      </c>
      <c r="E159" s="286">
        <f t="shared" si="4"/>
        <v>0</v>
      </c>
      <c r="M159" s="279">
        <v>30031000400</v>
      </c>
      <c r="N159" s="279">
        <v>30049000701</v>
      </c>
    </row>
    <row r="160" spans="1:14" ht="15" thickBot="1" x14ac:dyDescent="0.35">
      <c r="A160" s="280">
        <v>30049000702</v>
      </c>
      <c r="B160" s="287">
        <v>30049000702</v>
      </c>
      <c r="C160" s="286">
        <v>30049000702</v>
      </c>
      <c r="D160" s="188">
        <f t="shared" si="5"/>
        <v>0</v>
      </c>
      <c r="E160" s="286">
        <f t="shared" si="4"/>
        <v>0</v>
      </c>
      <c r="M160" s="279">
        <v>30031000400</v>
      </c>
      <c r="N160" s="280">
        <v>30049000702</v>
      </c>
    </row>
    <row r="161" spans="1:14" x14ac:dyDescent="0.3">
      <c r="A161" s="279">
        <v>30049000800</v>
      </c>
      <c r="B161" s="287">
        <v>30049000800</v>
      </c>
      <c r="C161" s="286">
        <v>30049000800</v>
      </c>
      <c r="D161" s="188">
        <f t="shared" si="5"/>
        <v>0</v>
      </c>
      <c r="E161" s="286">
        <f t="shared" si="4"/>
        <v>0</v>
      </c>
      <c r="M161" s="277">
        <v>30031000502</v>
      </c>
      <c r="N161" s="279">
        <v>30049000800</v>
      </c>
    </row>
    <row r="162" spans="1:14" x14ac:dyDescent="0.3">
      <c r="A162" s="277">
        <v>30049000900</v>
      </c>
      <c r="B162" s="287">
        <v>30049000900</v>
      </c>
      <c r="C162" s="286">
        <v>30049000900</v>
      </c>
      <c r="D162" s="188">
        <f t="shared" si="5"/>
        <v>0</v>
      </c>
      <c r="E162" s="286">
        <f t="shared" si="4"/>
        <v>0</v>
      </c>
      <c r="M162" s="277">
        <v>30031000502</v>
      </c>
      <c r="N162" s="277">
        <v>30049000900</v>
      </c>
    </row>
    <row r="163" spans="1:14" x14ac:dyDescent="0.3">
      <c r="A163" s="279">
        <v>30049001000</v>
      </c>
      <c r="B163" s="287">
        <v>30049001000</v>
      </c>
      <c r="C163" s="286">
        <v>30049001000</v>
      </c>
      <c r="D163" s="188">
        <f t="shared" si="5"/>
        <v>0</v>
      </c>
      <c r="E163" s="286">
        <f t="shared" si="4"/>
        <v>0</v>
      </c>
      <c r="M163" s="277">
        <v>30031000502</v>
      </c>
      <c r="N163" s="279">
        <v>30049001000</v>
      </c>
    </row>
    <row r="164" spans="1:14" x14ac:dyDescent="0.3">
      <c r="A164" s="277">
        <v>30049001101</v>
      </c>
      <c r="B164" s="287">
        <v>30049001101</v>
      </c>
      <c r="C164" s="286">
        <v>30049001101</v>
      </c>
      <c r="D164" s="188">
        <f t="shared" si="5"/>
        <v>0</v>
      </c>
      <c r="E164" s="286">
        <f t="shared" si="4"/>
        <v>0</v>
      </c>
      <c r="M164" s="277">
        <v>30031000502</v>
      </c>
      <c r="N164" s="277">
        <v>30049001101</v>
      </c>
    </row>
    <row r="165" spans="1:14" x14ac:dyDescent="0.3">
      <c r="A165" s="279">
        <v>30049001102</v>
      </c>
      <c r="B165" s="287">
        <v>30049001102</v>
      </c>
      <c r="C165" s="286">
        <v>30049001102</v>
      </c>
      <c r="D165" s="188">
        <f t="shared" si="5"/>
        <v>0</v>
      </c>
      <c r="E165" s="286">
        <f t="shared" si="4"/>
        <v>0</v>
      </c>
      <c r="M165" s="279">
        <v>30031000504</v>
      </c>
      <c r="N165" s="279">
        <v>30049001102</v>
      </c>
    </row>
    <row r="166" spans="1:14" x14ac:dyDescent="0.3">
      <c r="A166" s="277">
        <v>30049001201</v>
      </c>
      <c r="B166" s="287">
        <v>30049001201</v>
      </c>
      <c r="C166" s="286">
        <v>30049001201</v>
      </c>
      <c r="D166" s="188">
        <f t="shared" si="5"/>
        <v>0</v>
      </c>
      <c r="E166" s="286">
        <f t="shared" si="4"/>
        <v>0</v>
      </c>
      <c r="M166" s="279">
        <v>30031000505</v>
      </c>
      <c r="N166" s="277">
        <v>30049001201</v>
      </c>
    </row>
    <row r="167" spans="1:14" x14ac:dyDescent="0.3">
      <c r="A167" s="284">
        <v>30049001202</v>
      </c>
      <c r="B167" s="287">
        <v>30049001202</v>
      </c>
      <c r="C167" s="286">
        <v>30049001202</v>
      </c>
      <c r="D167" s="188">
        <f t="shared" si="5"/>
        <v>0</v>
      </c>
      <c r="E167" s="286">
        <f t="shared" si="4"/>
        <v>0</v>
      </c>
      <c r="M167" s="277">
        <v>30031000505</v>
      </c>
      <c r="N167" s="284">
        <v>30049001202</v>
      </c>
    </row>
    <row r="168" spans="1:14" x14ac:dyDescent="0.3">
      <c r="A168" s="285">
        <v>30051050100</v>
      </c>
      <c r="B168" s="287">
        <v>30051050100</v>
      </c>
      <c r="C168" s="286">
        <v>30051050100</v>
      </c>
      <c r="D168" s="188">
        <f t="shared" si="5"/>
        <v>0</v>
      </c>
      <c r="E168" s="286">
        <f t="shared" si="4"/>
        <v>0</v>
      </c>
      <c r="M168" s="277">
        <v>30031000505</v>
      </c>
      <c r="N168" s="285">
        <v>30051050100</v>
      </c>
    </row>
    <row r="169" spans="1:14" x14ac:dyDescent="0.3">
      <c r="A169" s="279">
        <v>30053000100</v>
      </c>
      <c r="B169" s="287">
        <v>30053000100</v>
      </c>
      <c r="C169" s="286">
        <v>30053000100</v>
      </c>
      <c r="D169" s="188">
        <f t="shared" si="5"/>
        <v>0</v>
      </c>
      <c r="E169" s="286">
        <f t="shared" si="4"/>
        <v>0</v>
      </c>
      <c r="M169" s="277">
        <v>30031000505</v>
      </c>
      <c r="N169" s="279">
        <v>30053000100</v>
      </c>
    </row>
    <row r="170" spans="1:14" x14ac:dyDescent="0.3">
      <c r="A170" s="277">
        <v>30053000200</v>
      </c>
      <c r="B170" s="287">
        <v>30053000200</v>
      </c>
      <c r="C170" s="286">
        <v>30053000200</v>
      </c>
      <c r="D170" s="188">
        <f t="shared" si="5"/>
        <v>0</v>
      </c>
      <c r="E170" s="286">
        <f t="shared" si="4"/>
        <v>0</v>
      </c>
      <c r="M170" s="279">
        <v>30031000506</v>
      </c>
      <c r="N170" s="277">
        <v>30053000200</v>
      </c>
    </row>
    <row r="171" spans="1:14" x14ac:dyDescent="0.3">
      <c r="A171" s="279">
        <v>30053000300</v>
      </c>
      <c r="B171" s="287">
        <v>30053000300</v>
      </c>
      <c r="C171" s="286">
        <v>30053000300</v>
      </c>
      <c r="D171" s="188">
        <f t="shared" si="5"/>
        <v>0</v>
      </c>
      <c r="E171" s="286">
        <f t="shared" si="4"/>
        <v>0</v>
      </c>
      <c r="M171" s="277">
        <v>30031000506</v>
      </c>
      <c r="N171" s="279">
        <v>30053000300</v>
      </c>
    </row>
    <row r="172" spans="1:14" x14ac:dyDescent="0.3">
      <c r="A172" s="277">
        <v>30053000401</v>
      </c>
      <c r="B172" s="287">
        <v>30053000401</v>
      </c>
      <c r="C172" s="286">
        <v>30053000401</v>
      </c>
      <c r="D172" s="188">
        <f t="shared" si="5"/>
        <v>0</v>
      </c>
      <c r="E172" s="286">
        <f t="shared" si="4"/>
        <v>0</v>
      </c>
      <c r="M172" s="277">
        <v>30031000506</v>
      </c>
      <c r="N172" s="277">
        <v>30053000401</v>
      </c>
    </row>
    <row r="173" spans="1:14" x14ac:dyDescent="0.3">
      <c r="A173" s="279">
        <v>30053000402</v>
      </c>
      <c r="B173" s="287">
        <v>30053000402</v>
      </c>
      <c r="C173" s="286">
        <v>30053000402</v>
      </c>
      <c r="D173" s="188">
        <f t="shared" si="5"/>
        <v>0</v>
      </c>
      <c r="E173" s="286">
        <f t="shared" si="4"/>
        <v>0</v>
      </c>
      <c r="M173" s="277">
        <v>30031000506</v>
      </c>
      <c r="N173" s="279">
        <v>30053000402</v>
      </c>
    </row>
    <row r="174" spans="1:14" x14ac:dyDescent="0.3">
      <c r="A174" s="285">
        <v>30053000500</v>
      </c>
      <c r="B174" s="287">
        <v>30053000500</v>
      </c>
      <c r="C174" s="286">
        <v>30053000500</v>
      </c>
      <c r="D174" s="188">
        <f t="shared" si="5"/>
        <v>0</v>
      </c>
      <c r="E174" s="286">
        <f t="shared" si="4"/>
        <v>0</v>
      </c>
      <c r="M174" s="279">
        <v>30031000507</v>
      </c>
      <c r="N174" s="285">
        <v>30053000500</v>
      </c>
    </row>
    <row r="175" spans="1:14" x14ac:dyDescent="0.3">
      <c r="A175" s="285">
        <v>30055954000</v>
      </c>
      <c r="B175" s="287">
        <v>30055954000</v>
      </c>
      <c r="C175" s="286">
        <v>30055954000</v>
      </c>
      <c r="D175" s="188">
        <f t="shared" si="5"/>
        <v>0</v>
      </c>
      <c r="E175" s="286">
        <f t="shared" si="4"/>
        <v>0</v>
      </c>
      <c r="M175" s="277">
        <v>30031000507</v>
      </c>
      <c r="N175" s="285">
        <v>30055954000</v>
      </c>
    </row>
    <row r="176" spans="1:14" x14ac:dyDescent="0.3">
      <c r="A176" s="279">
        <v>30057000101</v>
      </c>
      <c r="B176" s="287">
        <v>30057000101</v>
      </c>
      <c r="C176" s="286">
        <v>30057000101</v>
      </c>
      <c r="D176" s="188">
        <f t="shared" si="5"/>
        <v>0</v>
      </c>
      <c r="E176" s="286">
        <f t="shared" si="4"/>
        <v>0</v>
      </c>
      <c r="M176" s="277">
        <v>30031000507</v>
      </c>
      <c r="N176" s="279">
        <v>30057000101</v>
      </c>
    </row>
    <row r="177" spans="1:14" x14ac:dyDescent="0.3">
      <c r="A177" s="277">
        <v>30057000102</v>
      </c>
      <c r="B177" s="287">
        <v>30057000102</v>
      </c>
      <c r="C177" s="286">
        <v>30057000102</v>
      </c>
      <c r="D177" s="188">
        <f t="shared" si="5"/>
        <v>0</v>
      </c>
      <c r="E177" s="286">
        <f t="shared" si="4"/>
        <v>0</v>
      </c>
      <c r="M177" s="277">
        <v>30031000507</v>
      </c>
      <c r="N177" s="277">
        <v>30057000102</v>
      </c>
    </row>
    <row r="178" spans="1:14" x14ac:dyDescent="0.3">
      <c r="A178" s="279">
        <v>30057000200</v>
      </c>
      <c r="B178" s="287">
        <v>30057000200</v>
      </c>
      <c r="C178" s="286">
        <v>30057000200</v>
      </c>
      <c r="D178" s="188">
        <f t="shared" si="5"/>
        <v>0</v>
      </c>
      <c r="E178" s="286">
        <f t="shared" si="4"/>
        <v>0</v>
      </c>
      <c r="M178" s="279">
        <v>30031000600</v>
      </c>
      <c r="N178" s="279">
        <v>30057000200</v>
      </c>
    </row>
    <row r="179" spans="1:14" x14ac:dyDescent="0.3">
      <c r="A179" s="285">
        <v>30057000300</v>
      </c>
      <c r="B179" s="287">
        <v>30057000300</v>
      </c>
      <c r="C179" s="286">
        <v>30057000300</v>
      </c>
      <c r="D179" s="188">
        <f t="shared" si="5"/>
        <v>0</v>
      </c>
      <c r="E179" s="286">
        <f t="shared" si="4"/>
        <v>0</v>
      </c>
      <c r="M179" s="279">
        <v>30031000600</v>
      </c>
      <c r="N179" s="285">
        <v>30057000300</v>
      </c>
    </row>
    <row r="180" spans="1:14" x14ac:dyDescent="0.3">
      <c r="A180" s="285">
        <v>30059000100</v>
      </c>
      <c r="B180" s="287">
        <v>30059000100</v>
      </c>
      <c r="C180" s="286">
        <v>30059000100</v>
      </c>
      <c r="D180" s="188">
        <f t="shared" si="5"/>
        <v>0</v>
      </c>
      <c r="E180" s="286">
        <f t="shared" si="4"/>
        <v>0</v>
      </c>
      <c r="M180" s="277">
        <v>30031000701</v>
      </c>
      <c r="N180" s="285">
        <v>30059000100</v>
      </c>
    </row>
    <row r="181" spans="1:14" x14ac:dyDescent="0.3">
      <c r="A181" s="279">
        <v>30061964500</v>
      </c>
      <c r="B181" s="287">
        <v>30061964500</v>
      </c>
      <c r="C181" s="286">
        <v>30061964500</v>
      </c>
      <c r="D181" s="188">
        <f t="shared" si="5"/>
        <v>0</v>
      </c>
      <c r="E181" s="286">
        <f t="shared" si="4"/>
        <v>0</v>
      </c>
      <c r="M181" s="277">
        <v>30031000701</v>
      </c>
      <c r="N181" s="279">
        <v>30061964500</v>
      </c>
    </row>
    <row r="182" spans="1:14" x14ac:dyDescent="0.3">
      <c r="A182" s="285">
        <v>30061964600</v>
      </c>
      <c r="B182" s="287">
        <v>30061964600</v>
      </c>
      <c r="C182" s="286">
        <v>30061964600</v>
      </c>
      <c r="D182" s="188">
        <f t="shared" si="5"/>
        <v>0</v>
      </c>
      <c r="E182" s="286">
        <f t="shared" si="4"/>
        <v>0</v>
      </c>
      <c r="M182" s="279">
        <v>30031000703</v>
      </c>
      <c r="N182" s="285">
        <v>30061964600</v>
      </c>
    </row>
    <row r="183" spans="1:14" x14ac:dyDescent="0.3">
      <c r="A183" s="279">
        <v>30063000100</v>
      </c>
      <c r="B183" s="287">
        <v>30063000100</v>
      </c>
      <c r="C183" s="286">
        <v>30063000100</v>
      </c>
      <c r="D183" s="188">
        <f t="shared" si="5"/>
        <v>0</v>
      </c>
      <c r="E183" s="286">
        <f t="shared" si="4"/>
        <v>0</v>
      </c>
      <c r="M183" s="277">
        <v>30031000704</v>
      </c>
      <c r="N183" s="279">
        <v>30063000100</v>
      </c>
    </row>
    <row r="184" spans="1:14" x14ac:dyDescent="0.3">
      <c r="A184" s="286">
        <v>30063000203</v>
      </c>
      <c r="B184" s="286">
        <v>30063000203</v>
      </c>
      <c r="C184" s="286">
        <v>30063000203</v>
      </c>
      <c r="D184" s="188">
        <f t="shared" si="5"/>
        <v>0</v>
      </c>
      <c r="E184" s="286">
        <f t="shared" si="4"/>
        <v>0</v>
      </c>
      <c r="M184" s="279">
        <v>30031000800</v>
      </c>
      <c r="N184" s="286">
        <v>30063000203</v>
      </c>
    </row>
    <row r="185" spans="1:14" x14ac:dyDescent="0.3">
      <c r="A185" s="286">
        <v>30063000204</v>
      </c>
      <c r="B185" s="286">
        <v>30063000204</v>
      </c>
      <c r="C185" s="286">
        <v>30063000204</v>
      </c>
      <c r="D185" s="188">
        <f t="shared" si="5"/>
        <v>0</v>
      </c>
      <c r="E185" s="286">
        <f t="shared" si="4"/>
        <v>0</v>
      </c>
      <c r="F185" s="188"/>
      <c r="G185" s="188"/>
      <c r="M185" s="279">
        <v>30031000800</v>
      </c>
      <c r="N185" s="286">
        <v>30063000204</v>
      </c>
    </row>
    <row r="186" spans="1:14" x14ac:dyDescent="0.3">
      <c r="A186" s="286">
        <v>30063000205</v>
      </c>
      <c r="B186" s="286">
        <v>30063000205</v>
      </c>
      <c r="C186" s="286">
        <v>30063000205</v>
      </c>
      <c r="D186" s="188">
        <f t="shared" si="5"/>
        <v>0</v>
      </c>
      <c r="E186" s="286">
        <f t="shared" si="4"/>
        <v>0</v>
      </c>
      <c r="M186" s="279">
        <v>30031000800</v>
      </c>
      <c r="N186" s="286">
        <v>30063000205</v>
      </c>
    </row>
    <row r="187" spans="1:14" ht="15" thickBot="1" x14ac:dyDescent="0.35">
      <c r="A187" s="176">
        <v>30063000206</v>
      </c>
      <c r="B187" s="286">
        <v>30063000206</v>
      </c>
      <c r="C187" s="286">
        <v>30063000206</v>
      </c>
      <c r="D187" s="188">
        <f t="shared" si="5"/>
        <v>0</v>
      </c>
      <c r="E187" s="286">
        <f t="shared" si="4"/>
        <v>0</v>
      </c>
      <c r="F187" s="188"/>
      <c r="G187" s="188"/>
      <c r="M187" s="277">
        <v>30031000900</v>
      </c>
      <c r="N187" s="176">
        <v>30063000206</v>
      </c>
    </row>
    <row r="188" spans="1:14" x14ac:dyDescent="0.3">
      <c r="A188" s="277">
        <v>30063000300</v>
      </c>
      <c r="B188" s="287">
        <v>30063000300</v>
      </c>
      <c r="C188" s="286">
        <v>30063000300</v>
      </c>
      <c r="D188" s="188">
        <f t="shared" si="5"/>
        <v>0</v>
      </c>
      <c r="E188" s="286">
        <f t="shared" si="4"/>
        <v>0</v>
      </c>
      <c r="M188" s="277">
        <v>30031000900</v>
      </c>
      <c r="N188" s="277">
        <v>30063000300</v>
      </c>
    </row>
    <row r="189" spans="1:14" x14ac:dyDescent="0.3">
      <c r="A189" s="279">
        <v>30063000400</v>
      </c>
      <c r="B189" s="287">
        <v>30063000400</v>
      </c>
      <c r="C189" s="286">
        <v>30063000400</v>
      </c>
      <c r="D189" s="188">
        <f t="shared" si="5"/>
        <v>0</v>
      </c>
      <c r="E189" s="286">
        <f t="shared" si="4"/>
        <v>0</v>
      </c>
      <c r="M189" s="279">
        <v>30031001001</v>
      </c>
      <c r="N189" s="279">
        <v>30063000400</v>
      </c>
    </row>
    <row r="190" spans="1:14" x14ac:dyDescent="0.3">
      <c r="A190" s="277">
        <v>30063000501</v>
      </c>
      <c r="B190" s="287">
        <v>30063000501</v>
      </c>
      <c r="C190" s="286">
        <v>30063000501</v>
      </c>
      <c r="D190" s="188">
        <f t="shared" si="5"/>
        <v>0</v>
      </c>
      <c r="E190" s="286">
        <f t="shared" si="4"/>
        <v>0</v>
      </c>
      <c r="M190" s="277">
        <v>30031001002</v>
      </c>
      <c r="N190" s="277">
        <v>30063000501</v>
      </c>
    </row>
    <row r="191" spans="1:14" x14ac:dyDescent="0.3">
      <c r="A191" s="279">
        <v>30063000502</v>
      </c>
      <c r="B191" s="287">
        <v>30063000502</v>
      </c>
      <c r="C191" s="286">
        <v>30063000502</v>
      </c>
      <c r="D191" s="188">
        <f t="shared" si="5"/>
        <v>0</v>
      </c>
      <c r="E191" s="286">
        <f t="shared" si="4"/>
        <v>0</v>
      </c>
      <c r="M191" s="279">
        <v>30031001101</v>
      </c>
      <c r="N191" s="279">
        <v>30063000502</v>
      </c>
    </row>
    <row r="192" spans="1:14" x14ac:dyDescent="0.3">
      <c r="A192" s="277">
        <v>30063000700</v>
      </c>
      <c r="B192" s="287">
        <v>30063000700</v>
      </c>
      <c r="C192" s="286">
        <v>30063000700</v>
      </c>
      <c r="D192" s="188">
        <f t="shared" si="5"/>
        <v>0</v>
      </c>
      <c r="E192" s="286">
        <f t="shared" si="4"/>
        <v>0</v>
      </c>
      <c r="M192" s="279">
        <v>30031001101</v>
      </c>
      <c r="N192" s="277">
        <v>30063000700</v>
      </c>
    </row>
    <row r="193" spans="1:14" ht="15" thickBot="1" x14ac:dyDescent="0.35">
      <c r="A193" s="282">
        <v>30063000801</v>
      </c>
      <c r="B193" s="287">
        <v>30063000801</v>
      </c>
      <c r="C193" s="286">
        <v>30063000801</v>
      </c>
      <c r="D193" s="188">
        <f t="shared" si="5"/>
        <v>0</v>
      </c>
      <c r="E193" s="286">
        <f t="shared" ref="E193:E256" si="6">+C193-A193</f>
        <v>0</v>
      </c>
      <c r="M193" s="277">
        <v>30031001102</v>
      </c>
      <c r="N193" s="282">
        <v>30063000801</v>
      </c>
    </row>
    <row r="194" spans="1:14" ht="15" thickBot="1" x14ac:dyDescent="0.35">
      <c r="A194" s="280">
        <v>30063000802</v>
      </c>
      <c r="B194" s="287">
        <v>30063000802</v>
      </c>
      <c r="C194" s="286">
        <v>30063000802</v>
      </c>
      <c r="D194" s="188">
        <f t="shared" ref="D194:D256" si="7">+B194-C194</f>
        <v>0</v>
      </c>
      <c r="E194" s="286">
        <f t="shared" si="6"/>
        <v>0</v>
      </c>
      <c r="M194" s="277">
        <v>30031001102</v>
      </c>
      <c r="N194" s="280">
        <v>30063000802</v>
      </c>
    </row>
    <row r="195" spans="1:14" x14ac:dyDescent="0.3">
      <c r="A195" s="279">
        <v>30063000901</v>
      </c>
      <c r="B195" s="287">
        <v>30063000901</v>
      </c>
      <c r="C195" s="286">
        <v>30063000901</v>
      </c>
      <c r="D195" s="188">
        <f t="shared" si="7"/>
        <v>0</v>
      </c>
      <c r="E195" s="286">
        <f t="shared" si="6"/>
        <v>0</v>
      </c>
      <c r="M195" s="279">
        <v>30031001200</v>
      </c>
      <c r="N195" s="279">
        <v>30063000901</v>
      </c>
    </row>
    <row r="196" spans="1:14" x14ac:dyDescent="0.3">
      <c r="A196" s="277">
        <v>30063000902</v>
      </c>
      <c r="B196" s="287">
        <v>30063000902</v>
      </c>
      <c r="C196" s="286">
        <v>30063000902</v>
      </c>
      <c r="D196" s="188">
        <f t="shared" si="7"/>
        <v>0</v>
      </c>
      <c r="E196" s="286">
        <f t="shared" si="6"/>
        <v>0</v>
      </c>
      <c r="M196" s="279">
        <v>30031001200</v>
      </c>
      <c r="N196" s="277">
        <v>30063000902</v>
      </c>
    </row>
    <row r="197" spans="1:14" x14ac:dyDescent="0.3">
      <c r="A197" s="279">
        <v>30063001001</v>
      </c>
      <c r="B197" s="287">
        <v>30063001001</v>
      </c>
      <c r="C197" s="286">
        <v>30063001001</v>
      </c>
      <c r="D197" s="188">
        <f t="shared" si="7"/>
        <v>0</v>
      </c>
      <c r="E197" s="286">
        <f t="shared" si="6"/>
        <v>0</v>
      </c>
      <c r="M197" s="277">
        <v>30031001200</v>
      </c>
      <c r="N197" s="279">
        <v>30063001001</v>
      </c>
    </row>
    <row r="198" spans="1:14" x14ac:dyDescent="0.3">
      <c r="A198" s="277">
        <v>30063001002</v>
      </c>
      <c r="B198" s="287">
        <v>30063001002</v>
      </c>
      <c r="C198" s="286">
        <v>30063001002</v>
      </c>
      <c r="D198" s="188">
        <f t="shared" si="7"/>
        <v>0</v>
      </c>
      <c r="E198" s="286">
        <f t="shared" si="6"/>
        <v>0</v>
      </c>
      <c r="M198" s="277">
        <v>30031001500</v>
      </c>
      <c r="N198" s="277">
        <v>30063001002</v>
      </c>
    </row>
    <row r="199" spans="1:14" x14ac:dyDescent="0.3">
      <c r="A199" s="279">
        <v>30063001100</v>
      </c>
      <c r="B199" s="287">
        <v>30063001100</v>
      </c>
      <c r="C199" s="286">
        <v>30063001100</v>
      </c>
      <c r="D199" s="188">
        <f t="shared" si="7"/>
        <v>0</v>
      </c>
      <c r="E199" s="286">
        <f t="shared" si="6"/>
        <v>0</v>
      </c>
      <c r="M199" s="279">
        <v>30031001600</v>
      </c>
      <c r="N199" s="279">
        <v>30063001100</v>
      </c>
    </row>
    <row r="200" spans="1:14" x14ac:dyDescent="0.3">
      <c r="A200" s="277">
        <v>30063001200</v>
      </c>
      <c r="B200" s="287">
        <v>30063001200</v>
      </c>
      <c r="C200" s="286">
        <v>30063001200</v>
      </c>
      <c r="D200" s="188">
        <f t="shared" si="7"/>
        <v>0</v>
      </c>
      <c r="E200" s="286">
        <f t="shared" si="6"/>
        <v>0</v>
      </c>
      <c r="M200" s="286">
        <v>30031001700</v>
      </c>
      <c r="N200" s="277">
        <v>30063001200</v>
      </c>
    </row>
    <row r="201" spans="1:14" x14ac:dyDescent="0.3">
      <c r="A201" s="279">
        <v>30063001302</v>
      </c>
      <c r="B201" s="287">
        <v>30063001302</v>
      </c>
      <c r="C201" s="286">
        <v>30063001302</v>
      </c>
      <c r="D201" s="188">
        <f t="shared" si="7"/>
        <v>0</v>
      </c>
      <c r="E201" s="286">
        <f t="shared" si="6"/>
        <v>0</v>
      </c>
      <c r="M201" s="286">
        <v>30031001700</v>
      </c>
      <c r="N201" s="279">
        <v>30063001302</v>
      </c>
    </row>
    <row r="202" spans="1:14" x14ac:dyDescent="0.3">
      <c r="A202" s="277">
        <v>30063001303</v>
      </c>
      <c r="B202" s="287">
        <v>30063001303</v>
      </c>
      <c r="C202" s="286">
        <v>30063001303</v>
      </c>
      <c r="D202" s="188">
        <f t="shared" si="7"/>
        <v>0</v>
      </c>
      <c r="E202" s="286">
        <f t="shared" si="6"/>
        <v>0</v>
      </c>
      <c r="M202" s="286">
        <v>30031001700</v>
      </c>
      <c r="N202" s="277">
        <v>30063001303</v>
      </c>
    </row>
    <row r="203" spans="1:14" x14ac:dyDescent="0.3">
      <c r="A203" s="279">
        <v>30063001304</v>
      </c>
      <c r="B203" s="287">
        <v>30063001304</v>
      </c>
      <c r="C203" s="286">
        <v>30063001304</v>
      </c>
      <c r="D203" s="188">
        <f t="shared" si="7"/>
        <v>0</v>
      </c>
      <c r="E203" s="286">
        <f t="shared" si="6"/>
        <v>0</v>
      </c>
      <c r="M203" s="286">
        <v>30031001700</v>
      </c>
      <c r="N203" s="279">
        <v>30063001304</v>
      </c>
    </row>
    <row r="204" spans="1:14" x14ac:dyDescent="0.3">
      <c r="A204" s="277">
        <v>30063001401</v>
      </c>
      <c r="B204" s="287">
        <v>30063001401</v>
      </c>
      <c r="C204" s="286">
        <v>30063001401</v>
      </c>
      <c r="D204" s="188">
        <f t="shared" si="7"/>
        <v>0</v>
      </c>
      <c r="E204" s="286">
        <f t="shared" si="6"/>
        <v>0</v>
      </c>
      <c r="M204" s="284">
        <v>30033000100</v>
      </c>
      <c r="N204" s="277">
        <v>30063001401</v>
      </c>
    </row>
    <row r="205" spans="1:14" x14ac:dyDescent="0.3">
      <c r="A205" s="279">
        <v>30063001402</v>
      </c>
      <c r="B205" s="287">
        <v>30063001402</v>
      </c>
      <c r="C205" s="286">
        <v>30063001402</v>
      </c>
      <c r="D205" s="188">
        <f t="shared" si="7"/>
        <v>0</v>
      </c>
      <c r="E205" s="286">
        <f t="shared" si="6"/>
        <v>0</v>
      </c>
      <c r="M205" s="277">
        <v>30035940200</v>
      </c>
      <c r="N205" s="279">
        <v>30063001402</v>
      </c>
    </row>
    <row r="206" spans="1:14" x14ac:dyDescent="0.3">
      <c r="A206" s="277">
        <v>30063001501</v>
      </c>
      <c r="B206" s="287">
        <v>30063001501</v>
      </c>
      <c r="C206" s="286">
        <v>30063001501</v>
      </c>
      <c r="D206" s="188">
        <f t="shared" si="7"/>
        <v>0</v>
      </c>
      <c r="E206" s="286">
        <f t="shared" si="6"/>
        <v>0</v>
      </c>
      <c r="M206" s="279">
        <v>30035940400</v>
      </c>
      <c r="N206" s="277">
        <v>30063001501</v>
      </c>
    </row>
    <row r="207" spans="1:14" x14ac:dyDescent="0.3">
      <c r="A207" s="279">
        <v>30063001502</v>
      </c>
      <c r="B207" s="287">
        <v>30063001502</v>
      </c>
      <c r="C207" s="286">
        <v>30063001502</v>
      </c>
      <c r="D207" s="188">
        <f t="shared" si="7"/>
        <v>0</v>
      </c>
      <c r="E207" s="286">
        <f t="shared" si="6"/>
        <v>0</v>
      </c>
      <c r="M207" s="277">
        <v>30035976000</v>
      </c>
      <c r="N207" s="279">
        <v>30063001502</v>
      </c>
    </row>
    <row r="208" spans="1:14" x14ac:dyDescent="0.3">
      <c r="A208" s="277">
        <v>30063001601</v>
      </c>
      <c r="B208" s="287">
        <v>30063001601</v>
      </c>
      <c r="C208" s="286">
        <v>30063001601</v>
      </c>
      <c r="D208" s="188">
        <f t="shared" si="7"/>
        <v>0</v>
      </c>
      <c r="E208" s="286">
        <f t="shared" si="6"/>
        <v>0</v>
      </c>
      <c r="M208" s="277">
        <v>30035976000</v>
      </c>
      <c r="N208" s="277">
        <v>30063001601</v>
      </c>
    </row>
    <row r="209" spans="1:14" x14ac:dyDescent="0.3">
      <c r="A209" s="279">
        <v>30063001602</v>
      </c>
      <c r="B209" s="287">
        <v>30063001602</v>
      </c>
      <c r="C209" s="286">
        <v>30063001602</v>
      </c>
      <c r="D209" s="188">
        <f t="shared" si="7"/>
        <v>0</v>
      </c>
      <c r="E209" s="286">
        <f t="shared" si="6"/>
        <v>0</v>
      </c>
      <c r="M209" s="284">
        <v>30035980000</v>
      </c>
      <c r="N209" s="279">
        <v>30063001602</v>
      </c>
    </row>
    <row r="210" spans="1:14" x14ac:dyDescent="0.3">
      <c r="A210" s="277">
        <v>30063001801</v>
      </c>
      <c r="B210" s="287">
        <v>30063001801</v>
      </c>
      <c r="C210" s="286">
        <v>30063001801</v>
      </c>
      <c r="D210" s="188">
        <f t="shared" si="7"/>
        <v>0</v>
      </c>
      <c r="E210" s="286">
        <f t="shared" si="6"/>
        <v>0</v>
      </c>
      <c r="M210" s="285">
        <v>30037000100</v>
      </c>
      <c r="N210" s="277">
        <v>30063001801</v>
      </c>
    </row>
    <row r="211" spans="1:14" x14ac:dyDescent="0.3">
      <c r="A211" s="279">
        <v>30063001802</v>
      </c>
      <c r="B211" s="287">
        <v>30063001802</v>
      </c>
      <c r="C211" s="286">
        <v>30063001802</v>
      </c>
      <c r="D211" s="188">
        <f t="shared" si="7"/>
        <v>0</v>
      </c>
      <c r="E211" s="286">
        <f t="shared" si="6"/>
        <v>0</v>
      </c>
      <c r="M211" s="279">
        <v>30039961701</v>
      </c>
      <c r="N211" s="279">
        <v>30063001802</v>
      </c>
    </row>
    <row r="212" spans="1:14" x14ac:dyDescent="0.3">
      <c r="A212" s="277">
        <v>30065000100</v>
      </c>
      <c r="B212" s="287">
        <v>30065000100</v>
      </c>
      <c r="C212" s="286">
        <v>30065000100</v>
      </c>
      <c r="D212" s="188">
        <f t="shared" si="7"/>
        <v>0</v>
      </c>
      <c r="E212" s="286">
        <f t="shared" si="6"/>
        <v>0</v>
      </c>
      <c r="M212" s="285">
        <v>30039961702</v>
      </c>
      <c r="N212" s="277">
        <v>30065000100</v>
      </c>
    </row>
    <row r="213" spans="1:14" x14ac:dyDescent="0.3">
      <c r="A213" s="284">
        <v>30065000200</v>
      </c>
      <c r="B213" s="287">
        <v>30065000200</v>
      </c>
      <c r="C213" s="286">
        <v>30065000200</v>
      </c>
      <c r="D213" s="188">
        <f t="shared" si="7"/>
        <v>0</v>
      </c>
      <c r="E213" s="286">
        <f t="shared" si="6"/>
        <v>0</v>
      </c>
      <c r="M213" s="279">
        <v>30041040100</v>
      </c>
      <c r="N213" s="284">
        <v>30065000200</v>
      </c>
    </row>
    <row r="214" spans="1:14" x14ac:dyDescent="0.3">
      <c r="A214" s="279">
        <v>30067000100</v>
      </c>
      <c r="B214" s="287">
        <v>30067000100</v>
      </c>
      <c r="C214" s="286">
        <v>30067000100</v>
      </c>
      <c r="D214" s="188">
        <f t="shared" si="7"/>
        <v>0</v>
      </c>
      <c r="E214" s="286">
        <f t="shared" si="6"/>
        <v>0</v>
      </c>
      <c r="M214" s="277">
        <v>30041040200</v>
      </c>
      <c r="N214" s="279">
        <v>30067000100</v>
      </c>
    </row>
    <row r="215" spans="1:14" x14ac:dyDescent="0.3">
      <c r="A215" s="277">
        <v>30067000200</v>
      </c>
      <c r="B215" s="287">
        <v>30067000200</v>
      </c>
      <c r="C215" s="286">
        <v>30067000200</v>
      </c>
      <c r="D215" s="188">
        <f t="shared" si="7"/>
        <v>0</v>
      </c>
      <c r="E215" s="286">
        <f t="shared" si="6"/>
        <v>0</v>
      </c>
      <c r="M215" s="277">
        <v>30041040200</v>
      </c>
      <c r="N215" s="277">
        <v>30067000200</v>
      </c>
    </row>
    <row r="216" spans="1:14" x14ac:dyDescent="0.3">
      <c r="A216" s="279">
        <v>30067000300</v>
      </c>
      <c r="B216" s="287">
        <v>30067000300</v>
      </c>
      <c r="C216" s="286">
        <v>30067000300</v>
      </c>
      <c r="D216" s="188">
        <f t="shared" si="7"/>
        <v>0</v>
      </c>
      <c r="E216" s="286">
        <f t="shared" si="6"/>
        <v>0</v>
      </c>
      <c r="M216" s="277">
        <v>30041040200</v>
      </c>
      <c r="N216" s="279">
        <v>30067000300</v>
      </c>
    </row>
    <row r="217" spans="1:14" x14ac:dyDescent="0.3">
      <c r="A217" s="277">
        <v>30067000400</v>
      </c>
      <c r="B217" s="287">
        <v>30067000400</v>
      </c>
      <c r="C217" s="286">
        <v>30067000400</v>
      </c>
      <c r="D217" s="188">
        <f t="shared" si="7"/>
        <v>0</v>
      </c>
      <c r="E217" s="286">
        <f t="shared" si="6"/>
        <v>0</v>
      </c>
      <c r="M217" s="279">
        <v>30041040300</v>
      </c>
      <c r="N217" s="277">
        <v>30067000400</v>
      </c>
    </row>
    <row r="218" spans="1:14" x14ac:dyDescent="0.3">
      <c r="A218" s="279">
        <v>30067000500</v>
      </c>
      <c r="B218" s="287">
        <v>30067000500</v>
      </c>
      <c r="C218" s="286">
        <v>30067000500</v>
      </c>
      <c r="D218" s="188">
        <f t="shared" si="7"/>
        <v>0</v>
      </c>
      <c r="E218" s="286">
        <f t="shared" si="6"/>
        <v>0</v>
      </c>
      <c r="M218" s="279">
        <v>30041040300</v>
      </c>
      <c r="N218" s="279">
        <v>30067000500</v>
      </c>
    </row>
    <row r="219" spans="1:14" x14ac:dyDescent="0.3">
      <c r="A219" s="285">
        <v>30067980600</v>
      </c>
      <c r="B219" s="287">
        <v>30067980600</v>
      </c>
      <c r="C219" s="286">
        <v>30067980600</v>
      </c>
      <c r="D219" s="188">
        <f t="shared" si="7"/>
        <v>0</v>
      </c>
      <c r="E219" s="286">
        <f t="shared" si="6"/>
        <v>0</v>
      </c>
      <c r="M219" s="277">
        <v>30041040400</v>
      </c>
      <c r="N219" s="285">
        <v>30067980600</v>
      </c>
    </row>
    <row r="220" spans="1:14" x14ac:dyDescent="0.3">
      <c r="A220" s="285">
        <v>30069000100</v>
      </c>
      <c r="B220" s="287">
        <v>30069000100</v>
      </c>
      <c r="C220" s="286">
        <v>30069000100</v>
      </c>
      <c r="D220" s="188">
        <f t="shared" si="7"/>
        <v>0</v>
      </c>
      <c r="E220" s="286">
        <f t="shared" si="6"/>
        <v>0</v>
      </c>
      <c r="M220" s="277">
        <v>30041040400</v>
      </c>
      <c r="N220" s="285">
        <v>30069000100</v>
      </c>
    </row>
    <row r="221" spans="1:14" x14ac:dyDescent="0.3">
      <c r="A221" s="285">
        <v>30071060200</v>
      </c>
      <c r="B221" s="287">
        <v>30071060200</v>
      </c>
      <c r="C221" s="286">
        <v>30071060200</v>
      </c>
      <c r="D221" s="188">
        <f t="shared" si="7"/>
        <v>0</v>
      </c>
      <c r="E221" s="286">
        <f t="shared" si="6"/>
        <v>0</v>
      </c>
      <c r="M221" s="279">
        <v>30041040500</v>
      </c>
      <c r="N221" s="285">
        <v>30071060200</v>
      </c>
    </row>
    <row r="222" spans="1:14" x14ac:dyDescent="0.3">
      <c r="A222" s="279">
        <v>30073977000</v>
      </c>
      <c r="B222" s="287">
        <v>30073977000</v>
      </c>
      <c r="C222" s="286">
        <v>30073977000</v>
      </c>
      <c r="D222" s="188">
        <f t="shared" si="7"/>
        <v>0</v>
      </c>
      <c r="E222" s="286">
        <f t="shared" si="6"/>
        <v>0</v>
      </c>
      <c r="M222" s="285">
        <v>30041940300</v>
      </c>
      <c r="N222" s="279">
        <v>30073977000</v>
      </c>
    </row>
    <row r="223" spans="1:14" x14ac:dyDescent="0.3">
      <c r="A223" s="285">
        <v>30073977200</v>
      </c>
      <c r="B223" s="287">
        <v>30073977200</v>
      </c>
      <c r="C223" s="286">
        <v>30073977200</v>
      </c>
      <c r="D223" s="188">
        <f t="shared" si="7"/>
        <v>0</v>
      </c>
      <c r="E223" s="286">
        <f t="shared" si="6"/>
        <v>0</v>
      </c>
      <c r="M223" s="285">
        <v>30041940300</v>
      </c>
      <c r="N223" s="285">
        <v>30073977200</v>
      </c>
    </row>
    <row r="224" spans="1:14" x14ac:dyDescent="0.3">
      <c r="A224" s="285">
        <v>30075000100</v>
      </c>
      <c r="B224" s="287">
        <v>30075000100</v>
      </c>
      <c r="C224" s="286">
        <v>30075000100</v>
      </c>
      <c r="D224" s="188">
        <f t="shared" si="7"/>
        <v>0</v>
      </c>
      <c r="E224" s="286">
        <f t="shared" si="6"/>
        <v>0</v>
      </c>
      <c r="M224" s="279">
        <v>30043962201</v>
      </c>
      <c r="N224" s="285">
        <v>30075000100</v>
      </c>
    </row>
    <row r="225" spans="1:14" ht="15" thickBot="1" x14ac:dyDescent="0.35">
      <c r="A225" s="286">
        <v>30077000100</v>
      </c>
      <c r="B225" s="286">
        <v>30077000100</v>
      </c>
      <c r="C225" s="286">
        <v>30077000100</v>
      </c>
      <c r="D225" s="188">
        <f t="shared" si="7"/>
        <v>0</v>
      </c>
      <c r="E225" s="286">
        <f t="shared" si="6"/>
        <v>0</v>
      </c>
      <c r="M225" s="280">
        <v>30043962202</v>
      </c>
      <c r="N225" s="286">
        <v>30077000100</v>
      </c>
    </row>
    <row r="226" spans="1:14" x14ac:dyDescent="0.3">
      <c r="A226" s="286">
        <v>30077000200</v>
      </c>
      <c r="B226" s="286">
        <v>30077000200</v>
      </c>
      <c r="C226" s="286">
        <v>30077000200</v>
      </c>
      <c r="D226" s="188">
        <f t="shared" si="7"/>
        <v>0</v>
      </c>
      <c r="E226" s="286">
        <f t="shared" si="6"/>
        <v>0</v>
      </c>
      <c r="M226" s="284">
        <v>30043962300</v>
      </c>
      <c r="N226" s="286">
        <v>30077000200</v>
      </c>
    </row>
    <row r="227" spans="1:14" x14ac:dyDescent="0.3">
      <c r="A227" s="285">
        <v>30079000100</v>
      </c>
      <c r="B227" s="287">
        <v>30079000100</v>
      </c>
      <c r="C227" s="286">
        <v>30079000100</v>
      </c>
      <c r="D227" s="188">
        <f t="shared" si="7"/>
        <v>0</v>
      </c>
      <c r="E227" s="286">
        <f t="shared" si="6"/>
        <v>0</v>
      </c>
      <c r="M227" s="284">
        <v>30043962300</v>
      </c>
      <c r="N227" s="285">
        <v>30079000100</v>
      </c>
    </row>
    <row r="228" spans="1:14" x14ac:dyDescent="0.3">
      <c r="A228" s="279">
        <v>30081000100</v>
      </c>
      <c r="B228" s="287">
        <v>30081000100</v>
      </c>
      <c r="C228" s="286">
        <v>30081000100</v>
      </c>
      <c r="D228" s="188">
        <f t="shared" si="7"/>
        <v>0</v>
      </c>
      <c r="E228" s="286">
        <f t="shared" si="6"/>
        <v>0</v>
      </c>
      <c r="M228" s="285">
        <v>30045000100</v>
      </c>
      <c r="N228" s="279">
        <v>30081000100</v>
      </c>
    </row>
    <row r="229" spans="1:14" x14ac:dyDescent="0.3">
      <c r="A229" s="277">
        <v>30081000201</v>
      </c>
      <c r="B229" s="287">
        <v>30081000201</v>
      </c>
      <c r="C229" s="286">
        <v>30081000201</v>
      </c>
      <c r="D229" s="188">
        <f t="shared" si="7"/>
        <v>0</v>
      </c>
      <c r="E229" s="286">
        <f t="shared" si="6"/>
        <v>0</v>
      </c>
      <c r="M229" s="279">
        <v>30047000100</v>
      </c>
      <c r="N229" s="277">
        <v>30081000201</v>
      </c>
    </row>
    <row r="230" spans="1:14" ht="15" thickBot="1" x14ac:dyDescent="0.35">
      <c r="A230" s="286">
        <v>30081000203</v>
      </c>
      <c r="B230" s="286">
        <v>30081000203</v>
      </c>
      <c r="C230" s="286">
        <v>30081000203</v>
      </c>
      <c r="D230" s="188">
        <f t="shared" si="7"/>
        <v>0</v>
      </c>
      <c r="E230" s="286">
        <f t="shared" si="6"/>
        <v>0</v>
      </c>
      <c r="M230" s="280">
        <v>30047000200</v>
      </c>
      <c r="N230" s="286">
        <v>30081000203</v>
      </c>
    </row>
    <row r="231" spans="1:14" x14ac:dyDescent="0.3">
      <c r="A231" s="286">
        <v>30081000204</v>
      </c>
      <c r="B231" s="286">
        <v>30081000204</v>
      </c>
      <c r="C231" s="286">
        <v>30081000204</v>
      </c>
      <c r="D231" s="188">
        <f t="shared" si="7"/>
        <v>0</v>
      </c>
      <c r="E231" s="286">
        <f t="shared" si="6"/>
        <v>0</v>
      </c>
      <c r="M231" s="277">
        <v>30047000200</v>
      </c>
      <c r="N231" s="286">
        <v>30081000204</v>
      </c>
    </row>
    <row r="232" spans="1:14" x14ac:dyDescent="0.3">
      <c r="A232" s="279">
        <v>30081000300</v>
      </c>
      <c r="B232" s="287">
        <v>30081000300</v>
      </c>
      <c r="C232" s="286">
        <v>30081000300</v>
      </c>
      <c r="D232" s="188">
        <f t="shared" si="7"/>
        <v>0</v>
      </c>
      <c r="E232" s="286">
        <f t="shared" si="6"/>
        <v>0</v>
      </c>
      <c r="M232" s="286">
        <v>30047940304</v>
      </c>
      <c r="N232" s="279">
        <v>30081000300</v>
      </c>
    </row>
    <row r="233" spans="1:14" ht="15" thickBot="1" x14ac:dyDescent="0.35">
      <c r="A233" s="277">
        <v>30081000401</v>
      </c>
      <c r="B233" s="287">
        <v>30081000401</v>
      </c>
      <c r="C233" s="286">
        <v>30081000401</v>
      </c>
      <c r="D233" s="188">
        <f t="shared" si="7"/>
        <v>0</v>
      </c>
      <c r="E233" s="286">
        <f t="shared" si="6"/>
        <v>0</v>
      </c>
      <c r="M233" s="176">
        <v>30047940304</v>
      </c>
      <c r="N233" s="277">
        <v>30081000401</v>
      </c>
    </row>
    <row r="234" spans="1:14" x14ac:dyDescent="0.3">
      <c r="A234" s="279">
        <v>30081000402</v>
      </c>
      <c r="B234" s="287">
        <v>30081000402</v>
      </c>
      <c r="C234" s="286">
        <v>30081000402</v>
      </c>
      <c r="D234" s="188">
        <f t="shared" si="7"/>
        <v>0</v>
      </c>
      <c r="E234" s="286">
        <f t="shared" si="6"/>
        <v>0</v>
      </c>
      <c r="M234" s="286">
        <v>30047940304</v>
      </c>
      <c r="N234" s="279">
        <v>30081000402</v>
      </c>
    </row>
    <row r="235" spans="1:14" x14ac:dyDescent="0.3">
      <c r="A235" s="277">
        <v>30081000501</v>
      </c>
      <c r="B235" s="287">
        <v>30081000501</v>
      </c>
      <c r="C235" s="286">
        <v>30081000501</v>
      </c>
      <c r="D235" s="188">
        <f t="shared" si="7"/>
        <v>0</v>
      </c>
      <c r="E235" s="286">
        <f t="shared" si="6"/>
        <v>0</v>
      </c>
      <c r="M235" s="286">
        <v>30047940305</v>
      </c>
      <c r="N235" s="277">
        <v>30081000501</v>
      </c>
    </row>
    <row r="236" spans="1:14" ht="15" thickBot="1" x14ac:dyDescent="0.35">
      <c r="A236" s="279">
        <v>30081000502</v>
      </c>
      <c r="B236" s="287">
        <v>30081000502</v>
      </c>
      <c r="C236" s="286">
        <v>30081000502</v>
      </c>
      <c r="D236" s="188">
        <f t="shared" si="7"/>
        <v>0</v>
      </c>
      <c r="E236" s="286">
        <f t="shared" si="6"/>
        <v>0</v>
      </c>
      <c r="M236" s="176">
        <v>30047940305</v>
      </c>
      <c r="N236" s="279">
        <v>30081000502</v>
      </c>
    </row>
    <row r="237" spans="1:14" x14ac:dyDescent="0.3">
      <c r="A237" s="277">
        <v>30081000601</v>
      </c>
      <c r="B237" s="287">
        <v>30081000601</v>
      </c>
      <c r="C237" s="286">
        <v>30081000601</v>
      </c>
      <c r="D237" s="188">
        <f t="shared" si="7"/>
        <v>0</v>
      </c>
      <c r="E237" s="286">
        <f t="shared" si="6"/>
        <v>0</v>
      </c>
      <c r="M237" s="286">
        <v>30047940306</v>
      </c>
      <c r="N237" s="277">
        <v>30081000601</v>
      </c>
    </row>
    <row r="238" spans="1:14" x14ac:dyDescent="0.3">
      <c r="A238" s="279">
        <v>30081000602</v>
      </c>
      <c r="B238" s="287">
        <v>30081000602</v>
      </c>
      <c r="C238" s="286">
        <v>30081000602</v>
      </c>
      <c r="D238" s="188">
        <f t="shared" si="7"/>
        <v>0</v>
      </c>
      <c r="E238" s="286">
        <f t="shared" si="6"/>
        <v>0</v>
      </c>
      <c r="M238" s="286">
        <v>30047940306</v>
      </c>
      <c r="N238" s="279">
        <v>30081000602</v>
      </c>
    </row>
    <row r="239" spans="1:14" x14ac:dyDescent="0.3">
      <c r="A239" s="277">
        <v>30081000700</v>
      </c>
      <c r="B239" s="287">
        <v>30081000700</v>
      </c>
      <c r="C239" s="286">
        <v>30081000700</v>
      </c>
      <c r="D239" s="188">
        <f t="shared" si="7"/>
        <v>0</v>
      </c>
      <c r="E239" s="286">
        <f t="shared" si="6"/>
        <v>0</v>
      </c>
      <c r="M239" s="286">
        <v>30047940307</v>
      </c>
      <c r="N239" s="277">
        <v>30081000700</v>
      </c>
    </row>
    <row r="240" spans="1:14" x14ac:dyDescent="0.3">
      <c r="A240" s="285">
        <v>30081000800</v>
      </c>
      <c r="B240" s="287">
        <v>30081000800</v>
      </c>
      <c r="C240" s="286">
        <v>30081000800</v>
      </c>
      <c r="D240" s="188">
        <f t="shared" si="7"/>
        <v>0</v>
      </c>
      <c r="E240" s="286">
        <f t="shared" si="6"/>
        <v>0</v>
      </c>
      <c r="M240" s="286">
        <v>30047940307</v>
      </c>
      <c r="N240" s="285">
        <v>30081000800</v>
      </c>
    </row>
    <row r="241" spans="1:14" x14ac:dyDescent="0.3">
      <c r="A241" s="279">
        <v>30083070100</v>
      </c>
      <c r="B241" s="287">
        <v>30083070100</v>
      </c>
      <c r="C241" s="286">
        <v>30083070100</v>
      </c>
      <c r="D241" s="188">
        <f t="shared" si="7"/>
        <v>0</v>
      </c>
      <c r="E241" s="286">
        <f t="shared" si="6"/>
        <v>0</v>
      </c>
      <c r="M241" s="279">
        <v>30047940400</v>
      </c>
      <c r="N241" s="279">
        <v>30083070100</v>
      </c>
    </row>
    <row r="242" spans="1:14" ht="15" thickBot="1" x14ac:dyDescent="0.35">
      <c r="A242" s="280">
        <v>30083070200</v>
      </c>
      <c r="B242" s="287">
        <v>30083070200</v>
      </c>
      <c r="C242" s="286">
        <v>30083070200</v>
      </c>
      <c r="D242" s="188">
        <f t="shared" si="7"/>
        <v>0</v>
      </c>
      <c r="E242" s="286">
        <f t="shared" si="6"/>
        <v>0</v>
      </c>
      <c r="M242" s="279">
        <v>30047940400</v>
      </c>
      <c r="N242" s="280">
        <v>30083070200</v>
      </c>
    </row>
    <row r="243" spans="1:14" ht="15" thickBot="1" x14ac:dyDescent="0.35">
      <c r="A243" s="277">
        <v>30083070301</v>
      </c>
      <c r="B243" s="287">
        <v>30083070301</v>
      </c>
      <c r="C243" s="286">
        <v>30083070301</v>
      </c>
      <c r="D243" s="188">
        <f t="shared" si="7"/>
        <v>0</v>
      </c>
      <c r="E243" s="286">
        <f t="shared" si="6"/>
        <v>0</v>
      </c>
      <c r="M243" s="282">
        <v>30047940400</v>
      </c>
      <c r="N243" s="277">
        <v>30083070301</v>
      </c>
    </row>
    <row r="244" spans="1:14" x14ac:dyDescent="0.3">
      <c r="A244" s="284">
        <v>30083070302</v>
      </c>
      <c r="B244" s="287">
        <v>30083070302</v>
      </c>
      <c r="C244" s="286">
        <v>30083070302</v>
      </c>
      <c r="D244" s="188">
        <f t="shared" si="7"/>
        <v>0</v>
      </c>
      <c r="E244" s="286">
        <f t="shared" si="6"/>
        <v>0</v>
      </c>
      <c r="M244" s="277">
        <v>30047940500</v>
      </c>
      <c r="N244" s="284">
        <v>30083070302</v>
      </c>
    </row>
    <row r="245" spans="1:14" x14ac:dyDescent="0.3">
      <c r="A245" s="277">
        <v>30085080100</v>
      </c>
      <c r="B245" s="287">
        <v>30085080100</v>
      </c>
      <c r="C245" s="286">
        <v>30085080100</v>
      </c>
      <c r="D245" s="188">
        <f t="shared" si="7"/>
        <v>0</v>
      </c>
      <c r="E245" s="286">
        <f t="shared" si="6"/>
        <v>0</v>
      </c>
      <c r="M245" s="277">
        <v>30047940500</v>
      </c>
      <c r="N245" s="277">
        <v>30085080100</v>
      </c>
    </row>
    <row r="246" spans="1:14" ht="15" thickBot="1" x14ac:dyDescent="0.35">
      <c r="A246" s="279">
        <v>30085940001</v>
      </c>
      <c r="B246" s="287">
        <v>30085940001</v>
      </c>
      <c r="C246" s="286">
        <v>30085940001</v>
      </c>
      <c r="D246" s="188">
        <f t="shared" si="7"/>
        <v>0</v>
      </c>
      <c r="E246" s="286">
        <f t="shared" si="6"/>
        <v>0</v>
      </c>
      <c r="M246" s="282">
        <v>30047940600</v>
      </c>
      <c r="N246" s="279">
        <v>30085940001</v>
      </c>
    </row>
    <row r="247" spans="1:14" x14ac:dyDescent="0.3">
      <c r="A247" s="285">
        <v>30085940002</v>
      </c>
      <c r="B247" s="287">
        <v>30085940002</v>
      </c>
      <c r="C247" s="286">
        <v>30085940002</v>
      </c>
      <c r="D247" s="188">
        <f t="shared" si="7"/>
        <v>0</v>
      </c>
      <c r="E247" s="286">
        <f t="shared" si="6"/>
        <v>0</v>
      </c>
      <c r="M247" s="279">
        <v>30047940600</v>
      </c>
      <c r="N247" s="285">
        <v>30085940002</v>
      </c>
    </row>
    <row r="248" spans="1:14" x14ac:dyDescent="0.3">
      <c r="A248" s="277">
        <v>30087000100</v>
      </c>
      <c r="B248" s="287">
        <v>30087000100</v>
      </c>
      <c r="C248" s="286">
        <v>30087000100</v>
      </c>
      <c r="D248" s="188">
        <f t="shared" si="7"/>
        <v>0</v>
      </c>
      <c r="E248" s="286">
        <f t="shared" si="6"/>
        <v>0</v>
      </c>
      <c r="M248" s="285">
        <v>30047940700</v>
      </c>
      <c r="N248" s="277">
        <v>30087000100</v>
      </c>
    </row>
    <row r="249" spans="1:14" ht="15" thickBot="1" x14ac:dyDescent="0.35">
      <c r="A249" s="282">
        <v>30087000200</v>
      </c>
      <c r="B249" s="287">
        <v>30087000200</v>
      </c>
      <c r="C249" s="286">
        <v>30087000200</v>
      </c>
      <c r="D249" s="188">
        <f t="shared" si="7"/>
        <v>0</v>
      </c>
      <c r="E249" s="286">
        <f t="shared" si="6"/>
        <v>0</v>
      </c>
      <c r="M249" s="279">
        <v>30047940700</v>
      </c>
      <c r="N249" s="282">
        <v>30087000200</v>
      </c>
    </row>
    <row r="250" spans="1:14" ht="15" thickBot="1" x14ac:dyDescent="0.35">
      <c r="A250" s="280">
        <v>30087000300</v>
      </c>
      <c r="B250" s="287">
        <v>30087000300</v>
      </c>
      <c r="C250" s="286">
        <v>30087000300</v>
      </c>
      <c r="D250" s="188">
        <f t="shared" si="7"/>
        <v>0</v>
      </c>
      <c r="E250" s="286">
        <f t="shared" si="6"/>
        <v>0</v>
      </c>
      <c r="M250" s="282">
        <v>30049000100</v>
      </c>
      <c r="N250" s="280">
        <v>30087000300</v>
      </c>
    </row>
    <row r="251" spans="1:14" x14ac:dyDescent="0.3">
      <c r="A251" s="284">
        <v>30087940400</v>
      </c>
      <c r="B251" s="287">
        <v>30087940400</v>
      </c>
      <c r="C251" s="286">
        <v>30087940400</v>
      </c>
      <c r="D251" s="188">
        <f t="shared" si="7"/>
        <v>0</v>
      </c>
      <c r="E251" s="286">
        <f t="shared" si="6"/>
        <v>0</v>
      </c>
      <c r="M251" s="279">
        <v>30049000100</v>
      </c>
      <c r="N251" s="284">
        <v>30087940400</v>
      </c>
    </row>
    <row r="252" spans="1:14" x14ac:dyDescent="0.3">
      <c r="A252" s="277">
        <v>30089000100</v>
      </c>
      <c r="B252" s="287">
        <v>30089000100</v>
      </c>
      <c r="C252" s="286">
        <v>30089000100</v>
      </c>
      <c r="D252" s="188">
        <f t="shared" si="7"/>
        <v>0</v>
      </c>
      <c r="E252" s="286">
        <f t="shared" si="6"/>
        <v>0</v>
      </c>
      <c r="M252" s="277">
        <v>30049000200</v>
      </c>
      <c r="N252" s="277">
        <v>30089000100</v>
      </c>
    </row>
    <row r="253" spans="1:14" ht="15" thickBot="1" x14ac:dyDescent="0.35">
      <c r="A253" s="282">
        <v>30089000201</v>
      </c>
      <c r="B253" s="287">
        <v>30089000201</v>
      </c>
      <c r="C253" s="286">
        <v>30089000201</v>
      </c>
      <c r="D253" s="188">
        <f t="shared" si="7"/>
        <v>0</v>
      </c>
      <c r="E253" s="286">
        <f t="shared" si="6"/>
        <v>0</v>
      </c>
      <c r="M253" s="282">
        <v>30049000300</v>
      </c>
      <c r="N253" s="282">
        <v>30089000201</v>
      </c>
    </row>
    <row r="254" spans="1:14" x14ac:dyDescent="0.3">
      <c r="A254" s="277">
        <v>30089000202</v>
      </c>
      <c r="B254" s="287">
        <v>30089000202</v>
      </c>
      <c r="C254" s="286">
        <v>30089000202</v>
      </c>
      <c r="D254" s="188">
        <f t="shared" si="7"/>
        <v>0</v>
      </c>
      <c r="E254" s="286">
        <f t="shared" si="6"/>
        <v>0</v>
      </c>
      <c r="M254" s="279">
        <v>30049000300</v>
      </c>
      <c r="N254" s="277">
        <v>30089000202</v>
      </c>
    </row>
    <row r="255" spans="1:14" ht="15" thickBot="1" x14ac:dyDescent="0.35">
      <c r="A255" s="282">
        <v>30089940300</v>
      </c>
      <c r="B255" s="287">
        <v>30089940300</v>
      </c>
      <c r="C255" s="286">
        <v>30089940300</v>
      </c>
      <c r="D255" s="188">
        <f t="shared" si="7"/>
        <v>0</v>
      </c>
      <c r="E255" s="286">
        <f t="shared" si="6"/>
        <v>0</v>
      </c>
      <c r="M255" s="282">
        <v>30049000300</v>
      </c>
      <c r="N255" s="282">
        <v>30089940300</v>
      </c>
    </row>
    <row r="256" spans="1:14" ht="15" thickBot="1" x14ac:dyDescent="0.35">
      <c r="A256" s="280">
        <v>30091090200</v>
      </c>
      <c r="B256" s="287">
        <v>30091090200</v>
      </c>
      <c r="C256" s="286">
        <v>30091090200</v>
      </c>
      <c r="D256" s="188">
        <f t="shared" si="7"/>
        <v>0</v>
      </c>
      <c r="E256" s="286">
        <f t="shared" si="6"/>
        <v>0</v>
      </c>
      <c r="M256" s="277">
        <v>30049000400</v>
      </c>
      <c r="N256" s="280">
        <v>30091090200</v>
      </c>
    </row>
    <row r="257" spans="1:14" x14ac:dyDescent="0.3">
      <c r="A257" s="284">
        <v>30091090400</v>
      </c>
      <c r="B257" s="287">
        <v>30091090400</v>
      </c>
      <c r="C257" s="286">
        <v>30091090400</v>
      </c>
      <c r="D257" s="188">
        <f t="shared" ref="D257:D317" si="8">+B257-C257</f>
        <v>0</v>
      </c>
      <c r="E257" s="286">
        <f t="shared" ref="E257:E291" si="9">+C257-A257</f>
        <v>0</v>
      </c>
      <c r="M257" s="277">
        <v>30049000400</v>
      </c>
      <c r="N257" s="284">
        <v>30091090400</v>
      </c>
    </row>
    <row r="258" spans="1:14" x14ac:dyDescent="0.3">
      <c r="A258" s="279">
        <v>30093000101</v>
      </c>
      <c r="B258" s="287">
        <v>30093000101</v>
      </c>
      <c r="C258" s="286">
        <v>30093000101</v>
      </c>
      <c r="D258" s="188">
        <f t="shared" si="8"/>
        <v>0</v>
      </c>
      <c r="E258" s="286">
        <f t="shared" si="9"/>
        <v>0</v>
      </c>
      <c r="M258" s="279">
        <v>30049000501</v>
      </c>
      <c r="N258" s="279">
        <v>30093000101</v>
      </c>
    </row>
    <row r="259" spans="1:14" x14ac:dyDescent="0.3">
      <c r="A259" s="277">
        <v>30093000102</v>
      </c>
      <c r="B259" s="287">
        <v>30093000102</v>
      </c>
      <c r="C259" s="286">
        <v>30093000102</v>
      </c>
      <c r="D259" s="188">
        <f t="shared" si="8"/>
        <v>0</v>
      </c>
      <c r="E259" s="286">
        <f t="shared" si="9"/>
        <v>0</v>
      </c>
      <c r="M259" s="279">
        <v>30049000501</v>
      </c>
      <c r="N259" s="277">
        <v>30093000102</v>
      </c>
    </row>
    <row r="260" spans="1:14" ht="15" thickBot="1" x14ac:dyDescent="0.35">
      <c r="A260" s="282">
        <v>30093000200</v>
      </c>
      <c r="B260" s="287">
        <v>30093000200</v>
      </c>
      <c r="C260" s="286">
        <v>30093000200</v>
      </c>
      <c r="D260" s="188">
        <f t="shared" si="8"/>
        <v>0</v>
      </c>
      <c r="E260" s="286">
        <f t="shared" si="9"/>
        <v>0</v>
      </c>
      <c r="M260" s="277">
        <v>30049000503</v>
      </c>
      <c r="N260" s="282">
        <v>30093000200</v>
      </c>
    </row>
    <row r="261" spans="1:14" x14ac:dyDescent="0.3">
      <c r="A261" s="277">
        <v>30093000300</v>
      </c>
      <c r="B261" s="287">
        <v>30093000300</v>
      </c>
      <c r="C261" s="286">
        <v>30093000300</v>
      </c>
      <c r="D261" s="188">
        <f t="shared" si="8"/>
        <v>0</v>
      </c>
      <c r="E261" s="286">
        <f t="shared" si="9"/>
        <v>0</v>
      </c>
      <c r="M261" s="277">
        <v>30049000503</v>
      </c>
      <c r="N261" s="277">
        <v>30093000300</v>
      </c>
    </row>
    <row r="262" spans="1:14" x14ac:dyDescent="0.3">
      <c r="A262" s="279">
        <v>30093000400</v>
      </c>
      <c r="B262" s="287">
        <v>30093000400</v>
      </c>
      <c r="C262" s="286">
        <v>30093000400</v>
      </c>
      <c r="D262" s="188">
        <f t="shared" si="8"/>
        <v>0</v>
      </c>
      <c r="E262" s="286">
        <f t="shared" si="9"/>
        <v>0</v>
      </c>
      <c r="M262" s="279">
        <v>30049000504</v>
      </c>
      <c r="N262" s="279">
        <v>30093000400</v>
      </c>
    </row>
    <row r="263" spans="1:14" x14ac:dyDescent="0.3">
      <c r="A263" s="277">
        <v>30093000500</v>
      </c>
      <c r="B263" s="287">
        <v>30093000500</v>
      </c>
      <c r="C263" s="286">
        <v>30093000500</v>
      </c>
      <c r="D263" s="188">
        <f t="shared" si="8"/>
        <v>0</v>
      </c>
      <c r="E263" s="286">
        <f t="shared" si="9"/>
        <v>0</v>
      </c>
      <c r="M263" s="279">
        <v>30049000504</v>
      </c>
      <c r="N263" s="277">
        <v>30093000500</v>
      </c>
    </row>
    <row r="264" spans="1:14" x14ac:dyDescent="0.3">
      <c r="A264" s="279">
        <v>30093000600</v>
      </c>
      <c r="B264" s="286">
        <v>30093000600</v>
      </c>
      <c r="C264" s="286">
        <v>30093000600</v>
      </c>
      <c r="D264" s="188">
        <f t="shared" si="8"/>
        <v>0</v>
      </c>
      <c r="E264" s="286">
        <f t="shared" si="9"/>
        <v>0</v>
      </c>
      <c r="M264" s="277">
        <v>30049000600</v>
      </c>
      <c r="N264" s="279">
        <v>30093000600</v>
      </c>
    </row>
    <row r="265" spans="1:14" x14ac:dyDescent="0.3">
      <c r="A265" s="277">
        <v>30093000700</v>
      </c>
      <c r="B265" s="287">
        <v>30093000700</v>
      </c>
      <c r="C265" s="286">
        <v>30093000700</v>
      </c>
      <c r="D265" s="188">
        <f t="shared" si="8"/>
        <v>0</v>
      </c>
      <c r="E265" s="286">
        <f t="shared" si="9"/>
        <v>0</v>
      </c>
      <c r="M265" s="279">
        <v>30049000701</v>
      </c>
      <c r="N265" s="277">
        <v>30093000700</v>
      </c>
    </row>
    <row r="266" spans="1:14" x14ac:dyDescent="0.3">
      <c r="A266" s="284">
        <v>30093000800</v>
      </c>
      <c r="B266" s="287">
        <v>30093000800</v>
      </c>
      <c r="C266" s="286">
        <v>30093000800</v>
      </c>
      <c r="D266" s="188">
        <f t="shared" si="8"/>
        <v>0</v>
      </c>
      <c r="E266" s="286">
        <f t="shared" si="9"/>
        <v>0</v>
      </c>
      <c r="M266" s="279">
        <v>30049000701</v>
      </c>
      <c r="N266" s="284">
        <v>30093000800</v>
      </c>
    </row>
    <row r="267" spans="1:14" ht="15" thickBot="1" x14ac:dyDescent="0.35">
      <c r="A267" s="280">
        <v>30095966400</v>
      </c>
      <c r="B267" s="287">
        <v>30095966400</v>
      </c>
      <c r="C267" s="286">
        <v>30095966400</v>
      </c>
      <c r="D267" s="188">
        <f t="shared" si="8"/>
        <v>0</v>
      </c>
      <c r="E267" s="286">
        <f t="shared" si="9"/>
        <v>0</v>
      </c>
      <c r="M267" s="279">
        <v>30049000701</v>
      </c>
      <c r="N267" s="280">
        <v>30095966400</v>
      </c>
    </row>
    <row r="268" spans="1:14" ht="15" thickBot="1" x14ac:dyDescent="0.35">
      <c r="A268" s="279">
        <v>30095966500</v>
      </c>
      <c r="B268" s="287">
        <v>30095966500</v>
      </c>
      <c r="C268" s="286">
        <v>30095966500</v>
      </c>
      <c r="D268" s="188">
        <f t="shared" si="8"/>
        <v>0</v>
      </c>
      <c r="E268" s="286">
        <f t="shared" si="9"/>
        <v>0</v>
      </c>
      <c r="M268" s="280">
        <v>30049000702</v>
      </c>
      <c r="N268" s="279">
        <v>30095966500</v>
      </c>
    </row>
    <row r="269" spans="1:14" x14ac:dyDescent="0.3">
      <c r="A269" s="285">
        <v>30095966600</v>
      </c>
      <c r="B269" s="287">
        <v>30095966600</v>
      </c>
      <c r="C269" s="286">
        <v>30095966600</v>
      </c>
      <c r="D269" s="188">
        <f t="shared" si="8"/>
        <v>0</v>
      </c>
      <c r="E269" s="286">
        <f t="shared" si="9"/>
        <v>0</v>
      </c>
      <c r="M269" s="277">
        <v>30049000702</v>
      </c>
      <c r="N269" s="285">
        <v>30095966600</v>
      </c>
    </row>
    <row r="270" spans="1:14" x14ac:dyDescent="0.3">
      <c r="A270" s="285">
        <v>30097967000</v>
      </c>
      <c r="B270" s="285">
        <v>30097967000</v>
      </c>
      <c r="C270" s="286">
        <v>30097967000</v>
      </c>
      <c r="D270" s="188">
        <f t="shared" si="8"/>
        <v>0</v>
      </c>
      <c r="E270" s="286">
        <f t="shared" si="9"/>
        <v>0</v>
      </c>
      <c r="M270" s="277">
        <v>30049000702</v>
      </c>
      <c r="N270" s="285">
        <v>30097967000</v>
      </c>
    </row>
    <row r="271" spans="1:14" x14ac:dyDescent="0.3">
      <c r="A271" s="277">
        <v>30099000100</v>
      </c>
      <c r="B271" s="285">
        <v>30099000100</v>
      </c>
      <c r="C271" s="286">
        <v>30099000100</v>
      </c>
      <c r="D271" s="188">
        <f t="shared" si="8"/>
        <v>0</v>
      </c>
      <c r="E271" s="286">
        <f t="shared" si="9"/>
        <v>0</v>
      </c>
      <c r="M271" s="279">
        <v>30049000800</v>
      </c>
      <c r="N271" s="277">
        <v>30099000100</v>
      </c>
    </row>
    <row r="272" spans="1:14" x14ac:dyDescent="0.3">
      <c r="A272" s="279">
        <v>30099000200</v>
      </c>
      <c r="B272" s="284">
        <v>30099000200</v>
      </c>
      <c r="C272" s="286">
        <v>30099000200</v>
      </c>
      <c r="D272" s="188">
        <f t="shared" si="8"/>
        <v>0</v>
      </c>
      <c r="E272" s="286">
        <f t="shared" si="9"/>
        <v>0</v>
      </c>
      <c r="M272" s="279">
        <v>30049000800</v>
      </c>
      <c r="N272" s="279">
        <v>30099000200</v>
      </c>
    </row>
    <row r="273" spans="1:14" x14ac:dyDescent="0.3">
      <c r="A273" s="285">
        <v>30099000300</v>
      </c>
      <c r="B273" s="285">
        <v>30099000300</v>
      </c>
      <c r="C273" s="286">
        <v>30099000300</v>
      </c>
      <c r="D273" s="188">
        <f t="shared" si="8"/>
        <v>0</v>
      </c>
      <c r="E273" s="286">
        <f t="shared" si="9"/>
        <v>0</v>
      </c>
      <c r="M273" s="277">
        <v>30049000900</v>
      </c>
      <c r="N273" s="285">
        <v>30099000300</v>
      </c>
    </row>
    <row r="274" spans="1:14" x14ac:dyDescent="0.3">
      <c r="A274" s="277">
        <v>30101000100</v>
      </c>
      <c r="B274" s="285">
        <v>30101000100</v>
      </c>
      <c r="C274" s="286">
        <v>30101000100</v>
      </c>
      <c r="D274" s="188">
        <f t="shared" si="8"/>
        <v>0</v>
      </c>
      <c r="E274" s="286">
        <f t="shared" si="9"/>
        <v>0</v>
      </c>
      <c r="M274" s="277">
        <v>30049000900</v>
      </c>
      <c r="N274" s="277">
        <v>30101000100</v>
      </c>
    </row>
    <row r="275" spans="1:14" x14ac:dyDescent="0.3">
      <c r="A275" s="284">
        <v>30101000200</v>
      </c>
      <c r="B275" s="284">
        <v>30101000200</v>
      </c>
      <c r="C275" s="286">
        <v>30101000200</v>
      </c>
      <c r="D275" s="188">
        <f t="shared" si="8"/>
        <v>0</v>
      </c>
      <c r="E275" s="286">
        <f t="shared" si="9"/>
        <v>0</v>
      </c>
      <c r="M275" s="279">
        <v>30049001000</v>
      </c>
      <c r="N275" s="284">
        <v>30101000200</v>
      </c>
    </row>
    <row r="276" spans="1:14" x14ac:dyDescent="0.3">
      <c r="A276" s="285">
        <v>30103963500</v>
      </c>
      <c r="B276" s="285">
        <v>30103963500</v>
      </c>
      <c r="C276" s="286">
        <v>30103963500</v>
      </c>
      <c r="D276" s="188">
        <f t="shared" si="8"/>
        <v>0</v>
      </c>
      <c r="E276" s="286">
        <f t="shared" si="9"/>
        <v>0</v>
      </c>
      <c r="M276" s="279">
        <v>30049001000</v>
      </c>
      <c r="N276" s="285">
        <v>30103963500</v>
      </c>
    </row>
    <row r="277" spans="1:14" x14ac:dyDescent="0.3">
      <c r="A277" s="277">
        <v>30105100100</v>
      </c>
      <c r="B277" s="285">
        <v>30105100100</v>
      </c>
      <c r="C277" s="286">
        <v>30105100100</v>
      </c>
      <c r="D277" s="188">
        <f t="shared" si="8"/>
        <v>0</v>
      </c>
      <c r="E277" s="286">
        <f t="shared" si="9"/>
        <v>0</v>
      </c>
      <c r="M277" s="279">
        <v>30049001000</v>
      </c>
      <c r="N277" s="277">
        <v>30105100100</v>
      </c>
    </row>
    <row r="278" spans="1:14" x14ac:dyDescent="0.3">
      <c r="A278" s="279">
        <v>30105100500</v>
      </c>
      <c r="B278" s="284">
        <v>30105100500</v>
      </c>
      <c r="C278" s="286">
        <v>30105100500</v>
      </c>
      <c r="D278" s="188">
        <f t="shared" si="8"/>
        <v>0</v>
      </c>
      <c r="E278" s="286">
        <f t="shared" si="9"/>
        <v>0</v>
      </c>
      <c r="M278" s="277">
        <v>30049001101</v>
      </c>
      <c r="N278" s="279">
        <v>30105100500</v>
      </c>
    </row>
    <row r="279" spans="1:14" ht="15" thickBot="1" x14ac:dyDescent="0.35">
      <c r="A279" s="280">
        <v>30105940600</v>
      </c>
      <c r="B279" s="285">
        <v>30105940600</v>
      </c>
      <c r="C279" s="286">
        <v>30105940600</v>
      </c>
      <c r="D279" s="188">
        <f t="shared" si="8"/>
        <v>0</v>
      </c>
      <c r="E279" s="286">
        <f t="shared" si="9"/>
        <v>0</v>
      </c>
      <c r="M279" s="279">
        <v>30049001102</v>
      </c>
      <c r="N279" s="280">
        <v>30105940600</v>
      </c>
    </row>
    <row r="280" spans="1:14" x14ac:dyDescent="0.3">
      <c r="A280" s="285">
        <v>30107000100</v>
      </c>
      <c r="B280" s="285">
        <v>30107000100</v>
      </c>
      <c r="C280" s="286">
        <v>30107000100</v>
      </c>
      <c r="D280" s="188">
        <f t="shared" si="8"/>
        <v>0</v>
      </c>
      <c r="E280" s="286">
        <f t="shared" si="9"/>
        <v>0</v>
      </c>
      <c r="M280" s="277">
        <v>30049001201</v>
      </c>
      <c r="N280" s="285">
        <v>30107000100</v>
      </c>
    </row>
    <row r="281" spans="1:14" ht="15" thickBot="1" x14ac:dyDescent="0.35">
      <c r="A281" s="280">
        <v>30109000100</v>
      </c>
      <c r="B281" s="285">
        <v>30109000100</v>
      </c>
      <c r="C281" s="286">
        <v>30109000100</v>
      </c>
      <c r="D281" s="188">
        <f t="shared" si="8"/>
        <v>0</v>
      </c>
      <c r="E281" s="286">
        <f t="shared" si="9"/>
        <v>0</v>
      </c>
      <c r="M281" s="277">
        <v>30049001201</v>
      </c>
      <c r="N281" s="280">
        <v>30109000100</v>
      </c>
    </row>
    <row r="282" spans="1:14" x14ac:dyDescent="0.3">
      <c r="A282" s="279">
        <v>30111000200</v>
      </c>
      <c r="B282" s="284">
        <v>30111000200</v>
      </c>
      <c r="C282" s="286">
        <v>30111000200</v>
      </c>
      <c r="D282" s="188">
        <f t="shared" si="8"/>
        <v>0</v>
      </c>
      <c r="E282" s="286">
        <f t="shared" si="9"/>
        <v>0</v>
      </c>
      <c r="M282" s="284">
        <v>30049001202</v>
      </c>
      <c r="N282" s="279">
        <v>30111000200</v>
      </c>
    </row>
    <row r="283" spans="1:14" ht="15" thickBot="1" x14ac:dyDescent="0.35">
      <c r="A283" s="277">
        <v>30111000300</v>
      </c>
      <c r="B283" s="285">
        <v>30111000300</v>
      </c>
      <c r="C283" s="286">
        <v>30111000300</v>
      </c>
      <c r="D283" s="188">
        <f t="shared" si="8"/>
        <v>0</v>
      </c>
      <c r="E283" s="286">
        <f t="shared" si="9"/>
        <v>0</v>
      </c>
      <c r="M283" s="282">
        <v>30049001202</v>
      </c>
      <c r="N283" s="277">
        <v>30111000300</v>
      </c>
    </row>
    <row r="284" spans="1:14" ht="15" thickBot="1" x14ac:dyDescent="0.35">
      <c r="A284" s="282">
        <v>30111000401</v>
      </c>
      <c r="B284" s="284">
        <v>30111000401</v>
      </c>
      <c r="C284" s="286">
        <v>30111000401</v>
      </c>
      <c r="D284" s="188">
        <f t="shared" si="8"/>
        <v>0</v>
      </c>
      <c r="E284" s="286">
        <f t="shared" si="9"/>
        <v>0</v>
      </c>
      <c r="M284" s="285">
        <v>30051050100</v>
      </c>
      <c r="N284" s="282">
        <v>30111000401</v>
      </c>
    </row>
    <row r="285" spans="1:14" x14ac:dyDescent="0.3">
      <c r="A285" s="277">
        <v>30111000402</v>
      </c>
      <c r="B285" s="285">
        <v>30111000402</v>
      </c>
      <c r="C285" s="286">
        <v>30111000402</v>
      </c>
      <c r="D285" s="188">
        <f t="shared" si="8"/>
        <v>0</v>
      </c>
      <c r="E285" s="286">
        <f t="shared" si="9"/>
        <v>0</v>
      </c>
      <c r="M285" s="279">
        <v>30053000100</v>
      </c>
      <c r="N285" s="277">
        <v>30111000402</v>
      </c>
    </row>
    <row r="286" spans="1:14" x14ac:dyDescent="0.3">
      <c r="A286" s="286">
        <v>30111000500</v>
      </c>
      <c r="B286" s="286">
        <v>30111000500</v>
      </c>
      <c r="C286" s="286">
        <v>30111000500</v>
      </c>
      <c r="D286" s="188">
        <f t="shared" si="8"/>
        <v>0</v>
      </c>
      <c r="E286" s="286">
        <f t="shared" si="9"/>
        <v>0</v>
      </c>
      <c r="M286" s="277">
        <v>30053000200</v>
      </c>
      <c r="N286" s="286">
        <v>30111000500</v>
      </c>
    </row>
    <row r="287" spans="1:14" x14ac:dyDescent="0.3">
      <c r="A287" s="277">
        <v>30111000600</v>
      </c>
      <c r="B287" s="285">
        <v>30111000600</v>
      </c>
      <c r="C287" s="286">
        <v>30111000600</v>
      </c>
      <c r="D287" s="188">
        <f t="shared" si="8"/>
        <v>0</v>
      </c>
      <c r="E287" s="286">
        <f t="shared" si="9"/>
        <v>0</v>
      </c>
      <c r="M287" s="279">
        <v>30053000300</v>
      </c>
      <c r="N287" s="277">
        <v>30111000600</v>
      </c>
    </row>
    <row r="288" spans="1:14" ht="15" thickBot="1" x14ac:dyDescent="0.35">
      <c r="A288" s="282">
        <v>30111000701</v>
      </c>
      <c r="B288" s="284">
        <v>30111000701</v>
      </c>
      <c r="C288" s="286">
        <v>30111000701</v>
      </c>
      <c r="D288" s="188">
        <f t="shared" si="8"/>
        <v>0</v>
      </c>
      <c r="E288" s="286">
        <f t="shared" si="9"/>
        <v>0</v>
      </c>
      <c r="M288" s="277">
        <v>30053000401</v>
      </c>
      <c r="N288" s="282">
        <v>30111000701</v>
      </c>
    </row>
    <row r="289" spans="1:14" x14ac:dyDescent="0.3">
      <c r="A289" s="277">
        <v>30111000704</v>
      </c>
      <c r="B289" s="285">
        <v>30111000704</v>
      </c>
      <c r="C289" s="286">
        <v>30111000704</v>
      </c>
      <c r="D289" s="188">
        <f t="shared" si="8"/>
        <v>0</v>
      </c>
      <c r="E289" s="286">
        <f t="shared" si="9"/>
        <v>0</v>
      </c>
      <c r="M289" s="279">
        <v>30053000402</v>
      </c>
      <c r="N289" s="277">
        <v>30111000704</v>
      </c>
    </row>
    <row r="290" spans="1:14" ht="15" thickBot="1" x14ac:dyDescent="0.35">
      <c r="A290" s="282">
        <v>30111000705</v>
      </c>
      <c r="B290" s="284">
        <v>30111000705</v>
      </c>
      <c r="C290" s="286">
        <v>30111000705</v>
      </c>
      <c r="D290" s="188">
        <f t="shared" si="8"/>
        <v>0</v>
      </c>
      <c r="E290" s="286">
        <f t="shared" si="9"/>
        <v>0</v>
      </c>
      <c r="M290" s="285">
        <v>30053000500</v>
      </c>
      <c r="N290" s="282">
        <v>30111000705</v>
      </c>
    </row>
    <row r="291" spans="1:14" x14ac:dyDescent="0.3">
      <c r="A291" s="277">
        <v>30111000706</v>
      </c>
      <c r="B291" s="285">
        <v>30111000706</v>
      </c>
      <c r="C291" s="286">
        <v>30111000706</v>
      </c>
      <c r="D291" s="188">
        <f t="shared" si="8"/>
        <v>0</v>
      </c>
      <c r="E291" s="286">
        <f t="shared" si="9"/>
        <v>0</v>
      </c>
      <c r="M291" s="285">
        <v>30055954000</v>
      </c>
      <c r="N291" s="277">
        <v>30111000706</v>
      </c>
    </row>
    <row r="292" spans="1:14" x14ac:dyDescent="0.3">
      <c r="A292" s="277"/>
      <c r="B292" s="285"/>
      <c r="C292" s="293">
        <v>30111000707</v>
      </c>
      <c r="D292" s="188">
        <f t="shared" si="8"/>
        <v>-30111000707</v>
      </c>
      <c r="E292" s="188">
        <f>+A292-C292</f>
        <v>-30111000707</v>
      </c>
      <c r="M292" s="279">
        <v>30057000101</v>
      </c>
      <c r="N292" s="277">
        <v>30111000708</v>
      </c>
    </row>
    <row r="293" spans="1:14" x14ac:dyDescent="0.3">
      <c r="A293" s="286">
        <v>30111000708</v>
      </c>
      <c r="B293" s="286">
        <v>30111000708</v>
      </c>
      <c r="C293" s="286">
        <v>30111000708</v>
      </c>
      <c r="D293" s="188">
        <f t="shared" si="8"/>
        <v>0</v>
      </c>
      <c r="E293" s="286">
        <f t="shared" ref="E293:E301" si="10">+C293-A293</f>
        <v>0</v>
      </c>
      <c r="M293" s="277">
        <v>30057000102</v>
      </c>
      <c r="N293" s="286">
        <v>30111000800</v>
      </c>
    </row>
    <row r="294" spans="1:14" ht="15" thickBot="1" x14ac:dyDescent="0.35">
      <c r="A294" s="286">
        <v>30111000800</v>
      </c>
      <c r="B294" s="286">
        <v>30111000800</v>
      </c>
      <c r="C294" s="286">
        <v>30111000800</v>
      </c>
      <c r="D294" s="188">
        <f t="shared" si="8"/>
        <v>0</v>
      </c>
      <c r="E294" s="286">
        <f t="shared" si="10"/>
        <v>0</v>
      </c>
      <c r="F294" s="188"/>
      <c r="M294" s="279">
        <v>30057000200</v>
      </c>
      <c r="N294" s="282">
        <v>30111000901</v>
      </c>
    </row>
    <row r="295" spans="1:14" ht="15" thickBot="1" x14ac:dyDescent="0.35">
      <c r="A295" s="282">
        <v>30111000901</v>
      </c>
      <c r="B295" s="284">
        <v>30111000901</v>
      </c>
      <c r="C295" s="286">
        <v>30111000901</v>
      </c>
      <c r="D295" s="188">
        <f t="shared" si="8"/>
        <v>0</v>
      </c>
      <c r="E295" s="286">
        <f t="shared" si="10"/>
        <v>0</v>
      </c>
      <c r="M295" s="285">
        <v>30057000300</v>
      </c>
      <c r="N295" s="277">
        <v>30111000902</v>
      </c>
    </row>
    <row r="296" spans="1:14" x14ac:dyDescent="0.3">
      <c r="A296" s="277">
        <v>30111000902</v>
      </c>
      <c r="B296" s="285">
        <v>30111000902</v>
      </c>
      <c r="C296" s="286">
        <v>30111000902</v>
      </c>
      <c r="D296" s="188">
        <f t="shared" si="8"/>
        <v>0</v>
      </c>
      <c r="E296" s="286">
        <f t="shared" si="10"/>
        <v>0</v>
      </c>
      <c r="M296" s="285">
        <v>30059000100</v>
      </c>
      <c r="N296" s="279">
        <v>30111001000</v>
      </c>
    </row>
    <row r="297" spans="1:14" x14ac:dyDescent="0.3">
      <c r="A297" s="279">
        <v>30111001000</v>
      </c>
      <c r="B297" s="284">
        <v>30111001000</v>
      </c>
      <c r="C297" s="286">
        <v>30111001000</v>
      </c>
      <c r="D297" s="188">
        <f t="shared" si="8"/>
        <v>0</v>
      </c>
      <c r="E297" s="286">
        <f t="shared" si="10"/>
        <v>0</v>
      </c>
      <c r="M297" s="279">
        <v>30061964500</v>
      </c>
      <c r="N297" s="279">
        <v>30111001100</v>
      </c>
    </row>
    <row r="298" spans="1:14" x14ac:dyDescent="0.3">
      <c r="A298" s="279">
        <v>30111001100</v>
      </c>
      <c r="B298" s="284">
        <v>30111001100</v>
      </c>
      <c r="C298" s="286">
        <v>30111001100</v>
      </c>
      <c r="D298" s="188">
        <f t="shared" si="8"/>
        <v>0</v>
      </c>
      <c r="E298" s="286">
        <f t="shared" si="10"/>
        <v>0</v>
      </c>
      <c r="M298" s="285">
        <v>30061964600</v>
      </c>
      <c r="N298" s="277">
        <v>30111001200</v>
      </c>
    </row>
    <row r="299" spans="1:14" x14ac:dyDescent="0.3">
      <c r="A299" s="277">
        <v>30111001200</v>
      </c>
      <c r="B299" s="285">
        <v>30111001200</v>
      </c>
      <c r="C299" s="286">
        <v>30111001200</v>
      </c>
      <c r="D299" s="188">
        <f t="shared" si="8"/>
        <v>0</v>
      </c>
      <c r="E299" s="286">
        <f t="shared" si="10"/>
        <v>0</v>
      </c>
      <c r="M299" s="279">
        <v>30063000100</v>
      </c>
      <c r="N299" s="279">
        <v>30111001300</v>
      </c>
    </row>
    <row r="300" spans="1:14" ht="15" thickBot="1" x14ac:dyDescent="0.35">
      <c r="A300" s="279">
        <v>30111001300</v>
      </c>
      <c r="B300" s="284">
        <v>30111001300</v>
      </c>
      <c r="C300" s="286">
        <v>30111001300</v>
      </c>
      <c r="D300" s="188">
        <f t="shared" si="8"/>
        <v>0</v>
      </c>
      <c r="E300" s="286">
        <f t="shared" si="10"/>
        <v>0</v>
      </c>
      <c r="M300" s="277">
        <v>30063000100</v>
      </c>
      <c r="N300" s="280">
        <v>30111001402</v>
      </c>
    </row>
    <row r="301" spans="1:14" ht="15" thickBot="1" x14ac:dyDescent="0.35">
      <c r="A301" s="280">
        <v>30111001402</v>
      </c>
      <c r="B301" s="285">
        <v>30111001402</v>
      </c>
      <c r="C301" s="286">
        <v>30111001402</v>
      </c>
      <c r="D301" s="188">
        <f t="shared" si="8"/>
        <v>0</v>
      </c>
      <c r="E301" s="286">
        <f t="shared" si="10"/>
        <v>0</v>
      </c>
      <c r="M301" s="286">
        <v>30063000203</v>
      </c>
      <c r="N301" s="176">
        <v>30111001403</v>
      </c>
    </row>
    <row r="302" spans="1:14" ht="15" thickBot="1" x14ac:dyDescent="0.35">
      <c r="A302" s="176">
        <v>30111001403</v>
      </c>
      <c r="B302" s="286">
        <v>30111001403</v>
      </c>
      <c r="C302" s="286">
        <v>30111001403</v>
      </c>
      <c r="D302" s="188">
        <f t="shared" si="8"/>
        <v>0</v>
      </c>
      <c r="E302" s="286">
        <f t="shared" ref="E302:E317" si="11">+C302-A302</f>
        <v>0</v>
      </c>
      <c r="M302" s="286">
        <v>30063000203</v>
      </c>
      <c r="N302" s="176">
        <v>30111001404</v>
      </c>
    </row>
    <row r="303" spans="1:14" ht="15" thickBot="1" x14ac:dyDescent="0.35">
      <c r="A303" s="176">
        <v>30111001404</v>
      </c>
      <c r="B303" s="286">
        <v>30111001404</v>
      </c>
      <c r="C303" s="286">
        <v>30111001404</v>
      </c>
      <c r="D303" s="188">
        <f t="shared" si="8"/>
        <v>0</v>
      </c>
      <c r="E303" s="286">
        <f t="shared" si="11"/>
        <v>0</v>
      </c>
      <c r="F303" s="188"/>
      <c r="G303" s="188"/>
      <c r="M303" s="286">
        <v>30063000203</v>
      </c>
      <c r="N303" s="279">
        <v>30111001501</v>
      </c>
    </row>
    <row r="304" spans="1:14" x14ac:dyDescent="0.3">
      <c r="A304" s="279">
        <v>30111001501</v>
      </c>
      <c r="B304" s="284">
        <v>30111001501</v>
      </c>
      <c r="C304" s="286">
        <v>30111001501</v>
      </c>
      <c r="D304" s="188">
        <f t="shared" si="8"/>
        <v>0</v>
      </c>
      <c r="E304" s="286">
        <f t="shared" si="11"/>
        <v>0</v>
      </c>
      <c r="M304" s="286">
        <v>30063000203</v>
      </c>
      <c r="N304" s="277">
        <v>30111001502</v>
      </c>
    </row>
    <row r="305" spans="1:14" x14ac:dyDescent="0.3">
      <c r="A305" s="277">
        <v>30111001502</v>
      </c>
      <c r="B305" s="285">
        <v>30111001502</v>
      </c>
      <c r="C305" s="286">
        <v>30111001502</v>
      </c>
      <c r="D305" s="188">
        <f t="shared" si="8"/>
        <v>0</v>
      </c>
      <c r="E305" s="286">
        <f t="shared" si="11"/>
        <v>0</v>
      </c>
      <c r="M305" s="286">
        <v>30063000204</v>
      </c>
      <c r="N305" s="279">
        <v>30111001702</v>
      </c>
    </row>
    <row r="306" spans="1:14" x14ac:dyDescent="0.3">
      <c r="A306" s="279">
        <v>30111001702</v>
      </c>
      <c r="B306" s="284">
        <v>30111001702</v>
      </c>
      <c r="C306" s="286">
        <v>30111001702</v>
      </c>
      <c r="D306" s="188">
        <f t="shared" si="8"/>
        <v>0</v>
      </c>
      <c r="E306" s="286">
        <f t="shared" si="11"/>
        <v>0</v>
      </c>
      <c r="M306" s="286">
        <v>30063000204</v>
      </c>
      <c r="N306" s="277">
        <v>30111001703</v>
      </c>
    </row>
    <row r="307" spans="1:14" x14ac:dyDescent="0.3">
      <c r="A307" s="277">
        <v>30111001703</v>
      </c>
      <c r="B307" s="285">
        <v>30111001703</v>
      </c>
      <c r="C307" s="286">
        <v>30111001703</v>
      </c>
      <c r="D307" s="188">
        <f t="shared" si="8"/>
        <v>0</v>
      </c>
      <c r="E307" s="286">
        <f t="shared" si="11"/>
        <v>0</v>
      </c>
      <c r="M307" s="286">
        <v>30063000204</v>
      </c>
      <c r="N307" s="279">
        <v>30111001704</v>
      </c>
    </row>
    <row r="308" spans="1:14" x14ac:dyDescent="0.3">
      <c r="A308" s="279">
        <v>30111001704</v>
      </c>
      <c r="B308" s="284">
        <v>30111001704</v>
      </c>
      <c r="C308" s="286">
        <v>30111001704</v>
      </c>
      <c r="D308" s="188">
        <f t="shared" si="8"/>
        <v>0</v>
      </c>
      <c r="E308" s="286">
        <f t="shared" si="11"/>
        <v>0</v>
      </c>
      <c r="M308" s="286">
        <v>30063000204</v>
      </c>
      <c r="N308" s="277">
        <v>30111001801</v>
      </c>
    </row>
    <row r="309" spans="1:14" x14ac:dyDescent="0.3">
      <c r="A309" s="277">
        <v>30111001801</v>
      </c>
      <c r="B309" s="285">
        <v>30111001801</v>
      </c>
      <c r="C309" s="286">
        <v>30111001801</v>
      </c>
      <c r="D309" s="188">
        <f t="shared" si="8"/>
        <v>0</v>
      </c>
      <c r="E309" s="286">
        <f t="shared" si="11"/>
        <v>0</v>
      </c>
      <c r="M309" s="286">
        <v>30063000205</v>
      </c>
      <c r="N309" s="279">
        <v>30111001803</v>
      </c>
    </row>
    <row r="310" spans="1:14" ht="15" thickBot="1" x14ac:dyDescent="0.35">
      <c r="A310" s="279">
        <v>30111001803</v>
      </c>
      <c r="B310" s="284">
        <v>30111001803</v>
      </c>
      <c r="C310" s="286">
        <v>30111001803</v>
      </c>
      <c r="D310" s="188">
        <f t="shared" si="8"/>
        <v>0</v>
      </c>
      <c r="E310" s="286">
        <f t="shared" si="11"/>
        <v>0</v>
      </c>
      <c r="M310" s="286">
        <v>30063000205</v>
      </c>
      <c r="N310" s="280">
        <v>30111001804</v>
      </c>
    </row>
    <row r="311" spans="1:14" ht="15" thickBot="1" x14ac:dyDescent="0.35">
      <c r="A311" s="280">
        <v>30111001804</v>
      </c>
      <c r="B311" s="285">
        <v>30111001804</v>
      </c>
      <c r="C311" s="286">
        <v>30111001804</v>
      </c>
      <c r="D311" s="188">
        <f t="shared" si="8"/>
        <v>0</v>
      </c>
      <c r="E311" s="286">
        <f t="shared" si="11"/>
        <v>0</v>
      </c>
      <c r="M311" s="286">
        <v>30063000205</v>
      </c>
      <c r="N311" s="286">
        <v>30111001805</v>
      </c>
    </row>
    <row r="312" spans="1:14" ht="15" thickBot="1" x14ac:dyDescent="0.35">
      <c r="A312" s="286">
        <v>30111001805</v>
      </c>
      <c r="B312" s="286">
        <v>30111001805</v>
      </c>
      <c r="C312" s="286">
        <v>30111001805</v>
      </c>
      <c r="D312" s="188">
        <f t="shared" si="8"/>
        <v>0</v>
      </c>
      <c r="E312" s="286">
        <f t="shared" si="11"/>
        <v>0</v>
      </c>
      <c r="M312" s="176">
        <v>30063000206</v>
      </c>
      <c r="N312" s="286">
        <v>30111001806</v>
      </c>
    </row>
    <row r="313" spans="1:14" x14ac:dyDescent="0.3">
      <c r="A313" s="286">
        <v>30111001806</v>
      </c>
      <c r="B313" s="286">
        <v>30111001806</v>
      </c>
      <c r="C313" s="286">
        <v>30111001806</v>
      </c>
      <c r="D313" s="188">
        <f t="shared" si="8"/>
        <v>0</v>
      </c>
      <c r="E313" s="286">
        <f t="shared" si="11"/>
        <v>0</v>
      </c>
      <c r="F313" s="188"/>
      <c r="M313" s="286">
        <v>30063000206</v>
      </c>
      <c r="N313" s="279">
        <v>30111001901</v>
      </c>
    </row>
    <row r="314" spans="1:14" ht="15" thickBot="1" x14ac:dyDescent="0.35">
      <c r="A314" s="279">
        <v>30111001901</v>
      </c>
      <c r="B314" s="284">
        <v>30111001901</v>
      </c>
      <c r="C314" s="286">
        <v>30111001901</v>
      </c>
      <c r="D314" s="188">
        <f t="shared" si="8"/>
        <v>0</v>
      </c>
      <c r="E314" s="286">
        <f t="shared" si="11"/>
        <v>0</v>
      </c>
      <c r="M314" s="176">
        <v>30063000206</v>
      </c>
      <c r="N314" s="280">
        <v>30111001902</v>
      </c>
    </row>
    <row r="315" spans="1:14" ht="15" thickBot="1" x14ac:dyDescent="0.35">
      <c r="A315" s="280">
        <v>30111001902</v>
      </c>
      <c r="B315" s="285">
        <v>30111001902</v>
      </c>
      <c r="C315" s="286">
        <v>30111001902</v>
      </c>
      <c r="D315" s="188">
        <f t="shared" si="8"/>
        <v>0</v>
      </c>
      <c r="E315" s="286">
        <f t="shared" si="11"/>
        <v>0</v>
      </c>
      <c r="M315" s="277">
        <v>30063000300</v>
      </c>
      <c r="N315" s="279">
        <v>30111940001</v>
      </c>
    </row>
    <row r="316" spans="1:14" x14ac:dyDescent="0.3">
      <c r="A316" s="279">
        <v>30111940001</v>
      </c>
      <c r="B316" s="284">
        <v>30111940001</v>
      </c>
      <c r="C316" s="286">
        <v>30111940001</v>
      </c>
      <c r="D316" s="188">
        <f t="shared" si="8"/>
        <v>0</v>
      </c>
      <c r="E316" s="286">
        <f t="shared" si="11"/>
        <v>0</v>
      </c>
      <c r="M316" s="277">
        <v>30063000300</v>
      </c>
      <c r="N316" s="285">
        <v>30111940002</v>
      </c>
    </row>
    <row r="317" spans="1:14" x14ac:dyDescent="0.3">
      <c r="A317" s="285">
        <v>30111940002</v>
      </c>
      <c r="B317" s="285">
        <v>30111940002</v>
      </c>
      <c r="C317" s="286">
        <v>30111940002</v>
      </c>
      <c r="D317" s="188">
        <f t="shared" si="8"/>
        <v>0</v>
      </c>
      <c r="E317" s="286">
        <f t="shared" si="11"/>
        <v>0</v>
      </c>
      <c r="M317" s="279">
        <v>30063000400</v>
      </c>
      <c r="N317" s="35" t="s">
        <v>1502</v>
      </c>
    </row>
    <row r="318" spans="1:14" x14ac:dyDescent="0.3">
      <c r="A318" s="35" t="s">
        <v>1502</v>
      </c>
      <c r="C318" s="289" t="s">
        <v>758</v>
      </c>
      <c r="M318" s="279">
        <v>30063000400</v>
      </c>
    </row>
    <row r="319" spans="1:14" x14ac:dyDescent="0.3">
      <c r="C319" s="290"/>
      <c r="M319" s="277">
        <v>30063000501</v>
      </c>
    </row>
    <row r="320" spans="1:14" x14ac:dyDescent="0.3">
      <c r="C320" s="286"/>
      <c r="M320" s="277">
        <v>30063000501</v>
      </c>
    </row>
    <row r="321" spans="3:13" ht="15" thickBot="1" x14ac:dyDescent="0.35">
      <c r="C321" s="286"/>
      <c r="M321" s="280">
        <v>30063000501</v>
      </c>
    </row>
    <row r="322" spans="3:13" x14ac:dyDescent="0.3">
      <c r="C322" s="286"/>
      <c r="M322" s="279">
        <v>30063000502</v>
      </c>
    </row>
    <row r="323" spans="3:13" x14ac:dyDescent="0.3">
      <c r="C323" s="286"/>
      <c r="M323" s="279">
        <v>30063000502</v>
      </c>
    </row>
    <row r="324" spans="3:13" x14ac:dyDescent="0.3">
      <c r="C324" s="286"/>
      <c r="M324" s="279">
        <v>30063000502</v>
      </c>
    </row>
    <row r="325" spans="3:13" x14ac:dyDescent="0.3">
      <c r="C325" s="286"/>
      <c r="M325" s="277">
        <v>30063000700</v>
      </c>
    </row>
    <row r="326" spans="3:13" ht="15" thickBot="1" x14ac:dyDescent="0.35">
      <c r="C326" s="286"/>
      <c r="M326" s="280">
        <v>30063000700</v>
      </c>
    </row>
    <row r="327" spans="3:13" x14ac:dyDescent="0.3">
      <c r="C327" s="286"/>
      <c r="M327" s="277">
        <v>30063000700</v>
      </c>
    </row>
    <row r="328" spans="3:13" ht="15" thickBot="1" x14ac:dyDescent="0.35">
      <c r="C328" s="286"/>
      <c r="M328" s="282">
        <v>30063000801</v>
      </c>
    </row>
    <row r="329" spans="3:13" x14ac:dyDescent="0.3">
      <c r="C329" s="286"/>
      <c r="M329" s="279">
        <v>30063000801</v>
      </c>
    </row>
    <row r="330" spans="3:13" ht="15" thickBot="1" x14ac:dyDescent="0.35">
      <c r="C330" s="286"/>
      <c r="M330" s="280">
        <v>30063000802</v>
      </c>
    </row>
    <row r="331" spans="3:13" x14ac:dyDescent="0.3">
      <c r="C331" s="286"/>
      <c r="M331" s="277">
        <v>30063000802</v>
      </c>
    </row>
    <row r="332" spans="3:13" x14ac:dyDescent="0.3">
      <c r="C332" s="286"/>
      <c r="M332" s="279">
        <v>30063000901</v>
      </c>
    </row>
    <row r="333" spans="3:13" ht="15" thickBot="1" x14ac:dyDescent="0.35">
      <c r="C333" s="286"/>
      <c r="M333" s="282">
        <v>30063000901</v>
      </c>
    </row>
    <row r="334" spans="3:13" x14ac:dyDescent="0.3">
      <c r="C334" s="286"/>
      <c r="M334" s="277">
        <v>30063000902</v>
      </c>
    </row>
    <row r="335" spans="3:13" x14ac:dyDescent="0.3">
      <c r="C335" s="286"/>
      <c r="M335" s="277">
        <v>30063000902</v>
      </c>
    </row>
    <row r="336" spans="3:13" x14ac:dyDescent="0.3">
      <c r="C336" s="286"/>
      <c r="M336" s="279">
        <v>30063001001</v>
      </c>
    </row>
    <row r="337" spans="3:13" x14ac:dyDescent="0.3">
      <c r="C337" s="286"/>
      <c r="M337" s="279">
        <v>30063001001</v>
      </c>
    </row>
    <row r="338" spans="3:13" x14ac:dyDescent="0.3">
      <c r="C338" s="286"/>
      <c r="M338" s="277">
        <v>30063001002</v>
      </c>
    </row>
    <row r="339" spans="3:13" x14ac:dyDescent="0.3">
      <c r="C339" s="286"/>
      <c r="M339" s="277">
        <v>30063001002</v>
      </c>
    </row>
    <row r="340" spans="3:13" x14ac:dyDescent="0.3">
      <c r="C340" s="286"/>
      <c r="M340" s="279">
        <v>30063001100</v>
      </c>
    </row>
    <row r="341" spans="3:13" x14ac:dyDescent="0.3">
      <c r="C341" s="286"/>
      <c r="M341" s="279">
        <v>30063001100</v>
      </c>
    </row>
    <row r="342" spans="3:13" x14ac:dyDescent="0.3">
      <c r="C342" s="286"/>
      <c r="M342" s="277">
        <v>30063001200</v>
      </c>
    </row>
    <row r="343" spans="3:13" x14ac:dyDescent="0.3">
      <c r="C343" s="286"/>
      <c r="M343" s="277">
        <v>30063001200</v>
      </c>
    </row>
    <row r="344" spans="3:13" x14ac:dyDescent="0.3">
      <c r="C344" s="286"/>
      <c r="M344" s="279">
        <v>30063001302</v>
      </c>
    </row>
    <row r="345" spans="3:13" x14ac:dyDescent="0.3">
      <c r="C345" s="286"/>
      <c r="M345" s="279">
        <v>30063001302</v>
      </c>
    </row>
    <row r="346" spans="3:13" x14ac:dyDescent="0.3">
      <c r="C346" s="286"/>
      <c r="M346" s="277">
        <v>30063001303</v>
      </c>
    </row>
    <row r="347" spans="3:13" x14ac:dyDescent="0.3">
      <c r="C347" s="286"/>
      <c r="M347" s="277">
        <v>30063001303</v>
      </c>
    </row>
    <row r="348" spans="3:13" x14ac:dyDescent="0.3">
      <c r="C348" s="286"/>
      <c r="M348" s="279">
        <v>30063001304</v>
      </c>
    </row>
    <row r="349" spans="3:13" x14ac:dyDescent="0.3">
      <c r="C349" s="286"/>
      <c r="M349" s="279">
        <v>30063001304</v>
      </c>
    </row>
    <row r="350" spans="3:13" x14ac:dyDescent="0.3">
      <c r="C350" s="286"/>
      <c r="M350" s="279">
        <v>30063001304</v>
      </c>
    </row>
    <row r="351" spans="3:13" x14ac:dyDescent="0.3">
      <c r="C351" s="286"/>
      <c r="M351" s="277">
        <v>30063001401</v>
      </c>
    </row>
    <row r="352" spans="3:13" x14ac:dyDescent="0.3">
      <c r="C352" s="286"/>
      <c r="M352" s="277">
        <v>30063001401</v>
      </c>
    </row>
    <row r="353" spans="3:13" x14ac:dyDescent="0.3">
      <c r="C353" s="286"/>
      <c r="M353" s="279">
        <v>30063001401</v>
      </c>
    </row>
    <row r="354" spans="3:13" x14ac:dyDescent="0.3">
      <c r="C354" s="286"/>
      <c r="M354" s="277">
        <v>30063001401</v>
      </c>
    </row>
    <row r="355" spans="3:13" x14ac:dyDescent="0.3">
      <c r="C355" s="286"/>
      <c r="M355" s="279">
        <v>30063001402</v>
      </c>
    </row>
    <row r="356" spans="3:13" x14ac:dyDescent="0.3">
      <c r="C356" s="286"/>
      <c r="M356" s="279">
        <v>30063001402</v>
      </c>
    </row>
    <row r="357" spans="3:13" x14ac:dyDescent="0.3">
      <c r="C357" s="286"/>
      <c r="M357" s="277">
        <v>30063001402</v>
      </c>
    </row>
    <row r="358" spans="3:13" x14ac:dyDescent="0.3">
      <c r="C358" s="286"/>
      <c r="M358" s="279">
        <v>30063001402</v>
      </c>
    </row>
    <row r="359" spans="3:13" x14ac:dyDescent="0.3">
      <c r="C359" s="286"/>
      <c r="M359" s="277">
        <v>30063001501</v>
      </c>
    </row>
    <row r="360" spans="3:13" x14ac:dyDescent="0.3">
      <c r="C360" s="286"/>
      <c r="M360" s="277">
        <v>30063001501</v>
      </c>
    </row>
    <row r="361" spans="3:13" x14ac:dyDescent="0.3">
      <c r="C361" s="286"/>
      <c r="M361" s="279">
        <v>30063001502</v>
      </c>
    </row>
    <row r="362" spans="3:13" x14ac:dyDescent="0.3">
      <c r="C362" s="286"/>
      <c r="M362" s="279">
        <v>30063001502</v>
      </c>
    </row>
    <row r="363" spans="3:13" x14ac:dyDescent="0.3">
      <c r="C363" s="286"/>
      <c r="M363" s="277">
        <v>30063001601</v>
      </c>
    </row>
    <row r="364" spans="3:13" x14ac:dyDescent="0.3">
      <c r="C364" s="286"/>
      <c r="M364" s="279">
        <v>30063001601</v>
      </c>
    </row>
    <row r="365" spans="3:13" x14ac:dyDescent="0.3">
      <c r="C365" s="286"/>
      <c r="M365" s="277">
        <v>30063001601</v>
      </c>
    </row>
    <row r="366" spans="3:13" x14ac:dyDescent="0.3">
      <c r="C366" s="286"/>
      <c r="M366" s="277">
        <v>30063001601</v>
      </c>
    </row>
    <row r="367" spans="3:13" x14ac:dyDescent="0.3">
      <c r="C367" s="286"/>
      <c r="M367" s="279">
        <v>30063001602</v>
      </c>
    </row>
    <row r="368" spans="3:13" x14ac:dyDescent="0.3">
      <c r="C368" s="286"/>
      <c r="M368" s="277">
        <v>30063001602</v>
      </c>
    </row>
    <row r="369" spans="3:13" x14ac:dyDescent="0.3">
      <c r="C369" s="286"/>
      <c r="M369" s="279">
        <v>30063001602</v>
      </c>
    </row>
    <row r="370" spans="3:13" x14ac:dyDescent="0.3">
      <c r="C370" s="286"/>
      <c r="M370" s="279">
        <v>30063001602</v>
      </c>
    </row>
    <row r="371" spans="3:13" x14ac:dyDescent="0.3">
      <c r="C371" s="286"/>
      <c r="M371" s="277">
        <v>30063001801</v>
      </c>
    </row>
    <row r="372" spans="3:13" x14ac:dyDescent="0.3">
      <c r="C372" s="286"/>
      <c r="M372" s="279">
        <v>30063001801</v>
      </c>
    </row>
    <row r="373" spans="3:13" x14ac:dyDescent="0.3">
      <c r="C373" s="286"/>
      <c r="M373" s="279">
        <v>30063001802</v>
      </c>
    </row>
    <row r="374" spans="3:13" x14ac:dyDescent="0.3">
      <c r="C374" s="286"/>
      <c r="M374" s="277">
        <v>30063001802</v>
      </c>
    </row>
    <row r="375" spans="3:13" x14ac:dyDescent="0.3">
      <c r="M375" s="277">
        <v>30065000100</v>
      </c>
    </row>
    <row r="376" spans="3:13" x14ac:dyDescent="0.3">
      <c r="M376" s="284">
        <v>30065000200</v>
      </c>
    </row>
    <row r="377" spans="3:13" x14ac:dyDescent="0.3">
      <c r="M377" s="279">
        <v>30067000100</v>
      </c>
    </row>
    <row r="378" spans="3:13" x14ac:dyDescent="0.3">
      <c r="M378" s="277">
        <v>30067000200</v>
      </c>
    </row>
    <row r="379" spans="3:13" x14ac:dyDescent="0.3">
      <c r="M379" s="279">
        <v>30067000300</v>
      </c>
    </row>
    <row r="380" spans="3:13" x14ac:dyDescent="0.3">
      <c r="M380" s="277">
        <v>30067000400</v>
      </c>
    </row>
    <row r="381" spans="3:13" x14ac:dyDescent="0.3">
      <c r="M381" s="279">
        <v>30067000500</v>
      </c>
    </row>
    <row r="382" spans="3:13" x14ac:dyDescent="0.3">
      <c r="M382" s="285">
        <v>30067980600</v>
      </c>
    </row>
    <row r="383" spans="3:13" x14ac:dyDescent="0.3">
      <c r="M383" s="285">
        <v>30069000100</v>
      </c>
    </row>
    <row r="384" spans="3:13" x14ac:dyDescent="0.3">
      <c r="M384" s="285">
        <v>30071060200</v>
      </c>
    </row>
    <row r="385" spans="13:13" x14ac:dyDescent="0.3">
      <c r="M385" s="285">
        <v>30071060200</v>
      </c>
    </row>
    <row r="386" spans="13:13" x14ac:dyDescent="0.3">
      <c r="M386" s="279">
        <v>30073977000</v>
      </c>
    </row>
    <row r="387" spans="13:13" x14ac:dyDescent="0.3">
      <c r="M387" s="285">
        <v>30073977200</v>
      </c>
    </row>
    <row r="388" spans="13:13" x14ac:dyDescent="0.3">
      <c r="M388" s="285">
        <v>30075000100</v>
      </c>
    </row>
    <row r="389" spans="13:13" x14ac:dyDescent="0.3">
      <c r="M389" s="285">
        <v>30075000100</v>
      </c>
    </row>
    <row r="390" spans="13:13" x14ac:dyDescent="0.3">
      <c r="M390" s="286">
        <v>30077000100</v>
      </c>
    </row>
    <row r="391" spans="13:13" x14ac:dyDescent="0.3">
      <c r="M391" s="286">
        <v>30077000100</v>
      </c>
    </row>
    <row r="392" spans="13:13" x14ac:dyDescent="0.3">
      <c r="M392" s="286">
        <v>30077000200</v>
      </c>
    </row>
    <row r="393" spans="13:13" x14ac:dyDescent="0.3">
      <c r="M393" s="285">
        <v>30079000100</v>
      </c>
    </row>
    <row r="394" spans="13:13" x14ac:dyDescent="0.3">
      <c r="M394" s="279">
        <v>30081000100</v>
      </c>
    </row>
    <row r="395" spans="13:13" x14ac:dyDescent="0.3">
      <c r="M395" s="277">
        <v>30081000201</v>
      </c>
    </row>
    <row r="396" spans="13:13" x14ac:dyDescent="0.3">
      <c r="M396" s="286">
        <v>30081000203</v>
      </c>
    </row>
    <row r="397" spans="13:13" x14ac:dyDescent="0.3">
      <c r="M397" s="286">
        <v>30081000203</v>
      </c>
    </row>
    <row r="398" spans="13:13" x14ac:dyDescent="0.3">
      <c r="M398" s="286">
        <v>30081000204</v>
      </c>
    </row>
    <row r="399" spans="13:13" x14ac:dyDescent="0.3">
      <c r="M399" s="286">
        <v>30081000204</v>
      </c>
    </row>
    <row r="400" spans="13:13" x14ac:dyDescent="0.3">
      <c r="M400" s="279">
        <v>30081000300</v>
      </c>
    </row>
    <row r="401" spans="13:13" x14ac:dyDescent="0.3">
      <c r="M401" s="279">
        <v>30081000300</v>
      </c>
    </row>
    <row r="402" spans="13:13" x14ac:dyDescent="0.3">
      <c r="M402" s="277">
        <v>30081000401</v>
      </c>
    </row>
    <row r="403" spans="13:13" x14ac:dyDescent="0.3">
      <c r="M403" s="277">
        <v>30081000401</v>
      </c>
    </row>
    <row r="404" spans="13:13" x14ac:dyDescent="0.3">
      <c r="M404" s="279">
        <v>30081000402</v>
      </c>
    </row>
    <row r="405" spans="13:13" x14ac:dyDescent="0.3">
      <c r="M405" s="279">
        <v>30081000402</v>
      </c>
    </row>
    <row r="406" spans="13:13" x14ac:dyDescent="0.3">
      <c r="M406" s="277">
        <v>30081000501</v>
      </c>
    </row>
    <row r="407" spans="13:13" x14ac:dyDescent="0.3">
      <c r="M407" s="279">
        <v>30081000502</v>
      </c>
    </row>
    <row r="408" spans="13:13" x14ac:dyDescent="0.3">
      <c r="M408" s="277">
        <v>30081000601</v>
      </c>
    </row>
    <row r="409" spans="13:13" x14ac:dyDescent="0.3">
      <c r="M409" s="279">
        <v>30081000602</v>
      </c>
    </row>
    <row r="410" spans="13:13" x14ac:dyDescent="0.3">
      <c r="M410" s="277">
        <v>30081000700</v>
      </c>
    </row>
    <row r="411" spans="13:13" x14ac:dyDescent="0.3">
      <c r="M411" s="285">
        <v>30081000800</v>
      </c>
    </row>
    <row r="412" spans="13:13" x14ac:dyDescent="0.3">
      <c r="M412" s="279">
        <v>30083070100</v>
      </c>
    </row>
    <row r="413" spans="13:13" ht="15" thickBot="1" x14ac:dyDescent="0.35">
      <c r="M413" s="280">
        <v>30083070200</v>
      </c>
    </row>
    <row r="414" spans="13:13" x14ac:dyDescent="0.3">
      <c r="M414" s="277">
        <v>30083070301</v>
      </c>
    </row>
    <row r="415" spans="13:13" x14ac:dyDescent="0.3">
      <c r="M415" s="284">
        <v>30083070302</v>
      </c>
    </row>
    <row r="416" spans="13:13" x14ac:dyDescent="0.3">
      <c r="M416" s="277">
        <v>30085080100</v>
      </c>
    </row>
    <row r="417" spans="13:13" x14ac:dyDescent="0.3">
      <c r="M417" s="279">
        <v>30085940001</v>
      </c>
    </row>
    <row r="418" spans="13:13" x14ac:dyDescent="0.3">
      <c r="M418" s="279">
        <v>30085940001</v>
      </c>
    </row>
    <row r="419" spans="13:13" x14ac:dyDescent="0.3">
      <c r="M419" s="285">
        <v>30085940002</v>
      </c>
    </row>
    <row r="420" spans="13:13" ht="15" thickBot="1" x14ac:dyDescent="0.35">
      <c r="M420" s="280">
        <v>30085940002</v>
      </c>
    </row>
    <row r="421" spans="13:13" x14ac:dyDescent="0.3">
      <c r="M421" s="277">
        <v>30087000100</v>
      </c>
    </row>
    <row r="422" spans="13:13" ht="15" thickBot="1" x14ac:dyDescent="0.35">
      <c r="M422" s="282">
        <v>30087000200</v>
      </c>
    </row>
    <row r="423" spans="13:13" x14ac:dyDescent="0.3">
      <c r="M423" s="279">
        <v>30087000200</v>
      </c>
    </row>
    <row r="424" spans="13:13" ht="15" thickBot="1" x14ac:dyDescent="0.35">
      <c r="M424" s="280">
        <v>30087000300</v>
      </c>
    </row>
    <row r="425" spans="13:13" ht="15" thickBot="1" x14ac:dyDescent="0.35">
      <c r="M425" s="280">
        <v>30087000300</v>
      </c>
    </row>
    <row r="426" spans="13:13" x14ac:dyDescent="0.3">
      <c r="M426" s="284">
        <v>30087940400</v>
      </c>
    </row>
    <row r="427" spans="13:13" x14ac:dyDescent="0.3">
      <c r="M427" s="277">
        <v>30089000100</v>
      </c>
    </row>
    <row r="428" spans="13:13" ht="15" thickBot="1" x14ac:dyDescent="0.35">
      <c r="M428" s="282">
        <v>30089000201</v>
      </c>
    </row>
    <row r="429" spans="13:13" x14ac:dyDescent="0.3">
      <c r="M429" s="277">
        <v>30089000202</v>
      </c>
    </row>
    <row r="430" spans="13:13" ht="15" thickBot="1" x14ac:dyDescent="0.35">
      <c r="M430" s="282">
        <v>30089940300</v>
      </c>
    </row>
    <row r="431" spans="13:13" ht="15" thickBot="1" x14ac:dyDescent="0.35">
      <c r="M431" s="280">
        <v>30091090200</v>
      </c>
    </row>
    <row r="432" spans="13:13" x14ac:dyDescent="0.3">
      <c r="M432" s="284">
        <v>30091090400</v>
      </c>
    </row>
    <row r="433" spans="13:13" x14ac:dyDescent="0.3">
      <c r="M433" s="279">
        <v>30093000101</v>
      </c>
    </row>
    <row r="434" spans="13:13" x14ac:dyDescent="0.3">
      <c r="M434" s="279">
        <v>30093000101</v>
      </c>
    </row>
    <row r="435" spans="13:13" x14ac:dyDescent="0.3">
      <c r="M435" s="277">
        <v>30093000102</v>
      </c>
    </row>
    <row r="436" spans="13:13" x14ac:dyDescent="0.3">
      <c r="M436" s="277">
        <v>30093000102</v>
      </c>
    </row>
    <row r="437" spans="13:13" ht="15" thickBot="1" x14ac:dyDescent="0.35">
      <c r="M437" s="282">
        <v>30093000200</v>
      </c>
    </row>
    <row r="438" spans="13:13" x14ac:dyDescent="0.3">
      <c r="M438" s="277">
        <v>30093000300</v>
      </c>
    </row>
    <row r="439" spans="13:13" x14ac:dyDescent="0.3">
      <c r="M439" s="279">
        <v>30093000400</v>
      </c>
    </row>
    <row r="440" spans="13:13" x14ac:dyDescent="0.3">
      <c r="M440" s="279">
        <v>30093000400</v>
      </c>
    </row>
    <row r="441" spans="13:13" x14ac:dyDescent="0.3">
      <c r="M441" s="277">
        <v>30093000500</v>
      </c>
    </row>
    <row r="442" spans="13:13" x14ac:dyDescent="0.3">
      <c r="M442" s="277">
        <v>30093000500</v>
      </c>
    </row>
    <row r="443" spans="13:13" x14ac:dyDescent="0.3">
      <c r="M443" s="279">
        <v>30093000600</v>
      </c>
    </row>
    <row r="444" spans="13:13" x14ac:dyDescent="0.3">
      <c r="M444" s="277">
        <v>30093000700</v>
      </c>
    </row>
    <row r="445" spans="13:13" x14ac:dyDescent="0.3">
      <c r="M445" s="284">
        <v>30093000800</v>
      </c>
    </row>
    <row r="446" spans="13:13" x14ac:dyDescent="0.3">
      <c r="M446" s="284">
        <v>30093000800</v>
      </c>
    </row>
    <row r="447" spans="13:13" x14ac:dyDescent="0.3">
      <c r="M447" s="284">
        <v>30093000800</v>
      </c>
    </row>
    <row r="448" spans="13:13" x14ac:dyDescent="0.3">
      <c r="M448" s="284">
        <v>30093000800</v>
      </c>
    </row>
    <row r="449" spans="13:13" ht="15" thickBot="1" x14ac:dyDescent="0.35">
      <c r="M449" s="280">
        <v>30095966400</v>
      </c>
    </row>
    <row r="450" spans="13:13" x14ac:dyDescent="0.3">
      <c r="M450" s="279">
        <v>30095966500</v>
      </c>
    </row>
    <row r="451" spans="13:13" x14ac:dyDescent="0.3">
      <c r="M451" s="285">
        <v>30095966600</v>
      </c>
    </row>
    <row r="452" spans="13:13" x14ac:dyDescent="0.3">
      <c r="M452" s="285">
        <v>30097967000</v>
      </c>
    </row>
    <row r="453" spans="13:13" x14ac:dyDescent="0.3">
      <c r="M453" s="285">
        <v>30097967000</v>
      </c>
    </row>
    <row r="454" spans="13:13" x14ac:dyDescent="0.3">
      <c r="M454" s="277">
        <v>30099000100</v>
      </c>
    </row>
    <row r="455" spans="13:13" x14ac:dyDescent="0.3">
      <c r="M455" s="279">
        <v>30099000200</v>
      </c>
    </row>
    <row r="456" spans="13:13" x14ac:dyDescent="0.3">
      <c r="M456" s="285">
        <v>30099000300</v>
      </c>
    </row>
    <row r="457" spans="13:13" x14ac:dyDescent="0.3">
      <c r="M457" s="277">
        <v>30101000100</v>
      </c>
    </row>
    <row r="458" spans="13:13" x14ac:dyDescent="0.3">
      <c r="M458" s="284">
        <v>30101000200</v>
      </c>
    </row>
    <row r="459" spans="13:13" x14ac:dyDescent="0.3">
      <c r="M459" s="285">
        <v>30103963500</v>
      </c>
    </row>
    <row r="460" spans="13:13" x14ac:dyDescent="0.3">
      <c r="M460" s="277">
        <v>30105100100</v>
      </c>
    </row>
    <row r="461" spans="13:13" ht="15" thickBot="1" x14ac:dyDescent="0.35">
      <c r="M461" s="280">
        <v>30105100100</v>
      </c>
    </row>
    <row r="462" spans="13:13" x14ac:dyDescent="0.3">
      <c r="M462" s="279">
        <v>30105100500</v>
      </c>
    </row>
    <row r="463" spans="13:13" x14ac:dyDescent="0.3">
      <c r="M463" s="279">
        <v>30105100500</v>
      </c>
    </row>
    <row r="464" spans="13:13" ht="15" thickBot="1" x14ac:dyDescent="0.35">
      <c r="M464" s="280">
        <v>30105940600</v>
      </c>
    </row>
    <row r="465" spans="13:13" x14ac:dyDescent="0.3">
      <c r="M465" s="285">
        <v>30105940600</v>
      </c>
    </row>
    <row r="466" spans="13:13" x14ac:dyDescent="0.3">
      <c r="M466" s="285">
        <v>30107000100</v>
      </c>
    </row>
    <row r="467" spans="13:13" ht="15" thickBot="1" x14ac:dyDescent="0.35">
      <c r="M467" s="280">
        <v>30109000100</v>
      </c>
    </row>
    <row r="468" spans="13:13" x14ac:dyDescent="0.3">
      <c r="M468" s="279">
        <v>30111000200</v>
      </c>
    </row>
    <row r="469" spans="13:13" x14ac:dyDescent="0.3">
      <c r="M469" s="279">
        <v>30111000200</v>
      </c>
    </row>
    <row r="470" spans="13:13" x14ac:dyDescent="0.3">
      <c r="M470" s="279">
        <v>30111000200</v>
      </c>
    </row>
    <row r="471" spans="13:13" x14ac:dyDescent="0.3">
      <c r="M471" s="279">
        <v>30111000200</v>
      </c>
    </row>
    <row r="472" spans="13:13" x14ac:dyDescent="0.3">
      <c r="M472" s="277">
        <v>30111000300</v>
      </c>
    </row>
    <row r="473" spans="13:13" x14ac:dyDescent="0.3">
      <c r="M473" s="277">
        <v>30111000300</v>
      </c>
    </row>
    <row r="474" spans="13:13" ht="15" thickBot="1" x14ac:dyDescent="0.35">
      <c r="M474" s="282">
        <v>30111000401</v>
      </c>
    </row>
    <row r="475" spans="13:13" x14ac:dyDescent="0.3">
      <c r="M475" s="277">
        <v>30111000402</v>
      </c>
    </row>
    <row r="476" spans="13:13" x14ac:dyDescent="0.3">
      <c r="M476" s="277">
        <v>30111000402</v>
      </c>
    </row>
    <row r="477" spans="13:13" x14ac:dyDescent="0.3">
      <c r="M477" s="286">
        <v>30111000500</v>
      </c>
    </row>
    <row r="478" spans="13:13" x14ac:dyDescent="0.3">
      <c r="M478" s="277">
        <v>30111000600</v>
      </c>
    </row>
    <row r="479" spans="13:13" ht="15" thickBot="1" x14ac:dyDescent="0.35">
      <c r="M479" s="282">
        <v>30111000701</v>
      </c>
    </row>
    <row r="480" spans="13:13" x14ac:dyDescent="0.3">
      <c r="M480" s="279">
        <v>30111000701</v>
      </c>
    </row>
    <row r="481" spans="13:13" x14ac:dyDescent="0.3">
      <c r="M481" s="277">
        <v>30111000704</v>
      </c>
    </row>
    <row r="482" spans="13:13" ht="15" thickBot="1" x14ac:dyDescent="0.35">
      <c r="M482" s="280">
        <v>30111000704</v>
      </c>
    </row>
    <row r="483" spans="13:13" x14ac:dyDescent="0.3">
      <c r="M483" s="277">
        <v>30111000704</v>
      </c>
    </row>
    <row r="484" spans="13:13" ht="15" thickBot="1" x14ac:dyDescent="0.35">
      <c r="M484" s="282">
        <v>30111000705</v>
      </c>
    </row>
    <row r="485" spans="13:13" x14ac:dyDescent="0.3">
      <c r="M485" s="279">
        <v>30111000705</v>
      </c>
    </row>
    <row r="486" spans="13:13" x14ac:dyDescent="0.3">
      <c r="M486" s="277">
        <v>30111000706</v>
      </c>
    </row>
    <row r="487" spans="13:13" x14ac:dyDescent="0.3">
      <c r="M487" s="277">
        <v>30111000708</v>
      </c>
    </row>
    <row r="488" spans="13:13" x14ac:dyDescent="0.3">
      <c r="M488" s="286">
        <v>30111000708</v>
      </c>
    </row>
    <row r="489" spans="13:13" x14ac:dyDescent="0.3">
      <c r="M489" s="286">
        <v>30111000708</v>
      </c>
    </row>
    <row r="490" spans="13:13" x14ac:dyDescent="0.3">
      <c r="M490" s="286">
        <v>30111000800</v>
      </c>
    </row>
    <row r="491" spans="13:13" x14ac:dyDescent="0.3">
      <c r="M491" s="286">
        <v>30111000800</v>
      </c>
    </row>
    <row r="492" spans="13:13" ht="15" thickBot="1" x14ac:dyDescent="0.35">
      <c r="M492" s="282">
        <v>30111000901</v>
      </c>
    </row>
    <row r="493" spans="13:13" x14ac:dyDescent="0.3">
      <c r="M493" s="277">
        <v>30111000902</v>
      </c>
    </row>
    <row r="494" spans="13:13" x14ac:dyDescent="0.3">
      <c r="M494" s="279">
        <v>30111001000</v>
      </c>
    </row>
    <row r="495" spans="13:13" ht="15" thickBot="1" x14ac:dyDescent="0.35">
      <c r="M495" s="282">
        <v>30111001000</v>
      </c>
    </row>
    <row r="496" spans="13:13" x14ac:dyDescent="0.3">
      <c r="M496" s="279">
        <v>30111001100</v>
      </c>
    </row>
    <row r="497" spans="13:13" x14ac:dyDescent="0.3">
      <c r="M497" s="277">
        <v>30111001200</v>
      </c>
    </row>
    <row r="498" spans="13:13" x14ac:dyDescent="0.3">
      <c r="M498" s="279">
        <v>30111001300</v>
      </c>
    </row>
    <row r="499" spans="13:13" x14ac:dyDescent="0.3">
      <c r="M499" s="279">
        <v>30111001300</v>
      </c>
    </row>
    <row r="500" spans="13:13" ht="15" thickBot="1" x14ac:dyDescent="0.35">
      <c r="M500" s="280">
        <v>30111001402</v>
      </c>
    </row>
    <row r="501" spans="13:13" x14ac:dyDescent="0.3">
      <c r="M501" s="277">
        <v>30111001402</v>
      </c>
    </row>
    <row r="502" spans="13:13" x14ac:dyDescent="0.3">
      <c r="M502" s="277">
        <v>30111001402</v>
      </c>
    </row>
    <row r="503" spans="13:13" x14ac:dyDescent="0.3">
      <c r="M503" s="277">
        <v>30111001402</v>
      </c>
    </row>
    <row r="504" spans="13:13" ht="15" thickBot="1" x14ac:dyDescent="0.35">
      <c r="M504" s="176">
        <v>30111001403</v>
      </c>
    </row>
    <row r="505" spans="13:13" x14ac:dyDescent="0.3">
      <c r="M505" s="286">
        <v>30111001403</v>
      </c>
    </row>
    <row r="506" spans="13:13" ht="15" thickBot="1" x14ac:dyDescent="0.35">
      <c r="M506" s="176">
        <v>30111001403</v>
      </c>
    </row>
    <row r="507" spans="13:13" ht="15" thickBot="1" x14ac:dyDescent="0.35">
      <c r="M507" s="176">
        <v>30111001404</v>
      </c>
    </row>
    <row r="508" spans="13:13" x14ac:dyDescent="0.3">
      <c r="M508" s="286">
        <v>30111001404</v>
      </c>
    </row>
    <row r="509" spans="13:13" x14ac:dyDescent="0.3">
      <c r="M509" s="286">
        <v>30111001404</v>
      </c>
    </row>
    <row r="510" spans="13:13" x14ac:dyDescent="0.3">
      <c r="M510" s="279">
        <v>30111001501</v>
      </c>
    </row>
    <row r="511" spans="13:13" ht="15" thickBot="1" x14ac:dyDescent="0.35">
      <c r="M511" s="282">
        <v>30111001501</v>
      </c>
    </row>
    <row r="512" spans="13:13" x14ac:dyDescent="0.3">
      <c r="M512" s="279">
        <v>30111001501</v>
      </c>
    </row>
    <row r="513" spans="13:13" x14ac:dyDescent="0.3">
      <c r="M513" s="277">
        <v>30111001502</v>
      </c>
    </row>
    <row r="514" spans="13:13" ht="15" thickBot="1" x14ac:dyDescent="0.35">
      <c r="M514" s="280">
        <v>30111001502</v>
      </c>
    </row>
    <row r="515" spans="13:13" x14ac:dyDescent="0.3">
      <c r="M515" s="279">
        <v>30111001702</v>
      </c>
    </row>
    <row r="516" spans="13:13" ht="15" thickBot="1" x14ac:dyDescent="0.35">
      <c r="M516" s="282">
        <v>30111001702</v>
      </c>
    </row>
    <row r="517" spans="13:13" x14ac:dyDescent="0.3">
      <c r="M517" s="277">
        <v>30111001703</v>
      </c>
    </row>
    <row r="518" spans="13:13" x14ac:dyDescent="0.3">
      <c r="M518" s="277">
        <v>30111001703</v>
      </c>
    </row>
    <row r="519" spans="13:13" x14ac:dyDescent="0.3">
      <c r="M519" s="279">
        <v>30111001704</v>
      </c>
    </row>
    <row r="520" spans="13:13" ht="15" thickBot="1" x14ac:dyDescent="0.35">
      <c r="M520" s="282">
        <v>30111001704</v>
      </c>
    </row>
    <row r="521" spans="13:13" x14ac:dyDescent="0.3">
      <c r="M521" s="277">
        <v>30111001801</v>
      </c>
    </row>
    <row r="522" spans="13:13" x14ac:dyDescent="0.3">
      <c r="M522" s="277">
        <v>30111001801</v>
      </c>
    </row>
    <row r="523" spans="13:13" ht="15" thickBot="1" x14ac:dyDescent="0.35">
      <c r="M523" s="280">
        <v>30111001801</v>
      </c>
    </row>
    <row r="524" spans="13:13" x14ac:dyDescent="0.3">
      <c r="M524" s="279">
        <v>30111001803</v>
      </c>
    </row>
    <row r="525" spans="13:13" ht="15" thickBot="1" x14ac:dyDescent="0.35">
      <c r="M525" s="282">
        <v>30111001803</v>
      </c>
    </row>
    <row r="526" spans="13:13" x14ac:dyDescent="0.3">
      <c r="M526" s="279">
        <v>30111001803</v>
      </c>
    </row>
    <row r="527" spans="13:13" ht="15" thickBot="1" x14ac:dyDescent="0.35">
      <c r="M527" s="280">
        <v>30111001804</v>
      </c>
    </row>
    <row r="528" spans="13:13" x14ac:dyDescent="0.3">
      <c r="M528" s="277">
        <v>30111001804</v>
      </c>
    </row>
    <row r="529" spans="13:13" x14ac:dyDescent="0.3">
      <c r="M529" s="286">
        <v>30111001805</v>
      </c>
    </row>
    <row r="530" spans="13:13" x14ac:dyDescent="0.3">
      <c r="M530" s="286">
        <v>30111001805</v>
      </c>
    </row>
    <row r="531" spans="13:13" x14ac:dyDescent="0.3">
      <c r="M531" s="286">
        <v>30111001806</v>
      </c>
    </row>
    <row r="532" spans="13:13" x14ac:dyDescent="0.3">
      <c r="M532" s="286">
        <v>30111001806</v>
      </c>
    </row>
    <row r="533" spans="13:13" x14ac:dyDescent="0.3">
      <c r="M533" s="279">
        <v>30111001901</v>
      </c>
    </row>
    <row r="534" spans="13:13" x14ac:dyDescent="0.3">
      <c r="M534" s="279">
        <v>30111001901</v>
      </c>
    </row>
    <row r="535" spans="13:13" x14ac:dyDescent="0.3">
      <c r="M535" s="279">
        <v>30111001901</v>
      </c>
    </row>
    <row r="536" spans="13:13" ht="15" thickBot="1" x14ac:dyDescent="0.35">
      <c r="M536" s="280">
        <v>30111001902</v>
      </c>
    </row>
    <row r="537" spans="13:13" x14ac:dyDescent="0.3">
      <c r="M537" s="277">
        <v>30111001902</v>
      </c>
    </row>
    <row r="538" spans="13:13" x14ac:dyDescent="0.3">
      <c r="M538" s="277">
        <v>30111001902</v>
      </c>
    </row>
    <row r="539" spans="13:13" x14ac:dyDescent="0.3">
      <c r="M539" s="279">
        <v>30111940001</v>
      </c>
    </row>
    <row r="540" spans="13:13" x14ac:dyDescent="0.3">
      <c r="M540" s="279">
        <v>30111940001</v>
      </c>
    </row>
    <row r="541" spans="13:13" x14ac:dyDescent="0.3">
      <c r="M541" s="279">
        <v>30111940001</v>
      </c>
    </row>
    <row r="542" spans="13:13" x14ac:dyDescent="0.3">
      <c r="M542" s="285">
        <v>30111940002</v>
      </c>
    </row>
    <row r="543" spans="13:13" x14ac:dyDescent="0.3">
      <c r="M543" s="285">
        <v>30111940002</v>
      </c>
    </row>
    <row r="544" spans="13:13" x14ac:dyDescent="0.3">
      <c r="M544" s="285">
        <v>30111940002</v>
      </c>
    </row>
    <row r="545" spans="13:13" x14ac:dyDescent="0.3">
      <c r="M545" s="35" t="s">
        <v>1502</v>
      </c>
    </row>
    <row r="546" spans="13:13" ht="15" thickBot="1" x14ac:dyDescent="0.35">
      <c r="M546" s="24"/>
    </row>
    <row r="549" spans="13:13" x14ac:dyDescent="0.3">
      <c r="M549" s="3"/>
    </row>
    <row r="550" spans="13:13" x14ac:dyDescent="0.3">
      <c r="M550" s="3"/>
    </row>
    <row r="551" spans="13:13" x14ac:dyDescent="0.3">
      <c r="M551" s="3"/>
    </row>
    <row r="556" spans="13:13" x14ac:dyDescent="0.3">
      <c r="M556" s="3"/>
    </row>
    <row r="587" spans="13:13" x14ac:dyDescent="0.3">
      <c r="M587" s="285"/>
    </row>
    <row r="603" spans="13:13" ht="15" thickBot="1" x14ac:dyDescent="0.35">
      <c r="M603" s="24"/>
    </row>
  </sheetData>
  <sortState ref="M1:M605">
    <sortCondition ref="M1:M60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4A82-2416-464C-A103-8E7DB6B3FD0F}">
  <dimension ref="A1:M622"/>
  <sheetViews>
    <sheetView workbookViewId="0">
      <selection activeCell="C7" sqref="C7"/>
    </sheetView>
  </sheetViews>
  <sheetFormatPr defaultRowHeight="14.4" x14ac:dyDescent="0.3"/>
  <cols>
    <col min="1" max="1" width="24.44140625" style="254" bestFit="1" customWidth="1"/>
    <col min="2" max="2" width="18.33203125" style="45" bestFit="1" customWidth="1"/>
    <col min="3" max="3" width="22" style="45" bestFit="1" customWidth="1"/>
    <col min="4" max="4" width="22.109375" style="188" bestFit="1" customWidth="1"/>
    <col min="5" max="5" width="23.6640625" style="3" bestFit="1" customWidth="1"/>
    <col min="6" max="6" width="12" bestFit="1" customWidth="1"/>
    <col min="11" max="11" width="16.109375" style="6" bestFit="1" customWidth="1"/>
    <col min="12" max="12" width="27.44140625" style="188" customWidth="1"/>
  </cols>
  <sheetData>
    <row r="1" spans="1:12" x14ac:dyDescent="0.3">
      <c r="A1" s="254" t="s">
        <v>1484</v>
      </c>
      <c r="K1" s="36" t="s">
        <v>758</v>
      </c>
      <c r="L1" s="345">
        <v>44041</v>
      </c>
    </row>
    <row r="2" spans="1:12" s="188" customFormat="1" x14ac:dyDescent="0.3">
      <c r="A2" s="254"/>
      <c r="B2" s="45"/>
      <c r="C2" s="45"/>
      <c r="E2" s="3"/>
      <c r="K2" s="5">
        <v>30001000100</v>
      </c>
      <c r="L2" s="188">
        <v>28.6</v>
      </c>
    </row>
    <row r="3" spans="1:12" s="188" customFormat="1" x14ac:dyDescent="0.3">
      <c r="A3" s="252" t="s">
        <v>1501</v>
      </c>
      <c r="B3" s="250" t="s">
        <v>1503</v>
      </c>
      <c r="C3" s="250" t="s">
        <v>1555</v>
      </c>
      <c r="D3" s="35" t="s">
        <v>1502</v>
      </c>
      <c r="E3" s="37" t="str">
        <f>+'State Rank'!B3</f>
        <v>Response Date7/29/2020</v>
      </c>
      <c r="K3" s="16">
        <v>30001000200</v>
      </c>
      <c r="L3" s="19">
        <v>56.4</v>
      </c>
    </row>
    <row r="4" spans="1:12" x14ac:dyDescent="0.3">
      <c r="A4" s="254" t="s">
        <v>115</v>
      </c>
      <c r="K4" s="335">
        <v>30001000300</v>
      </c>
      <c r="L4" s="273">
        <v>62.4</v>
      </c>
    </row>
    <row r="5" spans="1:12" s="188" customFormat="1" ht="15" thickBot="1" x14ac:dyDescent="0.35">
      <c r="A5" s="255" t="s">
        <v>115</v>
      </c>
      <c r="B5" s="45" t="s">
        <v>1504</v>
      </c>
      <c r="C5" s="45" t="s">
        <v>1554</v>
      </c>
      <c r="D5" s="277">
        <v>30001000100</v>
      </c>
      <c r="E5" s="309">
        <f>VLOOKUP(D5,$K$1:$L$319, 2, FALSE)</f>
        <v>28.6</v>
      </c>
      <c r="K5" s="21">
        <v>30003000100</v>
      </c>
      <c r="L5" s="24">
        <v>43.3</v>
      </c>
    </row>
    <row r="6" spans="1:12" x14ac:dyDescent="0.3">
      <c r="A6" s="257" t="s">
        <v>115</v>
      </c>
      <c r="B6" s="278" t="s">
        <v>1504</v>
      </c>
      <c r="C6" s="278" t="s">
        <v>1554</v>
      </c>
      <c r="D6" s="279">
        <v>30001000200</v>
      </c>
      <c r="E6" s="310">
        <f>VLOOKUP(D6,$K$1:$L$319, 2, FALSE)</f>
        <v>56.4</v>
      </c>
      <c r="K6" s="16">
        <v>30003940400</v>
      </c>
      <c r="L6" s="19">
        <v>7.5</v>
      </c>
    </row>
    <row r="7" spans="1:12" s="188" customFormat="1" ht="15" thickBot="1" x14ac:dyDescent="0.35">
      <c r="A7" s="258" t="s">
        <v>115</v>
      </c>
      <c r="B7" s="253" t="s">
        <v>1504</v>
      </c>
      <c r="C7" s="253" t="s">
        <v>1554</v>
      </c>
      <c r="D7" s="280">
        <v>30001000300</v>
      </c>
      <c r="E7" s="311">
        <f>VLOOKUP(D7,$K$1:$L$319, 2, FALSE)</f>
        <v>62.4</v>
      </c>
      <c r="K7" s="5">
        <v>30003940500</v>
      </c>
      <c r="L7" s="188">
        <v>7.3</v>
      </c>
    </row>
    <row r="8" spans="1:12" x14ac:dyDescent="0.3">
      <c r="A8" s="254" t="s">
        <v>5</v>
      </c>
      <c r="D8" s="3"/>
      <c r="K8" s="16">
        <v>30003940600</v>
      </c>
      <c r="L8" s="19">
        <v>6.5</v>
      </c>
    </row>
    <row r="9" spans="1:12" s="188" customFormat="1" x14ac:dyDescent="0.3">
      <c r="A9" s="255" t="s">
        <v>5</v>
      </c>
      <c r="B9" s="45" t="s">
        <v>1505</v>
      </c>
      <c r="C9" s="45" t="s">
        <v>1673</v>
      </c>
      <c r="D9" s="277">
        <v>30003000100</v>
      </c>
      <c r="E9" s="309">
        <f>VLOOKUP(D9,$K$1:$L$319, 2, FALSE)</f>
        <v>43.3</v>
      </c>
      <c r="K9" s="335">
        <v>30003940700</v>
      </c>
      <c r="L9" s="273">
        <v>5.9</v>
      </c>
    </row>
    <row r="10" spans="1:12" s="188" customFormat="1" x14ac:dyDescent="0.3">
      <c r="A10" s="257" t="s">
        <v>5</v>
      </c>
      <c r="B10" s="278" t="s">
        <v>1505</v>
      </c>
      <c r="C10" s="278" t="s">
        <v>1673</v>
      </c>
      <c r="D10" s="279">
        <v>30003940400</v>
      </c>
      <c r="E10" s="310">
        <f>VLOOKUP(D10,$K$1:$L$319, 2, FALSE)</f>
        <v>7.5</v>
      </c>
      <c r="K10" s="335">
        <v>30005000100</v>
      </c>
      <c r="L10" s="273">
        <v>38.1</v>
      </c>
    </row>
    <row r="11" spans="1:12" s="188" customFormat="1" ht="15" thickBot="1" x14ac:dyDescent="0.35">
      <c r="A11" s="255" t="s">
        <v>5</v>
      </c>
      <c r="B11" s="45" t="s">
        <v>1505</v>
      </c>
      <c r="C11" s="45" t="s">
        <v>1673</v>
      </c>
      <c r="D11" s="277">
        <v>30003940500</v>
      </c>
      <c r="E11" s="309">
        <f>VLOOKUP(D11,$K$1:$L$319, 2, FALSE)</f>
        <v>7.3</v>
      </c>
      <c r="K11" s="25">
        <v>30005000200</v>
      </c>
      <c r="L11" s="28">
        <v>42.1</v>
      </c>
    </row>
    <row r="12" spans="1:12" s="188" customFormat="1" x14ac:dyDescent="0.3">
      <c r="A12" s="257" t="s">
        <v>5</v>
      </c>
      <c r="B12" s="278" t="s">
        <v>1505</v>
      </c>
      <c r="C12" s="278" t="s">
        <v>1673</v>
      </c>
      <c r="D12" s="279">
        <v>30003940600</v>
      </c>
      <c r="E12" s="310">
        <f>VLOOKUP(D12,$K$1:$L$319, 2, FALSE)</f>
        <v>6.5</v>
      </c>
      <c r="K12" s="5">
        <v>30005940100</v>
      </c>
      <c r="L12" s="188">
        <v>14.7</v>
      </c>
    </row>
    <row r="13" spans="1:12" s="188" customFormat="1" ht="15" thickBot="1" x14ac:dyDescent="0.35">
      <c r="A13" s="294" t="s">
        <v>5</v>
      </c>
      <c r="B13" s="295" t="s">
        <v>1505</v>
      </c>
      <c r="C13" s="295" t="s">
        <v>1673</v>
      </c>
      <c r="D13" s="296">
        <v>30003940700</v>
      </c>
      <c r="E13" s="312">
        <f>VLOOKUP(D13,$K$1:$L$319, 2, FALSE)</f>
        <v>5.9</v>
      </c>
      <c r="K13" s="251">
        <v>30005940200</v>
      </c>
      <c r="L13" s="269">
        <v>15.6</v>
      </c>
    </row>
    <row r="14" spans="1:12" s="188" customFormat="1" x14ac:dyDescent="0.3">
      <c r="A14" s="254" t="s">
        <v>7</v>
      </c>
      <c r="B14" s="45"/>
      <c r="C14" s="45"/>
      <c r="D14" s="3"/>
      <c r="E14" s="3"/>
      <c r="K14" s="5">
        <v>30007000100</v>
      </c>
      <c r="L14" s="188">
        <v>54.9</v>
      </c>
    </row>
    <row r="15" spans="1:12" s="188" customFormat="1" x14ac:dyDescent="0.3">
      <c r="A15" s="255" t="s">
        <v>7</v>
      </c>
      <c r="B15" s="45" t="s">
        <v>1506</v>
      </c>
      <c r="C15" s="45" t="s">
        <v>1674</v>
      </c>
      <c r="D15" s="277">
        <v>30005000100</v>
      </c>
      <c r="E15" s="309">
        <f t="shared" ref="E15:E20" si="0">VLOOKUP(D15,$K$1:$L$319, 2, FALSE)</f>
        <v>38.1</v>
      </c>
      <c r="K15" s="251">
        <v>30007000200</v>
      </c>
      <c r="L15" s="269">
        <v>57.6</v>
      </c>
    </row>
    <row r="16" spans="1:12" s="188" customFormat="1" ht="15" thickBot="1" x14ac:dyDescent="0.35">
      <c r="A16" s="257" t="s">
        <v>7</v>
      </c>
      <c r="B16" s="278" t="s">
        <v>1506</v>
      </c>
      <c r="C16" s="278" t="s">
        <v>1674</v>
      </c>
      <c r="D16" s="279">
        <v>30005000200</v>
      </c>
      <c r="E16" s="310">
        <f t="shared" si="0"/>
        <v>42.1</v>
      </c>
      <c r="K16" s="21">
        <v>30009000100</v>
      </c>
      <c r="L16" s="24">
        <v>61.9</v>
      </c>
    </row>
    <row r="17" spans="1:12" s="188" customFormat="1" x14ac:dyDescent="0.3">
      <c r="A17" s="255" t="s">
        <v>7</v>
      </c>
      <c r="B17" s="45" t="s">
        <v>1506</v>
      </c>
      <c r="C17" s="45" t="s">
        <v>1674</v>
      </c>
      <c r="D17" s="277">
        <v>30005940100</v>
      </c>
      <c r="E17" s="309">
        <f t="shared" si="0"/>
        <v>14.7</v>
      </c>
      <c r="K17" s="16">
        <v>30009000200</v>
      </c>
      <c r="L17" s="19">
        <v>56.1</v>
      </c>
    </row>
    <row r="18" spans="1:12" s="188" customFormat="1" x14ac:dyDescent="0.3">
      <c r="A18" s="257" t="s">
        <v>7</v>
      </c>
      <c r="B18" s="278" t="s">
        <v>1506</v>
      </c>
      <c r="C18" s="278" t="s">
        <v>1674</v>
      </c>
      <c r="D18" s="279">
        <v>30005940200</v>
      </c>
      <c r="E18" s="310">
        <f t="shared" si="0"/>
        <v>15.6</v>
      </c>
      <c r="K18" s="335">
        <v>30009000300</v>
      </c>
      <c r="L18" s="273">
        <v>30.5</v>
      </c>
    </row>
    <row r="19" spans="1:12" s="188" customFormat="1" ht="15" thickBot="1" x14ac:dyDescent="0.35">
      <c r="A19" s="255" t="s">
        <v>7</v>
      </c>
      <c r="B19" s="45" t="s">
        <v>1507</v>
      </c>
      <c r="C19" s="45" t="s">
        <v>1675</v>
      </c>
      <c r="D19" s="277">
        <v>30005000100</v>
      </c>
      <c r="E19" s="309">
        <f t="shared" si="0"/>
        <v>38.1</v>
      </c>
      <c r="K19" s="25">
        <v>30009000400</v>
      </c>
      <c r="L19" s="28">
        <v>30.8</v>
      </c>
    </row>
    <row r="20" spans="1:12" s="188" customFormat="1" ht="15" thickBot="1" x14ac:dyDescent="0.35">
      <c r="A20" s="259" t="s">
        <v>7</v>
      </c>
      <c r="B20" s="281" t="s">
        <v>1507</v>
      </c>
      <c r="C20" s="281" t="s">
        <v>1675</v>
      </c>
      <c r="D20" s="282">
        <v>30005000200</v>
      </c>
      <c r="E20" s="313">
        <f t="shared" si="0"/>
        <v>42.1</v>
      </c>
      <c r="K20" s="335">
        <v>30009000500</v>
      </c>
      <c r="L20" s="273">
        <v>42.1</v>
      </c>
    </row>
    <row r="21" spans="1:12" x14ac:dyDescent="0.3">
      <c r="A21" s="254" t="s">
        <v>9</v>
      </c>
      <c r="K21" s="335">
        <v>30011000300</v>
      </c>
      <c r="L21" s="273">
        <v>37.4</v>
      </c>
    </row>
    <row r="22" spans="1:12" s="188" customFormat="1" x14ac:dyDescent="0.3">
      <c r="A22" s="260" t="s">
        <v>9</v>
      </c>
      <c r="B22" s="45" t="s">
        <v>1508</v>
      </c>
      <c r="C22" s="45" t="s">
        <v>1676</v>
      </c>
      <c r="D22" s="277">
        <v>30007000100</v>
      </c>
      <c r="E22" s="309">
        <f>VLOOKUP(D22,$K$1:$L$319, 2, FALSE)</f>
        <v>54.9</v>
      </c>
      <c r="K22" s="5">
        <v>30013000100</v>
      </c>
      <c r="L22" s="188">
        <v>75.400000000000006</v>
      </c>
    </row>
    <row r="23" spans="1:12" s="188" customFormat="1" ht="15" thickBot="1" x14ac:dyDescent="0.35">
      <c r="A23" s="261" t="s">
        <v>9</v>
      </c>
      <c r="B23" s="281" t="s">
        <v>1508</v>
      </c>
      <c r="C23" s="281" t="s">
        <v>1676</v>
      </c>
      <c r="D23" s="282">
        <v>30007000200</v>
      </c>
      <c r="E23" s="313">
        <f>VLOOKUP(D23,$K$1:$L$319, 2, FALSE)</f>
        <v>57.6</v>
      </c>
      <c r="K23" s="16">
        <v>30013000200</v>
      </c>
      <c r="L23" s="19">
        <v>75.5</v>
      </c>
    </row>
    <row r="24" spans="1:12" x14ac:dyDescent="0.3">
      <c r="A24" s="254" t="s">
        <v>11</v>
      </c>
      <c r="K24" s="335">
        <v>30013000300</v>
      </c>
      <c r="L24" s="273">
        <v>67.8</v>
      </c>
    </row>
    <row r="25" spans="1:12" s="188" customFormat="1" ht="15" thickBot="1" x14ac:dyDescent="0.35">
      <c r="A25" s="255" t="s">
        <v>11</v>
      </c>
      <c r="B25" s="45" t="s">
        <v>1509</v>
      </c>
      <c r="C25" s="45" t="s">
        <v>1677</v>
      </c>
      <c r="D25" s="277">
        <v>30009000100</v>
      </c>
      <c r="E25" s="309">
        <f>VLOOKUP(D25,$K$1:$L$319, 2, FALSE)</f>
        <v>61.9</v>
      </c>
      <c r="K25" s="25">
        <v>30013000400</v>
      </c>
      <c r="L25" s="28">
        <v>57.7</v>
      </c>
    </row>
    <row r="26" spans="1:12" s="188" customFormat="1" x14ac:dyDescent="0.3">
      <c r="A26" s="257" t="s">
        <v>11</v>
      </c>
      <c r="B26" s="278" t="s">
        <v>1509</v>
      </c>
      <c r="C26" s="278" t="s">
        <v>1677</v>
      </c>
      <c r="D26" s="279">
        <v>30009000200</v>
      </c>
      <c r="E26" s="310">
        <f>VLOOKUP(D26,$K$1:$L$319, 2, FALSE)</f>
        <v>56.1</v>
      </c>
      <c r="K26" s="335">
        <v>30013000700</v>
      </c>
      <c r="L26" s="273">
        <v>53.3</v>
      </c>
    </row>
    <row r="27" spans="1:12" s="188" customFormat="1" ht="15" thickBot="1" x14ac:dyDescent="0.35">
      <c r="A27" s="255" t="s">
        <v>11</v>
      </c>
      <c r="B27" s="45" t="s">
        <v>1509</v>
      </c>
      <c r="C27" s="45" t="s">
        <v>1677</v>
      </c>
      <c r="D27" s="277">
        <v>30009000300</v>
      </c>
      <c r="E27" s="309">
        <f>VLOOKUP(D27,$K$1:$L$319, 2, FALSE)</f>
        <v>30.5</v>
      </c>
      <c r="K27" s="25">
        <v>30013000800</v>
      </c>
      <c r="L27" s="28">
        <v>57.2</v>
      </c>
    </row>
    <row r="28" spans="1:12" s="188" customFormat="1" x14ac:dyDescent="0.3">
      <c r="A28" s="257" t="s">
        <v>11</v>
      </c>
      <c r="B28" s="278" t="s">
        <v>1509</v>
      </c>
      <c r="C28" s="278" t="s">
        <v>1677</v>
      </c>
      <c r="D28" s="279">
        <v>30009000400</v>
      </c>
      <c r="E28" s="310">
        <f>VLOOKUP(D28,$K$1:$L$319, 2, FALSE)</f>
        <v>30.8</v>
      </c>
      <c r="K28" s="5">
        <v>30013000900</v>
      </c>
      <c r="L28" s="188">
        <v>68.400000000000006</v>
      </c>
    </row>
    <row r="29" spans="1:12" s="188" customFormat="1" ht="15" thickBot="1" x14ac:dyDescent="0.35">
      <c r="A29" s="258" t="s">
        <v>11</v>
      </c>
      <c r="B29" s="253" t="s">
        <v>1509</v>
      </c>
      <c r="C29" s="253" t="s">
        <v>1677</v>
      </c>
      <c r="D29" s="280">
        <v>30009000500</v>
      </c>
      <c r="E29" s="311">
        <f>VLOOKUP(D29,$K$1:$L$319, 2, FALSE)</f>
        <v>42.1</v>
      </c>
      <c r="K29" s="16">
        <v>30013001000</v>
      </c>
      <c r="L29" s="19">
        <v>83.4</v>
      </c>
    </row>
    <row r="30" spans="1:12" x14ac:dyDescent="0.3">
      <c r="A30" s="254" t="s">
        <v>13</v>
      </c>
      <c r="K30" s="5">
        <v>30013001100</v>
      </c>
      <c r="L30" s="188">
        <v>76.2</v>
      </c>
    </row>
    <row r="31" spans="1:12" s="188" customFormat="1" ht="15" thickBot="1" x14ac:dyDescent="0.35">
      <c r="A31" s="262" t="s">
        <v>13</v>
      </c>
      <c r="B31" s="304" t="s">
        <v>1510</v>
      </c>
      <c r="C31" s="304" t="s">
        <v>1678</v>
      </c>
      <c r="D31" s="283">
        <v>30011000300</v>
      </c>
      <c r="E31" s="314">
        <f>VLOOKUP(D31,$K$1:$L$319, 2, FALSE)</f>
        <v>37.4</v>
      </c>
      <c r="K31" s="16">
        <v>30013001201</v>
      </c>
      <c r="L31" s="19">
        <v>42.4</v>
      </c>
    </row>
    <row r="32" spans="1:12" s="188" customFormat="1" x14ac:dyDescent="0.3">
      <c r="A32" s="254" t="s">
        <v>1485</v>
      </c>
      <c r="B32" s="45"/>
      <c r="C32" s="45"/>
      <c r="E32" s="3"/>
      <c r="K32" s="5">
        <v>30013001202</v>
      </c>
      <c r="L32" s="188">
        <v>45.7</v>
      </c>
    </row>
    <row r="33" spans="1:12" s="188" customFormat="1" x14ac:dyDescent="0.3">
      <c r="A33" s="255" t="s">
        <v>1485</v>
      </c>
      <c r="B33" s="45" t="s">
        <v>1511</v>
      </c>
      <c r="C33" s="45" t="s">
        <v>1679</v>
      </c>
      <c r="D33" s="277">
        <v>30013001201</v>
      </c>
      <c r="E33" s="309">
        <f t="shared" ref="E33:E80" si="1">VLOOKUP(D33,$K$1:$L$319, 2, FALSE)</f>
        <v>42.4</v>
      </c>
      <c r="K33" s="16">
        <v>30013001600</v>
      </c>
      <c r="L33" s="19">
        <v>66.3</v>
      </c>
    </row>
    <row r="34" spans="1:12" s="188" customFormat="1" x14ac:dyDescent="0.3">
      <c r="A34" s="257" t="s">
        <v>1485</v>
      </c>
      <c r="B34" s="278" t="s">
        <v>1511</v>
      </c>
      <c r="C34" s="278" t="s">
        <v>1679</v>
      </c>
      <c r="D34" s="279">
        <v>30013001202</v>
      </c>
      <c r="E34" s="310">
        <f t="shared" si="1"/>
        <v>45.7</v>
      </c>
      <c r="K34" s="5">
        <v>30013001700</v>
      </c>
      <c r="L34" s="188">
        <v>74.2</v>
      </c>
    </row>
    <row r="35" spans="1:12" s="188" customFormat="1" x14ac:dyDescent="0.3">
      <c r="A35" s="255" t="s">
        <v>1485</v>
      </c>
      <c r="B35" s="45" t="s">
        <v>1511</v>
      </c>
      <c r="C35" s="45" t="s">
        <v>1679</v>
      </c>
      <c r="D35" s="277">
        <v>30013001700</v>
      </c>
      <c r="E35" s="309">
        <f t="shared" si="1"/>
        <v>74.2</v>
      </c>
      <c r="K35" s="16">
        <v>30013001800</v>
      </c>
      <c r="L35" s="19">
        <v>78.599999999999994</v>
      </c>
    </row>
    <row r="36" spans="1:12" s="188" customFormat="1" x14ac:dyDescent="0.3">
      <c r="A36" s="257" t="s">
        <v>1485</v>
      </c>
      <c r="B36" s="278" t="s">
        <v>1511</v>
      </c>
      <c r="C36" s="278" t="s">
        <v>1679</v>
      </c>
      <c r="D36" s="279">
        <v>30013002100</v>
      </c>
      <c r="E36" s="310">
        <f t="shared" si="1"/>
        <v>65.5</v>
      </c>
      <c r="K36" s="5">
        <v>30013001900</v>
      </c>
      <c r="L36" s="188">
        <v>82</v>
      </c>
    </row>
    <row r="37" spans="1:12" s="188" customFormat="1" x14ac:dyDescent="0.3">
      <c r="A37" s="255" t="s">
        <v>1485</v>
      </c>
      <c r="B37" s="45" t="s">
        <v>1511</v>
      </c>
      <c r="C37" s="45" t="s">
        <v>1679</v>
      </c>
      <c r="D37" s="277">
        <v>30013002201</v>
      </c>
      <c r="E37" s="309">
        <f t="shared" si="1"/>
        <v>70.7</v>
      </c>
      <c r="K37" s="16">
        <v>30013002100</v>
      </c>
      <c r="L37" s="19">
        <v>65.5</v>
      </c>
    </row>
    <row r="38" spans="1:12" s="188" customFormat="1" x14ac:dyDescent="0.3">
      <c r="A38" s="257" t="s">
        <v>1485</v>
      </c>
      <c r="B38" s="278" t="s">
        <v>1511</v>
      </c>
      <c r="C38" s="278" t="s">
        <v>1679</v>
      </c>
      <c r="D38" s="279">
        <v>30013002202</v>
      </c>
      <c r="E38" s="310">
        <f t="shared" si="1"/>
        <v>67.3</v>
      </c>
      <c r="K38" s="5">
        <v>30013002201</v>
      </c>
      <c r="L38" s="188">
        <v>70.7</v>
      </c>
    </row>
    <row r="39" spans="1:12" s="188" customFormat="1" x14ac:dyDescent="0.3">
      <c r="A39" s="255" t="s">
        <v>1485</v>
      </c>
      <c r="B39" s="45" t="s">
        <v>1511</v>
      </c>
      <c r="C39" s="45" t="s">
        <v>1679</v>
      </c>
      <c r="D39" s="277">
        <v>30013002301</v>
      </c>
      <c r="E39" s="309">
        <f t="shared" si="1"/>
        <v>82</v>
      </c>
      <c r="K39" s="16">
        <v>30013002202</v>
      </c>
      <c r="L39" s="19">
        <v>67.3</v>
      </c>
    </row>
    <row r="40" spans="1:12" s="188" customFormat="1" x14ac:dyDescent="0.3">
      <c r="A40" s="257" t="s">
        <v>1485</v>
      </c>
      <c r="B40" s="278" t="s">
        <v>1511</v>
      </c>
      <c r="C40" s="278" t="s">
        <v>1679</v>
      </c>
      <c r="D40" s="279">
        <v>30013002302</v>
      </c>
      <c r="E40" s="310">
        <f t="shared" si="1"/>
        <v>79.099999999999994</v>
      </c>
      <c r="K40" s="5">
        <v>30013002301</v>
      </c>
      <c r="L40" s="188">
        <v>82</v>
      </c>
    </row>
    <row r="41" spans="1:12" s="188" customFormat="1" x14ac:dyDescent="0.3">
      <c r="A41" s="255" t="s">
        <v>1485</v>
      </c>
      <c r="B41" s="45" t="s">
        <v>1511</v>
      </c>
      <c r="C41" s="45" t="s">
        <v>1679</v>
      </c>
      <c r="D41" s="277">
        <v>30013010100</v>
      </c>
      <c r="E41" s="309">
        <f t="shared" si="1"/>
        <v>65.7</v>
      </c>
      <c r="K41" s="5">
        <v>30013002302</v>
      </c>
      <c r="L41" s="188">
        <v>79.099999999999994</v>
      </c>
    </row>
    <row r="42" spans="1:12" s="188" customFormat="1" x14ac:dyDescent="0.3">
      <c r="A42" s="257" t="s">
        <v>1485</v>
      </c>
      <c r="B42" s="278" t="s">
        <v>1511</v>
      </c>
      <c r="C42" s="278" t="s">
        <v>1679</v>
      </c>
      <c r="D42" s="279">
        <v>30013010400</v>
      </c>
      <c r="E42" s="310">
        <f t="shared" si="1"/>
        <v>42.1</v>
      </c>
      <c r="K42" s="16">
        <v>30013010100</v>
      </c>
      <c r="L42" s="19">
        <v>65.7</v>
      </c>
    </row>
    <row r="43" spans="1:12" s="188" customFormat="1" x14ac:dyDescent="0.3">
      <c r="A43" s="255" t="s">
        <v>1485</v>
      </c>
      <c r="B43" s="45" t="s">
        <v>1511</v>
      </c>
      <c r="C43" s="45" t="s">
        <v>1679</v>
      </c>
      <c r="D43" s="277">
        <v>30013010600</v>
      </c>
      <c r="E43" s="309">
        <f t="shared" si="1"/>
        <v>49.4</v>
      </c>
      <c r="K43" s="5">
        <v>30013010400</v>
      </c>
      <c r="L43" s="188">
        <v>42.1</v>
      </c>
    </row>
    <row r="44" spans="1:12" s="188" customFormat="1" x14ac:dyDescent="0.3">
      <c r="A44" s="257" t="s">
        <v>1485</v>
      </c>
      <c r="B44" s="278" t="s">
        <v>1511</v>
      </c>
      <c r="C44" s="278" t="s">
        <v>1679</v>
      </c>
      <c r="D44" s="279">
        <v>30013010700</v>
      </c>
      <c r="E44" s="310">
        <f t="shared" si="1"/>
        <v>60.8</v>
      </c>
      <c r="K44" s="16">
        <v>30013010600</v>
      </c>
      <c r="L44" s="19">
        <v>49.4</v>
      </c>
    </row>
    <row r="45" spans="1:12" s="188" customFormat="1" x14ac:dyDescent="0.3">
      <c r="A45" s="255" t="s">
        <v>1485</v>
      </c>
      <c r="B45" s="45" t="s">
        <v>1512</v>
      </c>
      <c r="C45" s="45" t="s">
        <v>1680</v>
      </c>
      <c r="D45" s="277">
        <v>30013000400</v>
      </c>
      <c r="E45" s="309">
        <f t="shared" si="1"/>
        <v>57.7</v>
      </c>
      <c r="K45" s="5">
        <v>30013010700</v>
      </c>
      <c r="L45" s="188">
        <v>60.8</v>
      </c>
    </row>
    <row r="46" spans="1:12" s="188" customFormat="1" x14ac:dyDescent="0.3">
      <c r="A46" s="257" t="s">
        <v>1485</v>
      </c>
      <c r="B46" s="278" t="s">
        <v>1512</v>
      </c>
      <c r="C46" s="278" t="s">
        <v>1680</v>
      </c>
      <c r="D46" s="279">
        <v>30013001600</v>
      </c>
      <c r="E46" s="310">
        <f t="shared" si="1"/>
        <v>66.3</v>
      </c>
      <c r="K46" s="251">
        <v>30013010800</v>
      </c>
      <c r="L46" s="269">
        <v>53.2</v>
      </c>
    </row>
    <row r="47" spans="1:12" s="188" customFormat="1" x14ac:dyDescent="0.3">
      <c r="A47" s="255" t="s">
        <v>1485</v>
      </c>
      <c r="B47" s="45" t="s">
        <v>1512</v>
      </c>
      <c r="C47" s="45" t="s">
        <v>1680</v>
      </c>
      <c r="D47" s="277">
        <v>30013001700</v>
      </c>
      <c r="E47" s="309">
        <f t="shared" si="1"/>
        <v>74.2</v>
      </c>
      <c r="K47" s="5">
        <v>30015010200</v>
      </c>
      <c r="L47" s="19">
        <v>50.2</v>
      </c>
    </row>
    <row r="48" spans="1:12" s="188" customFormat="1" x14ac:dyDescent="0.3">
      <c r="A48" s="257" t="s">
        <v>1485</v>
      </c>
      <c r="B48" s="278" t="s">
        <v>1512</v>
      </c>
      <c r="C48" s="278" t="s">
        <v>1680</v>
      </c>
      <c r="D48" s="279">
        <v>30013001800</v>
      </c>
      <c r="E48" s="310">
        <f t="shared" si="1"/>
        <v>78.599999999999994</v>
      </c>
      <c r="K48" s="335">
        <v>30015010300</v>
      </c>
      <c r="L48" s="273">
        <v>40</v>
      </c>
    </row>
    <row r="49" spans="1:12" s="188" customFormat="1" x14ac:dyDescent="0.3">
      <c r="A49" s="255" t="s">
        <v>1485</v>
      </c>
      <c r="B49" s="45" t="s">
        <v>1512</v>
      </c>
      <c r="C49" s="45" t="s">
        <v>1680</v>
      </c>
      <c r="D49" s="277">
        <v>30013001900</v>
      </c>
      <c r="E49" s="309">
        <f t="shared" si="1"/>
        <v>82</v>
      </c>
      <c r="K49" s="16">
        <v>30017961300</v>
      </c>
      <c r="L49" s="19">
        <v>49.3</v>
      </c>
    </row>
    <row r="50" spans="1:12" s="188" customFormat="1" x14ac:dyDescent="0.3">
      <c r="A50" s="257" t="s">
        <v>1485</v>
      </c>
      <c r="B50" s="278" t="s">
        <v>1512</v>
      </c>
      <c r="C50" s="278" t="s">
        <v>1680</v>
      </c>
      <c r="D50" s="279">
        <v>30013002301</v>
      </c>
      <c r="E50" s="310">
        <f t="shared" si="1"/>
        <v>82</v>
      </c>
      <c r="K50" s="5">
        <v>30017961500</v>
      </c>
      <c r="L50" s="188">
        <v>54.1</v>
      </c>
    </row>
    <row r="51" spans="1:12" s="188" customFormat="1" x14ac:dyDescent="0.3">
      <c r="A51" s="255" t="s">
        <v>1485</v>
      </c>
      <c r="B51" s="45" t="s">
        <v>1512</v>
      </c>
      <c r="C51" s="45" t="s">
        <v>1680</v>
      </c>
      <c r="D51" s="277">
        <v>30013002302</v>
      </c>
      <c r="E51" s="309">
        <f t="shared" si="1"/>
        <v>79.099999999999994</v>
      </c>
      <c r="K51" s="16">
        <v>30017961600</v>
      </c>
      <c r="L51" s="19">
        <v>55.3</v>
      </c>
    </row>
    <row r="52" spans="1:12" s="188" customFormat="1" x14ac:dyDescent="0.3">
      <c r="A52" s="257" t="s">
        <v>1485</v>
      </c>
      <c r="B52" s="278" t="s">
        <v>1512</v>
      </c>
      <c r="C52" s="278" t="s">
        <v>1680</v>
      </c>
      <c r="D52" s="279">
        <v>30013010100</v>
      </c>
      <c r="E52" s="310">
        <f t="shared" si="1"/>
        <v>65.7</v>
      </c>
      <c r="K52" s="335">
        <v>30017961800</v>
      </c>
      <c r="L52" s="273">
        <v>69.900000000000006</v>
      </c>
    </row>
    <row r="53" spans="1:12" s="188" customFormat="1" ht="15" thickBot="1" x14ac:dyDescent="0.35">
      <c r="A53" s="255" t="s">
        <v>1485</v>
      </c>
      <c r="B53" s="45" t="s">
        <v>1512</v>
      </c>
      <c r="C53" s="45" t="s">
        <v>1680</v>
      </c>
      <c r="D53" s="277">
        <v>30013010800</v>
      </c>
      <c r="E53" s="309">
        <f t="shared" si="1"/>
        <v>53.2</v>
      </c>
      <c r="K53" s="25">
        <v>30017961900</v>
      </c>
      <c r="L53" s="28">
        <v>68.7</v>
      </c>
    </row>
    <row r="54" spans="1:12" s="188" customFormat="1" x14ac:dyDescent="0.3">
      <c r="A54" s="257" t="s">
        <v>1485</v>
      </c>
      <c r="B54" s="278" t="s">
        <v>1513</v>
      </c>
      <c r="C54" s="278" t="s">
        <v>1681</v>
      </c>
      <c r="D54" s="279">
        <v>30013000700</v>
      </c>
      <c r="E54" s="310">
        <f t="shared" si="1"/>
        <v>53.3</v>
      </c>
      <c r="K54" s="335">
        <v>30017962000</v>
      </c>
      <c r="L54" s="273">
        <v>49.7</v>
      </c>
    </row>
    <row r="55" spans="1:12" s="188" customFormat="1" x14ac:dyDescent="0.3">
      <c r="A55" s="255" t="s">
        <v>1485</v>
      </c>
      <c r="B55" s="45" t="s">
        <v>1513</v>
      </c>
      <c r="C55" s="45" t="s">
        <v>1681</v>
      </c>
      <c r="D55" s="277">
        <v>30013000800</v>
      </c>
      <c r="E55" s="309">
        <f t="shared" si="1"/>
        <v>57.2</v>
      </c>
      <c r="K55" s="335">
        <v>30019020300</v>
      </c>
      <c r="L55" s="273">
        <v>39.200000000000003</v>
      </c>
    </row>
    <row r="56" spans="1:12" s="188" customFormat="1" ht="15" thickBot="1" x14ac:dyDescent="0.35">
      <c r="A56" s="257" t="s">
        <v>1485</v>
      </c>
      <c r="B56" s="278" t="s">
        <v>1513</v>
      </c>
      <c r="C56" s="278" t="s">
        <v>1681</v>
      </c>
      <c r="D56" s="279">
        <v>30013000900</v>
      </c>
      <c r="E56" s="310">
        <f t="shared" si="1"/>
        <v>68.400000000000006</v>
      </c>
      <c r="K56" s="25">
        <v>30021000100</v>
      </c>
      <c r="L56" s="28">
        <v>50.3</v>
      </c>
    </row>
    <row r="57" spans="1:12" s="188" customFormat="1" x14ac:dyDescent="0.3">
      <c r="A57" s="255" t="s">
        <v>1485</v>
      </c>
      <c r="B57" s="45" t="s">
        <v>1513</v>
      </c>
      <c r="C57" s="45" t="s">
        <v>1681</v>
      </c>
      <c r="D57" s="277">
        <v>30013001000</v>
      </c>
      <c r="E57" s="309">
        <f t="shared" si="1"/>
        <v>83.4</v>
      </c>
      <c r="K57" s="5">
        <v>30021000200</v>
      </c>
      <c r="L57" s="188">
        <v>55.3</v>
      </c>
    </row>
    <row r="58" spans="1:12" s="188" customFormat="1" x14ac:dyDescent="0.3">
      <c r="A58" s="255" t="s">
        <v>1485</v>
      </c>
      <c r="B58" s="45" t="s">
        <v>1513</v>
      </c>
      <c r="C58" s="45" t="s">
        <v>1681</v>
      </c>
      <c r="D58" s="277">
        <v>30013001100</v>
      </c>
      <c r="E58" s="309">
        <f t="shared" si="1"/>
        <v>76.2</v>
      </c>
      <c r="K58" s="251">
        <v>30021000300</v>
      </c>
      <c r="L58" s="269">
        <v>63.2</v>
      </c>
    </row>
    <row r="59" spans="1:12" s="188" customFormat="1" x14ac:dyDescent="0.3">
      <c r="A59" s="257" t="s">
        <v>1485</v>
      </c>
      <c r="B59" s="278" t="s">
        <v>1513</v>
      </c>
      <c r="C59" s="278" t="s">
        <v>1681</v>
      </c>
      <c r="D59" s="279">
        <v>30013002100</v>
      </c>
      <c r="E59" s="310">
        <f t="shared" si="1"/>
        <v>65.5</v>
      </c>
      <c r="K59" s="16">
        <v>30023000300</v>
      </c>
      <c r="L59" s="19">
        <v>46.7</v>
      </c>
    </row>
    <row r="60" spans="1:12" s="188" customFormat="1" x14ac:dyDescent="0.3">
      <c r="A60" s="255" t="s">
        <v>1485</v>
      </c>
      <c r="B60" s="45" t="s">
        <v>1513</v>
      </c>
      <c r="C60" s="45" t="s">
        <v>1681</v>
      </c>
      <c r="D60" s="277">
        <v>30013002201</v>
      </c>
      <c r="E60" s="309">
        <f t="shared" si="1"/>
        <v>70.7</v>
      </c>
      <c r="K60" s="5">
        <v>30023000400</v>
      </c>
      <c r="L60" s="188">
        <v>59</v>
      </c>
    </row>
    <row r="61" spans="1:12" s="188" customFormat="1" x14ac:dyDescent="0.3">
      <c r="A61" s="257" t="s">
        <v>1485</v>
      </c>
      <c r="B61" s="278" t="s">
        <v>1513</v>
      </c>
      <c r="C61" s="278" t="s">
        <v>1681</v>
      </c>
      <c r="D61" s="279">
        <v>30013002202</v>
      </c>
      <c r="E61" s="310">
        <f t="shared" si="1"/>
        <v>67.3</v>
      </c>
      <c r="K61" s="251">
        <v>30023000500</v>
      </c>
      <c r="L61" s="269">
        <v>40.5</v>
      </c>
    </row>
    <row r="62" spans="1:12" s="188" customFormat="1" x14ac:dyDescent="0.3">
      <c r="A62" s="255" t="s">
        <v>1485</v>
      </c>
      <c r="B62" s="45" t="s">
        <v>1513</v>
      </c>
      <c r="C62" s="45" t="s">
        <v>1681</v>
      </c>
      <c r="D62" s="277">
        <v>30013010800</v>
      </c>
      <c r="E62" s="309">
        <f t="shared" si="1"/>
        <v>53.2</v>
      </c>
      <c r="K62" s="335">
        <v>30025000100</v>
      </c>
      <c r="L62" s="273">
        <v>25.4</v>
      </c>
    </row>
    <row r="63" spans="1:12" s="188" customFormat="1" ht="15" thickBot="1" x14ac:dyDescent="0.35">
      <c r="A63" s="257" t="s">
        <v>1485</v>
      </c>
      <c r="B63" s="278" t="s">
        <v>1514</v>
      </c>
      <c r="C63" s="278" t="s">
        <v>1682</v>
      </c>
      <c r="D63" s="279">
        <v>30013000100</v>
      </c>
      <c r="E63" s="310">
        <f t="shared" si="1"/>
        <v>75.400000000000006</v>
      </c>
      <c r="K63" s="25">
        <v>30027030100</v>
      </c>
      <c r="L63" s="28">
        <v>48.3</v>
      </c>
    </row>
    <row r="64" spans="1:12" s="188" customFormat="1" x14ac:dyDescent="0.3">
      <c r="A64" s="255" t="s">
        <v>1485</v>
      </c>
      <c r="B64" s="45" t="s">
        <v>1514</v>
      </c>
      <c r="C64" s="45" t="s">
        <v>1682</v>
      </c>
      <c r="D64" s="277">
        <v>30013000200</v>
      </c>
      <c r="E64" s="309">
        <f t="shared" si="1"/>
        <v>75.5</v>
      </c>
      <c r="K64" s="335">
        <v>30027030201</v>
      </c>
      <c r="L64" s="273">
        <v>68</v>
      </c>
    </row>
    <row r="65" spans="1:12" s="188" customFormat="1" ht="15" thickBot="1" x14ac:dyDescent="0.35">
      <c r="A65" s="257" t="s">
        <v>1485</v>
      </c>
      <c r="B65" s="278" t="s">
        <v>1514</v>
      </c>
      <c r="C65" s="278" t="s">
        <v>1682</v>
      </c>
      <c r="D65" s="279">
        <v>30013000300</v>
      </c>
      <c r="E65" s="310">
        <f t="shared" si="1"/>
        <v>67.8</v>
      </c>
      <c r="K65" s="25">
        <v>30027030202</v>
      </c>
      <c r="L65" s="28">
        <v>58.9</v>
      </c>
    </row>
    <row r="66" spans="1:12" s="188" customFormat="1" x14ac:dyDescent="0.3">
      <c r="A66" s="255" t="s">
        <v>1485</v>
      </c>
      <c r="B66" s="45" t="s">
        <v>1514</v>
      </c>
      <c r="C66" s="45" t="s">
        <v>1682</v>
      </c>
      <c r="D66" s="277">
        <v>30013000400</v>
      </c>
      <c r="E66" s="309">
        <f t="shared" si="1"/>
        <v>57.7</v>
      </c>
      <c r="K66" s="16">
        <v>30029000101</v>
      </c>
      <c r="L66" s="19">
        <v>18</v>
      </c>
    </row>
    <row r="67" spans="1:12" s="188" customFormat="1" x14ac:dyDescent="0.3">
      <c r="A67" s="257" t="s">
        <v>1485</v>
      </c>
      <c r="B67" s="278" t="s">
        <v>1514</v>
      </c>
      <c r="C67" s="278" t="s">
        <v>1682</v>
      </c>
      <c r="D67" s="279">
        <v>30013000700</v>
      </c>
      <c r="E67" s="310">
        <f t="shared" si="1"/>
        <v>53.3</v>
      </c>
      <c r="K67" s="5">
        <v>30029000102</v>
      </c>
      <c r="L67" s="188">
        <v>22.9</v>
      </c>
    </row>
    <row r="68" spans="1:12" s="188" customFormat="1" x14ac:dyDescent="0.3">
      <c r="A68" s="255" t="s">
        <v>1485</v>
      </c>
      <c r="B68" s="45" t="s">
        <v>1514</v>
      </c>
      <c r="C68" s="45" t="s">
        <v>1682</v>
      </c>
      <c r="D68" s="277">
        <v>30013000800</v>
      </c>
      <c r="E68" s="309">
        <f t="shared" si="1"/>
        <v>57.2</v>
      </c>
      <c r="K68" s="251">
        <v>30029000201</v>
      </c>
      <c r="L68" s="269">
        <v>45.5</v>
      </c>
    </row>
    <row r="69" spans="1:12" s="188" customFormat="1" ht="15" thickBot="1" x14ac:dyDescent="0.35">
      <c r="A69" s="257" t="s">
        <v>1485</v>
      </c>
      <c r="B69" s="278" t="s">
        <v>1514</v>
      </c>
      <c r="C69" s="278" t="s">
        <v>1682</v>
      </c>
      <c r="D69" s="279">
        <v>30013000900</v>
      </c>
      <c r="E69" s="310">
        <f t="shared" si="1"/>
        <v>68.400000000000006</v>
      </c>
      <c r="K69" s="21">
        <v>30029000202</v>
      </c>
      <c r="L69" s="24">
        <v>59.2</v>
      </c>
    </row>
    <row r="70" spans="1:12" s="188" customFormat="1" x14ac:dyDescent="0.3">
      <c r="A70" s="255" t="s">
        <v>1485</v>
      </c>
      <c r="B70" s="45" t="s">
        <v>1514</v>
      </c>
      <c r="C70" s="45" t="s">
        <v>1682</v>
      </c>
      <c r="D70" s="277">
        <v>30013001000</v>
      </c>
      <c r="E70" s="309">
        <f t="shared" si="1"/>
        <v>83.4</v>
      </c>
      <c r="K70" s="16">
        <v>30029000203</v>
      </c>
      <c r="L70" s="19">
        <v>50.4</v>
      </c>
    </row>
    <row r="71" spans="1:12" s="188" customFormat="1" x14ac:dyDescent="0.3">
      <c r="A71" s="257" t="s">
        <v>1485</v>
      </c>
      <c r="B71" s="278" t="s">
        <v>1514</v>
      </c>
      <c r="C71" s="278" t="s">
        <v>1682</v>
      </c>
      <c r="D71" s="279">
        <v>30013001100</v>
      </c>
      <c r="E71" s="310">
        <f t="shared" si="1"/>
        <v>76.2</v>
      </c>
      <c r="K71" s="5">
        <v>30029000301</v>
      </c>
      <c r="L71" s="188">
        <v>44</v>
      </c>
    </row>
    <row r="72" spans="1:12" s="188" customFormat="1" x14ac:dyDescent="0.3">
      <c r="A72" s="255" t="s">
        <v>1485</v>
      </c>
      <c r="B72" s="45" t="s">
        <v>1514</v>
      </c>
      <c r="C72" s="45" t="s">
        <v>1682</v>
      </c>
      <c r="D72" s="277">
        <v>30013001201</v>
      </c>
      <c r="E72" s="309">
        <f t="shared" si="1"/>
        <v>42.4</v>
      </c>
      <c r="K72" s="251">
        <v>30029000302</v>
      </c>
      <c r="L72" s="269">
        <v>25.4</v>
      </c>
    </row>
    <row r="73" spans="1:12" s="188" customFormat="1" ht="15" thickBot="1" x14ac:dyDescent="0.35">
      <c r="A73" s="257" t="s">
        <v>1485</v>
      </c>
      <c r="B73" s="278" t="s">
        <v>1514</v>
      </c>
      <c r="C73" s="278" t="s">
        <v>1682</v>
      </c>
      <c r="D73" s="279">
        <v>30013001202</v>
      </c>
      <c r="E73" s="310">
        <f t="shared" si="1"/>
        <v>45.7</v>
      </c>
      <c r="K73" s="21">
        <v>30029000402</v>
      </c>
      <c r="L73" s="24">
        <v>51.4</v>
      </c>
    </row>
    <row r="74" spans="1:12" s="188" customFormat="1" x14ac:dyDescent="0.3">
      <c r="A74" s="255" t="s">
        <v>1485</v>
      </c>
      <c r="B74" s="45" t="s">
        <v>1514</v>
      </c>
      <c r="C74" s="45" t="s">
        <v>1682</v>
      </c>
      <c r="D74" s="277">
        <v>30013010100</v>
      </c>
      <c r="E74" s="309">
        <f t="shared" si="1"/>
        <v>65.7</v>
      </c>
      <c r="K74" s="251">
        <v>30029000403</v>
      </c>
      <c r="L74" s="269">
        <v>54</v>
      </c>
    </row>
    <row r="75" spans="1:12" s="188" customFormat="1" ht="15" thickBot="1" x14ac:dyDescent="0.35">
      <c r="A75" s="257" t="s">
        <v>1485</v>
      </c>
      <c r="B75" s="278" t="s">
        <v>1514</v>
      </c>
      <c r="C75" s="278" t="s">
        <v>1682</v>
      </c>
      <c r="D75" s="279">
        <v>30013010600</v>
      </c>
      <c r="E75" s="310">
        <f t="shared" si="1"/>
        <v>49.4</v>
      </c>
      <c r="K75" s="21">
        <v>30029000404</v>
      </c>
      <c r="L75" s="24">
        <v>65.099999999999994</v>
      </c>
    </row>
    <row r="76" spans="1:12" s="188" customFormat="1" x14ac:dyDescent="0.3">
      <c r="A76" s="255" t="s">
        <v>1485</v>
      </c>
      <c r="B76" s="45" t="s">
        <v>1514</v>
      </c>
      <c r="C76" s="45" t="s">
        <v>1682</v>
      </c>
      <c r="D76" s="277">
        <v>30013010800</v>
      </c>
      <c r="E76" s="309">
        <f t="shared" si="1"/>
        <v>53.2</v>
      </c>
      <c r="K76" s="16">
        <v>30029000601</v>
      </c>
      <c r="L76" s="19">
        <v>65.599999999999994</v>
      </c>
    </row>
    <row r="77" spans="1:12" s="188" customFormat="1" x14ac:dyDescent="0.3">
      <c r="A77" s="257" t="s">
        <v>1485</v>
      </c>
      <c r="B77" s="278" t="s">
        <v>1515</v>
      </c>
      <c r="C77" s="278" t="s">
        <v>1683</v>
      </c>
      <c r="D77" s="279">
        <v>30013001900</v>
      </c>
      <c r="E77" s="310">
        <f t="shared" si="1"/>
        <v>82</v>
      </c>
      <c r="K77" s="5">
        <v>30029000602</v>
      </c>
      <c r="L77" s="188">
        <v>60.5</v>
      </c>
    </row>
    <row r="78" spans="1:12" s="188" customFormat="1" x14ac:dyDescent="0.3">
      <c r="A78" s="255" t="s">
        <v>1485</v>
      </c>
      <c r="B78" s="45" t="s">
        <v>1515</v>
      </c>
      <c r="C78" s="45" t="s">
        <v>1683</v>
      </c>
      <c r="D78" s="277">
        <v>30013010100</v>
      </c>
      <c r="E78" s="309">
        <f t="shared" si="1"/>
        <v>65.7</v>
      </c>
      <c r="K78" s="251">
        <v>30029000700</v>
      </c>
      <c r="L78" s="269">
        <v>67.2</v>
      </c>
    </row>
    <row r="79" spans="1:12" s="188" customFormat="1" ht="15" thickBot="1" x14ac:dyDescent="0.35">
      <c r="A79" s="257" t="s">
        <v>1485</v>
      </c>
      <c r="B79" s="278" t="s">
        <v>1515</v>
      </c>
      <c r="C79" s="278" t="s">
        <v>1683</v>
      </c>
      <c r="D79" s="279">
        <v>30013010600</v>
      </c>
      <c r="E79" s="310">
        <f t="shared" si="1"/>
        <v>49.4</v>
      </c>
      <c r="K79" s="21">
        <v>30029000801</v>
      </c>
      <c r="L79" s="24">
        <v>75.5</v>
      </c>
    </row>
    <row r="80" spans="1:12" s="188" customFormat="1" ht="15" thickBot="1" x14ac:dyDescent="0.35">
      <c r="A80" s="258" t="s">
        <v>1485</v>
      </c>
      <c r="B80" s="253" t="s">
        <v>1516</v>
      </c>
      <c r="C80" s="253" t="s">
        <v>1684</v>
      </c>
      <c r="D80" s="280">
        <v>30013010600</v>
      </c>
      <c r="E80" s="311">
        <f t="shared" si="1"/>
        <v>49.4</v>
      </c>
      <c r="K80" s="16">
        <v>30029000802</v>
      </c>
      <c r="L80" s="19">
        <v>72.099999999999994</v>
      </c>
    </row>
    <row r="81" spans="1:12" s="188" customFormat="1" x14ac:dyDescent="0.3">
      <c r="A81" s="254" t="s">
        <v>17</v>
      </c>
      <c r="B81" s="45"/>
      <c r="C81" s="45"/>
      <c r="D81" s="3"/>
      <c r="E81" s="3"/>
      <c r="K81" s="5">
        <v>30029000901</v>
      </c>
      <c r="L81" s="188">
        <v>68.5</v>
      </c>
    </row>
    <row r="82" spans="1:12" x14ac:dyDescent="0.3">
      <c r="A82" s="257" t="s">
        <v>17</v>
      </c>
      <c r="B82" s="278" t="s">
        <v>1515</v>
      </c>
      <c r="C82" s="278" t="s">
        <v>1683</v>
      </c>
      <c r="D82" s="279">
        <v>30015010200</v>
      </c>
      <c r="E82" s="310">
        <f>VLOOKUP(D82,$K$1:$L$319, 2, FALSE)</f>
        <v>50.2</v>
      </c>
      <c r="K82" s="16">
        <v>30029000902</v>
      </c>
      <c r="L82" s="19">
        <v>76.5</v>
      </c>
    </row>
    <row r="83" spans="1:12" s="188" customFormat="1" x14ac:dyDescent="0.3">
      <c r="A83" s="255" t="s">
        <v>17</v>
      </c>
      <c r="B83" s="45" t="s">
        <v>1515</v>
      </c>
      <c r="C83" s="45" t="s">
        <v>1683</v>
      </c>
      <c r="D83" s="277">
        <v>30015010300</v>
      </c>
      <c r="E83" s="309">
        <f>VLOOKUP(D83,$K$1:$L$319, 2, FALSE)</f>
        <v>40</v>
      </c>
      <c r="K83" s="5">
        <v>30029000903</v>
      </c>
      <c r="L83" s="188">
        <v>62.9</v>
      </c>
    </row>
    <row r="84" spans="1:12" s="188" customFormat="1" ht="15" thickBot="1" x14ac:dyDescent="0.35">
      <c r="A84" s="259" t="s">
        <v>17</v>
      </c>
      <c r="B84" s="281" t="s">
        <v>1506</v>
      </c>
      <c r="C84" s="281" t="s">
        <v>1674</v>
      </c>
      <c r="D84" s="282">
        <v>30015010300</v>
      </c>
      <c r="E84" s="313">
        <f>VLOOKUP(D84,$K$1:$L$319, 2, FALSE)</f>
        <v>40</v>
      </c>
      <c r="K84" s="16">
        <v>30029001000</v>
      </c>
      <c r="L84" s="19">
        <v>63.3</v>
      </c>
    </row>
    <row r="85" spans="1:12" x14ac:dyDescent="0.3">
      <c r="A85" s="254" t="s">
        <v>19</v>
      </c>
      <c r="K85" s="5">
        <v>30029001101</v>
      </c>
      <c r="L85" s="188">
        <v>64.599999999999994</v>
      </c>
    </row>
    <row r="86" spans="1:12" s="188" customFormat="1" x14ac:dyDescent="0.3">
      <c r="A86" s="298" t="s">
        <v>19</v>
      </c>
      <c r="B86" s="299" t="s">
        <v>1510</v>
      </c>
      <c r="C86" s="299" t="s">
        <v>1678</v>
      </c>
      <c r="D86" s="297">
        <v>30017961300</v>
      </c>
      <c r="E86" s="315">
        <f t="shared" ref="E86:E93" si="2">VLOOKUP(D86,$K$1:$L$319, 2, FALSE)</f>
        <v>49.3</v>
      </c>
      <c r="K86" s="16">
        <v>30029001102</v>
      </c>
      <c r="L86" s="19">
        <v>66.8</v>
      </c>
    </row>
    <row r="87" spans="1:12" s="188" customFormat="1" x14ac:dyDescent="0.3">
      <c r="A87" s="257" t="s">
        <v>19</v>
      </c>
      <c r="B87" s="278" t="s">
        <v>1510</v>
      </c>
      <c r="C87" s="278" t="s">
        <v>1678</v>
      </c>
      <c r="D87" s="279">
        <v>30017961500</v>
      </c>
      <c r="E87" s="310">
        <f t="shared" si="2"/>
        <v>54.1</v>
      </c>
      <c r="K87" s="5">
        <v>30029001201</v>
      </c>
      <c r="L87" s="188">
        <v>70</v>
      </c>
    </row>
    <row r="88" spans="1:12" s="308" customFormat="1" x14ac:dyDescent="0.3">
      <c r="A88" s="298" t="s">
        <v>19</v>
      </c>
      <c r="B88" s="299" t="s">
        <v>1510</v>
      </c>
      <c r="C88" s="299" t="s">
        <v>1678</v>
      </c>
      <c r="D88" s="297">
        <v>30017961600</v>
      </c>
      <c r="E88" s="315">
        <f t="shared" si="2"/>
        <v>55.3</v>
      </c>
      <c r="K88" s="16">
        <v>30029001202</v>
      </c>
      <c r="L88" s="19">
        <v>64.900000000000006</v>
      </c>
    </row>
    <row r="89" spans="1:12" s="188" customFormat="1" x14ac:dyDescent="0.3">
      <c r="A89" s="257" t="s">
        <v>19</v>
      </c>
      <c r="B89" s="278" t="s">
        <v>1510</v>
      </c>
      <c r="C89" s="278" t="s">
        <v>1678</v>
      </c>
      <c r="D89" s="279">
        <v>30017961800</v>
      </c>
      <c r="E89" s="310">
        <f t="shared" si="2"/>
        <v>69.900000000000006</v>
      </c>
      <c r="K89" s="5">
        <v>30029001303</v>
      </c>
      <c r="L89" s="188">
        <v>38.5</v>
      </c>
    </row>
    <row r="90" spans="1:12" s="188" customFormat="1" x14ac:dyDescent="0.3">
      <c r="A90" s="298" t="s">
        <v>19</v>
      </c>
      <c r="B90" s="299" t="s">
        <v>1510</v>
      </c>
      <c r="C90" s="299" t="s">
        <v>1678</v>
      </c>
      <c r="D90" s="297">
        <v>30017961900</v>
      </c>
      <c r="E90" s="315">
        <f t="shared" si="2"/>
        <v>68.7</v>
      </c>
      <c r="K90" s="16">
        <v>30029001304</v>
      </c>
      <c r="L90" s="19">
        <v>40.299999999999997</v>
      </c>
    </row>
    <row r="91" spans="1:12" s="188" customFormat="1" x14ac:dyDescent="0.3">
      <c r="A91" s="257" t="s">
        <v>19</v>
      </c>
      <c r="B91" s="278" t="s">
        <v>1510</v>
      </c>
      <c r="C91" s="278" t="s">
        <v>1678</v>
      </c>
      <c r="D91" s="279">
        <v>30017962000</v>
      </c>
      <c r="E91" s="310">
        <f t="shared" si="2"/>
        <v>49.7</v>
      </c>
      <c r="K91" s="5">
        <v>30029001305</v>
      </c>
      <c r="L91" s="188">
        <v>43.2</v>
      </c>
    </row>
    <row r="92" spans="1:12" s="188" customFormat="1" x14ac:dyDescent="0.3">
      <c r="A92" s="298" t="s">
        <v>19</v>
      </c>
      <c r="B92" s="299" t="s">
        <v>1543</v>
      </c>
      <c r="C92" s="299" t="s">
        <v>1685</v>
      </c>
      <c r="D92" s="297">
        <v>30017961300</v>
      </c>
      <c r="E92" s="315">
        <f t="shared" si="2"/>
        <v>49.3</v>
      </c>
      <c r="K92" s="16">
        <v>30029001306</v>
      </c>
      <c r="L92" s="19">
        <v>62.7</v>
      </c>
    </row>
    <row r="93" spans="1:12" s="188" customFormat="1" ht="15" thickBot="1" x14ac:dyDescent="0.35">
      <c r="A93" s="259" t="s">
        <v>19</v>
      </c>
      <c r="B93" s="281" t="s">
        <v>1543</v>
      </c>
      <c r="C93" s="281" t="s">
        <v>1685</v>
      </c>
      <c r="D93" s="282">
        <v>30017961600</v>
      </c>
      <c r="E93" s="313">
        <f t="shared" si="2"/>
        <v>55.3</v>
      </c>
      <c r="K93" s="5">
        <v>30029001401</v>
      </c>
      <c r="L93" s="188">
        <v>58.3</v>
      </c>
    </row>
    <row r="94" spans="1:12" x14ac:dyDescent="0.3">
      <c r="A94" s="254" t="s">
        <v>21</v>
      </c>
      <c r="K94" s="16">
        <v>30029001402</v>
      </c>
      <c r="L94" s="19">
        <v>39.299999999999997</v>
      </c>
    </row>
    <row r="95" spans="1:12" s="188" customFormat="1" ht="15" thickBot="1" x14ac:dyDescent="0.35">
      <c r="A95" s="258" t="s">
        <v>21</v>
      </c>
      <c r="B95" s="253" t="s">
        <v>1507</v>
      </c>
      <c r="C95" s="253" t="s">
        <v>1675</v>
      </c>
      <c r="D95" s="296">
        <v>30019020300</v>
      </c>
      <c r="E95" s="312">
        <f>VLOOKUP(D95,$K$1:$L$319, 2, FALSE)</f>
        <v>39.200000000000003</v>
      </c>
      <c r="K95" s="5">
        <v>30029001701</v>
      </c>
      <c r="L95" s="188">
        <v>54.3</v>
      </c>
    </row>
    <row r="96" spans="1:12" x14ac:dyDescent="0.3">
      <c r="A96" s="254" t="s">
        <v>1486</v>
      </c>
      <c r="K96" s="16">
        <v>30029001702</v>
      </c>
      <c r="L96" s="19">
        <v>55</v>
      </c>
    </row>
    <row r="97" spans="1:12" s="188" customFormat="1" x14ac:dyDescent="0.3">
      <c r="A97" s="257" t="s">
        <v>1486</v>
      </c>
      <c r="B97" s="278" t="s">
        <v>1517</v>
      </c>
      <c r="C97" s="278" t="s">
        <v>1686</v>
      </c>
      <c r="D97" s="279">
        <v>30021000100</v>
      </c>
      <c r="E97" s="310">
        <f>VLOOKUP(D97,$K$1:$L$319, 2, FALSE)</f>
        <v>50.3</v>
      </c>
      <c r="K97" s="335">
        <v>30029001703</v>
      </c>
      <c r="L97" s="273">
        <v>31.8</v>
      </c>
    </row>
    <row r="98" spans="1:12" s="188" customFormat="1" x14ac:dyDescent="0.3">
      <c r="A98" s="255" t="s">
        <v>1486</v>
      </c>
      <c r="B98" s="45" t="s">
        <v>1517</v>
      </c>
      <c r="C98" s="45" t="s">
        <v>1686</v>
      </c>
      <c r="D98" s="277">
        <v>30021000200</v>
      </c>
      <c r="E98" s="309">
        <f>VLOOKUP(D98,$K$1:$L$319, 2, FALSE)</f>
        <v>55.3</v>
      </c>
      <c r="K98" s="16">
        <v>30031000101</v>
      </c>
      <c r="L98" s="19">
        <v>73.400000000000006</v>
      </c>
    </row>
    <row r="99" spans="1:12" s="188" customFormat="1" ht="15" thickBot="1" x14ac:dyDescent="0.35">
      <c r="A99" s="259" t="s">
        <v>1486</v>
      </c>
      <c r="B99" s="281" t="s">
        <v>1517</v>
      </c>
      <c r="C99" s="281" t="s">
        <v>1686</v>
      </c>
      <c r="D99" s="282">
        <v>30021000300</v>
      </c>
      <c r="E99" s="313">
        <f>VLOOKUP(D99,$K$1:$L$319, 2, FALSE)</f>
        <v>63.2</v>
      </c>
      <c r="K99" s="5">
        <v>30031000104</v>
      </c>
      <c r="L99" s="188">
        <v>62.8</v>
      </c>
    </row>
    <row r="100" spans="1:12" x14ac:dyDescent="0.3">
      <c r="A100" s="254" t="s">
        <v>1487</v>
      </c>
      <c r="K100" s="16">
        <v>30031000105</v>
      </c>
      <c r="L100" s="19">
        <v>69.599999999999994</v>
      </c>
    </row>
    <row r="101" spans="1:12" s="188" customFormat="1" x14ac:dyDescent="0.3">
      <c r="A101" s="257" t="s">
        <v>1487</v>
      </c>
      <c r="B101" s="278" t="s">
        <v>1518</v>
      </c>
      <c r="C101" s="278" t="s">
        <v>1687</v>
      </c>
      <c r="D101" s="279">
        <v>30023000300</v>
      </c>
      <c r="E101" s="310">
        <f>VLOOKUP(D101,$K$1:$L$319, 2, FALSE)</f>
        <v>46.7</v>
      </c>
      <c r="K101" s="5">
        <v>30031000201</v>
      </c>
      <c r="L101" s="188">
        <v>74.7</v>
      </c>
    </row>
    <row r="102" spans="1:12" s="188" customFormat="1" x14ac:dyDescent="0.3">
      <c r="A102" s="255" t="s">
        <v>1487</v>
      </c>
      <c r="B102" s="45" t="s">
        <v>1518</v>
      </c>
      <c r="C102" s="45" t="s">
        <v>1687</v>
      </c>
      <c r="D102" s="277">
        <v>30023000400</v>
      </c>
      <c r="E102" s="309">
        <f>VLOOKUP(D102,$K$1:$L$319, 2, FALSE)</f>
        <v>59</v>
      </c>
      <c r="K102" s="16">
        <v>30031000202</v>
      </c>
      <c r="L102" s="19">
        <v>74.3</v>
      </c>
    </row>
    <row r="103" spans="1:12" s="188" customFormat="1" ht="15" thickBot="1" x14ac:dyDescent="0.35">
      <c r="A103" s="259" t="s">
        <v>1487</v>
      </c>
      <c r="B103" s="281" t="s">
        <v>1518</v>
      </c>
      <c r="C103" s="281" t="s">
        <v>1687</v>
      </c>
      <c r="D103" s="282">
        <v>30023000500</v>
      </c>
      <c r="E103" s="313">
        <f>VLOOKUP(D103,$K$1:$L$319, 2, FALSE)</f>
        <v>40.5</v>
      </c>
      <c r="K103" s="5">
        <v>30031000300</v>
      </c>
      <c r="L103" s="188">
        <v>48.4</v>
      </c>
    </row>
    <row r="104" spans="1:12" s="188" customFormat="1" x14ac:dyDescent="0.3">
      <c r="A104" s="254" t="s">
        <v>27</v>
      </c>
      <c r="B104" s="45"/>
      <c r="C104" s="45"/>
      <c r="E104" s="3"/>
      <c r="K104" s="16">
        <v>30031000400</v>
      </c>
      <c r="L104" s="19">
        <v>58.4</v>
      </c>
    </row>
    <row r="105" spans="1:12" s="188" customFormat="1" ht="15" thickBot="1" x14ac:dyDescent="0.35">
      <c r="A105" s="258" t="s">
        <v>27</v>
      </c>
      <c r="B105" s="253" t="s">
        <v>1510</v>
      </c>
      <c r="C105" s="253" t="s">
        <v>1678</v>
      </c>
      <c r="D105" s="296">
        <v>30025000100</v>
      </c>
      <c r="E105" s="312">
        <f>VLOOKUP(D105,$K$1:$L$319, 2, FALSE)</f>
        <v>25.4</v>
      </c>
      <c r="K105" s="5">
        <v>30031000502</v>
      </c>
      <c r="L105" s="188">
        <v>76.3</v>
      </c>
    </row>
    <row r="106" spans="1:12" s="188" customFormat="1" x14ac:dyDescent="0.3">
      <c r="A106" s="254" t="s">
        <v>1488</v>
      </c>
      <c r="B106" s="45"/>
      <c r="C106" s="45"/>
      <c r="E106" s="3"/>
      <c r="K106" s="16">
        <v>30031000504</v>
      </c>
      <c r="L106" s="19">
        <v>70.7</v>
      </c>
    </row>
    <row r="107" spans="1:12" s="188" customFormat="1" x14ac:dyDescent="0.3">
      <c r="A107" s="257" t="s">
        <v>1488</v>
      </c>
      <c r="B107" s="278" t="s">
        <v>1516</v>
      </c>
      <c r="C107" s="278" t="s">
        <v>1684</v>
      </c>
      <c r="D107" s="279">
        <v>30027030100</v>
      </c>
      <c r="E107" s="310">
        <f>VLOOKUP(D107,$K$1:$L$319, 2, FALSE)</f>
        <v>48.3</v>
      </c>
      <c r="K107" s="5">
        <v>30031000505</v>
      </c>
      <c r="L107" s="188">
        <v>64</v>
      </c>
    </row>
    <row r="108" spans="1:12" s="188" customFormat="1" x14ac:dyDescent="0.3">
      <c r="A108" s="255" t="s">
        <v>1488</v>
      </c>
      <c r="B108" s="45" t="s">
        <v>1516</v>
      </c>
      <c r="C108" s="45" t="s">
        <v>1684</v>
      </c>
      <c r="D108" s="277">
        <v>30027030201</v>
      </c>
      <c r="E108" s="309">
        <f>VLOOKUP(D108,$K$1:$L$319, 2, FALSE)</f>
        <v>68</v>
      </c>
      <c r="K108" s="16">
        <v>30031000506</v>
      </c>
      <c r="L108" s="19">
        <v>67.5</v>
      </c>
    </row>
    <row r="109" spans="1:12" s="188" customFormat="1" ht="15" thickBot="1" x14ac:dyDescent="0.35">
      <c r="A109" s="259" t="s">
        <v>1488</v>
      </c>
      <c r="B109" s="281" t="s">
        <v>1516</v>
      </c>
      <c r="C109" s="281" t="s">
        <v>1684</v>
      </c>
      <c r="D109" s="282">
        <v>30027030202</v>
      </c>
      <c r="E109" s="313">
        <f>VLOOKUP(D109,$K$1:$L$319, 2, FALSE)</f>
        <v>58.9</v>
      </c>
      <c r="K109" s="5">
        <v>30031000507</v>
      </c>
      <c r="L109" s="188">
        <v>56.9</v>
      </c>
    </row>
    <row r="110" spans="1:12" s="188" customFormat="1" x14ac:dyDescent="0.3">
      <c r="A110" s="254" t="s">
        <v>1489</v>
      </c>
      <c r="B110" s="45"/>
      <c r="C110" s="45"/>
      <c r="E110" s="3"/>
      <c r="K110" s="16">
        <v>30031000600</v>
      </c>
      <c r="L110" s="19">
        <v>65.099999999999994</v>
      </c>
    </row>
    <row r="111" spans="1:12" s="188" customFormat="1" x14ac:dyDescent="0.3">
      <c r="A111" s="298" t="s">
        <v>1489</v>
      </c>
      <c r="B111" s="299" t="s">
        <v>1519</v>
      </c>
      <c r="C111" s="299" t="s">
        <v>1556</v>
      </c>
      <c r="D111" s="297">
        <v>30029000101</v>
      </c>
      <c r="E111" s="315">
        <f t="shared" ref="E111:E142" si="3">VLOOKUP(D111,$K$1:$L$319, 2, FALSE)</f>
        <v>18</v>
      </c>
      <c r="K111" s="335">
        <v>30031000701</v>
      </c>
      <c r="L111" s="273">
        <v>62.3</v>
      </c>
    </row>
    <row r="112" spans="1:12" s="188" customFormat="1" ht="15" thickBot="1" x14ac:dyDescent="0.35">
      <c r="A112" s="257" t="s">
        <v>1489</v>
      </c>
      <c r="B112" s="278" t="s">
        <v>1519</v>
      </c>
      <c r="C112" s="278" t="s">
        <v>1556</v>
      </c>
      <c r="D112" s="279">
        <v>30029000102</v>
      </c>
      <c r="E112" s="310">
        <f t="shared" si="3"/>
        <v>22.9</v>
      </c>
      <c r="K112" s="25">
        <v>30031000703</v>
      </c>
      <c r="L112" s="28">
        <v>69.900000000000006</v>
      </c>
    </row>
    <row r="113" spans="1:12" s="188" customFormat="1" x14ac:dyDescent="0.3">
      <c r="A113" s="298" t="s">
        <v>1489</v>
      </c>
      <c r="B113" s="299" t="s">
        <v>1519</v>
      </c>
      <c r="C113" s="299" t="s">
        <v>1556</v>
      </c>
      <c r="D113" s="297">
        <v>30029000201</v>
      </c>
      <c r="E113" s="315">
        <f t="shared" si="3"/>
        <v>45.5</v>
      </c>
      <c r="K113" s="5">
        <v>30031000704</v>
      </c>
      <c r="L113" s="188">
        <v>75.099999999999994</v>
      </c>
    </row>
    <row r="114" spans="1:12" s="188" customFormat="1" x14ac:dyDescent="0.3">
      <c r="A114" s="257" t="s">
        <v>1489</v>
      </c>
      <c r="B114" s="278" t="s">
        <v>1519</v>
      </c>
      <c r="C114" s="278" t="s">
        <v>1556</v>
      </c>
      <c r="D114" s="279">
        <v>30029000202</v>
      </c>
      <c r="E114" s="310">
        <f t="shared" si="3"/>
        <v>59.2</v>
      </c>
      <c r="K114" s="16">
        <v>30031000800</v>
      </c>
      <c r="L114" s="19">
        <v>60.5</v>
      </c>
    </row>
    <row r="115" spans="1:12" s="188" customFormat="1" x14ac:dyDescent="0.3">
      <c r="A115" s="298" t="s">
        <v>1489</v>
      </c>
      <c r="B115" s="299" t="s">
        <v>1519</v>
      </c>
      <c r="C115" s="299" t="s">
        <v>1556</v>
      </c>
      <c r="D115" s="297">
        <v>30029000203</v>
      </c>
      <c r="E115" s="315">
        <f t="shared" si="3"/>
        <v>50.4</v>
      </c>
      <c r="K115" s="5">
        <v>30031000900</v>
      </c>
      <c r="L115" s="188">
        <v>65.2</v>
      </c>
    </row>
    <row r="116" spans="1:12" s="188" customFormat="1" x14ac:dyDescent="0.3">
      <c r="A116" s="257" t="s">
        <v>1489</v>
      </c>
      <c r="B116" s="278" t="s">
        <v>1519</v>
      </c>
      <c r="C116" s="278" t="s">
        <v>1556</v>
      </c>
      <c r="D116" s="279">
        <v>30029000301</v>
      </c>
      <c r="E116" s="310">
        <f t="shared" si="3"/>
        <v>44</v>
      </c>
      <c r="K116" s="16">
        <v>30031001001</v>
      </c>
      <c r="L116" s="19">
        <v>81.3</v>
      </c>
    </row>
    <row r="117" spans="1:12" s="188" customFormat="1" x14ac:dyDescent="0.3">
      <c r="A117" s="298" t="s">
        <v>1489</v>
      </c>
      <c r="B117" s="299" t="s">
        <v>1519</v>
      </c>
      <c r="C117" s="299" t="s">
        <v>1556</v>
      </c>
      <c r="D117" s="297">
        <v>30029000302</v>
      </c>
      <c r="E117" s="315">
        <f t="shared" si="3"/>
        <v>25.4</v>
      </c>
      <c r="K117" s="5">
        <v>30031001002</v>
      </c>
      <c r="L117" s="188">
        <v>75.599999999999994</v>
      </c>
    </row>
    <row r="118" spans="1:12" s="188" customFormat="1" x14ac:dyDescent="0.3">
      <c r="A118" s="257" t="s">
        <v>1489</v>
      </c>
      <c r="B118" s="278" t="s">
        <v>1519</v>
      </c>
      <c r="C118" s="278" t="s">
        <v>1556</v>
      </c>
      <c r="D118" s="279">
        <v>30029000601</v>
      </c>
      <c r="E118" s="310">
        <f t="shared" si="3"/>
        <v>65.599999999999994</v>
      </c>
      <c r="K118" s="16">
        <v>30031001101</v>
      </c>
      <c r="L118" s="19">
        <v>58.8</v>
      </c>
    </row>
    <row r="119" spans="1:12" s="188" customFormat="1" x14ac:dyDescent="0.3">
      <c r="A119" s="298" t="s">
        <v>1489</v>
      </c>
      <c r="B119" s="299" t="s">
        <v>1519</v>
      </c>
      <c r="C119" s="299" t="s">
        <v>1556</v>
      </c>
      <c r="D119" s="297">
        <v>30029000602</v>
      </c>
      <c r="E119" s="315">
        <f t="shared" si="3"/>
        <v>60.5</v>
      </c>
      <c r="K119" s="5">
        <v>30031001102</v>
      </c>
      <c r="L119" s="188">
        <v>61.9</v>
      </c>
    </row>
    <row r="120" spans="1:12" s="188" customFormat="1" x14ac:dyDescent="0.3">
      <c r="A120" s="257" t="s">
        <v>1489</v>
      </c>
      <c r="B120" s="278" t="s">
        <v>1519</v>
      </c>
      <c r="C120" s="278" t="s">
        <v>1556</v>
      </c>
      <c r="D120" s="279">
        <v>30029000700</v>
      </c>
      <c r="E120" s="310">
        <f t="shared" si="3"/>
        <v>67.2</v>
      </c>
      <c r="K120" s="16">
        <v>30031001200</v>
      </c>
      <c r="L120" s="19">
        <v>59.3</v>
      </c>
    </row>
    <row r="121" spans="1:12" s="188" customFormat="1" x14ac:dyDescent="0.3">
      <c r="A121" s="298" t="s">
        <v>1489</v>
      </c>
      <c r="B121" s="299" t="s">
        <v>1519</v>
      </c>
      <c r="C121" s="299" t="s">
        <v>1556</v>
      </c>
      <c r="D121" s="297">
        <v>30029000801</v>
      </c>
      <c r="E121" s="315">
        <f t="shared" si="3"/>
        <v>75.5</v>
      </c>
      <c r="K121" s="5">
        <v>30031001500</v>
      </c>
      <c r="L121" s="188">
        <v>23</v>
      </c>
    </row>
    <row r="122" spans="1:12" s="188" customFormat="1" x14ac:dyDescent="0.3">
      <c r="A122" s="257" t="s">
        <v>1489</v>
      </c>
      <c r="B122" s="278" t="s">
        <v>1519</v>
      </c>
      <c r="C122" s="278" t="s">
        <v>1556</v>
      </c>
      <c r="D122" s="279">
        <v>30029000802</v>
      </c>
      <c r="E122" s="310">
        <f t="shared" si="3"/>
        <v>72.099999999999994</v>
      </c>
      <c r="K122" s="16">
        <v>30031001600</v>
      </c>
      <c r="L122" s="19">
        <v>31.7</v>
      </c>
    </row>
    <row r="123" spans="1:12" s="188" customFormat="1" x14ac:dyDescent="0.3">
      <c r="A123" s="298" t="s">
        <v>1489</v>
      </c>
      <c r="B123" s="299" t="s">
        <v>1519</v>
      </c>
      <c r="C123" s="299" t="s">
        <v>1556</v>
      </c>
      <c r="D123" s="297">
        <v>30029001305</v>
      </c>
      <c r="E123" s="315">
        <f t="shared" si="3"/>
        <v>43.2</v>
      </c>
      <c r="K123" s="335">
        <v>30031001700</v>
      </c>
      <c r="L123" s="273">
        <v>59.9</v>
      </c>
    </row>
    <row r="124" spans="1:12" s="188" customFormat="1" x14ac:dyDescent="0.3">
      <c r="A124" s="257" t="s">
        <v>1489</v>
      </c>
      <c r="B124" s="278" t="s">
        <v>1519</v>
      </c>
      <c r="C124" s="278" t="s">
        <v>1556</v>
      </c>
      <c r="D124" s="279">
        <v>30029001306</v>
      </c>
      <c r="E124" s="310">
        <f t="shared" si="3"/>
        <v>62.7</v>
      </c>
      <c r="K124" s="251">
        <v>30033000100</v>
      </c>
      <c r="L124" s="269">
        <v>43.1</v>
      </c>
    </row>
    <row r="125" spans="1:12" s="188" customFormat="1" x14ac:dyDescent="0.3">
      <c r="A125" s="298" t="s">
        <v>1489</v>
      </c>
      <c r="B125" s="299" t="s">
        <v>1520</v>
      </c>
      <c r="C125" s="299" t="s">
        <v>1688</v>
      </c>
      <c r="D125" s="297">
        <v>30029000201</v>
      </c>
      <c r="E125" s="315">
        <f t="shared" si="3"/>
        <v>45.5</v>
      </c>
      <c r="K125" s="5">
        <v>30035940200</v>
      </c>
      <c r="L125" s="188">
        <v>20.3</v>
      </c>
    </row>
    <row r="126" spans="1:12" s="188" customFormat="1" x14ac:dyDescent="0.3">
      <c r="A126" s="257" t="s">
        <v>1489</v>
      </c>
      <c r="B126" s="278" t="s">
        <v>1520</v>
      </c>
      <c r="C126" s="278" t="s">
        <v>1688</v>
      </c>
      <c r="D126" s="279">
        <v>30029000301</v>
      </c>
      <c r="E126" s="310">
        <f t="shared" si="3"/>
        <v>44</v>
      </c>
      <c r="K126" s="16">
        <v>30035940400</v>
      </c>
      <c r="L126" s="19">
        <v>18.8</v>
      </c>
    </row>
    <row r="127" spans="1:12" s="188" customFormat="1" x14ac:dyDescent="0.3">
      <c r="A127" s="298" t="s">
        <v>1489</v>
      </c>
      <c r="B127" s="299" t="s">
        <v>1520</v>
      </c>
      <c r="C127" s="299" t="s">
        <v>1688</v>
      </c>
      <c r="D127" s="297">
        <v>30029000302</v>
      </c>
      <c r="E127" s="315">
        <f t="shared" si="3"/>
        <v>25.4</v>
      </c>
      <c r="K127" s="5">
        <v>30035976000</v>
      </c>
      <c r="L127" s="188">
        <v>55.2</v>
      </c>
    </row>
    <row r="128" spans="1:12" s="188" customFormat="1" x14ac:dyDescent="0.3">
      <c r="A128" s="257" t="s">
        <v>1489</v>
      </c>
      <c r="B128" s="278" t="s">
        <v>1520</v>
      </c>
      <c r="C128" s="278" t="s">
        <v>1688</v>
      </c>
      <c r="D128" s="279">
        <v>30029000402</v>
      </c>
      <c r="E128" s="310">
        <f t="shared" si="3"/>
        <v>51.4</v>
      </c>
      <c r="K128" s="251">
        <v>30035980000</v>
      </c>
      <c r="L128" s="269">
        <v>3.5</v>
      </c>
    </row>
    <row r="129" spans="1:12" s="188" customFormat="1" x14ac:dyDescent="0.3">
      <c r="A129" s="298" t="s">
        <v>1489</v>
      </c>
      <c r="B129" s="299" t="s">
        <v>1520</v>
      </c>
      <c r="C129" s="299" t="s">
        <v>1688</v>
      </c>
      <c r="D129" s="297">
        <v>30029000403</v>
      </c>
      <c r="E129" s="315">
        <f t="shared" si="3"/>
        <v>54</v>
      </c>
      <c r="K129" s="335">
        <v>30037000100</v>
      </c>
      <c r="L129" s="273">
        <v>37.299999999999997</v>
      </c>
    </row>
    <row r="130" spans="1:12" s="188" customFormat="1" x14ac:dyDescent="0.3">
      <c r="A130" s="257" t="s">
        <v>1489</v>
      </c>
      <c r="B130" s="278" t="s">
        <v>1520</v>
      </c>
      <c r="C130" s="278" t="s">
        <v>1688</v>
      </c>
      <c r="D130" s="279">
        <v>30029000404</v>
      </c>
      <c r="E130" s="310">
        <f t="shared" si="3"/>
        <v>65.099999999999994</v>
      </c>
      <c r="K130" s="16">
        <v>30039961701</v>
      </c>
      <c r="L130" s="19">
        <v>29.8</v>
      </c>
    </row>
    <row r="131" spans="1:12" s="188" customFormat="1" x14ac:dyDescent="0.3">
      <c r="A131" s="298" t="s">
        <v>1489</v>
      </c>
      <c r="B131" s="299" t="s">
        <v>1520</v>
      </c>
      <c r="C131" s="299" t="s">
        <v>1688</v>
      </c>
      <c r="D131" s="297">
        <v>30029000601</v>
      </c>
      <c r="E131" s="315">
        <f t="shared" si="3"/>
        <v>65.599999999999994</v>
      </c>
      <c r="K131" s="335">
        <v>30039961702</v>
      </c>
      <c r="L131" s="273">
        <v>26.4</v>
      </c>
    </row>
    <row r="132" spans="1:12" s="188" customFormat="1" x14ac:dyDescent="0.3">
      <c r="A132" s="257" t="s">
        <v>1489</v>
      </c>
      <c r="B132" s="278" t="s">
        <v>1520</v>
      </c>
      <c r="C132" s="278" t="s">
        <v>1688</v>
      </c>
      <c r="D132" s="279">
        <v>30029001701</v>
      </c>
      <c r="E132" s="310">
        <f t="shared" si="3"/>
        <v>54.3</v>
      </c>
      <c r="K132" s="16">
        <v>30041040100</v>
      </c>
      <c r="L132" s="19">
        <v>41.1</v>
      </c>
    </row>
    <row r="133" spans="1:12" s="188" customFormat="1" x14ac:dyDescent="0.3">
      <c r="A133" s="298" t="s">
        <v>1489</v>
      </c>
      <c r="B133" s="299" t="s">
        <v>1520</v>
      </c>
      <c r="C133" s="299" t="s">
        <v>1688</v>
      </c>
      <c r="D133" s="297">
        <v>30029001702</v>
      </c>
      <c r="E133" s="315">
        <f t="shared" si="3"/>
        <v>55</v>
      </c>
      <c r="K133" s="5">
        <v>30041040200</v>
      </c>
      <c r="L133" s="188">
        <v>44.8</v>
      </c>
    </row>
    <row r="134" spans="1:12" s="188" customFormat="1" x14ac:dyDescent="0.3">
      <c r="A134" s="257" t="s">
        <v>1489</v>
      </c>
      <c r="B134" s="278" t="s">
        <v>1520</v>
      </c>
      <c r="C134" s="278" t="s">
        <v>1688</v>
      </c>
      <c r="D134" s="279">
        <v>30029001703</v>
      </c>
      <c r="E134" s="310">
        <f t="shared" si="3"/>
        <v>31.8</v>
      </c>
      <c r="K134" s="16">
        <v>30041040300</v>
      </c>
      <c r="L134" s="19">
        <v>48.3</v>
      </c>
    </row>
    <row r="135" spans="1:12" s="188" customFormat="1" x14ac:dyDescent="0.3">
      <c r="A135" s="298" t="s">
        <v>1489</v>
      </c>
      <c r="B135" s="299" t="s">
        <v>1521</v>
      </c>
      <c r="C135" s="299" t="s">
        <v>1689</v>
      </c>
      <c r="D135" s="297">
        <v>30029000801</v>
      </c>
      <c r="E135" s="315">
        <f t="shared" si="3"/>
        <v>75.5</v>
      </c>
      <c r="K135" s="5">
        <v>30041040400</v>
      </c>
      <c r="L135" s="188">
        <v>67.400000000000006</v>
      </c>
    </row>
    <row r="136" spans="1:12" s="188" customFormat="1" x14ac:dyDescent="0.3">
      <c r="A136" s="257" t="s">
        <v>1489</v>
      </c>
      <c r="B136" s="278" t="s">
        <v>1521</v>
      </c>
      <c r="C136" s="278" t="s">
        <v>1689</v>
      </c>
      <c r="D136" s="279">
        <v>30029000802</v>
      </c>
      <c r="E136" s="310">
        <f t="shared" si="3"/>
        <v>72.099999999999994</v>
      </c>
      <c r="K136" s="16">
        <v>30041040500</v>
      </c>
      <c r="L136" s="19">
        <v>75</v>
      </c>
    </row>
    <row r="137" spans="1:12" s="188" customFormat="1" x14ac:dyDescent="0.3">
      <c r="A137" s="298" t="s">
        <v>1489</v>
      </c>
      <c r="B137" s="299" t="s">
        <v>1521</v>
      </c>
      <c r="C137" s="299" t="s">
        <v>1689</v>
      </c>
      <c r="D137" s="297">
        <v>30029000901</v>
      </c>
      <c r="E137" s="315">
        <f t="shared" si="3"/>
        <v>68.5</v>
      </c>
      <c r="K137" s="335">
        <v>30041940300</v>
      </c>
      <c r="L137" s="273">
        <v>22.3</v>
      </c>
    </row>
    <row r="138" spans="1:12" s="188" customFormat="1" x14ac:dyDescent="0.3">
      <c r="A138" s="257" t="s">
        <v>1489</v>
      </c>
      <c r="B138" s="278" t="s">
        <v>1521</v>
      </c>
      <c r="C138" s="278" t="s">
        <v>1689</v>
      </c>
      <c r="D138" s="279">
        <v>30029000902</v>
      </c>
      <c r="E138" s="310">
        <f t="shared" si="3"/>
        <v>76.5</v>
      </c>
      <c r="K138" s="251">
        <v>30043962201</v>
      </c>
      <c r="L138" s="269">
        <v>80.599999999999994</v>
      </c>
    </row>
    <row r="139" spans="1:12" s="188" customFormat="1" ht="15" thickBot="1" x14ac:dyDescent="0.35">
      <c r="A139" s="298" t="s">
        <v>1489</v>
      </c>
      <c r="B139" s="299" t="s">
        <v>1521</v>
      </c>
      <c r="C139" s="299" t="s">
        <v>1689</v>
      </c>
      <c r="D139" s="297">
        <v>30029000903</v>
      </c>
      <c r="E139" s="315">
        <f t="shared" si="3"/>
        <v>62.9</v>
      </c>
      <c r="K139" s="21">
        <v>30043962202</v>
      </c>
      <c r="L139" s="24">
        <v>51.8</v>
      </c>
    </row>
    <row r="140" spans="1:12" s="188" customFormat="1" x14ac:dyDescent="0.3">
      <c r="A140" s="257" t="s">
        <v>1489</v>
      </c>
      <c r="B140" s="278" t="s">
        <v>1521</v>
      </c>
      <c r="C140" s="278" t="s">
        <v>1689</v>
      </c>
      <c r="D140" s="279">
        <v>30029001000</v>
      </c>
      <c r="E140" s="310">
        <f t="shared" si="3"/>
        <v>63.3</v>
      </c>
      <c r="K140" s="251">
        <v>30043962300</v>
      </c>
      <c r="L140" s="269">
        <v>50.3</v>
      </c>
    </row>
    <row r="141" spans="1:12" s="188" customFormat="1" ht="15" thickBot="1" x14ac:dyDescent="0.35">
      <c r="A141" s="298" t="s">
        <v>1489</v>
      </c>
      <c r="B141" s="299" t="s">
        <v>1521</v>
      </c>
      <c r="C141" s="299" t="s">
        <v>1689</v>
      </c>
      <c r="D141" s="297">
        <v>30029001101</v>
      </c>
      <c r="E141" s="315">
        <f t="shared" si="3"/>
        <v>64.599999999999994</v>
      </c>
      <c r="K141" s="21">
        <v>30045000100</v>
      </c>
      <c r="L141" s="24">
        <v>39.4</v>
      </c>
    </row>
    <row r="142" spans="1:12" s="188" customFormat="1" x14ac:dyDescent="0.3">
      <c r="A142" s="257" t="s">
        <v>1489</v>
      </c>
      <c r="B142" s="278" t="s">
        <v>1521</v>
      </c>
      <c r="C142" s="278" t="s">
        <v>1689</v>
      </c>
      <c r="D142" s="279">
        <v>30029001102</v>
      </c>
      <c r="E142" s="310">
        <f t="shared" si="3"/>
        <v>66.8</v>
      </c>
      <c r="K142" s="16">
        <v>30047000100</v>
      </c>
      <c r="L142" s="19">
        <v>31.6</v>
      </c>
    </row>
    <row r="143" spans="1:12" s="188" customFormat="1" x14ac:dyDescent="0.3">
      <c r="A143" s="298" t="s">
        <v>1489</v>
      </c>
      <c r="B143" s="299" t="s">
        <v>1521</v>
      </c>
      <c r="C143" s="299" t="s">
        <v>1689</v>
      </c>
      <c r="D143" s="297">
        <v>30029001201</v>
      </c>
      <c r="E143" s="315">
        <f t="shared" ref="E143:E174" si="4">VLOOKUP(D143,$K$1:$L$319, 2, FALSE)</f>
        <v>70</v>
      </c>
      <c r="K143" s="5">
        <v>30047000200</v>
      </c>
      <c r="L143" s="188">
        <v>26.6</v>
      </c>
    </row>
    <row r="144" spans="1:12" s="188" customFormat="1" x14ac:dyDescent="0.3">
      <c r="A144" s="257" t="s">
        <v>1489</v>
      </c>
      <c r="B144" s="278" t="s">
        <v>1521</v>
      </c>
      <c r="C144" s="278" t="s">
        <v>1689</v>
      </c>
      <c r="D144" s="279">
        <v>30029001202</v>
      </c>
      <c r="E144" s="310">
        <f t="shared" si="4"/>
        <v>64.900000000000006</v>
      </c>
      <c r="K144" s="16">
        <v>30047940304</v>
      </c>
      <c r="L144" s="19">
        <v>29.4</v>
      </c>
    </row>
    <row r="145" spans="1:12" s="188" customFormat="1" x14ac:dyDescent="0.3">
      <c r="A145" s="298" t="s">
        <v>1489</v>
      </c>
      <c r="B145" s="299" t="s">
        <v>1522</v>
      </c>
      <c r="C145" s="299" t="s">
        <v>1690</v>
      </c>
      <c r="D145" s="297">
        <v>30029000101</v>
      </c>
      <c r="E145" s="315">
        <f t="shared" si="4"/>
        <v>18</v>
      </c>
      <c r="K145" s="335">
        <v>30047940305</v>
      </c>
      <c r="L145" s="273">
        <v>56.4</v>
      </c>
    </row>
    <row r="146" spans="1:12" s="188" customFormat="1" ht="15" thickBot="1" x14ac:dyDescent="0.35">
      <c r="A146" s="257" t="s">
        <v>1489</v>
      </c>
      <c r="B146" s="278" t="s">
        <v>1522</v>
      </c>
      <c r="C146" s="278" t="s">
        <v>1690</v>
      </c>
      <c r="D146" s="279">
        <v>30029000102</v>
      </c>
      <c r="E146" s="310">
        <f t="shared" si="4"/>
        <v>22.9</v>
      </c>
      <c r="K146" s="25">
        <v>30047940306</v>
      </c>
      <c r="L146" s="28">
        <v>32.5</v>
      </c>
    </row>
    <row r="147" spans="1:12" s="188" customFormat="1" x14ac:dyDescent="0.3">
      <c r="A147" s="298" t="s">
        <v>1489</v>
      </c>
      <c r="B147" s="299" t="s">
        <v>1522</v>
      </c>
      <c r="C147" s="299" t="s">
        <v>1690</v>
      </c>
      <c r="D147" s="297">
        <v>30029000602</v>
      </c>
      <c r="E147" s="315">
        <f t="shared" si="4"/>
        <v>60.5</v>
      </c>
      <c r="K147" s="335">
        <v>30047940307</v>
      </c>
      <c r="L147" s="273">
        <v>46.1</v>
      </c>
    </row>
    <row r="148" spans="1:12" s="188" customFormat="1" ht="15" thickBot="1" x14ac:dyDescent="0.35">
      <c r="A148" s="257" t="s">
        <v>1489</v>
      </c>
      <c r="B148" s="278" t="s">
        <v>1522</v>
      </c>
      <c r="C148" s="278" t="s">
        <v>1690</v>
      </c>
      <c r="D148" s="279">
        <v>30029000700</v>
      </c>
      <c r="E148" s="310">
        <f t="shared" si="4"/>
        <v>67.2</v>
      </c>
      <c r="K148" s="25">
        <v>30047940400</v>
      </c>
      <c r="L148" s="28">
        <v>38.1</v>
      </c>
    </row>
    <row r="149" spans="1:12" s="188" customFormat="1" x14ac:dyDescent="0.3">
      <c r="A149" s="298" t="s">
        <v>1489</v>
      </c>
      <c r="B149" s="299" t="s">
        <v>1522</v>
      </c>
      <c r="C149" s="299" t="s">
        <v>1690</v>
      </c>
      <c r="D149" s="297">
        <v>30029000801</v>
      </c>
      <c r="E149" s="315">
        <f t="shared" si="4"/>
        <v>75.5</v>
      </c>
      <c r="K149" s="5">
        <v>30047940500</v>
      </c>
      <c r="L149" s="188">
        <v>54.1</v>
      </c>
    </row>
    <row r="150" spans="1:12" s="188" customFormat="1" x14ac:dyDescent="0.3">
      <c r="A150" s="257" t="s">
        <v>1489</v>
      </c>
      <c r="B150" s="278" t="s">
        <v>1522</v>
      </c>
      <c r="C150" s="278" t="s">
        <v>1690</v>
      </c>
      <c r="D150" s="279">
        <v>30029000802</v>
      </c>
      <c r="E150" s="310">
        <f t="shared" si="4"/>
        <v>72.099999999999994</v>
      </c>
      <c r="K150" s="251">
        <v>30047940600</v>
      </c>
      <c r="L150" s="269">
        <v>46.3</v>
      </c>
    </row>
    <row r="151" spans="1:12" s="188" customFormat="1" ht="15" thickBot="1" x14ac:dyDescent="0.35">
      <c r="A151" s="298" t="s">
        <v>1489</v>
      </c>
      <c r="B151" s="299" t="s">
        <v>1522</v>
      </c>
      <c r="C151" s="299" t="s">
        <v>1690</v>
      </c>
      <c r="D151" s="297">
        <v>30029000901</v>
      </c>
      <c r="E151" s="315">
        <f t="shared" si="4"/>
        <v>68.5</v>
      </c>
      <c r="K151" s="21">
        <v>30047940700</v>
      </c>
      <c r="L151" s="24">
        <v>41.4</v>
      </c>
    </row>
    <row r="152" spans="1:12" s="188" customFormat="1" x14ac:dyDescent="0.3">
      <c r="A152" s="257" t="s">
        <v>1489</v>
      </c>
      <c r="B152" s="278" t="s">
        <v>1522</v>
      </c>
      <c r="C152" s="278" t="s">
        <v>1690</v>
      </c>
      <c r="D152" s="279">
        <v>30029000902</v>
      </c>
      <c r="E152" s="310">
        <f t="shared" si="4"/>
        <v>76.5</v>
      </c>
      <c r="K152" s="16">
        <v>30049000100</v>
      </c>
      <c r="L152" s="19">
        <v>31.4</v>
      </c>
    </row>
    <row r="153" spans="1:12" s="188" customFormat="1" x14ac:dyDescent="0.3">
      <c r="A153" s="298" t="s">
        <v>1489</v>
      </c>
      <c r="B153" s="299" t="s">
        <v>1522</v>
      </c>
      <c r="C153" s="299" t="s">
        <v>1690</v>
      </c>
      <c r="D153" s="297">
        <v>30029000903</v>
      </c>
      <c r="E153" s="315">
        <f t="shared" si="4"/>
        <v>62.9</v>
      </c>
      <c r="K153" s="5">
        <v>30049000200</v>
      </c>
      <c r="L153" s="188">
        <v>69.7</v>
      </c>
    </row>
    <row r="154" spans="1:12" s="188" customFormat="1" x14ac:dyDescent="0.3">
      <c r="A154" s="257" t="s">
        <v>1489</v>
      </c>
      <c r="B154" s="278" t="s">
        <v>1522</v>
      </c>
      <c r="C154" s="278" t="s">
        <v>1690</v>
      </c>
      <c r="D154" s="279">
        <v>30029001201</v>
      </c>
      <c r="E154" s="310">
        <f t="shared" si="4"/>
        <v>70</v>
      </c>
      <c r="K154" s="16">
        <v>30049000300</v>
      </c>
      <c r="L154" s="19">
        <v>43.6</v>
      </c>
    </row>
    <row r="155" spans="1:12" s="188" customFormat="1" x14ac:dyDescent="0.3">
      <c r="A155" s="298" t="s">
        <v>1489</v>
      </c>
      <c r="B155" s="299" t="s">
        <v>1522</v>
      </c>
      <c r="C155" s="299" t="s">
        <v>1690</v>
      </c>
      <c r="D155" s="297">
        <v>30029001202</v>
      </c>
      <c r="E155" s="315">
        <f t="shared" si="4"/>
        <v>64.900000000000006</v>
      </c>
      <c r="K155" s="5">
        <v>30049000400</v>
      </c>
      <c r="L155" s="188">
        <v>74.2</v>
      </c>
    </row>
    <row r="156" spans="1:12" s="188" customFormat="1" x14ac:dyDescent="0.3">
      <c r="A156" s="257" t="s">
        <v>1489</v>
      </c>
      <c r="B156" s="278" t="s">
        <v>1522</v>
      </c>
      <c r="C156" s="278" t="s">
        <v>1690</v>
      </c>
      <c r="D156" s="279">
        <v>30029001303</v>
      </c>
      <c r="E156" s="310">
        <f t="shared" si="4"/>
        <v>38.5</v>
      </c>
      <c r="K156" s="16">
        <v>30049000501</v>
      </c>
      <c r="L156" s="19">
        <v>76.5</v>
      </c>
    </row>
    <row r="157" spans="1:12" s="188" customFormat="1" x14ac:dyDescent="0.3">
      <c r="A157" s="298" t="s">
        <v>1489</v>
      </c>
      <c r="B157" s="299" t="s">
        <v>1522</v>
      </c>
      <c r="C157" s="299" t="s">
        <v>1690</v>
      </c>
      <c r="D157" s="297">
        <v>30029001304</v>
      </c>
      <c r="E157" s="315">
        <f t="shared" si="4"/>
        <v>40.299999999999997</v>
      </c>
      <c r="K157" s="335">
        <v>30049000503</v>
      </c>
      <c r="L157" s="273">
        <v>69.3</v>
      </c>
    </row>
    <row r="158" spans="1:12" s="188" customFormat="1" ht="15" thickBot="1" x14ac:dyDescent="0.35">
      <c r="A158" s="257" t="s">
        <v>1489</v>
      </c>
      <c r="B158" s="278" t="s">
        <v>1522</v>
      </c>
      <c r="C158" s="278" t="s">
        <v>1690</v>
      </c>
      <c r="D158" s="279">
        <v>30029001305</v>
      </c>
      <c r="E158" s="310">
        <f t="shared" si="4"/>
        <v>43.2</v>
      </c>
      <c r="K158" s="25">
        <v>30049000504</v>
      </c>
      <c r="L158" s="28">
        <v>79.900000000000006</v>
      </c>
    </row>
    <row r="159" spans="1:12" s="188" customFormat="1" x14ac:dyDescent="0.3">
      <c r="A159" s="298" t="s">
        <v>1489</v>
      </c>
      <c r="B159" s="299" t="s">
        <v>1522</v>
      </c>
      <c r="C159" s="299" t="s">
        <v>1690</v>
      </c>
      <c r="D159" s="297">
        <v>30029001306</v>
      </c>
      <c r="E159" s="315">
        <f t="shared" si="4"/>
        <v>62.7</v>
      </c>
      <c r="K159" s="5">
        <v>30049000600</v>
      </c>
      <c r="L159" s="188">
        <v>70.599999999999994</v>
      </c>
    </row>
    <row r="160" spans="1:12" s="188" customFormat="1" x14ac:dyDescent="0.3">
      <c r="A160" s="257" t="s">
        <v>1489</v>
      </c>
      <c r="B160" s="278" t="s">
        <v>1522</v>
      </c>
      <c r="C160" s="278" t="s">
        <v>1690</v>
      </c>
      <c r="D160" s="279">
        <v>30029001401</v>
      </c>
      <c r="E160" s="310">
        <f t="shared" si="4"/>
        <v>58.3</v>
      </c>
      <c r="K160" s="16">
        <v>30049000701</v>
      </c>
      <c r="L160" s="19">
        <v>73.8</v>
      </c>
    </row>
    <row r="161" spans="1:12" s="188" customFormat="1" x14ac:dyDescent="0.3">
      <c r="A161" s="298" t="s">
        <v>1489</v>
      </c>
      <c r="B161" s="299" t="s">
        <v>1522</v>
      </c>
      <c r="C161" s="299" t="s">
        <v>1690</v>
      </c>
      <c r="D161" s="297">
        <v>30029001402</v>
      </c>
      <c r="E161" s="315">
        <f t="shared" si="4"/>
        <v>39.299999999999997</v>
      </c>
      <c r="K161" s="335">
        <v>30049000702</v>
      </c>
      <c r="L161" s="273">
        <v>76.099999999999994</v>
      </c>
    </row>
    <row r="162" spans="1:12" s="188" customFormat="1" ht="15" thickBot="1" x14ac:dyDescent="0.35">
      <c r="A162" s="257" t="s">
        <v>1489</v>
      </c>
      <c r="B162" s="278" t="s">
        <v>1523</v>
      </c>
      <c r="C162" s="278" t="s">
        <v>1691</v>
      </c>
      <c r="D162" s="279">
        <v>30029000801</v>
      </c>
      <c r="E162" s="310">
        <f t="shared" si="4"/>
        <v>75.5</v>
      </c>
      <c r="K162" s="25">
        <v>30049000800</v>
      </c>
      <c r="L162" s="28">
        <v>67</v>
      </c>
    </row>
    <row r="163" spans="1:12" s="188" customFormat="1" x14ac:dyDescent="0.3">
      <c r="A163" s="298" t="s">
        <v>1489</v>
      </c>
      <c r="B163" s="299" t="s">
        <v>1523</v>
      </c>
      <c r="C163" s="299" t="s">
        <v>1691</v>
      </c>
      <c r="D163" s="297">
        <v>30029000802</v>
      </c>
      <c r="E163" s="315">
        <f t="shared" si="4"/>
        <v>72.099999999999994</v>
      </c>
      <c r="K163" s="335">
        <v>30049000900</v>
      </c>
      <c r="L163" s="273">
        <v>67.400000000000006</v>
      </c>
    </row>
    <row r="164" spans="1:12" s="188" customFormat="1" ht="15" thickBot="1" x14ac:dyDescent="0.35">
      <c r="A164" s="257" t="s">
        <v>1489</v>
      </c>
      <c r="B164" s="278" t="s">
        <v>1523</v>
      </c>
      <c r="C164" s="278" t="s">
        <v>1691</v>
      </c>
      <c r="D164" s="279">
        <v>30029001201</v>
      </c>
      <c r="E164" s="310">
        <f t="shared" si="4"/>
        <v>70</v>
      </c>
      <c r="K164" s="25">
        <v>30049001000</v>
      </c>
      <c r="L164" s="28">
        <v>78.3</v>
      </c>
    </row>
    <row r="165" spans="1:12" s="188" customFormat="1" x14ac:dyDescent="0.3">
      <c r="A165" s="298" t="s">
        <v>1489</v>
      </c>
      <c r="B165" s="299" t="s">
        <v>1523</v>
      </c>
      <c r="C165" s="299" t="s">
        <v>1691</v>
      </c>
      <c r="D165" s="297">
        <v>30029001202</v>
      </c>
      <c r="E165" s="315">
        <f t="shared" si="4"/>
        <v>64.900000000000006</v>
      </c>
      <c r="K165" s="5">
        <v>30049001101</v>
      </c>
      <c r="L165" s="188">
        <v>60.6</v>
      </c>
    </row>
    <row r="166" spans="1:12" s="188" customFormat="1" x14ac:dyDescent="0.3">
      <c r="A166" s="257" t="s">
        <v>1489</v>
      </c>
      <c r="B166" s="278" t="s">
        <v>1523</v>
      </c>
      <c r="C166" s="278" t="s">
        <v>1691</v>
      </c>
      <c r="D166" s="279">
        <v>30029001303</v>
      </c>
      <c r="E166" s="310">
        <f t="shared" si="4"/>
        <v>38.5</v>
      </c>
      <c r="K166" s="16">
        <v>30049001102</v>
      </c>
      <c r="L166" s="19">
        <v>81.2</v>
      </c>
    </row>
    <row r="167" spans="1:12" s="188" customFormat="1" x14ac:dyDescent="0.3">
      <c r="A167" s="298" t="s">
        <v>1489</v>
      </c>
      <c r="B167" s="299" t="s">
        <v>1523</v>
      </c>
      <c r="C167" s="299" t="s">
        <v>1691</v>
      </c>
      <c r="D167" s="297">
        <v>30029001304</v>
      </c>
      <c r="E167" s="315">
        <f t="shared" si="4"/>
        <v>40.299999999999997</v>
      </c>
      <c r="K167" s="5">
        <v>30049001201</v>
      </c>
      <c r="L167" s="188">
        <v>65.3</v>
      </c>
    </row>
    <row r="168" spans="1:12" s="188" customFormat="1" x14ac:dyDescent="0.3">
      <c r="A168" s="257" t="s">
        <v>1489</v>
      </c>
      <c r="B168" s="278" t="s">
        <v>1523</v>
      </c>
      <c r="C168" s="278" t="s">
        <v>1691</v>
      </c>
      <c r="D168" s="279">
        <v>30029001401</v>
      </c>
      <c r="E168" s="310">
        <f t="shared" si="4"/>
        <v>58.3</v>
      </c>
      <c r="K168" s="251">
        <v>30049001202</v>
      </c>
      <c r="L168" s="269">
        <v>68.8</v>
      </c>
    </row>
    <row r="169" spans="1:12" s="188" customFormat="1" x14ac:dyDescent="0.3">
      <c r="A169" s="298" t="s">
        <v>1489</v>
      </c>
      <c r="B169" s="299" t="s">
        <v>1523</v>
      </c>
      <c r="C169" s="299" t="s">
        <v>1691</v>
      </c>
      <c r="D169" s="297">
        <v>30029001402</v>
      </c>
      <c r="E169" s="315">
        <f t="shared" si="4"/>
        <v>39.299999999999997</v>
      </c>
      <c r="K169" s="335">
        <v>30051050100</v>
      </c>
      <c r="L169" s="273">
        <v>41.6</v>
      </c>
    </row>
    <row r="170" spans="1:12" s="188" customFormat="1" x14ac:dyDescent="0.3">
      <c r="A170" s="257" t="s">
        <v>1489</v>
      </c>
      <c r="B170" s="278" t="s">
        <v>1523</v>
      </c>
      <c r="C170" s="278" t="s">
        <v>1691</v>
      </c>
      <c r="D170" s="279">
        <v>30029001701</v>
      </c>
      <c r="E170" s="310">
        <f t="shared" si="4"/>
        <v>54.3</v>
      </c>
      <c r="K170" s="16">
        <v>30053000100</v>
      </c>
      <c r="L170" s="19">
        <v>43</v>
      </c>
    </row>
    <row r="171" spans="1:12" s="188" customFormat="1" x14ac:dyDescent="0.3">
      <c r="A171" s="298" t="s">
        <v>1489</v>
      </c>
      <c r="B171" s="299" t="s">
        <v>1523</v>
      </c>
      <c r="C171" s="299" t="s">
        <v>1691</v>
      </c>
      <c r="D171" s="297">
        <v>30029001702</v>
      </c>
      <c r="E171" s="315">
        <f t="shared" si="4"/>
        <v>55</v>
      </c>
      <c r="K171" s="5">
        <v>30053000200</v>
      </c>
      <c r="L171" s="188">
        <v>59.4</v>
      </c>
    </row>
    <row r="172" spans="1:12" s="188" customFormat="1" x14ac:dyDescent="0.3">
      <c r="A172" s="257" t="s">
        <v>1489</v>
      </c>
      <c r="B172" s="278" t="s">
        <v>1523</v>
      </c>
      <c r="C172" s="278" t="s">
        <v>1691</v>
      </c>
      <c r="D172" s="279">
        <v>30029001703</v>
      </c>
      <c r="E172" s="310">
        <f t="shared" si="4"/>
        <v>31.8</v>
      </c>
      <c r="K172" s="16">
        <v>30053000300</v>
      </c>
      <c r="L172" s="19">
        <v>55.1</v>
      </c>
    </row>
    <row r="173" spans="1:12" s="188" customFormat="1" x14ac:dyDescent="0.3">
      <c r="A173" s="298" t="s">
        <v>1489</v>
      </c>
      <c r="B173" s="299" t="s">
        <v>1524</v>
      </c>
      <c r="C173" s="299" t="s">
        <v>1692</v>
      </c>
      <c r="D173" s="297">
        <v>30029001701</v>
      </c>
      <c r="E173" s="315">
        <f t="shared" si="4"/>
        <v>54.3</v>
      </c>
      <c r="K173" s="5">
        <v>30053000401</v>
      </c>
      <c r="L173" s="188">
        <v>28.3</v>
      </c>
    </row>
    <row r="174" spans="1:12" s="188" customFormat="1" x14ac:dyDescent="0.3">
      <c r="A174" s="257" t="s">
        <v>1489</v>
      </c>
      <c r="B174" s="278" t="s">
        <v>1524</v>
      </c>
      <c r="C174" s="278" t="s">
        <v>1692</v>
      </c>
      <c r="D174" s="279">
        <v>30029001702</v>
      </c>
      <c r="E174" s="310">
        <f t="shared" si="4"/>
        <v>55</v>
      </c>
      <c r="K174" s="251">
        <v>30053000402</v>
      </c>
      <c r="L174" s="269">
        <v>29</v>
      </c>
    </row>
    <row r="175" spans="1:12" s="188" customFormat="1" ht="15" thickBot="1" x14ac:dyDescent="0.35">
      <c r="A175" s="298" t="s">
        <v>1489</v>
      </c>
      <c r="B175" s="299" t="s">
        <v>1524</v>
      </c>
      <c r="C175" s="299" t="s">
        <v>1692</v>
      </c>
      <c r="D175" s="297">
        <v>30029001703</v>
      </c>
      <c r="E175" s="315">
        <f t="shared" ref="E175:E177" si="5">VLOOKUP(D175,$K$1:$L$319, 2, FALSE)</f>
        <v>31.8</v>
      </c>
      <c r="K175" s="21">
        <v>30053000500</v>
      </c>
      <c r="L175" s="24">
        <v>35.200000000000003</v>
      </c>
    </row>
    <row r="176" spans="1:12" s="188" customFormat="1" x14ac:dyDescent="0.3">
      <c r="A176" s="257" t="s">
        <v>1489</v>
      </c>
      <c r="B176" s="278" t="s">
        <v>1525</v>
      </c>
      <c r="C176" s="278" t="s">
        <v>1693</v>
      </c>
      <c r="D176" s="279">
        <v>30029000101</v>
      </c>
      <c r="E176" s="310">
        <f t="shared" si="5"/>
        <v>18</v>
      </c>
      <c r="K176" s="335">
        <v>30055954000</v>
      </c>
      <c r="L176" s="273">
        <v>46.9</v>
      </c>
    </row>
    <row r="177" spans="1:12" s="188" customFormat="1" x14ac:dyDescent="0.3">
      <c r="A177" s="300" t="s">
        <v>1489</v>
      </c>
      <c r="B177" s="301" t="s">
        <v>1525</v>
      </c>
      <c r="C177" s="301" t="s">
        <v>1693</v>
      </c>
      <c r="D177" s="302">
        <v>30029000102</v>
      </c>
      <c r="E177" s="316">
        <f t="shared" si="5"/>
        <v>22.9</v>
      </c>
      <c r="K177" s="16">
        <v>30057000101</v>
      </c>
      <c r="L177" s="19">
        <v>29.7</v>
      </c>
    </row>
    <row r="178" spans="1:12" s="188" customFormat="1" x14ac:dyDescent="0.3">
      <c r="A178" s="254" t="s">
        <v>1490</v>
      </c>
      <c r="B178" s="45"/>
      <c r="C178" s="45"/>
      <c r="E178" s="3"/>
      <c r="K178" s="5">
        <v>30057000102</v>
      </c>
      <c r="L178" s="188">
        <v>20.399999999999999</v>
      </c>
    </row>
    <row r="179" spans="1:12" s="188" customFormat="1" x14ac:dyDescent="0.3">
      <c r="A179" s="298" t="s">
        <v>1490</v>
      </c>
      <c r="B179" s="299" t="s">
        <v>1526</v>
      </c>
      <c r="C179" s="299" t="s">
        <v>1694</v>
      </c>
      <c r="D179" s="297">
        <v>30031001700</v>
      </c>
      <c r="E179" s="315">
        <f t="shared" ref="E179:E210" si="6">VLOOKUP(D179,$K$1:$L$319, 2, FALSE)</f>
        <v>59.9</v>
      </c>
      <c r="K179" s="16">
        <v>30057000200</v>
      </c>
      <c r="L179" s="19">
        <v>40.9</v>
      </c>
    </row>
    <row r="180" spans="1:12" s="188" customFormat="1" x14ac:dyDescent="0.3">
      <c r="A180" s="257" t="s">
        <v>1490</v>
      </c>
      <c r="B180" s="278" t="s">
        <v>1527</v>
      </c>
      <c r="C180" s="278" t="s">
        <v>1695</v>
      </c>
      <c r="D180" s="279">
        <v>30031000502</v>
      </c>
      <c r="E180" s="310">
        <f t="shared" si="6"/>
        <v>76.3</v>
      </c>
      <c r="K180" s="335">
        <v>30057000300</v>
      </c>
      <c r="L180" s="273">
        <v>41.1</v>
      </c>
    </row>
    <row r="181" spans="1:12" s="188" customFormat="1" x14ac:dyDescent="0.3">
      <c r="A181" s="298" t="s">
        <v>1490</v>
      </c>
      <c r="B181" s="299" t="s">
        <v>1527</v>
      </c>
      <c r="C181" s="299" t="s">
        <v>1695</v>
      </c>
      <c r="D181" s="297">
        <v>30031000504</v>
      </c>
      <c r="E181" s="315">
        <f t="shared" si="6"/>
        <v>70.7</v>
      </c>
      <c r="K181" s="335">
        <v>30059000100</v>
      </c>
      <c r="L181" s="273">
        <v>25.9</v>
      </c>
    </row>
    <row r="182" spans="1:12" s="188" customFormat="1" x14ac:dyDescent="0.3">
      <c r="A182" s="257" t="s">
        <v>1490</v>
      </c>
      <c r="B182" s="278" t="s">
        <v>1527</v>
      </c>
      <c r="C182" s="278" t="s">
        <v>1695</v>
      </c>
      <c r="D182" s="279">
        <v>30031000505</v>
      </c>
      <c r="E182" s="310">
        <f t="shared" si="6"/>
        <v>64</v>
      </c>
      <c r="K182" s="16">
        <v>30061964500</v>
      </c>
      <c r="L182" s="19">
        <v>44.7</v>
      </c>
    </row>
    <row r="183" spans="1:12" s="188" customFormat="1" x14ac:dyDescent="0.3">
      <c r="A183" s="298" t="s">
        <v>1490</v>
      </c>
      <c r="B183" s="299" t="s">
        <v>1527</v>
      </c>
      <c r="C183" s="299" t="s">
        <v>1695</v>
      </c>
      <c r="D183" s="297">
        <v>30031000506</v>
      </c>
      <c r="E183" s="315">
        <f t="shared" si="6"/>
        <v>67.5</v>
      </c>
      <c r="K183" s="335">
        <v>30061964600</v>
      </c>
      <c r="L183" s="273">
        <v>32.299999999999997</v>
      </c>
    </row>
    <row r="184" spans="1:12" s="188" customFormat="1" x14ac:dyDescent="0.3">
      <c r="A184" s="257" t="s">
        <v>1490</v>
      </c>
      <c r="B184" s="278" t="s">
        <v>1527</v>
      </c>
      <c r="C184" s="278" t="s">
        <v>1695</v>
      </c>
      <c r="D184" s="279">
        <v>30031000507</v>
      </c>
      <c r="E184" s="310">
        <f t="shared" si="6"/>
        <v>56.9</v>
      </c>
      <c r="K184" s="16">
        <v>30063000100</v>
      </c>
      <c r="L184" s="19">
        <v>77.5</v>
      </c>
    </row>
    <row r="185" spans="1:12" s="188" customFormat="1" x14ac:dyDescent="0.3">
      <c r="A185" s="298" t="s">
        <v>1490</v>
      </c>
      <c r="B185" s="299" t="s">
        <v>1527</v>
      </c>
      <c r="C185" s="299" t="s">
        <v>1695</v>
      </c>
      <c r="D185" s="297">
        <v>30031000600</v>
      </c>
      <c r="E185" s="315">
        <f t="shared" si="6"/>
        <v>65.099999999999994</v>
      </c>
      <c r="K185" s="5">
        <v>30063000203</v>
      </c>
      <c r="L185" s="188">
        <v>67</v>
      </c>
    </row>
    <row r="186" spans="1:12" s="188" customFormat="1" x14ac:dyDescent="0.3">
      <c r="A186" s="257" t="s">
        <v>1490</v>
      </c>
      <c r="B186" s="278" t="s">
        <v>1527</v>
      </c>
      <c r="C186" s="278" t="s">
        <v>1695</v>
      </c>
      <c r="D186" s="279">
        <v>30031000701</v>
      </c>
      <c r="E186" s="310">
        <f t="shared" si="6"/>
        <v>62.3</v>
      </c>
      <c r="K186" s="16">
        <v>30063000204</v>
      </c>
      <c r="L186" s="19">
        <v>64.3</v>
      </c>
    </row>
    <row r="187" spans="1:12" s="188" customFormat="1" x14ac:dyDescent="0.3">
      <c r="A187" s="298" t="s">
        <v>1490</v>
      </c>
      <c r="B187" s="299" t="s">
        <v>1527</v>
      </c>
      <c r="C187" s="299" t="s">
        <v>1695</v>
      </c>
      <c r="D187" s="297">
        <v>30031000800</v>
      </c>
      <c r="E187" s="315">
        <f t="shared" si="6"/>
        <v>60.5</v>
      </c>
      <c r="K187" s="5">
        <v>30063000205</v>
      </c>
      <c r="L187" s="188">
        <v>74.3</v>
      </c>
    </row>
    <row r="188" spans="1:12" s="188" customFormat="1" x14ac:dyDescent="0.3">
      <c r="A188" s="257" t="s">
        <v>1490</v>
      </c>
      <c r="B188" s="278" t="s">
        <v>1527</v>
      </c>
      <c r="C188" s="278" t="s">
        <v>1695</v>
      </c>
      <c r="D188" s="279">
        <v>30031001001</v>
      </c>
      <c r="E188" s="310">
        <f t="shared" si="6"/>
        <v>81.3</v>
      </c>
      <c r="K188" s="16">
        <v>30063000206</v>
      </c>
      <c r="L188" s="19">
        <v>77</v>
      </c>
    </row>
    <row r="189" spans="1:12" s="188" customFormat="1" x14ac:dyDescent="0.3">
      <c r="A189" s="298" t="s">
        <v>1490</v>
      </c>
      <c r="B189" s="299" t="s">
        <v>1527</v>
      </c>
      <c r="C189" s="299" t="s">
        <v>1695</v>
      </c>
      <c r="D189" s="297">
        <v>30031001002</v>
      </c>
      <c r="E189" s="315">
        <f t="shared" si="6"/>
        <v>75.599999999999994</v>
      </c>
      <c r="K189" s="5">
        <v>30063000300</v>
      </c>
      <c r="L189" s="188">
        <v>59.6</v>
      </c>
    </row>
    <row r="190" spans="1:12" s="188" customFormat="1" x14ac:dyDescent="0.3">
      <c r="A190" s="257" t="s">
        <v>1490</v>
      </c>
      <c r="B190" s="278" t="s">
        <v>1527</v>
      </c>
      <c r="C190" s="278" t="s">
        <v>1695</v>
      </c>
      <c r="D190" s="279">
        <v>30031001101</v>
      </c>
      <c r="E190" s="310">
        <f t="shared" si="6"/>
        <v>58.8</v>
      </c>
      <c r="K190" s="16">
        <v>30063000400</v>
      </c>
      <c r="L190" s="19">
        <v>67.8</v>
      </c>
    </row>
    <row r="191" spans="1:12" x14ac:dyDescent="0.3">
      <c r="A191" s="298" t="s">
        <v>1490</v>
      </c>
      <c r="B191" s="299" t="s">
        <v>1527</v>
      </c>
      <c r="C191" s="299" t="s">
        <v>1695</v>
      </c>
      <c r="D191" s="297">
        <v>30031001102</v>
      </c>
      <c r="E191" s="315">
        <f t="shared" si="6"/>
        <v>61.9</v>
      </c>
      <c r="K191" s="5">
        <v>30063000501</v>
      </c>
      <c r="L191" s="188">
        <v>64.099999999999994</v>
      </c>
    </row>
    <row r="192" spans="1:12" s="188" customFormat="1" x14ac:dyDescent="0.3">
      <c r="A192" s="257" t="s">
        <v>1490</v>
      </c>
      <c r="B192" s="278" t="s">
        <v>1527</v>
      </c>
      <c r="C192" s="278" t="s">
        <v>1695</v>
      </c>
      <c r="D192" s="279">
        <v>30031001200</v>
      </c>
      <c r="E192" s="310">
        <f t="shared" si="6"/>
        <v>59.3</v>
      </c>
      <c r="K192" s="251">
        <v>30063000502</v>
      </c>
      <c r="L192" s="269">
        <v>69.3</v>
      </c>
    </row>
    <row r="193" spans="1:12" s="188" customFormat="1" ht="15" thickBot="1" x14ac:dyDescent="0.35">
      <c r="A193" s="298" t="s">
        <v>1490</v>
      </c>
      <c r="B193" s="299" t="s">
        <v>1527</v>
      </c>
      <c r="C193" s="299" t="s">
        <v>1695</v>
      </c>
      <c r="D193" s="297">
        <v>30031001700</v>
      </c>
      <c r="E193" s="315">
        <f t="shared" si="6"/>
        <v>59.9</v>
      </c>
      <c r="K193" s="21">
        <v>30063000700</v>
      </c>
      <c r="L193" s="24">
        <v>65.900000000000006</v>
      </c>
    </row>
    <row r="194" spans="1:12" s="188" customFormat="1" x14ac:dyDescent="0.3">
      <c r="A194" s="257" t="s">
        <v>1490</v>
      </c>
      <c r="B194" s="278" t="s">
        <v>1528</v>
      </c>
      <c r="C194" s="278" t="s">
        <v>1696</v>
      </c>
      <c r="D194" s="279">
        <v>30031000201</v>
      </c>
      <c r="E194" s="310">
        <f t="shared" si="6"/>
        <v>74.7</v>
      </c>
      <c r="K194" s="251">
        <v>30063000801</v>
      </c>
      <c r="L194" s="269">
        <v>66.099999999999994</v>
      </c>
    </row>
    <row r="195" spans="1:12" s="188" customFormat="1" ht="15" thickBot="1" x14ac:dyDescent="0.35">
      <c r="A195" s="298" t="s">
        <v>1490</v>
      </c>
      <c r="B195" s="299" t="s">
        <v>1528</v>
      </c>
      <c r="C195" s="299" t="s">
        <v>1696</v>
      </c>
      <c r="D195" s="297">
        <v>30031000202</v>
      </c>
      <c r="E195" s="315">
        <f t="shared" si="6"/>
        <v>74.3</v>
      </c>
      <c r="K195" s="21">
        <v>30063000802</v>
      </c>
      <c r="L195" s="24">
        <v>70.099999999999994</v>
      </c>
    </row>
    <row r="196" spans="1:12" s="188" customFormat="1" x14ac:dyDescent="0.3">
      <c r="A196" s="257" t="s">
        <v>1490</v>
      </c>
      <c r="B196" s="278" t="s">
        <v>1528</v>
      </c>
      <c r="C196" s="278" t="s">
        <v>1696</v>
      </c>
      <c r="D196" s="279">
        <v>30031000400</v>
      </c>
      <c r="E196" s="310">
        <f t="shared" si="6"/>
        <v>58.4</v>
      </c>
      <c r="K196" s="16">
        <v>30063000901</v>
      </c>
      <c r="L196" s="19">
        <v>76.5</v>
      </c>
    </row>
    <row r="197" spans="1:12" s="188" customFormat="1" x14ac:dyDescent="0.3">
      <c r="A197" s="298" t="s">
        <v>1490</v>
      </c>
      <c r="B197" s="299" t="s">
        <v>1528</v>
      </c>
      <c r="C197" s="299" t="s">
        <v>1696</v>
      </c>
      <c r="D197" s="297">
        <v>30031000502</v>
      </c>
      <c r="E197" s="315">
        <f t="shared" si="6"/>
        <v>76.3</v>
      </c>
      <c r="K197" s="5">
        <v>30063000902</v>
      </c>
      <c r="L197" s="188">
        <v>66.099999999999994</v>
      </c>
    </row>
    <row r="198" spans="1:12" s="188" customFormat="1" x14ac:dyDescent="0.3">
      <c r="A198" s="257" t="s">
        <v>1490</v>
      </c>
      <c r="B198" s="278" t="s">
        <v>1528</v>
      </c>
      <c r="C198" s="278" t="s">
        <v>1696</v>
      </c>
      <c r="D198" s="279">
        <v>30031000505</v>
      </c>
      <c r="E198" s="310">
        <f t="shared" si="6"/>
        <v>64</v>
      </c>
      <c r="K198" s="16">
        <v>30063001001</v>
      </c>
      <c r="L198" s="19">
        <v>69.2</v>
      </c>
    </row>
    <row r="199" spans="1:12" s="188" customFormat="1" x14ac:dyDescent="0.3">
      <c r="A199" s="298" t="s">
        <v>1490</v>
      </c>
      <c r="B199" s="299" t="s">
        <v>1528</v>
      </c>
      <c r="C199" s="299" t="s">
        <v>1696</v>
      </c>
      <c r="D199" s="297">
        <v>30031000506</v>
      </c>
      <c r="E199" s="315">
        <f t="shared" si="6"/>
        <v>67.5</v>
      </c>
      <c r="K199" s="5">
        <v>30063001002</v>
      </c>
      <c r="L199" s="188">
        <v>66.8</v>
      </c>
    </row>
    <row r="200" spans="1:12" s="188" customFormat="1" x14ac:dyDescent="0.3">
      <c r="A200" s="257" t="s">
        <v>1490</v>
      </c>
      <c r="B200" s="278" t="s">
        <v>1528</v>
      </c>
      <c r="C200" s="278" t="s">
        <v>1696</v>
      </c>
      <c r="D200" s="279">
        <v>30031000507</v>
      </c>
      <c r="E200" s="310">
        <f t="shared" si="6"/>
        <v>56.9</v>
      </c>
      <c r="K200" s="16">
        <v>30063001100</v>
      </c>
      <c r="L200" s="19">
        <v>71.900000000000006</v>
      </c>
    </row>
    <row r="201" spans="1:12" s="188" customFormat="1" x14ac:dyDescent="0.3">
      <c r="A201" s="298" t="s">
        <v>1490</v>
      </c>
      <c r="B201" s="299" t="s">
        <v>1528</v>
      </c>
      <c r="C201" s="299" t="s">
        <v>1696</v>
      </c>
      <c r="D201" s="297">
        <v>30031000703</v>
      </c>
      <c r="E201" s="315">
        <f t="shared" si="6"/>
        <v>69.900000000000006</v>
      </c>
      <c r="K201" s="335">
        <v>30063001200</v>
      </c>
      <c r="L201" s="273">
        <v>72.400000000000006</v>
      </c>
    </row>
    <row r="202" spans="1:12" s="188" customFormat="1" ht="15" thickBot="1" x14ac:dyDescent="0.35">
      <c r="A202" s="257" t="s">
        <v>1490</v>
      </c>
      <c r="B202" s="278" t="s">
        <v>1528</v>
      </c>
      <c r="C202" s="278" t="s">
        <v>1696</v>
      </c>
      <c r="D202" s="279">
        <v>30031000704</v>
      </c>
      <c r="E202" s="310">
        <f t="shared" si="6"/>
        <v>75.099999999999994</v>
      </c>
      <c r="K202" s="25">
        <v>30063001302</v>
      </c>
      <c r="L202" s="28">
        <v>80.900000000000006</v>
      </c>
    </row>
    <row r="203" spans="1:12" s="188" customFormat="1" x14ac:dyDescent="0.3">
      <c r="A203" s="298" t="s">
        <v>1490</v>
      </c>
      <c r="B203" s="299" t="s">
        <v>1528</v>
      </c>
      <c r="C203" s="299" t="s">
        <v>1696</v>
      </c>
      <c r="D203" s="297">
        <v>30031000800</v>
      </c>
      <c r="E203" s="315">
        <f t="shared" si="6"/>
        <v>60.5</v>
      </c>
      <c r="K203" s="335">
        <v>30063001303</v>
      </c>
      <c r="L203" s="273">
        <v>77.8</v>
      </c>
    </row>
    <row r="204" spans="1:12" s="188" customFormat="1" ht="15" thickBot="1" x14ac:dyDescent="0.35">
      <c r="A204" s="257" t="s">
        <v>1490</v>
      </c>
      <c r="B204" s="278" t="s">
        <v>1528</v>
      </c>
      <c r="C204" s="278" t="s">
        <v>1696</v>
      </c>
      <c r="D204" s="279">
        <v>30031000900</v>
      </c>
      <c r="E204" s="310">
        <f t="shared" si="6"/>
        <v>65.2</v>
      </c>
      <c r="K204" s="25">
        <v>30063001304</v>
      </c>
      <c r="L204" s="28">
        <v>80.900000000000006</v>
      </c>
    </row>
    <row r="205" spans="1:12" s="188" customFormat="1" x14ac:dyDescent="0.3">
      <c r="A205" s="298" t="s">
        <v>1490</v>
      </c>
      <c r="B205" s="299" t="s">
        <v>1528</v>
      </c>
      <c r="C205" s="299" t="s">
        <v>1696</v>
      </c>
      <c r="D205" s="297">
        <v>30031001101</v>
      </c>
      <c r="E205" s="315">
        <f t="shared" si="6"/>
        <v>58.8</v>
      </c>
      <c r="K205" s="5">
        <v>30063001401</v>
      </c>
      <c r="L205" s="188">
        <v>66.5</v>
      </c>
    </row>
    <row r="206" spans="1:12" s="188" customFormat="1" x14ac:dyDescent="0.3">
      <c r="A206" s="257" t="s">
        <v>1490</v>
      </c>
      <c r="B206" s="278" t="s">
        <v>1528</v>
      </c>
      <c r="C206" s="278" t="s">
        <v>1696</v>
      </c>
      <c r="D206" s="279">
        <v>30031001102</v>
      </c>
      <c r="E206" s="310">
        <f t="shared" si="6"/>
        <v>61.9</v>
      </c>
      <c r="K206" s="16">
        <v>30063001402</v>
      </c>
      <c r="L206" s="19">
        <v>61</v>
      </c>
    </row>
    <row r="207" spans="1:12" s="188" customFormat="1" x14ac:dyDescent="0.3">
      <c r="A207" s="298" t="s">
        <v>1490</v>
      </c>
      <c r="B207" s="299" t="s">
        <v>1528</v>
      </c>
      <c r="C207" s="299" t="s">
        <v>1696</v>
      </c>
      <c r="D207" s="297">
        <v>30031001200</v>
      </c>
      <c r="E207" s="315">
        <f t="shared" si="6"/>
        <v>59.3</v>
      </c>
      <c r="K207" s="5">
        <v>30063001501</v>
      </c>
      <c r="L207" s="188">
        <v>70.8</v>
      </c>
    </row>
    <row r="208" spans="1:12" s="188" customFormat="1" x14ac:dyDescent="0.3">
      <c r="A208" s="257" t="s">
        <v>1490</v>
      </c>
      <c r="B208" s="278" t="s">
        <v>1528</v>
      </c>
      <c r="C208" s="278" t="s">
        <v>1696</v>
      </c>
      <c r="D208" s="279">
        <v>30031001500</v>
      </c>
      <c r="E208" s="310">
        <f t="shared" si="6"/>
        <v>23</v>
      </c>
      <c r="K208" s="251">
        <v>30063001502</v>
      </c>
      <c r="L208" s="269">
        <v>64.3</v>
      </c>
    </row>
    <row r="209" spans="1:12" ht="15" thickBot="1" x14ac:dyDescent="0.35">
      <c r="A209" s="298" t="s">
        <v>1490</v>
      </c>
      <c r="B209" s="299" t="s">
        <v>1528</v>
      </c>
      <c r="C209" s="299" t="s">
        <v>1696</v>
      </c>
      <c r="D209" s="297">
        <v>30031001600</v>
      </c>
      <c r="E209" s="315">
        <f t="shared" si="6"/>
        <v>31.7</v>
      </c>
      <c r="K209" s="21">
        <v>30063001601</v>
      </c>
      <c r="L209" s="24">
        <v>66.2</v>
      </c>
    </row>
    <row r="210" spans="1:12" s="188" customFormat="1" x14ac:dyDescent="0.3">
      <c r="A210" s="257" t="s">
        <v>1490</v>
      </c>
      <c r="B210" s="278" t="s">
        <v>1529</v>
      </c>
      <c r="C210" s="278" t="s">
        <v>1697</v>
      </c>
      <c r="D210" s="279">
        <v>30031000502</v>
      </c>
      <c r="E210" s="310">
        <f t="shared" si="6"/>
        <v>76.3</v>
      </c>
      <c r="K210" s="251">
        <v>30063001602</v>
      </c>
      <c r="L210" s="269">
        <v>65.3</v>
      </c>
    </row>
    <row r="211" spans="1:12" s="188" customFormat="1" ht="15" thickBot="1" x14ac:dyDescent="0.35">
      <c r="A211" s="298" t="s">
        <v>1490</v>
      </c>
      <c r="B211" s="299" t="s">
        <v>1529</v>
      </c>
      <c r="C211" s="299" t="s">
        <v>1697</v>
      </c>
      <c r="D211" s="297">
        <v>30031000505</v>
      </c>
      <c r="E211" s="315">
        <f t="shared" ref="E211:E237" si="7">VLOOKUP(D211,$K$1:$L$319, 2, FALSE)</f>
        <v>64</v>
      </c>
      <c r="K211" s="21">
        <v>30063001801</v>
      </c>
      <c r="L211" s="24">
        <v>28.6</v>
      </c>
    </row>
    <row r="212" spans="1:12" s="188" customFormat="1" x14ac:dyDescent="0.3">
      <c r="A212" s="257" t="s">
        <v>1490</v>
      </c>
      <c r="B212" s="278" t="s">
        <v>1529</v>
      </c>
      <c r="C212" s="278" t="s">
        <v>1697</v>
      </c>
      <c r="D212" s="279">
        <v>30031000506</v>
      </c>
      <c r="E212" s="310">
        <f t="shared" si="7"/>
        <v>67.5</v>
      </c>
      <c r="K212" s="251">
        <v>30063001802</v>
      </c>
      <c r="L212" s="269">
        <v>31.3</v>
      </c>
    </row>
    <row r="213" spans="1:12" s="188" customFormat="1" x14ac:dyDescent="0.3">
      <c r="A213" s="298" t="s">
        <v>1490</v>
      </c>
      <c r="B213" s="299" t="s">
        <v>1529</v>
      </c>
      <c r="C213" s="299" t="s">
        <v>1697</v>
      </c>
      <c r="D213" s="297">
        <v>30031000507</v>
      </c>
      <c r="E213" s="315">
        <f t="shared" si="7"/>
        <v>56.9</v>
      </c>
      <c r="K213" s="335">
        <v>30065000100</v>
      </c>
      <c r="L213" s="273">
        <v>44.3</v>
      </c>
    </row>
    <row r="214" spans="1:12" s="188" customFormat="1" ht="15" thickBot="1" x14ac:dyDescent="0.35">
      <c r="A214" s="257" t="s">
        <v>1490</v>
      </c>
      <c r="B214" s="278" t="s">
        <v>1529</v>
      </c>
      <c r="C214" s="278" t="s">
        <v>1697</v>
      </c>
      <c r="D214" s="279">
        <v>30031000600</v>
      </c>
      <c r="E214" s="310">
        <f t="shared" si="7"/>
        <v>65.099999999999994</v>
      </c>
      <c r="K214" s="25">
        <v>30065000200</v>
      </c>
      <c r="L214" s="28">
        <v>54</v>
      </c>
    </row>
    <row r="215" spans="1:12" s="188" customFormat="1" x14ac:dyDescent="0.3">
      <c r="A215" s="298" t="s">
        <v>1490</v>
      </c>
      <c r="B215" s="299" t="s">
        <v>1529</v>
      </c>
      <c r="C215" s="299" t="s">
        <v>1697</v>
      </c>
      <c r="D215" s="297">
        <v>30031000701</v>
      </c>
      <c r="E215" s="315">
        <f t="shared" si="7"/>
        <v>62.3</v>
      </c>
      <c r="K215" s="16">
        <v>30067000100</v>
      </c>
      <c r="L215" s="19">
        <v>50.9</v>
      </c>
    </row>
    <row r="216" spans="1:12" s="188" customFormat="1" x14ac:dyDescent="0.3">
      <c r="A216" s="257" t="s">
        <v>1490</v>
      </c>
      <c r="B216" s="278" t="s">
        <v>1529</v>
      </c>
      <c r="C216" s="278" t="s">
        <v>1697</v>
      </c>
      <c r="D216" s="279">
        <v>30031000703</v>
      </c>
      <c r="E216" s="310">
        <f t="shared" si="7"/>
        <v>69.900000000000006</v>
      </c>
      <c r="K216" s="5">
        <v>30067000200</v>
      </c>
      <c r="L216" s="188">
        <v>44.7</v>
      </c>
    </row>
    <row r="217" spans="1:12" s="188" customFormat="1" x14ac:dyDescent="0.3">
      <c r="A217" s="298" t="s">
        <v>1490</v>
      </c>
      <c r="B217" s="299" t="s">
        <v>1529</v>
      </c>
      <c r="C217" s="299" t="s">
        <v>1697</v>
      </c>
      <c r="D217" s="297">
        <v>30031000704</v>
      </c>
      <c r="E217" s="315">
        <f t="shared" si="7"/>
        <v>75.099999999999994</v>
      </c>
      <c r="K217" s="16">
        <v>30067000300</v>
      </c>
      <c r="L217" s="19">
        <v>65.7</v>
      </c>
    </row>
    <row r="218" spans="1:12" s="188" customFormat="1" x14ac:dyDescent="0.3">
      <c r="A218" s="257" t="s">
        <v>1490</v>
      </c>
      <c r="B218" s="278" t="s">
        <v>1529</v>
      </c>
      <c r="C218" s="278" t="s">
        <v>1697</v>
      </c>
      <c r="D218" s="279">
        <v>30031000800</v>
      </c>
      <c r="E218" s="310">
        <f t="shared" si="7"/>
        <v>60.5</v>
      </c>
      <c r="K218" s="5">
        <v>30067000400</v>
      </c>
      <c r="L218" s="188">
        <v>66.5</v>
      </c>
    </row>
    <row r="219" spans="1:12" s="188" customFormat="1" x14ac:dyDescent="0.3">
      <c r="A219" s="298" t="s">
        <v>1490</v>
      </c>
      <c r="B219" s="299" t="s">
        <v>1529</v>
      </c>
      <c r="C219" s="299" t="s">
        <v>1697</v>
      </c>
      <c r="D219" s="297">
        <v>30031000900</v>
      </c>
      <c r="E219" s="315">
        <f t="shared" si="7"/>
        <v>65.2</v>
      </c>
      <c r="K219" s="16">
        <v>30067000500</v>
      </c>
      <c r="L219" s="19">
        <v>26</v>
      </c>
    </row>
    <row r="220" spans="1:12" s="188" customFormat="1" x14ac:dyDescent="0.3">
      <c r="A220" s="257" t="s">
        <v>1490</v>
      </c>
      <c r="B220" s="278" t="s">
        <v>1530</v>
      </c>
      <c r="C220" s="278" t="s">
        <v>1698</v>
      </c>
      <c r="D220" s="279">
        <v>30031000101</v>
      </c>
      <c r="E220" s="310">
        <f t="shared" si="7"/>
        <v>73.400000000000006</v>
      </c>
      <c r="K220" s="335">
        <v>30067980600</v>
      </c>
      <c r="L220" s="273">
        <v>12.1</v>
      </c>
    </row>
    <row r="221" spans="1:12" s="188" customFormat="1" x14ac:dyDescent="0.3">
      <c r="A221" s="298" t="s">
        <v>1490</v>
      </c>
      <c r="B221" s="299" t="s">
        <v>1530</v>
      </c>
      <c r="C221" s="299" t="s">
        <v>1698</v>
      </c>
      <c r="D221" s="297">
        <v>30031000104</v>
      </c>
      <c r="E221" s="315">
        <f t="shared" si="7"/>
        <v>62.8</v>
      </c>
      <c r="K221" s="335">
        <v>30069000100</v>
      </c>
      <c r="L221" s="273">
        <v>29.3</v>
      </c>
    </row>
    <row r="222" spans="1:12" s="188" customFormat="1" x14ac:dyDescent="0.3">
      <c r="A222" s="257" t="s">
        <v>1490</v>
      </c>
      <c r="B222" s="278" t="s">
        <v>1530</v>
      </c>
      <c r="C222" s="278" t="s">
        <v>1698</v>
      </c>
      <c r="D222" s="279">
        <v>30031000105</v>
      </c>
      <c r="E222" s="310">
        <f t="shared" si="7"/>
        <v>69.599999999999994</v>
      </c>
      <c r="K222" s="335">
        <v>30071060200</v>
      </c>
      <c r="L222" s="273">
        <v>28</v>
      </c>
    </row>
    <row r="223" spans="1:12" s="188" customFormat="1" x14ac:dyDescent="0.3">
      <c r="A223" s="298" t="s">
        <v>1490</v>
      </c>
      <c r="B223" s="299" t="s">
        <v>1530</v>
      </c>
      <c r="C223" s="299" t="s">
        <v>1698</v>
      </c>
      <c r="D223" s="297">
        <v>30031000201</v>
      </c>
      <c r="E223" s="315">
        <f t="shared" si="7"/>
        <v>74.7</v>
      </c>
      <c r="K223" s="16">
        <v>30073977000</v>
      </c>
      <c r="L223" s="19">
        <v>58.9</v>
      </c>
    </row>
    <row r="224" spans="1:12" s="188" customFormat="1" x14ac:dyDescent="0.3">
      <c r="A224" s="257" t="s">
        <v>1490</v>
      </c>
      <c r="B224" s="278" t="s">
        <v>1530</v>
      </c>
      <c r="C224" s="278" t="s">
        <v>1698</v>
      </c>
      <c r="D224" s="279">
        <v>30031000202</v>
      </c>
      <c r="E224" s="310">
        <f t="shared" si="7"/>
        <v>74.3</v>
      </c>
      <c r="K224" s="335">
        <v>30073977200</v>
      </c>
      <c r="L224" s="273">
        <v>39.1</v>
      </c>
    </row>
    <row r="225" spans="1:12" s="188" customFormat="1" x14ac:dyDescent="0.3">
      <c r="A225" s="298" t="s">
        <v>1490</v>
      </c>
      <c r="B225" s="299" t="s">
        <v>1530</v>
      </c>
      <c r="C225" s="299" t="s">
        <v>1698</v>
      </c>
      <c r="D225" s="297">
        <v>30031000502</v>
      </c>
      <c r="E225" s="315">
        <f t="shared" si="7"/>
        <v>76.3</v>
      </c>
      <c r="K225" s="335">
        <v>30075000100</v>
      </c>
      <c r="L225" s="273">
        <v>39.700000000000003</v>
      </c>
    </row>
    <row r="226" spans="1:12" s="188" customFormat="1" x14ac:dyDescent="0.3">
      <c r="A226" s="257" t="s">
        <v>1490</v>
      </c>
      <c r="B226" s="278" t="s">
        <v>1530</v>
      </c>
      <c r="C226" s="278" t="s">
        <v>1698</v>
      </c>
      <c r="D226" s="279">
        <v>30031000505</v>
      </c>
      <c r="E226" s="310">
        <f t="shared" si="7"/>
        <v>64</v>
      </c>
      <c r="K226" s="16">
        <v>30077000100</v>
      </c>
      <c r="L226" s="19">
        <v>40.700000000000003</v>
      </c>
    </row>
    <row r="227" spans="1:12" s="188" customFormat="1" x14ac:dyDescent="0.3">
      <c r="A227" s="298" t="s">
        <v>1490</v>
      </c>
      <c r="B227" s="299" t="s">
        <v>1530</v>
      </c>
      <c r="C227" s="299" t="s">
        <v>1698</v>
      </c>
      <c r="D227" s="297">
        <v>30031000506</v>
      </c>
      <c r="E227" s="315">
        <f t="shared" si="7"/>
        <v>67.5</v>
      </c>
      <c r="K227" s="335">
        <v>30077000200</v>
      </c>
      <c r="L227" s="273">
        <v>61</v>
      </c>
    </row>
    <row r="228" spans="1:12" s="188" customFormat="1" x14ac:dyDescent="0.3">
      <c r="A228" s="257" t="s">
        <v>1490</v>
      </c>
      <c r="B228" s="278" t="s">
        <v>1530</v>
      </c>
      <c r="C228" s="278" t="s">
        <v>1698</v>
      </c>
      <c r="D228" s="279">
        <v>30031000507</v>
      </c>
      <c r="E228" s="310">
        <f t="shared" si="7"/>
        <v>56.9</v>
      </c>
      <c r="K228" s="335">
        <v>30079000100</v>
      </c>
      <c r="L228" s="273">
        <v>32.700000000000003</v>
      </c>
    </row>
    <row r="229" spans="1:12" s="188" customFormat="1" x14ac:dyDescent="0.3">
      <c r="A229" s="298" t="s">
        <v>1490</v>
      </c>
      <c r="B229" s="299" t="s">
        <v>1530</v>
      </c>
      <c r="C229" s="299" t="s">
        <v>1698</v>
      </c>
      <c r="D229" s="297">
        <v>30031001700</v>
      </c>
      <c r="E229" s="315">
        <f t="shared" si="7"/>
        <v>59.9</v>
      </c>
      <c r="K229" s="16">
        <v>30081000100</v>
      </c>
      <c r="L229" s="19">
        <v>70.099999999999994</v>
      </c>
    </row>
    <row r="230" spans="1:12" s="188" customFormat="1" x14ac:dyDescent="0.3">
      <c r="A230" s="257" t="s">
        <v>1490</v>
      </c>
      <c r="B230" s="278" t="s">
        <v>1508</v>
      </c>
      <c r="C230" s="278" t="s">
        <v>1676</v>
      </c>
      <c r="D230" s="279">
        <v>30031000101</v>
      </c>
      <c r="E230" s="310">
        <f t="shared" si="7"/>
        <v>73.400000000000006</v>
      </c>
      <c r="K230" s="5">
        <v>30081000201</v>
      </c>
      <c r="L230" s="188">
        <v>64.400000000000006</v>
      </c>
    </row>
    <row r="231" spans="1:12" s="188" customFormat="1" x14ac:dyDescent="0.3">
      <c r="A231" s="298" t="s">
        <v>1490</v>
      </c>
      <c r="B231" s="299" t="s">
        <v>1508</v>
      </c>
      <c r="C231" s="299" t="s">
        <v>1676</v>
      </c>
      <c r="D231" s="297">
        <v>30031000104</v>
      </c>
      <c r="E231" s="315">
        <f t="shared" si="7"/>
        <v>62.8</v>
      </c>
      <c r="K231" s="16">
        <v>30081000203</v>
      </c>
      <c r="L231" s="19">
        <v>74.099999999999994</v>
      </c>
    </row>
    <row r="232" spans="1:12" s="188" customFormat="1" x14ac:dyDescent="0.3">
      <c r="A232" s="257" t="s">
        <v>1490</v>
      </c>
      <c r="B232" s="278" t="s">
        <v>1508</v>
      </c>
      <c r="C232" s="278" t="s">
        <v>1676</v>
      </c>
      <c r="D232" s="279">
        <v>30031000201</v>
      </c>
      <c r="E232" s="310">
        <f t="shared" si="7"/>
        <v>74.7</v>
      </c>
      <c r="K232" s="5">
        <v>30081000204</v>
      </c>
      <c r="L232" s="188">
        <v>66.400000000000006</v>
      </c>
    </row>
    <row r="233" spans="1:12" s="188" customFormat="1" x14ac:dyDescent="0.3">
      <c r="A233" s="298" t="s">
        <v>1490</v>
      </c>
      <c r="B233" s="299" t="s">
        <v>1508</v>
      </c>
      <c r="C233" s="299" t="s">
        <v>1676</v>
      </c>
      <c r="D233" s="297">
        <v>30031000202</v>
      </c>
      <c r="E233" s="315">
        <f t="shared" si="7"/>
        <v>74.3</v>
      </c>
      <c r="K233" s="16">
        <v>30081000300</v>
      </c>
      <c r="L233" s="19">
        <v>51.6</v>
      </c>
    </row>
    <row r="234" spans="1:12" s="188" customFormat="1" x14ac:dyDescent="0.3">
      <c r="A234" s="257" t="s">
        <v>1490</v>
      </c>
      <c r="B234" s="278" t="s">
        <v>1508</v>
      </c>
      <c r="C234" s="278" t="s">
        <v>1676</v>
      </c>
      <c r="D234" s="279">
        <v>30031000300</v>
      </c>
      <c r="E234" s="310">
        <f t="shared" si="7"/>
        <v>48.4</v>
      </c>
      <c r="K234" s="5">
        <v>30081000401</v>
      </c>
      <c r="L234" s="188">
        <v>61.2</v>
      </c>
    </row>
    <row r="235" spans="1:12" s="188" customFormat="1" x14ac:dyDescent="0.3">
      <c r="A235" s="298" t="s">
        <v>1490</v>
      </c>
      <c r="B235" s="299" t="s">
        <v>1508</v>
      </c>
      <c r="C235" s="299" t="s">
        <v>1676</v>
      </c>
      <c r="D235" s="297">
        <v>30031000400</v>
      </c>
      <c r="E235" s="315">
        <f t="shared" si="7"/>
        <v>58.4</v>
      </c>
      <c r="K235" s="16">
        <v>30081000402</v>
      </c>
      <c r="L235" s="19">
        <v>62.6</v>
      </c>
    </row>
    <row r="236" spans="1:12" s="188" customFormat="1" x14ac:dyDescent="0.3">
      <c r="A236" s="257" t="s">
        <v>1490</v>
      </c>
      <c r="B236" s="278" t="s">
        <v>1508</v>
      </c>
      <c r="C236" s="278" t="s">
        <v>1676</v>
      </c>
      <c r="D236" s="279">
        <v>30031001200</v>
      </c>
      <c r="E236" s="310">
        <f t="shared" si="7"/>
        <v>59.3</v>
      </c>
      <c r="K236" s="5">
        <v>30081000501</v>
      </c>
      <c r="L236" s="188">
        <v>62</v>
      </c>
    </row>
    <row r="237" spans="1:12" s="188" customFormat="1" ht="15" thickBot="1" x14ac:dyDescent="0.35">
      <c r="A237" s="294" t="s">
        <v>1490</v>
      </c>
      <c r="B237" s="295" t="s">
        <v>1508</v>
      </c>
      <c r="C237" s="295" t="s">
        <v>1676</v>
      </c>
      <c r="D237" s="296">
        <v>30031001700</v>
      </c>
      <c r="E237" s="312">
        <f t="shared" si="7"/>
        <v>59.9</v>
      </c>
      <c r="K237" s="16">
        <v>30081000502</v>
      </c>
      <c r="L237" s="19">
        <v>66.599999999999994</v>
      </c>
    </row>
    <row r="238" spans="1:12" x14ac:dyDescent="0.3">
      <c r="A238" s="254" t="s">
        <v>35</v>
      </c>
      <c r="K238" s="5">
        <v>30081000601</v>
      </c>
      <c r="L238" s="188">
        <v>70.099999999999994</v>
      </c>
    </row>
    <row r="239" spans="1:12" s="188" customFormat="1" ht="15" thickBot="1" x14ac:dyDescent="0.35">
      <c r="A239" s="259" t="s">
        <v>35</v>
      </c>
      <c r="B239" s="281" t="s">
        <v>1510</v>
      </c>
      <c r="C239" s="281" t="s">
        <v>1678</v>
      </c>
      <c r="D239" s="282">
        <v>30033000100</v>
      </c>
      <c r="E239" s="313">
        <f>VLOOKUP(D239,$K$1:$L$319, 2, FALSE)</f>
        <v>43.1</v>
      </c>
      <c r="K239" s="16">
        <v>30081000602</v>
      </c>
      <c r="L239" s="19">
        <v>66.900000000000006</v>
      </c>
    </row>
    <row r="240" spans="1:12" x14ac:dyDescent="0.3">
      <c r="A240" s="254" t="s">
        <v>37</v>
      </c>
      <c r="K240" s="5">
        <v>30081000700</v>
      </c>
      <c r="L240" s="188">
        <v>47.8</v>
      </c>
    </row>
    <row r="241" spans="1:12" s="188" customFormat="1" x14ac:dyDescent="0.3">
      <c r="A241" s="298" t="s">
        <v>37</v>
      </c>
      <c r="B241" s="299" t="s">
        <v>1525</v>
      </c>
      <c r="C241" s="299" t="s">
        <v>1693</v>
      </c>
      <c r="D241" s="297">
        <v>30035940200</v>
      </c>
      <c r="E241" s="315">
        <f>VLOOKUP(D241,$K$1:$L$319, 2, FALSE)</f>
        <v>20.3</v>
      </c>
      <c r="K241" s="335">
        <v>30081000800</v>
      </c>
      <c r="L241" s="273">
        <v>27.7</v>
      </c>
    </row>
    <row r="242" spans="1:12" s="188" customFormat="1" x14ac:dyDescent="0.3">
      <c r="A242" s="257" t="s">
        <v>37</v>
      </c>
      <c r="B242" s="278" t="s">
        <v>1525</v>
      </c>
      <c r="C242" s="278" t="s">
        <v>1693</v>
      </c>
      <c r="D242" s="279">
        <v>30035940400</v>
      </c>
      <c r="E242" s="310">
        <f>VLOOKUP(D242,$K$1:$L$319, 2, FALSE)</f>
        <v>18.8</v>
      </c>
      <c r="K242" s="16">
        <v>30083070100</v>
      </c>
      <c r="L242" s="19">
        <v>42.4</v>
      </c>
    </row>
    <row r="243" spans="1:12" s="188" customFormat="1" x14ac:dyDescent="0.3">
      <c r="A243" s="298" t="s">
        <v>37</v>
      </c>
      <c r="B243" s="299" t="s">
        <v>1525</v>
      </c>
      <c r="C243" s="299" t="s">
        <v>1693</v>
      </c>
      <c r="D243" s="297">
        <v>30035976000</v>
      </c>
      <c r="E243" s="315">
        <f>VLOOKUP(D243,$K$1:$L$319, 2, FALSE)</f>
        <v>55.2</v>
      </c>
      <c r="K243" s="335">
        <v>30083070200</v>
      </c>
      <c r="L243" s="273">
        <v>37.4</v>
      </c>
    </row>
    <row r="244" spans="1:12" s="188" customFormat="1" ht="15" thickBot="1" x14ac:dyDescent="0.35">
      <c r="A244" s="257" t="s">
        <v>37</v>
      </c>
      <c r="B244" s="278" t="s">
        <v>1525</v>
      </c>
      <c r="C244" s="278" t="s">
        <v>1693</v>
      </c>
      <c r="D244" s="279">
        <v>30035980000</v>
      </c>
      <c r="E244" s="310">
        <f>VLOOKUP(D244,$K$1:$L$319, 2, FALSE)</f>
        <v>3.5</v>
      </c>
      <c r="K244" s="21">
        <v>30083070301</v>
      </c>
      <c r="L244" s="24">
        <v>55.1</v>
      </c>
    </row>
    <row r="245" spans="1:12" ht="15" thickBot="1" x14ac:dyDescent="0.35">
      <c r="A245" s="294" t="s">
        <v>37</v>
      </c>
      <c r="B245" s="295" t="s">
        <v>1531</v>
      </c>
      <c r="C245" s="295" t="s">
        <v>1699</v>
      </c>
      <c r="D245" s="296">
        <v>30035976000</v>
      </c>
      <c r="E245" s="312">
        <f>VLOOKUP(D245,$K$1:$L$319, 2, FALSE)</f>
        <v>55.2</v>
      </c>
      <c r="K245" s="251">
        <v>30083070302</v>
      </c>
      <c r="L245" s="269">
        <v>64.3</v>
      </c>
    </row>
    <row r="246" spans="1:12" s="188" customFormat="1" x14ac:dyDescent="0.3">
      <c r="A246" s="254" t="s">
        <v>39</v>
      </c>
      <c r="B246" s="45"/>
      <c r="C246" s="45"/>
      <c r="E246" s="3"/>
      <c r="K246" s="286">
        <v>30083070302</v>
      </c>
      <c r="L246" s="288">
        <v>57.3</v>
      </c>
    </row>
    <row r="247" spans="1:12" s="188" customFormat="1" ht="15" thickBot="1" x14ac:dyDescent="0.35">
      <c r="A247" s="258" t="s">
        <v>39</v>
      </c>
      <c r="B247" s="253" t="s">
        <v>1516</v>
      </c>
      <c r="C247" s="253" t="s">
        <v>1684</v>
      </c>
      <c r="D247" s="280">
        <v>30037000100</v>
      </c>
      <c r="E247" s="311">
        <f>VLOOKUP(D247,$K$1:$L$319, 2, FALSE)</f>
        <v>37.299999999999997</v>
      </c>
      <c r="K247" s="21">
        <v>30085080100</v>
      </c>
      <c r="L247" s="24">
        <v>39.1</v>
      </c>
    </row>
    <row r="248" spans="1:12" s="188" customFormat="1" x14ac:dyDescent="0.3">
      <c r="A248" s="254" t="s">
        <v>41</v>
      </c>
      <c r="B248" s="45"/>
      <c r="C248" s="45"/>
      <c r="E248" s="3"/>
      <c r="K248" s="16">
        <v>30085940001</v>
      </c>
      <c r="L248" s="19">
        <v>37.5</v>
      </c>
    </row>
    <row r="249" spans="1:12" s="188" customFormat="1" x14ac:dyDescent="0.3">
      <c r="A249" s="257" t="s">
        <v>41</v>
      </c>
      <c r="B249" s="278" t="s">
        <v>1518</v>
      </c>
      <c r="C249" s="278" t="s">
        <v>1687</v>
      </c>
      <c r="D249" s="279">
        <v>30039961701</v>
      </c>
      <c r="E249" s="310">
        <f>VLOOKUP(D249,$K$1:$L$319, 2, FALSE)</f>
        <v>29.8</v>
      </c>
      <c r="K249" s="335">
        <v>30085940002</v>
      </c>
      <c r="L249" s="273">
        <v>24.2</v>
      </c>
    </row>
    <row r="250" spans="1:12" s="188" customFormat="1" ht="15" thickBot="1" x14ac:dyDescent="0.35">
      <c r="A250" s="258" t="s">
        <v>41</v>
      </c>
      <c r="B250" s="253" t="s">
        <v>1518</v>
      </c>
      <c r="C250" s="253" t="s">
        <v>1687</v>
      </c>
      <c r="D250" s="280">
        <v>30039961702</v>
      </c>
      <c r="E250" s="311">
        <f>VLOOKUP(D250,$K$1:$L$319, 2, FALSE)</f>
        <v>26.4</v>
      </c>
      <c r="K250" s="5">
        <v>30087000100</v>
      </c>
      <c r="L250" s="188">
        <v>44.8</v>
      </c>
    </row>
    <row r="251" spans="1:12" x14ac:dyDescent="0.3">
      <c r="A251" s="254" t="s">
        <v>1491</v>
      </c>
      <c r="K251" s="16">
        <v>30087000200</v>
      </c>
      <c r="L251" s="19">
        <v>35.1</v>
      </c>
    </row>
    <row r="252" spans="1:12" s="188" customFormat="1" x14ac:dyDescent="0.3">
      <c r="A252" s="298" t="s">
        <v>1491</v>
      </c>
      <c r="B252" s="299" t="s">
        <v>1515</v>
      </c>
      <c r="C252" s="299" t="s">
        <v>1683</v>
      </c>
      <c r="D252" s="297">
        <v>30041040100</v>
      </c>
      <c r="E252" s="315">
        <f t="shared" ref="E252:E263" si="8">VLOOKUP(D252,$K$1:$L$319, 2, FALSE)</f>
        <v>41.1</v>
      </c>
      <c r="K252" s="5">
        <v>30087000300</v>
      </c>
      <c r="L252" s="188">
        <v>48.7</v>
      </c>
    </row>
    <row r="253" spans="1:12" s="188" customFormat="1" x14ac:dyDescent="0.3">
      <c r="A253" s="257" t="s">
        <v>1491</v>
      </c>
      <c r="B253" s="278" t="s">
        <v>1515</v>
      </c>
      <c r="C253" s="278" t="s">
        <v>1683</v>
      </c>
      <c r="D253" s="279">
        <v>30041040200</v>
      </c>
      <c r="E253" s="310">
        <f t="shared" si="8"/>
        <v>44.8</v>
      </c>
      <c r="K253" s="251">
        <v>30087940400</v>
      </c>
      <c r="L253" s="269">
        <v>4.4000000000000004</v>
      </c>
    </row>
    <row r="254" spans="1:12" s="188" customFormat="1" ht="15" thickBot="1" x14ac:dyDescent="0.35">
      <c r="A254" s="298" t="s">
        <v>1491</v>
      </c>
      <c r="B254" s="299" t="s">
        <v>1515</v>
      </c>
      <c r="C254" s="299" t="s">
        <v>1683</v>
      </c>
      <c r="D254" s="297">
        <v>30041040300</v>
      </c>
      <c r="E254" s="315">
        <f t="shared" si="8"/>
        <v>48.3</v>
      </c>
      <c r="K254" s="21">
        <v>30089000100</v>
      </c>
      <c r="L254" s="24">
        <v>40.5</v>
      </c>
    </row>
    <row r="255" spans="1:12" s="188" customFormat="1" x14ac:dyDescent="0.3">
      <c r="A255" s="257" t="s">
        <v>1491</v>
      </c>
      <c r="B255" s="278" t="s">
        <v>1515</v>
      </c>
      <c r="C255" s="278" t="s">
        <v>1683</v>
      </c>
      <c r="D255" s="279">
        <v>30041040400</v>
      </c>
      <c r="E255" s="310">
        <f t="shared" si="8"/>
        <v>67.400000000000006</v>
      </c>
      <c r="K255" s="251">
        <v>30089000201</v>
      </c>
      <c r="L255" s="269">
        <v>39.299999999999997</v>
      </c>
    </row>
    <row r="256" spans="1:12" s="188" customFormat="1" ht="15" thickBot="1" x14ac:dyDescent="0.35">
      <c r="A256" s="298" t="s">
        <v>1491</v>
      </c>
      <c r="B256" s="299" t="s">
        <v>1515</v>
      </c>
      <c r="C256" s="299" t="s">
        <v>1683</v>
      </c>
      <c r="D256" s="297">
        <v>30041040500</v>
      </c>
      <c r="E256" s="315">
        <f t="shared" si="8"/>
        <v>75</v>
      </c>
      <c r="K256" s="21">
        <v>30089000202</v>
      </c>
      <c r="L256" s="24">
        <v>43.2</v>
      </c>
    </row>
    <row r="257" spans="1:12" s="188" customFormat="1" x14ac:dyDescent="0.3">
      <c r="A257" s="257" t="s">
        <v>1491</v>
      </c>
      <c r="B257" s="278" t="s">
        <v>1515</v>
      </c>
      <c r="C257" s="278" t="s">
        <v>1683</v>
      </c>
      <c r="D257" s="279">
        <v>30041940300</v>
      </c>
      <c r="E257" s="310">
        <f t="shared" si="8"/>
        <v>22.3</v>
      </c>
      <c r="K257" s="251">
        <v>30089940300</v>
      </c>
      <c r="L257" s="269">
        <v>36.5</v>
      </c>
    </row>
    <row r="258" spans="1:12" s="188" customFormat="1" ht="15" thickBot="1" x14ac:dyDescent="0.35">
      <c r="A258" s="298" t="s">
        <v>1491</v>
      </c>
      <c r="B258" s="299" t="s">
        <v>1506</v>
      </c>
      <c r="C258" s="299" t="s">
        <v>1674</v>
      </c>
      <c r="D258" s="297">
        <v>30041040100</v>
      </c>
      <c r="E258" s="315">
        <f t="shared" si="8"/>
        <v>41.1</v>
      </c>
      <c r="K258" s="21">
        <v>30091090200</v>
      </c>
      <c r="L258" s="24">
        <v>51.8</v>
      </c>
    </row>
    <row r="259" spans="1:12" s="188" customFormat="1" x14ac:dyDescent="0.3">
      <c r="A259" s="257" t="s">
        <v>1491</v>
      </c>
      <c r="B259" s="278" t="s">
        <v>1506</v>
      </c>
      <c r="C259" s="278" t="s">
        <v>1674</v>
      </c>
      <c r="D259" s="279">
        <v>30041040200</v>
      </c>
      <c r="E259" s="310">
        <f t="shared" si="8"/>
        <v>44.8</v>
      </c>
      <c r="K259" s="251">
        <v>30091090400</v>
      </c>
      <c r="L259" s="269">
        <v>42.2</v>
      </c>
    </row>
    <row r="260" spans="1:12" s="188" customFormat="1" x14ac:dyDescent="0.3">
      <c r="A260" s="298" t="s">
        <v>1491</v>
      </c>
      <c r="B260" s="299" t="s">
        <v>1506</v>
      </c>
      <c r="C260" s="299" t="s">
        <v>1674</v>
      </c>
      <c r="D260" s="297">
        <v>30041040400</v>
      </c>
      <c r="E260" s="315">
        <f t="shared" si="8"/>
        <v>67.400000000000006</v>
      </c>
      <c r="K260" s="251">
        <v>30093000101</v>
      </c>
      <c r="L260" s="269">
        <v>56.4</v>
      </c>
    </row>
    <row r="261" spans="1:12" s="188" customFormat="1" ht="15" thickBot="1" x14ac:dyDescent="0.35">
      <c r="A261" s="257" t="s">
        <v>1491</v>
      </c>
      <c r="B261" s="278" t="s">
        <v>1506</v>
      </c>
      <c r="C261" s="278" t="s">
        <v>1674</v>
      </c>
      <c r="D261" s="279">
        <v>30041940300</v>
      </c>
      <c r="E261" s="310">
        <f t="shared" si="8"/>
        <v>22.3</v>
      </c>
      <c r="K261" s="21">
        <v>30093000102</v>
      </c>
      <c r="L261" s="24">
        <v>46.9</v>
      </c>
    </row>
    <row r="262" spans="1:12" s="188" customFormat="1" x14ac:dyDescent="0.3">
      <c r="A262" s="298" t="s">
        <v>1491</v>
      </c>
      <c r="B262" s="299" t="s">
        <v>1507</v>
      </c>
      <c r="C262" s="299" t="s">
        <v>1675</v>
      </c>
      <c r="D262" s="297">
        <v>30041040200</v>
      </c>
      <c r="E262" s="315">
        <f t="shared" si="8"/>
        <v>44.8</v>
      </c>
      <c r="K262" s="251">
        <v>30093000200</v>
      </c>
      <c r="L262" s="269">
        <v>59.1</v>
      </c>
    </row>
    <row r="263" spans="1:12" s="188" customFormat="1" ht="15" thickBot="1" x14ac:dyDescent="0.35">
      <c r="A263" s="305" t="s">
        <v>1491</v>
      </c>
      <c r="B263" s="306" t="s">
        <v>1507</v>
      </c>
      <c r="C263" s="306" t="s">
        <v>1675</v>
      </c>
      <c r="D263" s="307">
        <v>30041040300</v>
      </c>
      <c r="E263" s="317">
        <f t="shared" si="8"/>
        <v>48.3</v>
      </c>
      <c r="K263" s="21">
        <v>30093000300</v>
      </c>
      <c r="L263" s="24">
        <v>71.5</v>
      </c>
    </row>
    <row r="264" spans="1:12" s="188" customFormat="1" ht="15" thickTop="1" x14ac:dyDescent="0.3">
      <c r="A264" s="254" t="s">
        <v>1492</v>
      </c>
      <c r="B264" s="45"/>
      <c r="C264" s="45"/>
      <c r="E264" s="3"/>
      <c r="K264" s="16">
        <v>30093000400</v>
      </c>
      <c r="L264" s="19">
        <v>69.8</v>
      </c>
    </row>
    <row r="265" spans="1:12" x14ac:dyDescent="0.3">
      <c r="A265" s="298" t="s">
        <v>1492</v>
      </c>
      <c r="B265" s="299" t="s">
        <v>1504</v>
      </c>
      <c r="C265" s="299" t="s">
        <v>1554</v>
      </c>
      <c r="D265" s="297">
        <v>30043962300</v>
      </c>
      <c r="E265" s="315">
        <f>VLOOKUP(D265,$K$1:$L$319, 2, FALSE)</f>
        <v>50.3</v>
      </c>
      <c r="K265" s="335">
        <v>30093000500</v>
      </c>
      <c r="L265" s="273">
        <v>77.599999999999994</v>
      </c>
    </row>
    <row r="266" spans="1:12" s="188" customFormat="1" ht="15" thickBot="1" x14ac:dyDescent="0.35">
      <c r="A266" s="257" t="s">
        <v>1492</v>
      </c>
      <c r="B266" s="278" t="s">
        <v>1532</v>
      </c>
      <c r="C266" s="278" t="s">
        <v>1700</v>
      </c>
      <c r="D266" s="279">
        <v>30043962201</v>
      </c>
      <c r="E266" s="310">
        <f>VLOOKUP(D266,$K$1:$L$319, 2, FALSE)</f>
        <v>80.599999999999994</v>
      </c>
      <c r="K266" s="25">
        <v>30093000600</v>
      </c>
      <c r="L266" s="28">
        <v>68.2</v>
      </c>
    </row>
    <row r="267" spans="1:12" s="188" customFormat="1" x14ac:dyDescent="0.3">
      <c r="A267" s="298" t="s">
        <v>1492</v>
      </c>
      <c r="B267" s="299" t="s">
        <v>1532</v>
      </c>
      <c r="C267" s="299" t="s">
        <v>1700</v>
      </c>
      <c r="D267" s="297">
        <v>30043962202</v>
      </c>
      <c r="E267" s="315">
        <f>VLOOKUP(D267,$K$1:$L$319, 2, FALSE)</f>
        <v>51.8</v>
      </c>
      <c r="K267" s="335">
        <v>30093000700</v>
      </c>
      <c r="L267" s="273">
        <v>69.2</v>
      </c>
    </row>
    <row r="268" spans="1:12" s="188" customFormat="1" ht="15" thickBot="1" x14ac:dyDescent="0.35">
      <c r="A268" s="259" t="s">
        <v>1492</v>
      </c>
      <c r="B268" s="281" t="s">
        <v>1532</v>
      </c>
      <c r="C268" s="281" t="s">
        <v>1700</v>
      </c>
      <c r="D268" s="282">
        <v>30043962300</v>
      </c>
      <c r="E268" s="313">
        <f>VLOOKUP(D268,$K$1:$L$319, 2, FALSE)</f>
        <v>50.3</v>
      </c>
      <c r="K268" s="25">
        <v>30093000800</v>
      </c>
      <c r="L268" s="28">
        <v>68.099999999999994</v>
      </c>
    </row>
    <row r="269" spans="1:12" s="188" customFormat="1" x14ac:dyDescent="0.3">
      <c r="A269" s="254" t="s">
        <v>47</v>
      </c>
      <c r="B269" s="45"/>
      <c r="C269" s="45"/>
      <c r="E269" s="3"/>
      <c r="K269" s="5">
        <v>30095966400</v>
      </c>
      <c r="L269" s="188">
        <v>54.4</v>
      </c>
    </row>
    <row r="270" spans="1:12" ht="15" thickBot="1" x14ac:dyDescent="0.35">
      <c r="A270" s="258" t="s">
        <v>47</v>
      </c>
      <c r="B270" s="253" t="s">
        <v>1516</v>
      </c>
      <c r="C270" s="253" t="s">
        <v>1684</v>
      </c>
      <c r="D270" s="280">
        <v>30045000100</v>
      </c>
      <c r="E270" s="311">
        <f>VLOOKUP(D270,$K$1:$L$319, 2, FALSE)</f>
        <v>39.4</v>
      </c>
      <c r="K270" s="16">
        <v>30095966500</v>
      </c>
      <c r="L270" s="19">
        <v>39.700000000000003</v>
      </c>
    </row>
    <row r="271" spans="1:12" s="188" customFormat="1" x14ac:dyDescent="0.3">
      <c r="A271" s="254" t="s">
        <v>49</v>
      </c>
      <c r="B271" s="303"/>
      <c r="C271" s="303"/>
      <c r="D271" s="285"/>
      <c r="E271" s="318"/>
      <c r="K271" s="335">
        <v>30095966600</v>
      </c>
      <c r="L271" s="273">
        <v>65.7</v>
      </c>
    </row>
    <row r="272" spans="1:12" s="188" customFormat="1" x14ac:dyDescent="0.3">
      <c r="A272" s="257" t="s">
        <v>49</v>
      </c>
      <c r="B272" s="278" t="s">
        <v>1522</v>
      </c>
      <c r="C272" s="278" t="s">
        <v>1690</v>
      </c>
      <c r="D272" s="279">
        <v>30047000100</v>
      </c>
      <c r="E272" s="310">
        <f t="shared" ref="E272:E293" si="9">VLOOKUP(D272,$K$1:$L$319, 2, FALSE)</f>
        <v>31.6</v>
      </c>
      <c r="K272" s="335">
        <v>30097967000</v>
      </c>
      <c r="L272" s="273">
        <v>38.4</v>
      </c>
    </row>
    <row r="273" spans="1:12" s="188" customFormat="1" x14ac:dyDescent="0.3">
      <c r="A273" s="298" t="s">
        <v>49</v>
      </c>
      <c r="B273" s="299" t="s">
        <v>1522</v>
      </c>
      <c r="C273" s="299" t="s">
        <v>1690</v>
      </c>
      <c r="D273" s="297">
        <v>30047000200</v>
      </c>
      <c r="E273" s="315">
        <f t="shared" si="9"/>
        <v>26.6</v>
      </c>
      <c r="K273" s="5">
        <v>30099000100</v>
      </c>
      <c r="L273" s="188">
        <v>54.1</v>
      </c>
    </row>
    <row r="274" spans="1:12" s="188" customFormat="1" x14ac:dyDescent="0.3">
      <c r="A274" s="257" t="s">
        <v>49</v>
      </c>
      <c r="B274" s="278" t="s">
        <v>1523</v>
      </c>
      <c r="C274" s="278" t="s">
        <v>1691</v>
      </c>
      <c r="D274" s="279">
        <v>30047000200</v>
      </c>
      <c r="E274" s="310">
        <f t="shared" si="9"/>
        <v>26.6</v>
      </c>
      <c r="K274" s="16">
        <v>30099000200</v>
      </c>
      <c r="L274" s="19">
        <v>56.2</v>
      </c>
    </row>
    <row r="275" spans="1:12" s="188" customFormat="1" x14ac:dyDescent="0.3">
      <c r="A275" s="298" t="s">
        <v>49</v>
      </c>
      <c r="B275" s="299" t="s">
        <v>1523</v>
      </c>
      <c r="C275" s="299" t="s">
        <v>1691</v>
      </c>
      <c r="D275" s="297">
        <v>30047940304</v>
      </c>
      <c r="E275" s="315">
        <f t="shared" si="9"/>
        <v>29.4</v>
      </c>
      <c r="F275" s="286"/>
      <c r="K275" s="335">
        <v>30099000300</v>
      </c>
      <c r="L275" s="273">
        <v>43.9</v>
      </c>
    </row>
    <row r="276" spans="1:12" s="188" customFormat="1" x14ac:dyDescent="0.3">
      <c r="A276" s="257" t="s">
        <v>49</v>
      </c>
      <c r="B276" s="278" t="s">
        <v>1523</v>
      </c>
      <c r="C276" s="278" t="s">
        <v>1691</v>
      </c>
      <c r="D276" s="279">
        <v>30047940305</v>
      </c>
      <c r="E276" s="310">
        <f t="shared" si="9"/>
        <v>56.4</v>
      </c>
      <c r="K276" s="5">
        <v>30101000100</v>
      </c>
      <c r="L276" s="188">
        <v>30.1</v>
      </c>
    </row>
    <row r="277" spans="1:12" s="188" customFormat="1" x14ac:dyDescent="0.3">
      <c r="A277" s="298" t="s">
        <v>49</v>
      </c>
      <c r="B277" s="299" t="s">
        <v>1523</v>
      </c>
      <c r="C277" s="299" t="s">
        <v>1691</v>
      </c>
      <c r="D277" s="297">
        <v>30047940306</v>
      </c>
      <c r="E277" s="315">
        <f t="shared" si="9"/>
        <v>32.5</v>
      </c>
      <c r="K277" s="251">
        <v>30101000200</v>
      </c>
      <c r="L277" s="269">
        <v>47.9</v>
      </c>
    </row>
    <row r="278" spans="1:12" s="188" customFormat="1" x14ac:dyDescent="0.3">
      <c r="A278" s="257" t="s">
        <v>49</v>
      </c>
      <c r="B278" s="278" t="s">
        <v>1523</v>
      </c>
      <c r="C278" s="278" t="s">
        <v>1691</v>
      </c>
      <c r="D278" s="279">
        <v>30047940307</v>
      </c>
      <c r="E278" s="310">
        <f t="shared" si="9"/>
        <v>46.1</v>
      </c>
      <c r="K278" s="335">
        <v>30103963500</v>
      </c>
      <c r="L278" s="273">
        <v>42.3</v>
      </c>
    </row>
    <row r="279" spans="1:12" s="188" customFormat="1" x14ac:dyDescent="0.3">
      <c r="A279" s="298" t="s">
        <v>49</v>
      </c>
      <c r="B279" s="299" t="s">
        <v>1523</v>
      </c>
      <c r="C279" s="299" t="s">
        <v>1691</v>
      </c>
      <c r="D279" s="297">
        <v>30047940400</v>
      </c>
      <c r="E279" s="315">
        <f t="shared" si="9"/>
        <v>38.1</v>
      </c>
      <c r="K279" s="5">
        <v>30105100100</v>
      </c>
      <c r="L279" s="188">
        <v>32.4</v>
      </c>
    </row>
    <row r="280" spans="1:12" s="188" customFormat="1" x14ac:dyDescent="0.3">
      <c r="A280" s="257" t="s">
        <v>49</v>
      </c>
      <c r="B280" s="278" t="s">
        <v>1525</v>
      </c>
      <c r="C280" s="278" t="s">
        <v>1693</v>
      </c>
      <c r="D280" s="279">
        <v>30047940304</v>
      </c>
      <c r="E280" s="310">
        <f t="shared" si="9"/>
        <v>29.4</v>
      </c>
      <c r="K280" s="16">
        <v>30105100500</v>
      </c>
      <c r="L280" s="19">
        <v>59.6</v>
      </c>
    </row>
    <row r="281" spans="1:12" s="188" customFormat="1" x14ac:dyDescent="0.3">
      <c r="A281" s="257" t="s">
        <v>49</v>
      </c>
      <c r="B281" s="278" t="s">
        <v>1525</v>
      </c>
      <c r="C281" s="278" t="s">
        <v>1693</v>
      </c>
      <c r="D281" s="279">
        <v>30047940305</v>
      </c>
      <c r="E281" s="310">
        <f t="shared" si="9"/>
        <v>56.4</v>
      </c>
      <c r="K281" s="335">
        <v>30105940600</v>
      </c>
      <c r="L281" s="273">
        <v>31.4</v>
      </c>
    </row>
    <row r="282" spans="1:12" ht="15" thickBot="1" x14ac:dyDescent="0.35">
      <c r="A282" s="298" t="s">
        <v>49</v>
      </c>
      <c r="B282" s="299" t="s">
        <v>1525</v>
      </c>
      <c r="C282" s="299" t="s">
        <v>1693</v>
      </c>
      <c r="D282" s="297">
        <v>30047940400</v>
      </c>
      <c r="E282" s="315">
        <f t="shared" si="9"/>
        <v>38.1</v>
      </c>
      <c r="K282" s="21">
        <v>30107000100</v>
      </c>
      <c r="L282" s="24">
        <v>25.4</v>
      </c>
    </row>
    <row r="283" spans="1:12" s="188" customFormat="1" x14ac:dyDescent="0.3">
      <c r="A283" s="257" t="s">
        <v>49</v>
      </c>
      <c r="B283" s="278" t="s">
        <v>1525</v>
      </c>
      <c r="C283" s="278" t="s">
        <v>1693</v>
      </c>
      <c r="D283" s="279">
        <v>30047940500</v>
      </c>
      <c r="E283" s="310">
        <f t="shared" si="9"/>
        <v>54.1</v>
      </c>
      <c r="K283" s="335">
        <v>30109000100</v>
      </c>
      <c r="L283" s="273">
        <v>44.3</v>
      </c>
    </row>
    <row r="284" spans="1:12" s="188" customFormat="1" x14ac:dyDescent="0.3">
      <c r="A284" s="298" t="s">
        <v>49</v>
      </c>
      <c r="B284" s="299" t="s">
        <v>1525</v>
      </c>
      <c r="C284" s="299" t="s">
        <v>1693</v>
      </c>
      <c r="D284" s="297">
        <v>30047940600</v>
      </c>
      <c r="E284" s="315">
        <f t="shared" si="9"/>
        <v>46.3</v>
      </c>
      <c r="K284" s="16">
        <v>30111000200</v>
      </c>
      <c r="L284" s="19">
        <v>53.2</v>
      </c>
    </row>
    <row r="285" spans="1:12" s="188" customFormat="1" x14ac:dyDescent="0.3">
      <c r="A285" s="257" t="s">
        <v>49</v>
      </c>
      <c r="B285" s="278" t="s">
        <v>1525</v>
      </c>
      <c r="C285" s="278" t="s">
        <v>1693</v>
      </c>
      <c r="D285" s="279">
        <v>30047940700</v>
      </c>
      <c r="E285" s="310">
        <f t="shared" si="9"/>
        <v>41.4</v>
      </c>
      <c r="F285"/>
      <c r="K285" s="5">
        <v>30111000300</v>
      </c>
      <c r="L285" s="188">
        <v>55.6</v>
      </c>
    </row>
    <row r="286" spans="1:12" x14ac:dyDescent="0.3">
      <c r="A286" s="298" t="s">
        <v>49</v>
      </c>
      <c r="B286" s="299" t="s">
        <v>1533</v>
      </c>
      <c r="C286" s="299" t="s">
        <v>1701</v>
      </c>
      <c r="D286" s="297">
        <v>30047940304</v>
      </c>
      <c r="E286" s="315">
        <f t="shared" si="9"/>
        <v>29.4</v>
      </c>
      <c r="K286" s="16">
        <v>30111000401</v>
      </c>
      <c r="L286" s="19">
        <v>60.2</v>
      </c>
    </row>
    <row r="287" spans="1:12" s="188" customFormat="1" x14ac:dyDescent="0.3">
      <c r="A287" s="257" t="s">
        <v>49</v>
      </c>
      <c r="B287" s="278" t="s">
        <v>1533</v>
      </c>
      <c r="C287" s="278" t="s">
        <v>1701</v>
      </c>
      <c r="D287" s="279">
        <v>30047940305</v>
      </c>
      <c r="E287" s="310">
        <f t="shared" si="9"/>
        <v>56.4</v>
      </c>
      <c r="K287" s="335">
        <v>30111000402</v>
      </c>
      <c r="L287" s="273">
        <v>58.5</v>
      </c>
    </row>
    <row r="288" spans="1:12" ht="15" thickBot="1" x14ac:dyDescent="0.35">
      <c r="A288" s="298" t="s">
        <v>49</v>
      </c>
      <c r="B288" s="299" t="s">
        <v>1533</v>
      </c>
      <c r="C288" s="299" t="s">
        <v>1701</v>
      </c>
      <c r="D288" s="297">
        <v>30047940306</v>
      </c>
      <c r="E288" s="315">
        <f t="shared" si="9"/>
        <v>32.5</v>
      </c>
      <c r="K288" s="25">
        <v>30111000500</v>
      </c>
      <c r="L288" s="28">
        <v>70.400000000000006</v>
      </c>
    </row>
    <row r="289" spans="1:12" s="188" customFormat="1" x14ac:dyDescent="0.3">
      <c r="A289" s="257" t="s">
        <v>49</v>
      </c>
      <c r="B289" s="278" t="s">
        <v>1533</v>
      </c>
      <c r="C289" s="278" t="s">
        <v>1701</v>
      </c>
      <c r="D289" s="279">
        <v>30047940307</v>
      </c>
      <c r="E289" s="310">
        <f t="shared" si="9"/>
        <v>46.1</v>
      </c>
      <c r="K289" s="5">
        <v>30111000600</v>
      </c>
      <c r="L289" s="188">
        <v>79.099999999999994</v>
      </c>
    </row>
    <row r="290" spans="1:12" s="188" customFormat="1" x14ac:dyDescent="0.3">
      <c r="A290" s="298" t="s">
        <v>49</v>
      </c>
      <c r="B290" s="299" t="s">
        <v>1533</v>
      </c>
      <c r="C290" s="299" t="s">
        <v>1701</v>
      </c>
      <c r="D290" s="297">
        <v>30047940400</v>
      </c>
      <c r="E290" s="315">
        <f t="shared" si="9"/>
        <v>38.1</v>
      </c>
      <c r="K290" s="16">
        <v>30111000701</v>
      </c>
      <c r="L290" s="19">
        <v>74.3</v>
      </c>
    </row>
    <row r="291" spans="1:12" s="188" customFormat="1" x14ac:dyDescent="0.3">
      <c r="A291" s="257" t="s">
        <v>49</v>
      </c>
      <c r="B291" s="278" t="s">
        <v>1533</v>
      </c>
      <c r="C291" s="278" t="s">
        <v>1701</v>
      </c>
      <c r="D291" s="279">
        <v>30047940500</v>
      </c>
      <c r="E291" s="310">
        <f t="shared" si="9"/>
        <v>54.1</v>
      </c>
      <c r="K291" s="335">
        <v>30111000704</v>
      </c>
      <c r="L291" s="273">
        <v>81.400000000000006</v>
      </c>
    </row>
    <row r="292" spans="1:12" s="188" customFormat="1" ht="15" thickBot="1" x14ac:dyDescent="0.35">
      <c r="A292" s="298" t="s">
        <v>49</v>
      </c>
      <c r="B292" s="299" t="s">
        <v>1533</v>
      </c>
      <c r="C292" s="299" t="s">
        <v>1701</v>
      </c>
      <c r="D292" s="297">
        <v>30047940600</v>
      </c>
      <c r="E292" s="315">
        <f t="shared" si="9"/>
        <v>46.3</v>
      </c>
      <c r="K292" s="25">
        <v>30111000705</v>
      </c>
      <c r="L292" s="28">
        <v>70.400000000000006</v>
      </c>
    </row>
    <row r="293" spans="1:12" s="188" customFormat="1" ht="15" thickBot="1" x14ac:dyDescent="0.35">
      <c r="A293" s="259" t="s">
        <v>49</v>
      </c>
      <c r="B293" s="281" t="s">
        <v>1533</v>
      </c>
      <c r="C293" s="281" t="s">
        <v>1701</v>
      </c>
      <c r="D293" s="282">
        <v>30047940700</v>
      </c>
      <c r="E293" s="313">
        <f t="shared" si="9"/>
        <v>41.4</v>
      </c>
      <c r="K293" s="5">
        <v>30111000706</v>
      </c>
      <c r="L293" s="188">
        <v>68</v>
      </c>
    </row>
    <row r="294" spans="1:12" s="188" customFormat="1" x14ac:dyDescent="0.3">
      <c r="A294" s="254" t="s">
        <v>1493</v>
      </c>
      <c r="B294" s="45"/>
      <c r="C294" s="45"/>
      <c r="E294" s="3"/>
      <c r="K294" s="16">
        <v>30111000707</v>
      </c>
      <c r="L294" s="19">
        <v>78.3</v>
      </c>
    </row>
    <row r="295" spans="1:12" s="188" customFormat="1" x14ac:dyDescent="0.3">
      <c r="A295" s="298" t="s">
        <v>1493</v>
      </c>
      <c r="B295" s="299" t="s">
        <v>1531</v>
      </c>
      <c r="C295" s="299" t="s">
        <v>1699</v>
      </c>
      <c r="D295" s="297">
        <v>30049000100</v>
      </c>
      <c r="E295" s="315">
        <f t="shared" ref="E295:E328" si="10">VLOOKUP(D295,$K$1:$L$319, 2, FALSE)</f>
        <v>31.4</v>
      </c>
      <c r="K295" s="5">
        <v>30111000708</v>
      </c>
      <c r="L295" s="188">
        <v>63.2</v>
      </c>
    </row>
    <row r="296" spans="1:12" s="188" customFormat="1" x14ac:dyDescent="0.3">
      <c r="A296" s="257" t="s">
        <v>1493</v>
      </c>
      <c r="B296" s="278" t="s">
        <v>1531</v>
      </c>
      <c r="C296" s="278" t="s">
        <v>1699</v>
      </c>
      <c r="D296" s="279">
        <v>30049000300</v>
      </c>
      <c r="E296" s="310">
        <f t="shared" si="10"/>
        <v>43.6</v>
      </c>
      <c r="K296" s="251">
        <v>30111000800</v>
      </c>
      <c r="L296" s="269">
        <v>66.900000000000006</v>
      </c>
    </row>
    <row r="297" spans="1:12" s="188" customFormat="1" ht="15" thickBot="1" x14ac:dyDescent="0.35">
      <c r="A297" s="298" t="s">
        <v>1493</v>
      </c>
      <c r="B297" s="299" t="s">
        <v>1508</v>
      </c>
      <c r="C297" s="299" t="s">
        <v>1676</v>
      </c>
      <c r="D297" s="297">
        <v>30049000300</v>
      </c>
      <c r="E297" s="315">
        <f t="shared" si="10"/>
        <v>43.6</v>
      </c>
      <c r="K297" s="21">
        <v>30111000901</v>
      </c>
      <c r="L297" s="24">
        <v>69.7</v>
      </c>
    </row>
    <row r="298" spans="1:12" s="188" customFormat="1" x14ac:dyDescent="0.3">
      <c r="A298" s="257" t="s">
        <v>1493</v>
      </c>
      <c r="B298" s="278" t="s">
        <v>1508</v>
      </c>
      <c r="C298" s="278" t="s">
        <v>1676</v>
      </c>
      <c r="D298" s="279">
        <v>30049001201</v>
      </c>
      <c r="E298" s="310">
        <f t="shared" si="10"/>
        <v>65.3</v>
      </c>
      <c r="K298" s="16">
        <v>30111000902</v>
      </c>
      <c r="L298" s="19">
        <v>65.5</v>
      </c>
    </row>
    <row r="299" spans="1:12" s="188" customFormat="1" x14ac:dyDescent="0.3">
      <c r="A299" s="298" t="s">
        <v>1493</v>
      </c>
      <c r="B299" s="299" t="s">
        <v>1508</v>
      </c>
      <c r="C299" s="299" t="s">
        <v>1676</v>
      </c>
      <c r="D299" s="297">
        <v>30049001202</v>
      </c>
      <c r="E299" s="315">
        <f t="shared" si="10"/>
        <v>68.8</v>
      </c>
      <c r="K299" s="5">
        <v>30111001000</v>
      </c>
      <c r="L299" s="188">
        <v>62.5</v>
      </c>
    </row>
    <row r="300" spans="1:12" s="188" customFormat="1" x14ac:dyDescent="0.3">
      <c r="A300" s="257" t="s">
        <v>1493</v>
      </c>
      <c r="B300" s="278" t="s">
        <v>1534</v>
      </c>
      <c r="C300" s="278" t="s">
        <v>1702</v>
      </c>
      <c r="D300" s="279">
        <v>30049000100</v>
      </c>
      <c r="E300" s="310">
        <f t="shared" si="10"/>
        <v>31.4</v>
      </c>
      <c r="K300" s="16">
        <v>30111001100</v>
      </c>
      <c r="L300" s="19">
        <v>69.099999999999994</v>
      </c>
    </row>
    <row r="301" spans="1:12" s="188" customFormat="1" x14ac:dyDescent="0.3">
      <c r="A301" s="298" t="s">
        <v>1493</v>
      </c>
      <c r="B301" s="299" t="s">
        <v>1534</v>
      </c>
      <c r="C301" s="299" t="s">
        <v>1702</v>
      </c>
      <c r="D301" s="297">
        <v>30049000200</v>
      </c>
      <c r="E301" s="315">
        <f t="shared" si="10"/>
        <v>69.7</v>
      </c>
      <c r="K301" s="335">
        <v>30111001200</v>
      </c>
      <c r="L301" s="273">
        <v>74.3</v>
      </c>
    </row>
    <row r="302" spans="1:12" s="188" customFormat="1" ht="15" thickBot="1" x14ac:dyDescent="0.35">
      <c r="A302" s="257" t="s">
        <v>1493</v>
      </c>
      <c r="B302" s="278" t="s">
        <v>1534</v>
      </c>
      <c r="C302" s="278" t="s">
        <v>1702</v>
      </c>
      <c r="D302" s="279">
        <v>30049000300</v>
      </c>
      <c r="E302" s="310">
        <f t="shared" si="10"/>
        <v>43.6</v>
      </c>
      <c r="K302" s="25">
        <v>30111001300</v>
      </c>
      <c r="L302" s="28">
        <v>82.5</v>
      </c>
    </row>
    <row r="303" spans="1:12" s="188" customFormat="1" x14ac:dyDescent="0.3">
      <c r="A303" s="298" t="s">
        <v>1493</v>
      </c>
      <c r="B303" s="299" t="s">
        <v>1534</v>
      </c>
      <c r="C303" s="299" t="s">
        <v>1702</v>
      </c>
      <c r="D303" s="297">
        <v>30049000400</v>
      </c>
      <c r="E303" s="315">
        <f t="shared" si="10"/>
        <v>74.2</v>
      </c>
      <c r="K303" s="5">
        <v>30111001402</v>
      </c>
      <c r="L303" s="188">
        <v>74.599999999999994</v>
      </c>
    </row>
    <row r="304" spans="1:12" s="188" customFormat="1" x14ac:dyDescent="0.3">
      <c r="A304" s="257" t="s">
        <v>1493</v>
      </c>
      <c r="B304" s="278" t="s">
        <v>1534</v>
      </c>
      <c r="C304" s="278" t="s">
        <v>1702</v>
      </c>
      <c r="D304" s="279">
        <v>30049000501</v>
      </c>
      <c r="E304" s="310">
        <f t="shared" si="10"/>
        <v>76.5</v>
      </c>
      <c r="K304" s="251">
        <v>30111001403</v>
      </c>
      <c r="L304" s="269">
        <v>70.7</v>
      </c>
    </row>
    <row r="305" spans="1:12" s="188" customFormat="1" ht="15" thickBot="1" x14ac:dyDescent="0.35">
      <c r="A305" s="298" t="s">
        <v>1493</v>
      </c>
      <c r="B305" s="299" t="s">
        <v>1534</v>
      </c>
      <c r="C305" s="299" t="s">
        <v>1702</v>
      </c>
      <c r="D305" s="297">
        <v>30049000503</v>
      </c>
      <c r="E305" s="315">
        <f t="shared" si="10"/>
        <v>69.3</v>
      </c>
      <c r="K305" s="21">
        <v>30111001404</v>
      </c>
      <c r="L305" s="24">
        <v>68.2</v>
      </c>
    </row>
    <row r="306" spans="1:12" s="188" customFormat="1" x14ac:dyDescent="0.3">
      <c r="A306" s="257" t="s">
        <v>1493</v>
      </c>
      <c r="B306" s="278" t="s">
        <v>1534</v>
      </c>
      <c r="C306" s="278" t="s">
        <v>1702</v>
      </c>
      <c r="D306" s="279">
        <v>30049000504</v>
      </c>
      <c r="E306" s="310">
        <f t="shared" si="10"/>
        <v>79.900000000000006</v>
      </c>
      <c r="K306" s="16">
        <v>30111001501</v>
      </c>
      <c r="L306" s="19">
        <v>68.400000000000006</v>
      </c>
    </row>
    <row r="307" spans="1:12" s="188" customFormat="1" x14ac:dyDescent="0.3">
      <c r="A307" s="298" t="s">
        <v>1493</v>
      </c>
      <c r="B307" s="299" t="s">
        <v>1534</v>
      </c>
      <c r="C307" s="299" t="s">
        <v>1702</v>
      </c>
      <c r="D307" s="297">
        <v>30049000600</v>
      </c>
      <c r="E307" s="315">
        <f t="shared" si="10"/>
        <v>70.599999999999994</v>
      </c>
      <c r="K307" s="5">
        <v>30111001502</v>
      </c>
      <c r="L307" s="188">
        <v>56.7</v>
      </c>
    </row>
    <row r="308" spans="1:12" s="188" customFormat="1" x14ac:dyDescent="0.3">
      <c r="A308" s="257" t="s">
        <v>1493</v>
      </c>
      <c r="B308" s="278" t="s">
        <v>1534</v>
      </c>
      <c r="C308" s="278" t="s">
        <v>1702</v>
      </c>
      <c r="D308" s="279">
        <v>30049000701</v>
      </c>
      <c r="E308" s="310">
        <f t="shared" si="10"/>
        <v>73.8</v>
      </c>
      <c r="K308" s="16">
        <v>30111001702</v>
      </c>
      <c r="L308" s="19">
        <v>75.099999999999994</v>
      </c>
    </row>
    <row r="309" spans="1:12" s="188" customFormat="1" x14ac:dyDescent="0.3">
      <c r="A309" s="298" t="s">
        <v>1493</v>
      </c>
      <c r="B309" s="299" t="s">
        <v>1534</v>
      </c>
      <c r="C309" s="299" t="s">
        <v>1702</v>
      </c>
      <c r="D309" s="297">
        <v>30049000702</v>
      </c>
      <c r="E309" s="315">
        <f t="shared" si="10"/>
        <v>76.099999999999994</v>
      </c>
      <c r="K309" s="5">
        <v>30111001703</v>
      </c>
      <c r="L309" s="188">
        <v>72.8</v>
      </c>
    </row>
    <row r="310" spans="1:12" s="188" customFormat="1" x14ac:dyDescent="0.3">
      <c r="A310" s="257" t="s">
        <v>1493</v>
      </c>
      <c r="B310" s="278" t="s">
        <v>1534</v>
      </c>
      <c r="C310" s="278" t="s">
        <v>1702</v>
      </c>
      <c r="D310" s="279">
        <v>30049000800</v>
      </c>
      <c r="E310" s="310">
        <f t="shared" si="10"/>
        <v>67</v>
      </c>
      <c r="K310" s="16">
        <v>30111001704</v>
      </c>
      <c r="L310" s="19">
        <v>73.2</v>
      </c>
    </row>
    <row r="311" spans="1:12" s="188" customFormat="1" x14ac:dyDescent="0.3">
      <c r="A311" s="298" t="s">
        <v>1493</v>
      </c>
      <c r="B311" s="299" t="s">
        <v>1534</v>
      </c>
      <c r="C311" s="299" t="s">
        <v>1702</v>
      </c>
      <c r="D311" s="297">
        <v>30049001000</v>
      </c>
      <c r="E311" s="315">
        <f t="shared" si="10"/>
        <v>78.3</v>
      </c>
      <c r="K311" s="5">
        <v>30111001801</v>
      </c>
      <c r="L311" s="188">
        <v>83.5</v>
      </c>
    </row>
    <row r="312" spans="1:12" s="188" customFormat="1" x14ac:dyDescent="0.3">
      <c r="A312" s="257" t="s">
        <v>1493</v>
      </c>
      <c r="B312" s="278" t="s">
        <v>1534</v>
      </c>
      <c r="C312" s="278" t="s">
        <v>1702</v>
      </c>
      <c r="D312" s="279">
        <v>30049001202</v>
      </c>
      <c r="E312" s="310">
        <f t="shared" si="10"/>
        <v>68.8</v>
      </c>
      <c r="K312" s="16">
        <v>30111001803</v>
      </c>
      <c r="L312" s="19">
        <v>80.5</v>
      </c>
    </row>
    <row r="313" spans="1:12" s="188" customFormat="1" x14ac:dyDescent="0.3">
      <c r="A313" s="298" t="s">
        <v>1493</v>
      </c>
      <c r="B313" s="299" t="s">
        <v>1535</v>
      </c>
      <c r="C313" s="299" t="s">
        <v>1703</v>
      </c>
      <c r="D313" s="297">
        <v>30049000400</v>
      </c>
      <c r="E313" s="315">
        <f t="shared" si="10"/>
        <v>74.2</v>
      </c>
      <c r="K313" s="5">
        <v>30111001804</v>
      </c>
      <c r="L313" s="188">
        <v>75.7</v>
      </c>
    </row>
    <row r="314" spans="1:12" s="188" customFormat="1" x14ac:dyDescent="0.3">
      <c r="A314" s="257" t="s">
        <v>1493</v>
      </c>
      <c r="B314" s="278" t="s">
        <v>1535</v>
      </c>
      <c r="C314" s="278" t="s">
        <v>1703</v>
      </c>
      <c r="D314" s="279">
        <v>30049000501</v>
      </c>
      <c r="E314" s="310">
        <f t="shared" si="10"/>
        <v>76.5</v>
      </c>
      <c r="K314" s="251">
        <v>30111001805</v>
      </c>
      <c r="L314" s="269">
        <v>77.5</v>
      </c>
    </row>
    <row r="315" spans="1:12" s="188" customFormat="1" ht="15" thickBot="1" x14ac:dyDescent="0.35">
      <c r="A315" s="298" t="s">
        <v>1493</v>
      </c>
      <c r="B315" s="299" t="s">
        <v>1535</v>
      </c>
      <c r="C315" s="299" t="s">
        <v>1703</v>
      </c>
      <c r="D315" s="297">
        <v>30049000503</v>
      </c>
      <c r="E315" s="315">
        <f t="shared" si="10"/>
        <v>69.3</v>
      </c>
      <c r="K315" s="21">
        <v>30111001806</v>
      </c>
      <c r="L315" s="24">
        <v>72.7</v>
      </c>
    </row>
    <row r="316" spans="1:12" s="188" customFormat="1" x14ac:dyDescent="0.3">
      <c r="A316" s="257" t="s">
        <v>1493</v>
      </c>
      <c r="B316" s="278" t="s">
        <v>1535</v>
      </c>
      <c r="C316" s="278" t="s">
        <v>1703</v>
      </c>
      <c r="D316" s="279">
        <v>30049000504</v>
      </c>
      <c r="E316" s="310">
        <f t="shared" si="10"/>
        <v>79.900000000000006</v>
      </c>
      <c r="K316" s="16">
        <v>30111001901</v>
      </c>
      <c r="L316" s="19">
        <v>76.3</v>
      </c>
    </row>
    <row r="317" spans="1:12" s="188" customFormat="1" x14ac:dyDescent="0.3">
      <c r="A317" s="298" t="s">
        <v>1493</v>
      </c>
      <c r="B317" s="299" t="s">
        <v>1535</v>
      </c>
      <c r="C317" s="299" t="s">
        <v>1703</v>
      </c>
      <c r="D317" s="297">
        <v>30049000701</v>
      </c>
      <c r="E317" s="315">
        <f t="shared" si="10"/>
        <v>73.8</v>
      </c>
      <c r="K317" s="5">
        <v>30111001902</v>
      </c>
      <c r="L317" s="188">
        <v>70.8</v>
      </c>
    </row>
    <row r="318" spans="1:12" s="188" customFormat="1" x14ac:dyDescent="0.3">
      <c r="A318" s="257" t="s">
        <v>1493</v>
      </c>
      <c r="B318" s="278" t="s">
        <v>1535</v>
      </c>
      <c r="C318" s="278" t="s">
        <v>1703</v>
      </c>
      <c r="D318" s="279">
        <v>30049000702</v>
      </c>
      <c r="E318" s="310">
        <f t="shared" si="10"/>
        <v>76.099999999999994</v>
      </c>
      <c r="K318" s="251">
        <v>30111940001</v>
      </c>
      <c r="L318" s="269">
        <v>64.8</v>
      </c>
    </row>
    <row r="319" spans="1:12" s="188" customFormat="1" ht="15" thickBot="1" x14ac:dyDescent="0.35">
      <c r="A319" s="298" t="s">
        <v>1493</v>
      </c>
      <c r="B319" s="299" t="s">
        <v>1535</v>
      </c>
      <c r="C319" s="299" t="s">
        <v>1703</v>
      </c>
      <c r="D319" s="297">
        <v>30049000800</v>
      </c>
      <c r="E319" s="315">
        <f t="shared" si="10"/>
        <v>67</v>
      </c>
      <c r="K319" s="21">
        <v>30111940002</v>
      </c>
      <c r="L319" s="24">
        <v>71.5</v>
      </c>
    </row>
    <row r="320" spans="1:12" s="188" customFormat="1" x14ac:dyDescent="0.3">
      <c r="A320" s="257" t="s">
        <v>1493</v>
      </c>
      <c r="B320" s="278" t="s">
        <v>1535</v>
      </c>
      <c r="C320" s="278" t="s">
        <v>1703</v>
      </c>
      <c r="D320" s="279">
        <v>30049000900</v>
      </c>
      <c r="E320" s="310">
        <f t="shared" si="10"/>
        <v>67.400000000000006</v>
      </c>
    </row>
    <row r="321" spans="1:13" s="188" customFormat="1" x14ac:dyDescent="0.3">
      <c r="A321" s="298" t="s">
        <v>1493</v>
      </c>
      <c r="B321" s="299" t="s">
        <v>1535</v>
      </c>
      <c r="C321" s="299" t="s">
        <v>1703</v>
      </c>
      <c r="D321" s="297">
        <v>30049001000</v>
      </c>
      <c r="E321" s="315">
        <f t="shared" si="10"/>
        <v>78.3</v>
      </c>
    </row>
    <row r="322" spans="1:13" x14ac:dyDescent="0.3">
      <c r="A322" s="257" t="s">
        <v>1493</v>
      </c>
      <c r="B322" s="278" t="s">
        <v>1536</v>
      </c>
      <c r="C322" s="278" t="s">
        <v>1704</v>
      </c>
      <c r="D322" s="279">
        <v>30049000400</v>
      </c>
      <c r="E322" s="310">
        <f t="shared" si="10"/>
        <v>74.2</v>
      </c>
      <c r="F322" s="188"/>
      <c r="I322" s="188"/>
      <c r="K322" s="188"/>
      <c r="M322" s="188"/>
    </row>
    <row r="323" spans="1:13" s="188" customFormat="1" x14ac:dyDescent="0.3">
      <c r="A323" s="298" t="s">
        <v>1493</v>
      </c>
      <c r="B323" s="299" t="s">
        <v>1536</v>
      </c>
      <c r="C323" s="299" t="s">
        <v>1704</v>
      </c>
      <c r="D323" s="297">
        <v>30049000900</v>
      </c>
      <c r="E323" s="315">
        <f t="shared" si="10"/>
        <v>67.400000000000006</v>
      </c>
    </row>
    <row r="324" spans="1:13" s="188" customFormat="1" x14ac:dyDescent="0.3">
      <c r="A324" s="257" t="s">
        <v>1493</v>
      </c>
      <c r="B324" s="278" t="s">
        <v>1536</v>
      </c>
      <c r="C324" s="278" t="s">
        <v>1704</v>
      </c>
      <c r="D324" s="279">
        <v>30049001000</v>
      </c>
      <c r="E324" s="310">
        <f t="shared" si="10"/>
        <v>78.3</v>
      </c>
    </row>
    <row r="325" spans="1:13" s="188" customFormat="1" x14ac:dyDescent="0.3">
      <c r="A325" s="298" t="s">
        <v>1493</v>
      </c>
      <c r="B325" s="299" t="s">
        <v>1536</v>
      </c>
      <c r="C325" s="299" t="s">
        <v>1704</v>
      </c>
      <c r="D325" s="297">
        <v>30049001101</v>
      </c>
      <c r="E325" s="315">
        <f t="shared" si="10"/>
        <v>60.6</v>
      </c>
    </row>
    <row r="326" spans="1:13" s="188" customFormat="1" x14ac:dyDescent="0.3">
      <c r="A326" s="257" t="s">
        <v>1493</v>
      </c>
      <c r="B326" s="278" t="s">
        <v>1536</v>
      </c>
      <c r="C326" s="278" t="s">
        <v>1704</v>
      </c>
      <c r="D326" s="279">
        <v>30049001102</v>
      </c>
      <c r="E326" s="310">
        <f t="shared" si="10"/>
        <v>81.2</v>
      </c>
    </row>
    <row r="327" spans="1:13" s="188" customFormat="1" x14ac:dyDescent="0.3">
      <c r="A327" s="298" t="s">
        <v>1493</v>
      </c>
      <c r="B327" s="299" t="s">
        <v>1536</v>
      </c>
      <c r="C327" s="299" t="s">
        <v>1704</v>
      </c>
      <c r="D327" s="297">
        <v>30049001201</v>
      </c>
      <c r="E327" s="315">
        <f t="shared" si="10"/>
        <v>65.3</v>
      </c>
      <c r="M327"/>
    </row>
    <row r="328" spans="1:13" s="188" customFormat="1" ht="15" thickBot="1" x14ac:dyDescent="0.35">
      <c r="A328" s="259" t="s">
        <v>1493</v>
      </c>
      <c r="B328" s="281" t="s">
        <v>1536</v>
      </c>
      <c r="C328" s="281" t="s">
        <v>1704</v>
      </c>
      <c r="D328" s="282">
        <v>30049001202</v>
      </c>
      <c r="E328" s="313">
        <f t="shared" si="10"/>
        <v>68.8</v>
      </c>
    </row>
    <row r="329" spans="1:13" x14ac:dyDescent="0.3">
      <c r="A329" s="254" t="s">
        <v>53</v>
      </c>
      <c r="F329" s="188"/>
      <c r="I329" s="188"/>
      <c r="K329" s="188"/>
      <c r="M329" s="188"/>
    </row>
    <row r="330" spans="1:13" s="188" customFormat="1" ht="15" thickBot="1" x14ac:dyDescent="0.35">
      <c r="A330" s="258" t="s">
        <v>53</v>
      </c>
      <c r="B330" s="253" t="s">
        <v>1515</v>
      </c>
      <c r="C330" s="253" t="s">
        <v>1683</v>
      </c>
      <c r="D330" s="280">
        <v>30051050100</v>
      </c>
      <c r="E330" s="311">
        <f>VLOOKUP(D330,$K$1:$L$319, 2, FALSE)</f>
        <v>41.6</v>
      </c>
    </row>
    <row r="331" spans="1:13" s="188" customFormat="1" x14ac:dyDescent="0.3">
      <c r="A331" s="254" t="s">
        <v>55</v>
      </c>
      <c r="B331" s="45"/>
      <c r="C331" s="45"/>
      <c r="E331" s="3"/>
    </row>
    <row r="332" spans="1:13" x14ac:dyDescent="0.3">
      <c r="A332" s="298" t="s">
        <v>55</v>
      </c>
      <c r="B332" s="299" t="s">
        <v>1537</v>
      </c>
      <c r="C332" s="299" t="s">
        <v>1720</v>
      </c>
      <c r="D332" s="297">
        <v>30053000100</v>
      </c>
      <c r="E332" s="315">
        <f t="shared" ref="E332:E337" si="11">VLOOKUP(D332,$K$1:$L$319, 2, FALSE)</f>
        <v>43</v>
      </c>
      <c r="F332" s="188"/>
      <c r="I332" s="188"/>
      <c r="K332" s="188"/>
      <c r="M332" s="188"/>
    </row>
    <row r="333" spans="1:13" s="188" customFormat="1" x14ac:dyDescent="0.3">
      <c r="A333" s="257" t="s">
        <v>55</v>
      </c>
      <c r="B333" s="278" t="s">
        <v>1537</v>
      </c>
      <c r="C333" s="278" t="s">
        <v>1720</v>
      </c>
      <c r="D333" s="279">
        <v>30053000200</v>
      </c>
      <c r="E333" s="310">
        <f t="shared" si="11"/>
        <v>59.4</v>
      </c>
    </row>
    <row r="334" spans="1:13" s="188" customFormat="1" x14ac:dyDescent="0.3">
      <c r="A334" s="298" t="s">
        <v>55</v>
      </c>
      <c r="B334" s="299" t="s">
        <v>1537</v>
      </c>
      <c r="C334" s="299" t="s">
        <v>1720</v>
      </c>
      <c r="D334" s="297">
        <v>30053000300</v>
      </c>
      <c r="E334" s="315">
        <f t="shared" si="11"/>
        <v>55.1</v>
      </c>
      <c r="M334"/>
    </row>
    <row r="335" spans="1:13" s="188" customFormat="1" x14ac:dyDescent="0.3">
      <c r="A335" s="257" t="s">
        <v>55</v>
      </c>
      <c r="B335" s="278" t="s">
        <v>1537</v>
      </c>
      <c r="C335" s="278" t="s">
        <v>1720</v>
      </c>
      <c r="D335" s="279">
        <v>30053000401</v>
      </c>
      <c r="E335" s="310">
        <f t="shared" si="11"/>
        <v>28.3</v>
      </c>
    </row>
    <row r="336" spans="1:13" s="188" customFormat="1" x14ac:dyDescent="0.3">
      <c r="A336" s="298" t="s">
        <v>55</v>
      </c>
      <c r="B336" s="299" t="s">
        <v>1537</v>
      </c>
      <c r="C336" s="299" t="s">
        <v>1720</v>
      </c>
      <c r="D336" s="297">
        <v>30053000402</v>
      </c>
      <c r="E336" s="315">
        <f t="shared" si="11"/>
        <v>29</v>
      </c>
    </row>
    <row r="337" spans="1:13" s="188" customFormat="1" ht="15" thickBot="1" x14ac:dyDescent="0.35">
      <c r="A337" s="259" t="s">
        <v>55</v>
      </c>
      <c r="B337" s="281" t="s">
        <v>1537</v>
      </c>
      <c r="C337" s="281" t="s">
        <v>1720</v>
      </c>
      <c r="D337" s="282">
        <v>30053000500</v>
      </c>
      <c r="E337" s="313">
        <f t="shared" si="11"/>
        <v>35.200000000000003</v>
      </c>
      <c r="M337"/>
    </row>
    <row r="338" spans="1:13" s="188" customFormat="1" x14ac:dyDescent="0.3">
      <c r="A338" s="254" t="s">
        <v>59</v>
      </c>
      <c r="B338" s="45"/>
      <c r="C338" s="45"/>
      <c r="E338" s="3"/>
    </row>
    <row r="339" spans="1:13" x14ac:dyDescent="0.3">
      <c r="A339" s="298" t="s">
        <v>59</v>
      </c>
      <c r="B339" s="299" t="s">
        <v>1504</v>
      </c>
      <c r="C339" s="299" t="s">
        <v>1554</v>
      </c>
      <c r="D339" s="297">
        <v>30057000101</v>
      </c>
      <c r="E339" s="315">
        <f>VLOOKUP(D339,$K$1:$L$319, 2, FALSE)</f>
        <v>29.7</v>
      </c>
      <c r="F339" s="188"/>
      <c r="I339" s="188"/>
      <c r="K339" s="188"/>
      <c r="M339" s="188"/>
    </row>
    <row r="340" spans="1:13" s="188" customFormat="1" x14ac:dyDescent="0.3">
      <c r="A340" s="257" t="s">
        <v>59</v>
      </c>
      <c r="B340" s="278" t="s">
        <v>1504</v>
      </c>
      <c r="C340" s="278" t="s">
        <v>1554</v>
      </c>
      <c r="D340" s="279">
        <v>30057000102</v>
      </c>
      <c r="E340" s="310">
        <f>VLOOKUP(D340,$K$1:$L$319, 2, FALSE)</f>
        <v>20.399999999999999</v>
      </c>
      <c r="M340"/>
    </row>
    <row r="341" spans="1:13" s="188" customFormat="1" x14ac:dyDescent="0.3">
      <c r="A341" s="298" t="s">
        <v>59</v>
      </c>
      <c r="B341" s="299" t="s">
        <v>1504</v>
      </c>
      <c r="C341" s="299" t="s">
        <v>1554</v>
      </c>
      <c r="D341" s="297">
        <v>30057000200</v>
      </c>
      <c r="E341" s="315">
        <f>VLOOKUP(D341,$K$1:$L$319, 2, FALSE)</f>
        <v>40.9</v>
      </c>
    </row>
    <row r="342" spans="1:13" s="188" customFormat="1" ht="15" thickBot="1" x14ac:dyDescent="0.35">
      <c r="A342" s="259" t="s">
        <v>59</v>
      </c>
      <c r="B342" s="281" t="s">
        <v>1504</v>
      </c>
      <c r="C342" s="281" t="s">
        <v>1554</v>
      </c>
      <c r="D342" s="282">
        <v>30057000300</v>
      </c>
      <c r="E342" s="313">
        <f>VLOOKUP(D342,$K$1:$L$319, 2, FALSE)</f>
        <v>41.1</v>
      </c>
      <c r="M342"/>
    </row>
    <row r="343" spans="1:13" s="188" customFormat="1" x14ac:dyDescent="0.3">
      <c r="A343" s="254" t="s">
        <v>57</v>
      </c>
      <c r="B343" s="45"/>
      <c r="C343" s="45"/>
      <c r="E343" s="3"/>
    </row>
    <row r="344" spans="1:13" s="188" customFormat="1" ht="15" thickBot="1" x14ac:dyDescent="0.35">
      <c r="A344" s="258" t="s">
        <v>57</v>
      </c>
      <c r="B344" s="253" t="s">
        <v>1510</v>
      </c>
      <c r="C344" s="253" t="s">
        <v>1678</v>
      </c>
      <c r="D344" s="280">
        <v>30055954000</v>
      </c>
      <c r="E344" s="311">
        <f>VLOOKUP(D344,$K$1:$L$319, 2, FALSE)</f>
        <v>46.9</v>
      </c>
      <c r="M344"/>
    </row>
    <row r="345" spans="1:13" x14ac:dyDescent="0.3">
      <c r="A345" s="254" t="s">
        <v>61</v>
      </c>
      <c r="F345" s="188"/>
      <c r="I345" s="188"/>
      <c r="K345" s="188"/>
      <c r="M345" s="188"/>
    </row>
    <row r="346" spans="1:13" s="188" customFormat="1" ht="15" thickBot="1" x14ac:dyDescent="0.35">
      <c r="A346" s="259" t="s">
        <v>61</v>
      </c>
      <c r="B346" s="281" t="s">
        <v>1516</v>
      </c>
      <c r="C346" s="281" t="s">
        <v>1684</v>
      </c>
      <c r="D346" s="282">
        <v>30059000100</v>
      </c>
      <c r="E346" s="313">
        <f>VLOOKUP(D346,$K$1:$L$319, 2, FALSE)</f>
        <v>25.9</v>
      </c>
    </row>
    <row r="347" spans="1:13" x14ac:dyDescent="0.3">
      <c r="A347" s="254" t="s">
        <v>63</v>
      </c>
      <c r="F347" s="188"/>
      <c r="I347" s="188"/>
      <c r="K347" s="188"/>
      <c r="M347" s="188"/>
    </row>
    <row r="348" spans="1:13" s="188" customFormat="1" x14ac:dyDescent="0.3">
      <c r="A348" s="298" t="s">
        <v>63</v>
      </c>
      <c r="B348" s="299" t="s">
        <v>1524</v>
      </c>
      <c r="C348" s="299" t="s">
        <v>1692</v>
      </c>
      <c r="D348" s="297">
        <v>30061964500</v>
      </c>
      <c r="E348" s="315">
        <f>VLOOKUP(D348,$K$1:$L$319, 2, FALSE)</f>
        <v>44.7</v>
      </c>
    </row>
    <row r="349" spans="1:13" s="188" customFormat="1" ht="15" thickBot="1" x14ac:dyDescent="0.35">
      <c r="A349" s="259" t="s">
        <v>63</v>
      </c>
      <c r="B349" s="281" t="s">
        <v>1524</v>
      </c>
      <c r="C349" s="281" t="s">
        <v>1692</v>
      </c>
      <c r="D349" s="282">
        <v>30061964600</v>
      </c>
      <c r="E349" s="313">
        <f>VLOOKUP(D349,$K$1:$L$319, 2, FALSE)</f>
        <v>32.299999999999997</v>
      </c>
    </row>
    <row r="350" spans="1:13" s="188" customFormat="1" x14ac:dyDescent="0.3">
      <c r="A350" s="254" t="s">
        <v>1494</v>
      </c>
      <c r="B350" s="45"/>
      <c r="C350" s="45"/>
      <c r="E350" s="3"/>
    </row>
    <row r="351" spans="1:13" s="188" customFormat="1" x14ac:dyDescent="0.3">
      <c r="A351" s="298" t="s">
        <v>1494</v>
      </c>
      <c r="B351" s="299" t="s">
        <v>1524</v>
      </c>
      <c r="C351" s="299" t="s">
        <v>1692</v>
      </c>
      <c r="D351" s="297">
        <v>30063001601</v>
      </c>
      <c r="E351" s="315">
        <f t="shared" ref="E351:E382" si="12">VLOOKUP(D351,$K$1:$L$319, 2, FALSE)</f>
        <v>66.2</v>
      </c>
      <c r="K351" s="5"/>
      <c r="M351"/>
    </row>
    <row r="352" spans="1:13" s="188" customFormat="1" x14ac:dyDescent="0.3">
      <c r="A352" s="257" t="s">
        <v>1494</v>
      </c>
      <c r="B352" s="278" t="s">
        <v>1524</v>
      </c>
      <c r="C352" s="278" t="s">
        <v>1692</v>
      </c>
      <c r="D352" s="279">
        <v>30063001602</v>
      </c>
      <c r="E352" s="310">
        <f t="shared" si="12"/>
        <v>65.3</v>
      </c>
      <c r="K352" s="5"/>
    </row>
    <row r="353" spans="1:13" x14ac:dyDescent="0.3">
      <c r="A353" s="298" t="s">
        <v>1494</v>
      </c>
      <c r="B353" s="299" t="s">
        <v>1538</v>
      </c>
      <c r="C353" s="299" t="s">
        <v>1705</v>
      </c>
      <c r="D353" s="297">
        <v>30063000400</v>
      </c>
      <c r="E353" s="315">
        <f t="shared" si="12"/>
        <v>67.8</v>
      </c>
      <c r="K353" s="5"/>
      <c r="M353" s="188"/>
    </row>
    <row r="354" spans="1:13" s="188" customFormat="1" x14ac:dyDescent="0.3">
      <c r="A354" s="257" t="s">
        <v>1494</v>
      </c>
      <c r="B354" s="278" t="s">
        <v>1538</v>
      </c>
      <c r="C354" s="278" t="s">
        <v>1705</v>
      </c>
      <c r="D354" s="279">
        <v>30063000501</v>
      </c>
      <c r="E354" s="310">
        <f t="shared" si="12"/>
        <v>64.099999999999994</v>
      </c>
      <c r="K354" s="5"/>
    </row>
    <row r="355" spans="1:13" x14ac:dyDescent="0.3">
      <c r="A355" s="298" t="s">
        <v>1494</v>
      </c>
      <c r="B355" s="299" t="s">
        <v>1538</v>
      </c>
      <c r="C355" s="299" t="s">
        <v>1705</v>
      </c>
      <c r="D355" s="297">
        <v>30063000502</v>
      </c>
      <c r="E355" s="315">
        <f t="shared" si="12"/>
        <v>69.3</v>
      </c>
      <c r="K355" s="5"/>
      <c r="M355" s="188"/>
    </row>
    <row r="356" spans="1:13" s="188" customFormat="1" x14ac:dyDescent="0.3">
      <c r="A356" s="257" t="s">
        <v>1494</v>
      </c>
      <c r="B356" s="278" t="s">
        <v>1538</v>
      </c>
      <c r="C356" s="278" t="s">
        <v>1705</v>
      </c>
      <c r="D356" s="279">
        <v>30063001200</v>
      </c>
      <c r="E356" s="310">
        <f t="shared" si="12"/>
        <v>72.400000000000006</v>
      </c>
      <c r="K356" s="5"/>
    </row>
    <row r="357" spans="1:13" s="188" customFormat="1" x14ac:dyDescent="0.3">
      <c r="A357" s="298" t="s">
        <v>1494</v>
      </c>
      <c r="B357" s="299" t="s">
        <v>1538</v>
      </c>
      <c r="C357" s="299" t="s">
        <v>1705</v>
      </c>
      <c r="D357" s="297">
        <v>30063001302</v>
      </c>
      <c r="E357" s="315">
        <f t="shared" si="12"/>
        <v>80.900000000000006</v>
      </c>
      <c r="K357" s="5"/>
    </row>
    <row r="358" spans="1:13" s="188" customFormat="1" x14ac:dyDescent="0.3">
      <c r="A358" s="257" t="s">
        <v>1494</v>
      </c>
      <c r="B358" s="278" t="s">
        <v>1538</v>
      </c>
      <c r="C358" s="278" t="s">
        <v>1705</v>
      </c>
      <c r="D358" s="279">
        <v>30063001304</v>
      </c>
      <c r="E358" s="310">
        <f t="shared" si="12"/>
        <v>80.900000000000006</v>
      </c>
      <c r="K358" s="5"/>
    </row>
    <row r="359" spans="1:13" s="188" customFormat="1" x14ac:dyDescent="0.3">
      <c r="A359" s="298" t="s">
        <v>1494</v>
      </c>
      <c r="B359" s="299" t="s">
        <v>1538</v>
      </c>
      <c r="C359" s="299" t="s">
        <v>1705</v>
      </c>
      <c r="D359" s="297">
        <v>30063001401</v>
      </c>
      <c r="E359" s="315">
        <f t="shared" si="12"/>
        <v>66.5</v>
      </c>
      <c r="K359" s="5"/>
    </row>
    <row r="360" spans="1:13" s="188" customFormat="1" x14ac:dyDescent="0.3">
      <c r="A360" s="257" t="s">
        <v>1494</v>
      </c>
      <c r="B360" s="278" t="s">
        <v>1538</v>
      </c>
      <c r="C360" s="278" t="s">
        <v>1705</v>
      </c>
      <c r="D360" s="279">
        <v>30063001402</v>
      </c>
      <c r="E360" s="310">
        <f t="shared" si="12"/>
        <v>61</v>
      </c>
      <c r="K360" s="5"/>
    </row>
    <row r="361" spans="1:13" s="188" customFormat="1" x14ac:dyDescent="0.3">
      <c r="A361" s="298" t="s">
        <v>1494</v>
      </c>
      <c r="B361" s="299" t="s">
        <v>1538</v>
      </c>
      <c r="C361" s="299" t="s">
        <v>1705</v>
      </c>
      <c r="D361" s="297">
        <v>30063001501</v>
      </c>
      <c r="E361" s="315">
        <f t="shared" si="12"/>
        <v>70.8</v>
      </c>
      <c r="K361" s="5"/>
    </row>
    <row r="362" spans="1:13" s="188" customFormat="1" x14ac:dyDescent="0.3">
      <c r="A362" s="257" t="s">
        <v>1494</v>
      </c>
      <c r="B362" s="278" t="s">
        <v>1538</v>
      </c>
      <c r="C362" s="278" t="s">
        <v>1705</v>
      </c>
      <c r="D362" s="279">
        <v>30063001502</v>
      </c>
      <c r="E362" s="310">
        <f t="shared" si="12"/>
        <v>64.3</v>
      </c>
      <c r="K362" s="5"/>
    </row>
    <row r="363" spans="1:13" s="188" customFormat="1" x14ac:dyDescent="0.3">
      <c r="A363" s="298" t="s">
        <v>1494</v>
      </c>
      <c r="B363" s="299" t="s">
        <v>1539</v>
      </c>
      <c r="C363" s="299" t="s">
        <v>1706</v>
      </c>
      <c r="D363" s="297">
        <v>30063000100</v>
      </c>
      <c r="E363" s="315">
        <f t="shared" si="12"/>
        <v>77.5</v>
      </c>
      <c r="K363" s="5"/>
    </row>
    <row r="364" spans="1:13" x14ac:dyDescent="0.3">
      <c r="A364" s="257" t="s">
        <v>1494</v>
      </c>
      <c r="B364" s="278" t="s">
        <v>1539</v>
      </c>
      <c r="C364" s="278" t="s">
        <v>1706</v>
      </c>
      <c r="D364" s="279">
        <v>30063000203</v>
      </c>
      <c r="E364" s="310">
        <f t="shared" si="12"/>
        <v>67</v>
      </c>
      <c r="K364" s="5"/>
      <c r="M364" s="188"/>
    </row>
    <row r="365" spans="1:13" s="188" customFormat="1" x14ac:dyDescent="0.3">
      <c r="A365" s="298" t="s">
        <v>1494</v>
      </c>
      <c r="B365" s="299" t="s">
        <v>1539</v>
      </c>
      <c r="C365" s="299" t="s">
        <v>1706</v>
      </c>
      <c r="D365" s="297">
        <v>30063000204</v>
      </c>
      <c r="E365" s="315">
        <f t="shared" si="12"/>
        <v>64.3</v>
      </c>
      <c r="K365" s="5"/>
      <c r="M365"/>
    </row>
    <row r="366" spans="1:13" s="188" customFormat="1" x14ac:dyDescent="0.3">
      <c r="A366" s="257" t="s">
        <v>1494</v>
      </c>
      <c r="B366" s="278" t="s">
        <v>1539</v>
      </c>
      <c r="C366" s="278" t="s">
        <v>1706</v>
      </c>
      <c r="D366" s="279">
        <v>30063000300</v>
      </c>
      <c r="E366" s="310">
        <f t="shared" si="12"/>
        <v>59.6</v>
      </c>
      <c r="K366" s="5"/>
    </row>
    <row r="367" spans="1:13" s="188" customFormat="1" x14ac:dyDescent="0.3">
      <c r="A367" s="298" t="s">
        <v>1494</v>
      </c>
      <c r="B367" s="299" t="s">
        <v>1539</v>
      </c>
      <c r="C367" s="299" t="s">
        <v>1706</v>
      </c>
      <c r="D367" s="297">
        <v>30063000400</v>
      </c>
      <c r="E367" s="315">
        <f t="shared" si="12"/>
        <v>67.8</v>
      </c>
      <c r="K367" s="5"/>
    </row>
    <row r="368" spans="1:13" s="188" customFormat="1" x14ac:dyDescent="0.3">
      <c r="A368" s="257" t="s">
        <v>1494</v>
      </c>
      <c r="B368" s="278" t="s">
        <v>1539</v>
      </c>
      <c r="C368" s="278" t="s">
        <v>1706</v>
      </c>
      <c r="D368" s="279">
        <v>30063000501</v>
      </c>
      <c r="E368" s="310">
        <f t="shared" si="12"/>
        <v>64.099999999999994</v>
      </c>
      <c r="K368" s="5"/>
    </row>
    <row r="369" spans="1:13" s="188" customFormat="1" x14ac:dyDescent="0.3">
      <c r="A369" s="298" t="s">
        <v>1494</v>
      </c>
      <c r="B369" s="299" t="s">
        <v>1539</v>
      </c>
      <c r="C369" s="299" t="s">
        <v>1706</v>
      </c>
      <c r="D369" s="297">
        <v>30063000502</v>
      </c>
      <c r="E369" s="315">
        <f t="shared" si="12"/>
        <v>69.3</v>
      </c>
      <c r="K369" s="5"/>
    </row>
    <row r="370" spans="1:13" s="188" customFormat="1" x14ac:dyDescent="0.3">
      <c r="A370" s="257" t="s">
        <v>1494</v>
      </c>
      <c r="B370" s="278" t="s">
        <v>1539</v>
      </c>
      <c r="C370" s="278" t="s">
        <v>1706</v>
      </c>
      <c r="D370" s="279">
        <v>30063000700</v>
      </c>
      <c r="E370" s="310">
        <f t="shared" si="12"/>
        <v>65.900000000000006</v>
      </c>
      <c r="K370" s="5"/>
    </row>
    <row r="371" spans="1:13" s="188" customFormat="1" x14ac:dyDescent="0.3">
      <c r="A371" s="298" t="s">
        <v>1494</v>
      </c>
      <c r="B371" s="299" t="s">
        <v>1539</v>
      </c>
      <c r="C371" s="299" t="s">
        <v>1706</v>
      </c>
      <c r="D371" s="297">
        <v>30063001100</v>
      </c>
      <c r="E371" s="315">
        <f t="shared" si="12"/>
        <v>71.900000000000006</v>
      </c>
      <c r="K371" s="5"/>
      <c r="M371"/>
    </row>
    <row r="372" spans="1:13" s="188" customFormat="1" x14ac:dyDescent="0.3">
      <c r="A372" s="257" t="s">
        <v>1494</v>
      </c>
      <c r="B372" s="278" t="s">
        <v>1539</v>
      </c>
      <c r="C372" s="278" t="s">
        <v>1706</v>
      </c>
      <c r="D372" s="279">
        <v>30063001401</v>
      </c>
      <c r="E372" s="310">
        <f t="shared" si="12"/>
        <v>66.5</v>
      </c>
      <c r="K372" s="5"/>
    </row>
    <row r="373" spans="1:13" s="188" customFormat="1" x14ac:dyDescent="0.3">
      <c r="A373" s="298" t="s">
        <v>1494</v>
      </c>
      <c r="B373" s="299" t="s">
        <v>1539</v>
      </c>
      <c r="C373" s="299" t="s">
        <v>1706</v>
      </c>
      <c r="D373" s="297">
        <v>30063001402</v>
      </c>
      <c r="E373" s="315">
        <f t="shared" si="12"/>
        <v>61</v>
      </c>
      <c r="K373" s="5"/>
    </row>
    <row r="374" spans="1:13" s="188" customFormat="1" x14ac:dyDescent="0.3">
      <c r="A374" s="257" t="s">
        <v>1494</v>
      </c>
      <c r="B374" s="278" t="s">
        <v>1539</v>
      </c>
      <c r="C374" s="278" t="s">
        <v>1706</v>
      </c>
      <c r="D374" s="279">
        <v>30063001801</v>
      </c>
      <c r="E374" s="310">
        <f t="shared" si="12"/>
        <v>28.6</v>
      </c>
      <c r="K374" s="5"/>
    </row>
    <row r="375" spans="1:13" s="188" customFormat="1" x14ac:dyDescent="0.3">
      <c r="A375" s="298" t="s">
        <v>1494</v>
      </c>
      <c r="B375" s="299" t="s">
        <v>1539</v>
      </c>
      <c r="C375" s="299" t="s">
        <v>1706</v>
      </c>
      <c r="D375" s="297">
        <v>30063001802</v>
      </c>
      <c r="E375" s="315">
        <f t="shared" si="12"/>
        <v>31.3</v>
      </c>
      <c r="K375" s="5"/>
      <c r="M375"/>
    </row>
    <row r="376" spans="1:13" s="188" customFormat="1" x14ac:dyDescent="0.3">
      <c r="A376" s="257" t="s">
        <v>1494</v>
      </c>
      <c r="B376" s="278" t="s">
        <v>1533</v>
      </c>
      <c r="C376" s="278" t="s">
        <v>1701</v>
      </c>
      <c r="D376" s="279">
        <v>30063000100</v>
      </c>
      <c r="E376" s="310">
        <f t="shared" si="12"/>
        <v>77.5</v>
      </c>
      <c r="K376" s="5"/>
      <c r="M376"/>
    </row>
    <row r="377" spans="1:13" s="188" customFormat="1" x14ac:dyDescent="0.3">
      <c r="A377" s="298" t="s">
        <v>1494</v>
      </c>
      <c r="B377" s="299" t="s">
        <v>1533</v>
      </c>
      <c r="C377" s="299" t="s">
        <v>1701</v>
      </c>
      <c r="D377" s="297">
        <v>30063000203</v>
      </c>
      <c r="E377" s="315">
        <f t="shared" si="12"/>
        <v>67</v>
      </c>
      <c r="K377" s="6"/>
      <c r="M377"/>
    </row>
    <row r="378" spans="1:13" s="188" customFormat="1" x14ac:dyDescent="0.3">
      <c r="A378" s="257" t="s">
        <v>1494</v>
      </c>
      <c r="B378" s="278" t="s">
        <v>1533</v>
      </c>
      <c r="C378" s="278" t="s">
        <v>1701</v>
      </c>
      <c r="D378" s="279">
        <v>30063000204</v>
      </c>
      <c r="E378" s="310">
        <f t="shared" si="12"/>
        <v>64.3</v>
      </c>
      <c r="K378" s="6"/>
      <c r="M378"/>
    </row>
    <row r="379" spans="1:13" s="188" customFormat="1" x14ac:dyDescent="0.3">
      <c r="A379" s="298" t="s">
        <v>1494</v>
      </c>
      <c r="B379" s="299" t="s">
        <v>1533</v>
      </c>
      <c r="C379" s="299" t="s">
        <v>1701</v>
      </c>
      <c r="D379" s="297">
        <v>30063000205</v>
      </c>
      <c r="E379" s="315">
        <f t="shared" si="12"/>
        <v>74.3</v>
      </c>
      <c r="K379" s="6"/>
      <c r="M379"/>
    </row>
    <row r="380" spans="1:13" s="188" customFormat="1" x14ac:dyDescent="0.3">
      <c r="A380" s="257" t="s">
        <v>1494</v>
      </c>
      <c r="B380" s="278" t="s">
        <v>1533</v>
      </c>
      <c r="C380" s="278" t="s">
        <v>1701</v>
      </c>
      <c r="D380" s="279">
        <v>30063000206</v>
      </c>
      <c r="E380" s="310">
        <f t="shared" si="12"/>
        <v>77</v>
      </c>
      <c r="K380" s="6"/>
      <c r="M380"/>
    </row>
    <row r="381" spans="1:13" s="188" customFormat="1" x14ac:dyDescent="0.3">
      <c r="A381" s="298" t="s">
        <v>1494</v>
      </c>
      <c r="B381" s="299" t="s">
        <v>1533</v>
      </c>
      <c r="C381" s="299" t="s">
        <v>1701</v>
      </c>
      <c r="D381" s="297">
        <v>30063001401</v>
      </c>
      <c r="E381" s="315">
        <f t="shared" si="12"/>
        <v>66.5</v>
      </c>
      <c r="K381" s="6"/>
      <c r="M381"/>
    </row>
    <row r="382" spans="1:13" s="188" customFormat="1" x14ac:dyDescent="0.3">
      <c r="A382" s="257" t="s">
        <v>1494</v>
      </c>
      <c r="B382" s="278" t="s">
        <v>1533</v>
      </c>
      <c r="C382" s="278" t="s">
        <v>1701</v>
      </c>
      <c r="D382" s="279">
        <v>30063001402</v>
      </c>
      <c r="E382" s="310">
        <f t="shared" si="12"/>
        <v>61</v>
      </c>
      <c r="K382" s="6"/>
      <c r="M382"/>
    </row>
    <row r="383" spans="1:13" s="188" customFormat="1" x14ac:dyDescent="0.3">
      <c r="A383" s="298" t="s">
        <v>1494</v>
      </c>
      <c r="B383" s="299" t="s">
        <v>1533</v>
      </c>
      <c r="C383" s="299" t="s">
        <v>1701</v>
      </c>
      <c r="D383" s="297">
        <v>30063001601</v>
      </c>
      <c r="E383" s="315">
        <f t="shared" ref="E383:E414" si="13">VLOOKUP(D383,$K$1:$L$319, 2, FALSE)</f>
        <v>66.2</v>
      </c>
      <c r="K383" s="6"/>
      <c r="M383"/>
    </row>
    <row r="384" spans="1:13" s="188" customFormat="1" x14ac:dyDescent="0.3">
      <c r="A384" s="257" t="s">
        <v>1494</v>
      </c>
      <c r="B384" s="278" t="s">
        <v>1533</v>
      </c>
      <c r="C384" s="278" t="s">
        <v>1701</v>
      </c>
      <c r="D384" s="279">
        <v>30063001602</v>
      </c>
      <c r="E384" s="310">
        <f t="shared" si="13"/>
        <v>65.3</v>
      </c>
      <c r="K384" s="6"/>
      <c r="M384"/>
    </row>
    <row r="385" spans="1:13" s="188" customFormat="1" x14ac:dyDescent="0.3">
      <c r="A385" s="298" t="s">
        <v>1494</v>
      </c>
      <c r="B385" s="299" t="s">
        <v>1533</v>
      </c>
      <c r="C385" s="299" t="s">
        <v>1701</v>
      </c>
      <c r="D385" s="297">
        <v>30063001801</v>
      </c>
      <c r="E385" s="315">
        <f t="shared" si="13"/>
        <v>28.6</v>
      </c>
      <c r="K385" s="6"/>
      <c r="M385"/>
    </row>
    <row r="386" spans="1:13" s="188" customFormat="1" x14ac:dyDescent="0.3">
      <c r="A386" s="257" t="s">
        <v>1494</v>
      </c>
      <c r="B386" s="278" t="s">
        <v>1533</v>
      </c>
      <c r="C386" s="278" t="s">
        <v>1701</v>
      </c>
      <c r="D386" s="279">
        <v>30063001802</v>
      </c>
      <c r="E386" s="310">
        <f t="shared" si="13"/>
        <v>31.3</v>
      </c>
      <c r="K386" s="6"/>
      <c r="M386"/>
    </row>
    <row r="387" spans="1:13" s="188" customFormat="1" x14ac:dyDescent="0.3">
      <c r="A387" s="298" t="s">
        <v>1494</v>
      </c>
      <c r="B387" s="299" t="s">
        <v>1540</v>
      </c>
      <c r="C387" s="299" t="s">
        <v>1707</v>
      </c>
      <c r="D387" s="297">
        <v>30063000203</v>
      </c>
      <c r="E387" s="315">
        <f t="shared" si="13"/>
        <v>67</v>
      </c>
      <c r="K387" s="6"/>
      <c r="M387"/>
    </row>
    <row r="388" spans="1:13" s="188" customFormat="1" x14ac:dyDescent="0.3">
      <c r="A388" s="257" t="s">
        <v>1494</v>
      </c>
      <c r="B388" s="278" t="s">
        <v>1540</v>
      </c>
      <c r="C388" s="278" t="s">
        <v>1707</v>
      </c>
      <c r="D388" s="279">
        <v>30063000204</v>
      </c>
      <c r="E388" s="310">
        <f t="shared" si="13"/>
        <v>64.3</v>
      </c>
      <c r="K388" s="6"/>
      <c r="M388"/>
    </row>
    <row r="389" spans="1:13" s="188" customFormat="1" x14ac:dyDescent="0.3">
      <c r="A389" s="298" t="s">
        <v>1494</v>
      </c>
      <c r="B389" s="299" t="s">
        <v>1540</v>
      </c>
      <c r="C389" s="299" t="s">
        <v>1707</v>
      </c>
      <c r="D389" s="297">
        <v>30063000205</v>
      </c>
      <c r="E389" s="315">
        <f t="shared" si="13"/>
        <v>74.3</v>
      </c>
      <c r="K389" s="6"/>
      <c r="M389"/>
    </row>
    <row r="390" spans="1:13" s="188" customFormat="1" x14ac:dyDescent="0.3">
      <c r="A390" s="257" t="s">
        <v>1494</v>
      </c>
      <c r="B390" s="278" t="s">
        <v>1540</v>
      </c>
      <c r="C390" s="278" t="s">
        <v>1707</v>
      </c>
      <c r="D390" s="279">
        <v>30063000206</v>
      </c>
      <c r="E390" s="310">
        <f t="shared" si="13"/>
        <v>77</v>
      </c>
      <c r="K390" s="6"/>
      <c r="M390"/>
    </row>
    <row r="391" spans="1:13" x14ac:dyDescent="0.3">
      <c r="A391" s="298" t="s">
        <v>1494</v>
      </c>
      <c r="B391" s="299" t="s">
        <v>1540</v>
      </c>
      <c r="C391" s="299" t="s">
        <v>1707</v>
      </c>
      <c r="D391" s="297">
        <v>30063000300</v>
      </c>
      <c r="E391" s="315">
        <f t="shared" si="13"/>
        <v>59.6</v>
      </c>
    </row>
    <row r="392" spans="1:13" s="188" customFormat="1" x14ac:dyDescent="0.3">
      <c r="A392" s="257" t="s">
        <v>1494</v>
      </c>
      <c r="B392" s="278" t="s">
        <v>1540</v>
      </c>
      <c r="C392" s="278" t="s">
        <v>1707</v>
      </c>
      <c r="D392" s="279">
        <v>30063000700</v>
      </c>
      <c r="E392" s="310">
        <f t="shared" si="13"/>
        <v>65.900000000000006</v>
      </c>
      <c r="K392" s="6"/>
      <c r="M392"/>
    </row>
    <row r="393" spans="1:13" s="188" customFormat="1" x14ac:dyDescent="0.3">
      <c r="A393" s="298" t="s">
        <v>1494</v>
      </c>
      <c r="B393" s="299" t="s">
        <v>1540</v>
      </c>
      <c r="C393" s="299" t="s">
        <v>1707</v>
      </c>
      <c r="D393" s="297">
        <v>30063000801</v>
      </c>
      <c r="E393" s="315">
        <f t="shared" si="13"/>
        <v>66.099999999999994</v>
      </c>
      <c r="K393" s="6"/>
      <c r="M393"/>
    </row>
    <row r="394" spans="1:13" s="188" customFormat="1" x14ac:dyDescent="0.3">
      <c r="A394" s="257" t="s">
        <v>1494</v>
      </c>
      <c r="B394" s="278" t="s">
        <v>1540</v>
      </c>
      <c r="C394" s="278" t="s">
        <v>1707</v>
      </c>
      <c r="D394" s="279">
        <v>30063000802</v>
      </c>
      <c r="E394" s="310">
        <f t="shared" si="13"/>
        <v>70.099999999999994</v>
      </c>
      <c r="K394" s="6"/>
      <c r="M394"/>
    </row>
    <row r="395" spans="1:13" s="188" customFormat="1" x14ac:dyDescent="0.3">
      <c r="A395" s="298" t="s">
        <v>1494</v>
      </c>
      <c r="B395" s="299" t="s">
        <v>1540</v>
      </c>
      <c r="C395" s="299" t="s">
        <v>1707</v>
      </c>
      <c r="D395" s="297">
        <v>30063000901</v>
      </c>
      <c r="E395" s="315">
        <f t="shared" si="13"/>
        <v>76.5</v>
      </c>
      <c r="K395" s="6"/>
      <c r="M395"/>
    </row>
    <row r="396" spans="1:13" s="188" customFormat="1" x14ac:dyDescent="0.3">
      <c r="A396" s="257" t="s">
        <v>1494</v>
      </c>
      <c r="B396" s="278" t="s">
        <v>1540</v>
      </c>
      <c r="C396" s="278" t="s">
        <v>1707</v>
      </c>
      <c r="D396" s="279">
        <v>30063000902</v>
      </c>
      <c r="E396" s="310">
        <f t="shared" si="13"/>
        <v>66.099999999999994</v>
      </c>
      <c r="K396" s="6"/>
      <c r="M396"/>
    </row>
    <row r="397" spans="1:13" s="188" customFormat="1" x14ac:dyDescent="0.3">
      <c r="A397" s="298" t="s">
        <v>1494</v>
      </c>
      <c r="B397" s="299" t="s">
        <v>1540</v>
      </c>
      <c r="C397" s="299" t="s">
        <v>1707</v>
      </c>
      <c r="D397" s="297">
        <v>30063001601</v>
      </c>
      <c r="E397" s="315">
        <f t="shared" si="13"/>
        <v>66.2</v>
      </c>
      <c r="K397" s="6"/>
      <c r="M397"/>
    </row>
    <row r="398" spans="1:13" s="188" customFormat="1" x14ac:dyDescent="0.3">
      <c r="A398" s="257" t="s">
        <v>1494</v>
      </c>
      <c r="B398" s="278" t="s">
        <v>1540</v>
      </c>
      <c r="C398" s="278" t="s">
        <v>1707</v>
      </c>
      <c r="D398" s="279">
        <v>30063001602</v>
      </c>
      <c r="E398" s="310">
        <f t="shared" si="13"/>
        <v>65.3</v>
      </c>
      <c r="K398" s="6"/>
      <c r="M398"/>
    </row>
    <row r="399" spans="1:13" s="188" customFormat="1" x14ac:dyDescent="0.3">
      <c r="A399" s="298" t="s">
        <v>1494</v>
      </c>
      <c r="B399" s="299" t="s">
        <v>1541</v>
      </c>
      <c r="C399" s="299" t="s">
        <v>1708</v>
      </c>
      <c r="D399" s="297">
        <v>30063000205</v>
      </c>
      <c r="E399" s="315">
        <f t="shared" si="13"/>
        <v>74.3</v>
      </c>
      <c r="K399" s="6"/>
    </row>
    <row r="400" spans="1:13" s="188" customFormat="1" x14ac:dyDescent="0.3">
      <c r="A400" s="257" t="s">
        <v>1494</v>
      </c>
      <c r="B400" s="278" t="s">
        <v>1541</v>
      </c>
      <c r="C400" s="278" t="s">
        <v>1708</v>
      </c>
      <c r="D400" s="279">
        <v>30063000206</v>
      </c>
      <c r="E400" s="310">
        <f t="shared" si="13"/>
        <v>77</v>
      </c>
      <c r="K400" s="6"/>
      <c r="M400"/>
    </row>
    <row r="401" spans="1:13" s="188" customFormat="1" x14ac:dyDescent="0.3">
      <c r="A401" s="298" t="s">
        <v>1494</v>
      </c>
      <c r="B401" s="299" t="s">
        <v>1541</v>
      </c>
      <c r="C401" s="299" t="s">
        <v>1708</v>
      </c>
      <c r="D401" s="297">
        <v>30063000801</v>
      </c>
      <c r="E401" s="315">
        <f t="shared" si="13"/>
        <v>66.099999999999994</v>
      </c>
      <c r="K401" s="6"/>
      <c r="M401"/>
    </row>
    <row r="402" spans="1:13" s="188" customFormat="1" x14ac:dyDescent="0.3">
      <c r="A402" s="257" t="s">
        <v>1494</v>
      </c>
      <c r="B402" s="278" t="s">
        <v>1541</v>
      </c>
      <c r="C402" s="278" t="s">
        <v>1708</v>
      </c>
      <c r="D402" s="279">
        <v>30063000802</v>
      </c>
      <c r="E402" s="310">
        <f t="shared" si="13"/>
        <v>70.099999999999994</v>
      </c>
      <c r="K402" s="6"/>
      <c r="M402"/>
    </row>
    <row r="403" spans="1:13" s="188" customFormat="1" x14ac:dyDescent="0.3">
      <c r="A403" s="298" t="s">
        <v>1494</v>
      </c>
      <c r="B403" s="299" t="s">
        <v>1541</v>
      </c>
      <c r="C403" s="299" t="s">
        <v>1708</v>
      </c>
      <c r="D403" s="297">
        <v>30063000901</v>
      </c>
      <c r="E403" s="315">
        <f t="shared" si="13"/>
        <v>76.5</v>
      </c>
      <c r="K403" s="6"/>
      <c r="M403"/>
    </row>
    <row r="404" spans="1:13" s="188" customFormat="1" x14ac:dyDescent="0.3">
      <c r="A404" s="257" t="s">
        <v>1494</v>
      </c>
      <c r="B404" s="278" t="s">
        <v>1541</v>
      </c>
      <c r="C404" s="278" t="s">
        <v>1708</v>
      </c>
      <c r="D404" s="279">
        <v>30063000902</v>
      </c>
      <c r="E404" s="310">
        <f t="shared" si="13"/>
        <v>66.099999999999994</v>
      </c>
      <c r="K404" s="6"/>
      <c r="M404"/>
    </row>
    <row r="405" spans="1:13" s="188" customFormat="1" x14ac:dyDescent="0.3">
      <c r="A405" s="298" t="s">
        <v>1494</v>
      </c>
      <c r="B405" s="299" t="s">
        <v>1541</v>
      </c>
      <c r="C405" s="299" t="s">
        <v>1708</v>
      </c>
      <c r="D405" s="297">
        <v>30063001001</v>
      </c>
      <c r="E405" s="315">
        <f t="shared" si="13"/>
        <v>69.2</v>
      </c>
      <c r="K405" s="6"/>
      <c r="M405"/>
    </row>
    <row r="406" spans="1:13" s="188" customFormat="1" x14ac:dyDescent="0.3">
      <c r="A406" s="257" t="s">
        <v>1494</v>
      </c>
      <c r="B406" s="278" t="s">
        <v>1541</v>
      </c>
      <c r="C406" s="278" t="s">
        <v>1708</v>
      </c>
      <c r="D406" s="279">
        <v>30063001002</v>
      </c>
      <c r="E406" s="310">
        <f t="shared" si="13"/>
        <v>66.8</v>
      </c>
      <c r="K406" s="6"/>
    </row>
    <row r="407" spans="1:13" s="188" customFormat="1" x14ac:dyDescent="0.3">
      <c r="A407" s="298" t="s">
        <v>1494</v>
      </c>
      <c r="B407" s="299" t="s">
        <v>1541</v>
      </c>
      <c r="C407" s="299" t="s">
        <v>1708</v>
      </c>
      <c r="D407" s="297">
        <v>30063001302</v>
      </c>
      <c r="E407" s="315">
        <f t="shared" si="13"/>
        <v>80.900000000000006</v>
      </c>
      <c r="K407" s="6"/>
      <c r="M407"/>
    </row>
    <row r="408" spans="1:13" s="188" customFormat="1" x14ac:dyDescent="0.3">
      <c r="A408" s="257" t="s">
        <v>1494</v>
      </c>
      <c r="B408" s="278" t="s">
        <v>1541</v>
      </c>
      <c r="C408" s="278" t="s">
        <v>1708</v>
      </c>
      <c r="D408" s="279">
        <v>30063001303</v>
      </c>
      <c r="E408" s="310">
        <f t="shared" si="13"/>
        <v>77.8</v>
      </c>
      <c r="K408" s="6"/>
      <c r="M408"/>
    </row>
    <row r="409" spans="1:13" s="188" customFormat="1" x14ac:dyDescent="0.3">
      <c r="A409" s="298" t="s">
        <v>1494</v>
      </c>
      <c r="B409" s="299" t="s">
        <v>1541</v>
      </c>
      <c r="C409" s="299" t="s">
        <v>1708</v>
      </c>
      <c r="D409" s="297">
        <v>30063001304</v>
      </c>
      <c r="E409" s="315">
        <f t="shared" si="13"/>
        <v>80.900000000000006</v>
      </c>
      <c r="K409" s="6"/>
      <c r="M409"/>
    </row>
    <row r="410" spans="1:13" s="188" customFormat="1" x14ac:dyDescent="0.3">
      <c r="A410" s="257" t="s">
        <v>1494</v>
      </c>
      <c r="B410" s="278" t="s">
        <v>1541</v>
      </c>
      <c r="C410" s="278" t="s">
        <v>1708</v>
      </c>
      <c r="D410" s="279">
        <v>30063001401</v>
      </c>
      <c r="E410" s="310">
        <f t="shared" si="13"/>
        <v>66.5</v>
      </c>
      <c r="K410" s="6"/>
      <c r="M410"/>
    </row>
    <row r="411" spans="1:13" s="188" customFormat="1" x14ac:dyDescent="0.3">
      <c r="A411" s="298" t="s">
        <v>1494</v>
      </c>
      <c r="B411" s="299" t="s">
        <v>1541</v>
      </c>
      <c r="C411" s="299" t="s">
        <v>1708</v>
      </c>
      <c r="D411" s="297">
        <v>30063001402</v>
      </c>
      <c r="E411" s="315">
        <f t="shared" si="13"/>
        <v>61</v>
      </c>
      <c r="K411" s="6"/>
      <c r="M411"/>
    </row>
    <row r="412" spans="1:13" s="188" customFormat="1" x14ac:dyDescent="0.3">
      <c r="A412" s="257" t="s">
        <v>1494</v>
      </c>
      <c r="B412" s="278" t="s">
        <v>1541</v>
      </c>
      <c r="C412" s="278" t="s">
        <v>1708</v>
      </c>
      <c r="D412" s="279">
        <v>30063001501</v>
      </c>
      <c r="E412" s="310">
        <f t="shared" si="13"/>
        <v>70.8</v>
      </c>
      <c r="K412" s="6"/>
    </row>
    <row r="413" spans="1:13" s="188" customFormat="1" x14ac:dyDescent="0.3">
      <c r="A413" s="298" t="s">
        <v>1494</v>
      </c>
      <c r="B413" s="299" t="s">
        <v>1541</v>
      </c>
      <c r="C413" s="299" t="s">
        <v>1708</v>
      </c>
      <c r="D413" s="297">
        <v>30063001502</v>
      </c>
      <c r="E413" s="315">
        <f t="shared" si="13"/>
        <v>64.3</v>
      </c>
      <c r="K413" s="6"/>
      <c r="M413"/>
    </row>
    <row r="414" spans="1:13" x14ac:dyDescent="0.3">
      <c r="A414" s="257" t="s">
        <v>1494</v>
      </c>
      <c r="B414" s="278" t="s">
        <v>1541</v>
      </c>
      <c r="C414" s="278" t="s">
        <v>1708</v>
      </c>
      <c r="D414" s="279">
        <v>30063001601</v>
      </c>
      <c r="E414" s="310">
        <f t="shared" si="13"/>
        <v>66.2</v>
      </c>
    </row>
    <row r="415" spans="1:13" s="188" customFormat="1" x14ac:dyDescent="0.3">
      <c r="A415" s="298" t="s">
        <v>1494</v>
      </c>
      <c r="B415" s="299" t="s">
        <v>1541</v>
      </c>
      <c r="C415" s="299" t="s">
        <v>1708</v>
      </c>
      <c r="D415" s="297">
        <v>30063001602</v>
      </c>
      <c r="E415" s="315">
        <f t="shared" ref="E415:E427" si="14">VLOOKUP(D415,$K$1:$L$319, 2, FALSE)</f>
        <v>65.3</v>
      </c>
      <c r="K415" s="6"/>
      <c r="M415"/>
    </row>
    <row r="416" spans="1:13" s="188" customFormat="1" x14ac:dyDescent="0.3">
      <c r="A416" s="257" t="s">
        <v>1494</v>
      </c>
      <c r="B416" s="278" t="s">
        <v>1542</v>
      </c>
      <c r="C416" s="278" t="s">
        <v>1709</v>
      </c>
      <c r="D416" s="279">
        <v>30063000501</v>
      </c>
      <c r="E416" s="310">
        <f t="shared" si="14"/>
        <v>64.099999999999994</v>
      </c>
      <c r="K416" s="6"/>
      <c r="M416"/>
    </row>
    <row r="417" spans="1:13" s="188" customFormat="1" x14ac:dyDescent="0.3">
      <c r="A417" s="298" t="s">
        <v>1494</v>
      </c>
      <c r="B417" s="299" t="s">
        <v>1542</v>
      </c>
      <c r="C417" s="299" t="s">
        <v>1709</v>
      </c>
      <c r="D417" s="297">
        <v>30063000502</v>
      </c>
      <c r="E417" s="315">
        <f t="shared" si="14"/>
        <v>69.3</v>
      </c>
      <c r="K417" s="6"/>
      <c r="M417"/>
    </row>
    <row r="418" spans="1:13" x14ac:dyDescent="0.3">
      <c r="A418" s="257" t="s">
        <v>1494</v>
      </c>
      <c r="B418" s="278" t="s">
        <v>1542</v>
      </c>
      <c r="C418" s="278" t="s">
        <v>1709</v>
      </c>
      <c r="D418" s="279">
        <v>30063000700</v>
      </c>
      <c r="E418" s="310">
        <f t="shared" si="14"/>
        <v>65.900000000000006</v>
      </c>
    </row>
    <row r="419" spans="1:13" s="188" customFormat="1" x14ac:dyDescent="0.3">
      <c r="A419" s="298" t="s">
        <v>1494</v>
      </c>
      <c r="B419" s="299" t="s">
        <v>1542</v>
      </c>
      <c r="C419" s="299" t="s">
        <v>1709</v>
      </c>
      <c r="D419" s="297">
        <v>30063000801</v>
      </c>
      <c r="E419" s="315">
        <f t="shared" si="14"/>
        <v>66.099999999999994</v>
      </c>
      <c r="K419" s="6"/>
      <c r="M419"/>
    </row>
    <row r="420" spans="1:13" s="188" customFormat="1" x14ac:dyDescent="0.3">
      <c r="A420" s="257" t="s">
        <v>1494</v>
      </c>
      <c r="B420" s="278" t="s">
        <v>1542</v>
      </c>
      <c r="C420" s="278" t="s">
        <v>1709</v>
      </c>
      <c r="D420" s="279">
        <v>30063000802</v>
      </c>
      <c r="E420" s="310">
        <f t="shared" si="14"/>
        <v>70.099999999999994</v>
      </c>
      <c r="K420" s="6"/>
      <c r="M420"/>
    </row>
    <row r="421" spans="1:13" s="188" customFormat="1" x14ac:dyDescent="0.3">
      <c r="A421" s="298" t="s">
        <v>1494</v>
      </c>
      <c r="B421" s="299" t="s">
        <v>1542</v>
      </c>
      <c r="C421" s="299" t="s">
        <v>1709</v>
      </c>
      <c r="D421" s="297">
        <v>30063000901</v>
      </c>
      <c r="E421" s="315">
        <f t="shared" si="14"/>
        <v>76.5</v>
      </c>
      <c r="K421" s="6"/>
      <c r="M421"/>
    </row>
    <row r="422" spans="1:13" s="188" customFormat="1" x14ac:dyDescent="0.3">
      <c r="A422" s="257" t="s">
        <v>1494</v>
      </c>
      <c r="B422" s="278" t="s">
        <v>1542</v>
      </c>
      <c r="C422" s="278" t="s">
        <v>1709</v>
      </c>
      <c r="D422" s="279">
        <v>30063001001</v>
      </c>
      <c r="E422" s="310">
        <f t="shared" si="14"/>
        <v>69.2</v>
      </c>
      <c r="K422" s="6"/>
      <c r="M422"/>
    </row>
    <row r="423" spans="1:13" s="188" customFormat="1" x14ac:dyDescent="0.3">
      <c r="A423" s="298" t="s">
        <v>1494</v>
      </c>
      <c r="B423" s="299" t="s">
        <v>1542</v>
      </c>
      <c r="C423" s="299" t="s">
        <v>1709</v>
      </c>
      <c r="D423" s="297">
        <v>30063001002</v>
      </c>
      <c r="E423" s="315">
        <f t="shared" si="14"/>
        <v>66.8</v>
      </c>
      <c r="K423" s="6"/>
      <c r="M423"/>
    </row>
    <row r="424" spans="1:13" s="188" customFormat="1" x14ac:dyDescent="0.3">
      <c r="A424" s="257" t="s">
        <v>1494</v>
      </c>
      <c r="B424" s="278" t="s">
        <v>1542</v>
      </c>
      <c r="C424" s="278" t="s">
        <v>1709</v>
      </c>
      <c r="D424" s="279">
        <v>30063001100</v>
      </c>
      <c r="E424" s="310">
        <f t="shared" si="14"/>
        <v>71.900000000000006</v>
      </c>
      <c r="K424" s="6"/>
      <c r="M424"/>
    </row>
    <row r="425" spans="1:13" s="188" customFormat="1" x14ac:dyDescent="0.3">
      <c r="A425" s="298" t="s">
        <v>1494</v>
      </c>
      <c r="B425" s="299" t="s">
        <v>1542</v>
      </c>
      <c r="C425" s="299" t="s">
        <v>1709</v>
      </c>
      <c r="D425" s="297">
        <v>30063001200</v>
      </c>
      <c r="E425" s="315">
        <f t="shared" si="14"/>
        <v>72.400000000000006</v>
      </c>
      <c r="K425" s="6"/>
      <c r="M425"/>
    </row>
    <row r="426" spans="1:13" s="188" customFormat="1" x14ac:dyDescent="0.3">
      <c r="A426" s="257" t="s">
        <v>1494</v>
      </c>
      <c r="B426" s="278" t="s">
        <v>1542</v>
      </c>
      <c r="C426" s="278" t="s">
        <v>1709</v>
      </c>
      <c r="D426" s="279">
        <v>30063001303</v>
      </c>
      <c r="E426" s="310">
        <f t="shared" si="14"/>
        <v>77.8</v>
      </c>
      <c r="K426" s="6"/>
      <c r="M426"/>
    </row>
    <row r="427" spans="1:13" s="188" customFormat="1" ht="15" thickBot="1" x14ac:dyDescent="0.35">
      <c r="A427" s="294" t="s">
        <v>1494</v>
      </c>
      <c r="B427" s="295" t="s">
        <v>1542</v>
      </c>
      <c r="C427" s="295" t="s">
        <v>1709</v>
      </c>
      <c r="D427" s="296">
        <v>30063001304</v>
      </c>
      <c r="E427" s="312">
        <f t="shared" si="14"/>
        <v>80.900000000000006</v>
      </c>
      <c r="K427" s="6"/>
      <c r="M427"/>
    </row>
    <row r="428" spans="1:13" s="188" customFormat="1" x14ac:dyDescent="0.3">
      <c r="A428" s="254" t="s">
        <v>1495</v>
      </c>
      <c r="B428" s="45"/>
      <c r="C428" s="45"/>
      <c r="E428" s="3"/>
      <c r="K428" s="6"/>
      <c r="M428"/>
    </row>
    <row r="429" spans="1:13" s="188" customFormat="1" x14ac:dyDescent="0.3">
      <c r="A429" s="298" t="s">
        <v>1495</v>
      </c>
      <c r="B429" s="299" t="s">
        <v>1543</v>
      </c>
      <c r="C429" s="299" t="s">
        <v>1685</v>
      </c>
      <c r="D429" s="297">
        <v>30065000100</v>
      </c>
      <c r="E429" s="315">
        <f>VLOOKUP(D429,$K$1:$L$319, 2, FALSE)</f>
        <v>44.3</v>
      </c>
      <c r="K429" s="6"/>
      <c r="M429"/>
    </row>
    <row r="430" spans="1:13" s="188" customFormat="1" ht="15" thickBot="1" x14ac:dyDescent="0.35">
      <c r="A430" s="259" t="s">
        <v>1495</v>
      </c>
      <c r="B430" s="281" t="s">
        <v>1543</v>
      </c>
      <c r="C430" s="281" t="s">
        <v>1685</v>
      </c>
      <c r="D430" s="282">
        <v>30065000200</v>
      </c>
      <c r="E430" s="313">
        <f>VLOOKUP(D430,$K$1:$L$319, 2, FALSE)</f>
        <v>54</v>
      </c>
      <c r="K430" s="6"/>
      <c r="M430"/>
    </row>
    <row r="431" spans="1:13" s="188" customFormat="1" x14ac:dyDescent="0.3">
      <c r="A431" s="254" t="s">
        <v>69</v>
      </c>
      <c r="B431" s="45"/>
      <c r="C431" s="45"/>
      <c r="E431" s="3"/>
      <c r="K431" s="6"/>
      <c r="M431"/>
    </row>
    <row r="432" spans="1:13" x14ac:dyDescent="0.3">
      <c r="A432" s="298" t="s">
        <v>69</v>
      </c>
      <c r="B432" s="299" t="s">
        <v>1526</v>
      </c>
      <c r="C432" s="299" t="s">
        <v>1694</v>
      </c>
      <c r="D432" s="297">
        <v>30067000100</v>
      </c>
      <c r="E432" s="315">
        <f t="shared" ref="E432:E437" si="15">VLOOKUP(D432,$K$1:$L$319, 2, FALSE)</f>
        <v>50.9</v>
      </c>
    </row>
    <row r="433" spans="1:13" s="188" customFormat="1" x14ac:dyDescent="0.3">
      <c r="A433" s="257" t="s">
        <v>69</v>
      </c>
      <c r="B433" s="278" t="s">
        <v>1526</v>
      </c>
      <c r="C433" s="278" t="s">
        <v>1694</v>
      </c>
      <c r="D433" s="279">
        <v>30067000200</v>
      </c>
      <c r="E433" s="310">
        <f t="shared" si="15"/>
        <v>44.7</v>
      </c>
      <c r="K433" s="6"/>
      <c r="M433"/>
    </row>
    <row r="434" spans="1:13" s="188" customFormat="1" x14ac:dyDescent="0.3">
      <c r="A434" s="298" t="s">
        <v>69</v>
      </c>
      <c r="B434" s="299" t="s">
        <v>1526</v>
      </c>
      <c r="C434" s="299" t="s">
        <v>1694</v>
      </c>
      <c r="D434" s="297">
        <v>30067000300</v>
      </c>
      <c r="E434" s="315">
        <f t="shared" si="15"/>
        <v>65.7</v>
      </c>
      <c r="K434" s="6"/>
      <c r="M434"/>
    </row>
    <row r="435" spans="1:13" s="188" customFormat="1" x14ac:dyDescent="0.3">
      <c r="A435" s="257" t="s">
        <v>69</v>
      </c>
      <c r="B435" s="278" t="s">
        <v>1526</v>
      </c>
      <c r="C435" s="278" t="s">
        <v>1694</v>
      </c>
      <c r="D435" s="279">
        <v>30067000400</v>
      </c>
      <c r="E435" s="310">
        <f t="shared" si="15"/>
        <v>66.5</v>
      </c>
      <c r="K435" s="6"/>
      <c r="M435"/>
    </row>
    <row r="436" spans="1:13" s="188" customFormat="1" x14ac:dyDescent="0.3">
      <c r="A436" s="298" t="s">
        <v>69</v>
      </c>
      <c r="B436" s="299" t="s">
        <v>1526</v>
      </c>
      <c r="C436" s="299" t="s">
        <v>1694</v>
      </c>
      <c r="D436" s="297">
        <v>30067000500</v>
      </c>
      <c r="E436" s="315">
        <f t="shared" si="15"/>
        <v>26</v>
      </c>
      <c r="K436" s="6"/>
      <c r="M436"/>
    </row>
    <row r="437" spans="1:13" s="188" customFormat="1" ht="15" thickBot="1" x14ac:dyDescent="0.35">
      <c r="A437" s="259" t="s">
        <v>69</v>
      </c>
      <c r="B437" s="281" t="s">
        <v>1526</v>
      </c>
      <c r="C437" s="281" t="s">
        <v>1694</v>
      </c>
      <c r="D437" s="282">
        <v>30067980600</v>
      </c>
      <c r="E437" s="313">
        <f t="shared" si="15"/>
        <v>12.1</v>
      </c>
      <c r="K437" s="6"/>
      <c r="M437"/>
    </row>
    <row r="438" spans="1:13" s="188" customFormat="1" x14ac:dyDescent="0.3">
      <c r="A438" s="254" t="s">
        <v>71</v>
      </c>
      <c r="B438" s="45"/>
      <c r="C438" s="45"/>
      <c r="E438" s="3"/>
      <c r="K438" s="6"/>
      <c r="M438"/>
    </row>
    <row r="439" spans="1:13" ht="15" thickBot="1" x14ac:dyDescent="0.35">
      <c r="A439" s="258" t="s">
        <v>71</v>
      </c>
      <c r="B439" s="253" t="s">
        <v>1516</v>
      </c>
      <c r="C439" s="253" t="s">
        <v>1684</v>
      </c>
      <c r="D439" s="280">
        <v>30069000100</v>
      </c>
      <c r="E439" s="311">
        <f>VLOOKUP(D439,$K$1:$L$319, 2, FALSE)</f>
        <v>29.3</v>
      </c>
    </row>
    <row r="440" spans="1:13" s="188" customFormat="1" x14ac:dyDescent="0.3">
      <c r="A440" s="254" t="s">
        <v>73</v>
      </c>
      <c r="B440" s="45"/>
      <c r="C440" s="45"/>
      <c r="E440" s="3"/>
      <c r="K440" s="6"/>
      <c r="M440"/>
    </row>
    <row r="441" spans="1:13" s="188" customFormat="1" x14ac:dyDescent="0.3">
      <c r="A441" s="298" t="s">
        <v>73</v>
      </c>
      <c r="B441" s="299" t="s">
        <v>1506</v>
      </c>
      <c r="C441" s="299" t="s">
        <v>1674</v>
      </c>
      <c r="D441" s="297">
        <v>30071060200</v>
      </c>
      <c r="E441" s="315">
        <f>VLOOKUP(D441,$K$1:$L$319, 2, FALSE)</f>
        <v>28</v>
      </c>
      <c r="K441" s="6"/>
      <c r="M441"/>
    </row>
    <row r="442" spans="1:13" ht="15" thickBot="1" x14ac:dyDescent="0.35">
      <c r="A442" s="259" t="s">
        <v>73</v>
      </c>
      <c r="B442" s="281" t="s">
        <v>1507</v>
      </c>
      <c r="C442" s="281" t="s">
        <v>1675</v>
      </c>
      <c r="D442" s="282">
        <v>30071060200</v>
      </c>
      <c r="E442" s="313">
        <f>VLOOKUP(D442,$K$1:$L$319, 2, FALSE)</f>
        <v>28</v>
      </c>
    </row>
    <row r="443" spans="1:13" s="188" customFormat="1" x14ac:dyDescent="0.3">
      <c r="A443" s="254" t="s">
        <v>1496</v>
      </c>
      <c r="B443" s="45"/>
      <c r="C443" s="45"/>
      <c r="E443" s="3"/>
      <c r="K443" s="6"/>
      <c r="M443"/>
    </row>
    <row r="444" spans="1:13" s="188" customFormat="1" x14ac:dyDescent="0.3">
      <c r="A444" s="257" t="s">
        <v>1496</v>
      </c>
      <c r="B444" s="278" t="s">
        <v>1525</v>
      </c>
      <c r="C444" s="278" t="s">
        <v>1693</v>
      </c>
      <c r="D444" s="279">
        <v>30073977200</v>
      </c>
      <c r="E444" s="310">
        <f>VLOOKUP(D444,$K$1:$L$319, 2, FALSE)</f>
        <v>39.1</v>
      </c>
      <c r="K444" s="6"/>
      <c r="M444"/>
    </row>
    <row r="445" spans="1:13" x14ac:dyDescent="0.3">
      <c r="A445" s="298" t="s">
        <v>1496</v>
      </c>
      <c r="B445" s="299" t="s">
        <v>1531</v>
      </c>
      <c r="C445" s="299" t="s">
        <v>1699</v>
      </c>
      <c r="D445" s="297">
        <v>30073977000</v>
      </c>
      <c r="E445" s="315">
        <f>VLOOKUP(D445,$K$1:$L$319, 2, FALSE)</f>
        <v>58.9</v>
      </c>
    </row>
    <row r="446" spans="1:13" s="188" customFormat="1" ht="15" thickBot="1" x14ac:dyDescent="0.35">
      <c r="A446" s="259" t="s">
        <v>1496</v>
      </c>
      <c r="B446" s="281" t="s">
        <v>1531</v>
      </c>
      <c r="C446" s="281" t="s">
        <v>1699</v>
      </c>
      <c r="D446" s="282">
        <v>30073977200</v>
      </c>
      <c r="E446" s="313">
        <f>VLOOKUP(D446,$K$1:$L$319, 2, FALSE)</f>
        <v>39.1</v>
      </c>
      <c r="K446" s="6"/>
    </row>
    <row r="447" spans="1:13" x14ac:dyDescent="0.3">
      <c r="A447" s="254" t="s">
        <v>77</v>
      </c>
      <c r="M447" s="188"/>
    </row>
    <row r="448" spans="1:13" s="188" customFormat="1" x14ac:dyDescent="0.3">
      <c r="A448" s="298" t="s">
        <v>77</v>
      </c>
      <c r="B448" s="299" t="s">
        <v>1510</v>
      </c>
      <c r="C448" s="299" t="s">
        <v>1678</v>
      </c>
      <c r="D448" s="297">
        <v>30075000100</v>
      </c>
      <c r="E448" s="315">
        <f>VLOOKUP(D448,$K$1:$L$319, 2, FALSE)</f>
        <v>39.700000000000003</v>
      </c>
      <c r="K448" s="6"/>
      <c r="M448"/>
    </row>
    <row r="449" spans="1:13" ht="15" thickBot="1" x14ac:dyDescent="0.35">
      <c r="A449" s="259" t="s">
        <v>77</v>
      </c>
      <c r="B449" s="281" t="s">
        <v>1505</v>
      </c>
      <c r="C449" s="281" t="s">
        <v>1673</v>
      </c>
      <c r="D449" s="282">
        <v>30075000100</v>
      </c>
      <c r="E449" s="313">
        <f>VLOOKUP(D449,$K$1:$L$319, 2, FALSE)</f>
        <v>39.700000000000003</v>
      </c>
    </row>
    <row r="450" spans="1:13" s="188" customFormat="1" x14ac:dyDescent="0.3">
      <c r="A450" s="254" t="s">
        <v>79</v>
      </c>
      <c r="B450" s="45"/>
      <c r="C450" s="45"/>
      <c r="D450" s="285"/>
      <c r="E450" s="318"/>
      <c r="K450" s="6"/>
      <c r="M450"/>
    </row>
    <row r="451" spans="1:13" s="188" customFormat="1" x14ac:dyDescent="0.3">
      <c r="A451" s="298" t="s">
        <v>79</v>
      </c>
      <c r="B451" s="299" t="s">
        <v>1518</v>
      </c>
      <c r="C451" s="299" t="s">
        <v>1687</v>
      </c>
      <c r="D451" s="297">
        <v>30077000200</v>
      </c>
      <c r="E451" s="315">
        <f>VLOOKUP(D451,$K$1:$L$319, 2, FALSE)</f>
        <v>61</v>
      </c>
      <c r="K451" s="6"/>
      <c r="M451"/>
    </row>
    <row r="452" spans="1:13" s="188" customFormat="1" x14ac:dyDescent="0.3">
      <c r="A452" s="257" t="s">
        <v>79</v>
      </c>
      <c r="B452" s="278" t="s">
        <v>1534</v>
      </c>
      <c r="C452" s="278" t="s">
        <v>1702</v>
      </c>
      <c r="D452" s="279">
        <v>30077000100</v>
      </c>
      <c r="E452" s="310">
        <f>VLOOKUP(D452,$K$1:$L$319, 2, FALSE)</f>
        <v>40.700000000000003</v>
      </c>
      <c r="K452" s="6"/>
      <c r="M452"/>
    </row>
    <row r="453" spans="1:13" s="188" customFormat="1" ht="15" thickBot="1" x14ac:dyDescent="0.35">
      <c r="A453" s="294" t="s">
        <v>79</v>
      </c>
      <c r="B453" s="295" t="s">
        <v>1534</v>
      </c>
      <c r="C453" s="295" t="s">
        <v>1702</v>
      </c>
      <c r="D453" s="296">
        <v>30077000200</v>
      </c>
      <c r="E453" s="312">
        <f>VLOOKUP(D453,$K$1:$L$319, 2, FALSE)</f>
        <v>61</v>
      </c>
      <c r="K453" s="6"/>
      <c r="M453"/>
    </row>
    <row r="454" spans="1:13" s="188" customFormat="1" x14ac:dyDescent="0.3">
      <c r="A454" s="254" t="s">
        <v>81</v>
      </c>
      <c r="B454" s="45"/>
      <c r="C454" s="45"/>
      <c r="E454" s="3"/>
      <c r="K454" s="6"/>
      <c r="M454"/>
    </row>
    <row r="455" spans="1:13" s="188" customFormat="1" ht="15" thickBot="1" x14ac:dyDescent="0.35">
      <c r="A455" s="258" t="s">
        <v>81</v>
      </c>
      <c r="B455" s="253" t="s">
        <v>1510</v>
      </c>
      <c r="C455" s="253" t="s">
        <v>1678</v>
      </c>
      <c r="D455" s="280">
        <v>30079000100</v>
      </c>
      <c r="E455" s="311">
        <f>VLOOKUP(D455,$K$1:$L$319, 2, FALSE)</f>
        <v>32.700000000000003</v>
      </c>
      <c r="K455" s="6"/>
      <c r="M455"/>
    </row>
    <row r="456" spans="1:13" x14ac:dyDescent="0.3">
      <c r="A456" s="254" t="s">
        <v>1497</v>
      </c>
    </row>
    <row r="457" spans="1:13" s="188" customFormat="1" x14ac:dyDescent="0.3">
      <c r="A457" s="298" t="s">
        <v>1497</v>
      </c>
      <c r="B457" s="299" t="s">
        <v>1544</v>
      </c>
      <c r="C457" s="299" t="s">
        <v>1710</v>
      </c>
      <c r="D457" s="297">
        <v>30081000203</v>
      </c>
      <c r="E457" s="315">
        <f t="shared" ref="E457:E474" si="16">VLOOKUP(D457,$K$1:$L$319, 2, FALSE)</f>
        <v>74.099999999999994</v>
      </c>
      <c r="K457" s="6"/>
    </row>
    <row r="458" spans="1:13" s="188" customFormat="1" x14ac:dyDescent="0.3">
      <c r="A458" s="257" t="s">
        <v>1497</v>
      </c>
      <c r="B458" s="278" t="s">
        <v>1544</v>
      </c>
      <c r="C458" s="278" t="s">
        <v>1710</v>
      </c>
      <c r="D458" s="279">
        <v>30081000204</v>
      </c>
      <c r="E458" s="310">
        <f t="shared" si="16"/>
        <v>66.400000000000006</v>
      </c>
      <c r="K458" s="6"/>
      <c r="M458"/>
    </row>
    <row r="459" spans="1:13" s="188" customFormat="1" x14ac:dyDescent="0.3">
      <c r="A459" s="298" t="s">
        <v>1497</v>
      </c>
      <c r="B459" s="299" t="s">
        <v>1544</v>
      </c>
      <c r="C459" s="299" t="s">
        <v>1710</v>
      </c>
      <c r="D459" s="297">
        <v>30081000300</v>
      </c>
      <c r="E459" s="315">
        <f t="shared" si="16"/>
        <v>51.6</v>
      </c>
      <c r="K459" s="6"/>
      <c r="M459"/>
    </row>
    <row r="460" spans="1:13" s="188" customFormat="1" x14ac:dyDescent="0.3">
      <c r="A460" s="257" t="s">
        <v>1497</v>
      </c>
      <c r="B460" s="278" t="s">
        <v>1544</v>
      </c>
      <c r="C460" s="278" t="s">
        <v>1710</v>
      </c>
      <c r="D460" s="279">
        <v>30081000401</v>
      </c>
      <c r="E460" s="310">
        <f t="shared" si="16"/>
        <v>61.2</v>
      </c>
      <c r="K460" s="6"/>
    </row>
    <row r="461" spans="1:13" s="188" customFormat="1" x14ac:dyDescent="0.3">
      <c r="A461" s="298" t="s">
        <v>1497</v>
      </c>
      <c r="B461" s="299" t="s">
        <v>1544</v>
      </c>
      <c r="C461" s="299" t="s">
        <v>1710</v>
      </c>
      <c r="D461" s="297">
        <v>30081000402</v>
      </c>
      <c r="E461" s="315">
        <f t="shared" si="16"/>
        <v>62.6</v>
      </c>
      <c r="K461" s="6"/>
    </row>
    <row r="462" spans="1:13" s="188" customFormat="1" x14ac:dyDescent="0.3">
      <c r="A462" s="257" t="s">
        <v>1497</v>
      </c>
      <c r="B462" s="278" t="s">
        <v>1544</v>
      </c>
      <c r="C462" s="278" t="s">
        <v>1710</v>
      </c>
      <c r="D462" s="279">
        <v>30081000501</v>
      </c>
      <c r="E462" s="310">
        <f t="shared" si="16"/>
        <v>62</v>
      </c>
      <c r="K462" s="6"/>
    </row>
    <row r="463" spans="1:13" s="188" customFormat="1" x14ac:dyDescent="0.3">
      <c r="A463" s="298" t="s">
        <v>1497</v>
      </c>
      <c r="B463" s="299" t="s">
        <v>1544</v>
      </c>
      <c r="C463" s="299" t="s">
        <v>1710</v>
      </c>
      <c r="D463" s="297">
        <v>30081000502</v>
      </c>
      <c r="E463" s="315">
        <f t="shared" si="16"/>
        <v>66.599999999999994</v>
      </c>
      <c r="K463" s="6"/>
    </row>
    <row r="464" spans="1:13" s="188" customFormat="1" x14ac:dyDescent="0.3">
      <c r="A464" s="257" t="s">
        <v>1497</v>
      </c>
      <c r="B464" s="278" t="s">
        <v>1544</v>
      </c>
      <c r="C464" s="278" t="s">
        <v>1710</v>
      </c>
      <c r="D464" s="279">
        <v>30081000601</v>
      </c>
      <c r="E464" s="310">
        <f t="shared" si="16"/>
        <v>70.099999999999994</v>
      </c>
      <c r="K464" s="6"/>
      <c r="M464"/>
    </row>
    <row r="465" spans="1:13" s="188" customFormat="1" x14ac:dyDescent="0.3">
      <c r="A465" s="298" t="s">
        <v>1497</v>
      </c>
      <c r="B465" s="299" t="s">
        <v>1544</v>
      </c>
      <c r="C465" s="299" t="s">
        <v>1710</v>
      </c>
      <c r="D465" s="297">
        <v>30081000602</v>
      </c>
      <c r="E465" s="315">
        <f t="shared" si="16"/>
        <v>66.900000000000006</v>
      </c>
      <c r="K465" s="6"/>
      <c r="M465"/>
    </row>
    <row r="466" spans="1:13" s="188" customFormat="1" x14ac:dyDescent="0.3">
      <c r="A466" s="257" t="s">
        <v>1497</v>
      </c>
      <c r="B466" s="278" t="s">
        <v>1544</v>
      </c>
      <c r="C466" s="278" t="s">
        <v>1710</v>
      </c>
      <c r="D466" s="279">
        <v>30081000700</v>
      </c>
      <c r="E466" s="310">
        <f t="shared" si="16"/>
        <v>47.8</v>
      </c>
      <c r="F466"/>
      <c r="K466" s="6"/>
      <c r="M466"/>
    </row>
    <row r="467" spans="1:13" s="188" customFormat="1" x14ac:dyDescent="0.3">
      <c r="A467" s="298" t="s">
        <v>1497</v>
      </c>
      <c r="B467" s="299" t="s">
        <v>1544</v>
      </c>
      <c r="C467" s="299" t="s">
        <v>1710</v>
      </c>
      <c r="D467" s="297">
        <v>30081000800</v>
      </c>
      <c r="E467" s="315">
        <f t="shared" si="16"/>
        <v>27.7</v>
      </c>
      <c r="F467"/>
      <c r="K467" s="6"/>
      <c r="M467"/>
    </row>
    <row r="468" spans="1:13" s="188" customFormat="1" x14ac:dyDescent="0.3">
      <c r="A468" s="257" t="s">
        <v>1497</v>
      </c>
      <c r="B468" s="278" t="s">
        <v>1545</v>
      </c>
      <c r="C468" s="278" t="s">
        <v>1711</v>
      </c>
      <c r="D468" s="279">
        <v>30081000100</v>
      </c>
      <c r="E468" s="310">
        <f t="shared" si="16"/>
        <v>70.099999999999994</v>
      </c>
      <c r="K468" s="6"/>
    </row>
    <row r="469" spans="1:13" s="188" customFormat="1" x14ac:dyDescent="0.3">
      <c r="A469" s="298" t="s">
        <v>1497</v>
      </c>
      <c r="B469" s="299" t="s">
        <v>1545</v>
      </c>
      <c r="C469" s="299" t="s">
        <v>1711</v>
      </c>
      <c r="D469" s="297">
        <v>30081000201</v>
      </c>
      <c r="E469" s="315">
        <f t="shared" si="16"/>
        <v>64.400000000000006</v>
      </c>
      <c r="K469" s="6"/>
      <c r="M469"/>
    </row>
    <row r="470" spans="1:13" x14ac:dyDescent="0.3">
      <c r="A470" s="257" t="s">
        <v>1497</v>
      </c>
      <c r="B470" s="278" t="s">
        <v>1545</v>
      </c>
      <c r="C470" s="278" t="s">
        <v>1711</v>
      </c>
      <c r="D470" s="279">
        <v>30081000203</v>
      </c>
      <c r="E470" s="310">
        <f t="shared" si="16"/>
        <v>74.099999999999994</v>
      </c>
    </row>
    <row r="471" spans="1:13" s="188" customFormat="1" x14ac:dyDescent="0.3">
      <c r="A471" s="298" t="s">
        <v>1497</v>
      </c>
      <c r="B471" s="299" t="s">
        <v>1545</v>
      </c>
      <c r="C471" s="299" t="s">
        <v>1711</v>
      </c>
      <c r="D471" s="297">
        <v>30081000204</v>
      </c>
      <c r="E471" s="315">
        <f t="shared" si="16"/>
        <v>66.400000000000006</v>
      </c>
      <c r="K471" s="6"/>
      <c r="M471"/>
    </row>
    <row r="472" spans="1:13" s="188" customFormat="1" x14ac:dyDescent="0.3">
      <c r="A472" s="257" t="s">
        <v>1497</v>
      </c>
      <c r="B472" s="278" t="s">
        <v>1545</v>
      </c>
      <c r="C472" s="278" t="s">
        <v>1711</v>
      </c>
      <c r="D472" s="279">
        <v>30081000300</v>
      </c>
      <c r="E472" s="310">
        <f t="shared" si="16"/>
        <v>51.6</v>
      </c>
      <c r="K472" s="6"/>
    </row>
    <row r="473" spans="1:13" s="188" customFormat="1" x14ac:dyDescent="0.3">
      <c r="A473" s="298" t="s">
        <v>1497</v>
      </c>
      <c r="B473" s="299" t="s">
        <v>1545</v>
      </c>
      <c r="C473" s="299" t="s">
        <v>1711</v>
      </c>
      <c r="D473" s="297">
        <v>30081000401</v>
      </c>
      <c r="E473" s="315">
        <f t="shared" si="16"/>
        <v>61.2</v>
      </c>
      <c r="K473" s="6"/>
    </row>
    <row r="474" spans="1:13" s="188" customFormat="1" ht="15" thickBot="1" x14ac:dyDescent="0.35">
      <c r="A474" s="259" t="s">
        <v>1497</v>
      </c>
      <c r="B474" s="281" t="s">
        <v>1545</v>
      </c>
      <c r="C474" s="281" t="s">
        <v>1711</v>
      </c>
      <c r="D474" s="282">
        <v>30081000402</v>
      </c>
      <c r="E474" s="313">
        <f t="shared" si="16"/>
        <v>62.6</v>
      </c>
      <c r="K474" s="6"/>
      <c r="M474"/>
    </row>
    <row r="475" spans="1:13" s="188" customFormat="1" x14ac:dyDescent="0.3">
      <c r="A475" s="254" t="s">
        <v>1498</v>
      </c>
      <c r="B475" s="45"/>
      <c r="C475" s="45"/>
      <c r="E475" s="3"/>
      <c r="K475" s="6"/>
      <c r="M475"/>
    </row>
    <row r="476" spans="1:13" x14ac:dyDescent="0.3">
      <c r="A476" s="298" t="s">
        <v>1498</v>
      </c>
      <c r="B476" s="299" t="s">
        <v>1517</v>
      </c>
      <c r="C476" s="299" t="s">
        <v>1686</v>
      </c>
      <c r="D476" s="297">
        <v>30083070100</v>
      </c>
      <c r="E476" s="315">
        <f>VLOOKUP(D476,$K$1:$L$319, 2, FALSE)</f>
        <v>42.4</v>
      </c>
    </row>
    <row r="477" spans="1:13" s="188" customFormat="1" x14ac:dyDescent="0.3">
      <c r="A477" s="257" t="s">
        <v>1498</v>
      </c>
      <c r="B477" s="278" t="s">
        <v>1517</v>
      </c>
      <c r="C477" s="278" t="s">
        <v>1686</v>
      </c>
      <c r="D477" s="279">
        <v>30083070200</v>
      </c>
      <c r="E477" s="310">
        <f>VLOOKUP(D477,$K$1:$L$319, 2, FALSE)</f>
        <v>37.4</v>
      </c>
      <c r="K477" s="6"/>
      <c r="M477"/>
    </row>
    <row r="478" spans="1:13" s="188" customFormat="1" x14ac:dyDescent="0.3">
      <c r="A478" s="298" t="s">
        <v>1498</v>
      </c>
      <c r="B478" s="299" t="s">
        <v>1517</v>
      </c>
      <c r="C478" s="299" t="s">
        <v>1686</v>
      </c>
      <c r="D478" s="297">
        <v>30083070301</v>
      </c>
      <c r="E478" s="315">
        <f>VLOOKUP(D478,$K$1:$L$319, 2, FALSE)</f>
        <v>55.1</v>
      </c>
      <c r="K478" s="6"/>
      <c r="M478"/>
    </row>
    <row r="479" spans="1:13" s="188" customFormat="1" ht="15" thickBot="1" x14ac:dyDescent="0.35">
      <c r="A479" s="259" t="s">
        <v>1498</v>
      </c>
      <c r="B479" s="281" t="s">
        <v>1517</v>
      </c>
      <c r="C479" s="281" t="s">
        <v>1686</v>
      </c>
      <c r="D479" s="282">
        <v>30083070302</v>
      </c>
      <c r="E479" s="313">
        <f>VLOOKUP(D479,$K$1:$L$319, 2, FALSE)</f>
        <v>64.3</v>
      </c>
      <c r="K479" s="6"/>
      <c r="M479"/>
    </row>
    <row r="480" spans="1:13" x14ac:dyDescent="0.3">
      <c r="A480" s="254" t="s">
        <v>87</v>
      </c>
      <c r="M480" s="188"/>
    </row>
    <row r="481" spans="1:5" x14ac:dyDescent="0.3">
      <c r="A481" s="298" t="s">
        <v>87</v>
      </c>
      <c r="B481" s="299" t="s">
        <v>1506</v>
      </c>
      <c r="C481" s="299" t="s">
        <v>1674</v>
      </c>
      <c r="D481" s="297">
        <v>30085940001</v>
      </c>
      <c r="E481" s="315">
        <f>VLOOKUP(D481,$K$1:$L$319, 2, FALSE)</f>
        <v>37.5</v>
      </c>
    </row>
    <row r="482" spans="1:5" x14ac:dyDescent="0.3">
      <c r="A482" s="257" t="s">
        <v>87</v>
      </c>
      <c r="B482" s="278" t="s">
        <v>1506</v>
      </c>
      <c r="C482" s="278" t="s">
        <v>1674</v>
      </c>
      <c r="D482" s="279">
        <v>30085940002</v>
      </c>
      <c r="E482" s="310">
        <f>VLOOKUP(D482,$K$1:$L$319, 2, FALSE)</f>
        <v>24.2</v>
      </c>
    </row>
    <row r="483" spans="1:5" x14ac:dyDescent="0.3">
      <c r="A483" s="298" t="s">
        <v>87</v>
      </c>
      <c r="B483" s="299" t="s">
        <v>1507</v>
      </c>
      <c r="C483" s="299" t="s">
        <v>1675</v>
      </c>
      <c r="D483" s="297">
        <v>30085080100</v>
      </c>
      <c r="E483" s="315">
        <f>VLOOKUP(D483,$K$1:$L$319, 2, FALSE)</f>
        <v>39.1</v>
      </c>
    </row>
    <row r="484" spans="1:5" x14ac:dyDescent="0.3">
      <c r="A484" s="257" t="s">
        <v>87</v>
      </c>
      <c r="B484" s="278" t="s">
        <v>1507</v>
      </c>
      <c r="C484" s="278" t="s">
        <v>1675</v>
      </c>
      <c r="D484" s="279">
        <v>30085940001</v>
      </c>
      <c r="E484" s="310">
        <f>VLOOKUP(D484,$K$1:$L$319, 2, FALSE)</f>
        <v>37.5</v>
      </c>
    </row>
    <row r="485" spans="1:5" ht="15" thickBot="1" x14ac:dyDescent="0.35">
      <c r="A485" s="294" t="s">
        <v>87</v>
      </c>
      <c r="B485" s="295" t="s">
        <v>1507</v>
      </c>
      <c r="C485" s="295" t="s">
        <v>1675</v>
      </c>
      <c r="D485" s="296">
        <v>30085940002</v>
      </c>
      <c r="E485" s="312">
        <f>VLOOKUP(D485,$K$1:$L$319, 2, FALSE)</f>
        <v>24.2</v>
      </c>
    </row>
    <row r="486" spans="1:5" x14ac:dyDescent="0.3">
      <c r="A486" s="254" t="s">
        <v>89</v>
      </c>
    </row>
    <row r="487" spans="1:5" x14ac:dyDescent="0.3">
      <c r="A487" s="298" t="s">
        <v>89</v>
      </c>
      <c r="B487" s="299" t="s">
        <v>1543</v>
      </c>
      <c r="C487" s="299" t="s">
        <v>1685</v>
      </c>
      <c r="D487" s="297">
        <v>30087000100</v>
      </c>
      <c r="E487" s="315">
        <f t="shared" ref="E487:E492" si="17">VLOOKUP(D487,$K$1:$L$319, 2, FALSE)</f>
        <v>44.8</v>
      </c>
    </row>
    <row r="488" spans="1:5" x14ac:dyDescent="0.3">
      <c r="A488" s="257" t="s">
        <v>89</v>
      </c>
      <c r="B488" s="278" t="s">
        <v>1543</v>
      </c>
      <c r="C488" s="278" t="s">
        <v>1685</v>
      </c>
      <c r="D488" s="279">
        <v>30087000200</v>
      </c>
      <c r="E488" s="310">
        <f t="shared" si="17"/>
        <v>35.1</v>
      </c>
    </row>
    <row r="489" spans="1:5" x14ac:dyDescent="0.3">
      <c r="A489" s="298" t="s">
        <v>89</v>
      </c>
      <c r="B489" s="299" t="s">
        <v>1543</v>
      </c>
      <c r="C489" s="299" t="s">
        <v>1685</v>
      </c>
      <c r="D489" s="297">
        <v>30087000300</v>
      </c>
      <c r="E489" s="315">
        <f t="shared" si="17"/>
        <v>48.7</v>
      </c>
    </row>
    <row r="490" spans="1:5" x14ac:dyDescent="0.3">
      <c r="A490" s="257" t="s">
        <v>89</v>
      </c>
      <c r="B490" s="278" t="s">
        <v>1505</v>
      </c>
      <c r="C490" s="278" t="s">
        <v>1673</v>
      </c>
      <c r="D490" s="279">
        <v>30087000200</v>
      </c>
      <c r="E490" s="310">
        <f t="shared" si="17"/>
        <v>35.1</v>
      </c>
    </row>
    <row r="491" spans="1:5" x14ac:dyDescent="0.3">
      <c r="A491" s="298" t="s">
        <v>89</v>
      </c>
      <c r="B491" s="299" t="s">
        <v>1505</v>
      </c>
      <c r="C491" s="299" t="s">
        <v>1673</v>
      </c>
      <c r="D491" s="297">
        <v>30087000300</v>
      </c>
      <c r="E491" s="315">
        <f t="shared" si="17"/>
        <v>48.7</v>
      </c>
    </row>
    <row r="492" spans="1:5" ht="15" thickBot="1" x14ac:dyDescent="0.35">
      <c r="A492" s="259" t="s">
        <v>89</v>
      </c>
      <c r="B492" s="281" t="s">
        <v>1505</v>
      </c>
      <c r="C492" s="281" t="s">
        <v>1673</v>
      </c>
      <c r="D492" s="282">
        <v>30087940400</v>
      </c>
      <c r="E492" s="313">
        <f t="shared" si="17"/>
        <v>4.4000000000000004</v>
      </c>
    </row>
    <row r="493" spans="1:5" x14ac:dyDescent="0.3">
      <c r="A493" s="254" t="s">
        <v>91</v>
      </c>
    </row>
    <row r="494" spans="1:5" x14ac:dyDescent="0.3">
      <c r="A494" s="298" t="s">
        <v>91</v>
      </c>
      <c r="B494" s="299" t="s">
        <v>1524</v>
      </c>
      <c r="C494" s="299" t="s">
        <v>1692</v>
      </c>
      <c r="D494" s="297">
        <v>30089000100</v>
      </c>
      <c r="E494" s="315">
        <f>VLOOKUP(D494,$K$1:$L$319, 2, FALSE)</f>
        <v>40.5</v>
      </c>
    </row>
    <row r="495" spans="1:5" x14ac:dyDescent="0.3">
      <c r="A495" s="257" t="s">
        <v>91</v>
      </c>
      <c r="B495" s="278" t="s">
        <v>1524</v>
      </c>
      <c r="C495" s="278" t="s">
        <v>1692</v>
      </c>
      <c r="D495" s="279">
        <v>30089000201</v>
      </c>
      <c r="E495" s="310">
        <f>VLOOKUP(D495,$K$1:$L$319, 2, FALSE)</f>
        <v>39.299999999999997</v>
      </c>
    </row>
    <row r="496" spans="1:5" x14ac:dyDescent="0.3">
      <c r="A496" s="298" t="s">
        <v>91</v>
      </c>
      <c r="B496" s="299" t="s">
        <v>1524</v>
      </c>
      <c r="C496" s="299" t="s">
        <v>1692</v>
      </c>
      <c r="D496" s="297">
        <v>30089000202</v>
      </c>
      <c r="E496" s="315">
        <f>VLOOKUP(D496,$K$1:$L$319, 2, FALSE)</f>
        <v>43.2</v>
      </c>
    </row>
    <row r="497" spans="1:13" ht="15" thickBot="1" x14ac:dyDescent="0.35">
      <c r="A497" s="259" t="s">
        <v>91</v>
      </c>
      <c r="B497" s="281" t="s">
        <v>1524</v>
      </c>
      <c r="C497" s="281" t="s">
        <v>1692</v>
      </c>
      <c r="D497" s="282">
        <v>30089940300</v>
      </c>
      <c r="E497" s="313">
        <f>VLOOKUP(D497,$K$1:$L$319, 2, FALSE)</f>
        <v>36.5</v>
      </c>
    </row>
    <row r="498" spans="1:13" x14ac:dyDescent="0.3">
      <c r="A498" s="254" t="s">
        <v>93</v>
      </c>
    </row>
    <row r="499" spans="1:13" x14ac:dyDescent="0.3">
      <c r="A499" s="298" t="s">
        <v>93</v>
      </c>
      <c r="B499" s="299" t="s">
        <v>1507</v>
      </c>
      <c r="C499" s="299" t="s">
        <v>1675</v>
      </c>
      <c r="D499" s="297">
        <v>30091090200</v>
      </c>
      <c r="E499" s="315">
        <f>VLOOKUP(D499,$K$1:$L$319, 2, FALSE)</f>
        <v>51.8</v>
      </c>
    </row>
    <row r="500" spans="1:13" ht="15" thickBot="1" x14ac:dyDescent="0.35">
      <c r="A500" s="259" t="s">
        <v>93</v>
      </c>
      <c r="B500" s="281" t="s">
        <v>1507</v>
      </c>
      <c r="C500" s="281" t="s">
        <v>1675</v>
      </c>
      <c r="D500" s="282">
        <v>30091090400</v>
      </c>
      <c r="E500" s="313">
        <f>VLOOKUP(D500,$K$1:$L$319, 2, FALSE)</f>
        <v>42.2</v>
      </c>
      <c r="M500" s="188"/>
    </row>
    <row r="501" spans="1:13" x14ac:dyDescent="0.3">
      <c r="A501" s="254" t="s">
        <v>1499</v>
      </c>
    </row>
    <row r="502" spans="1:13" x14ac:dyDescent="0.3">
      <c r="A502" s="298" t="s">
        <v>1499</v>
      </c>
      <c r="B502" s="299" t="s">
        <v>1504</v>
      </c>
      <c r="C502" s="299" t="s">
        <v>1554</v>
      </c>
      <c r="D502" s="297">
        <v>30093000800</v>
      </c>
      <c r="E502" s="315">
        <f t="shared" ref="E502:E519" si="18">VLOOKUP(D502,$K$1:$L$319, 2, FALSE)</f>
        <v>68.099999999999994</v>
      </c>
    </row>
    <row r="503" spans="1:13" x14ac:dyDescent="0.3">
      <c r="A503" s="257" t="s">
        <v>1499</v>
      </c>
      <c r="B503" s="278" t="s">
        <v>1546</v>
      </c>
      <c r="C503" s="278" t="s">
        <v>1712</v>
      </c>
      <c r="D503" s="279">
        <v>30093000101</v>
      </c>
      <c r="E503" s="310">
        <f t="shared" si="18"/>
        <v>56.4</v>
      </c>
    </row>
    <row r="504" spans="1:13" s="188" customFormat="1" x14ac:dyDescent="0.3">
      <c r="A504" s="298" t="s">
        <v>1499</v>
      </c>
      <c r="B504" s="299" t="s">
        <v>1546</v>
      </c>
      <c r="C504" s="299" t="s">
        <v>1712</v>
      </c>
      <c r="D504" s="297">
        <v>30093000102</v>
      </c>
      <c r="E504" s="315">
        <f t="shared" si="18"/>
        <v>46.9</v>
      </c>
      <c r="K504" s="6"/>
      <c r="M504"/>
    </row>
    <row r="505" spans="1:13" x14ac:dyDescent="0.3">
      <c r="A505" s="257" t="s">
        <v>1499</v>
      </c>
      <c r="B505" s="278" t="s">
        <v>1546</v>
      </c>
      <c r="C505" s="278" t="s">
        <v>1712</v>
      </c>
      <c r="D505" s="279">
        <v>30093000200</v>
      </c>
      <c r="E505" s="310">
        <f t="shared" si="18"/>
        <v>59.1</v>
      </c>
    </row>
    <row r="506" spans="1:13" x14ac:dyDescent="0.3">
      <c r="A506" s="298" t="s">
        <v>1499</v>
      </c>
      <c r="B506" s="299" t="s">
        <v>1546</v>
      </c>
      <c r="C506" s="299" t="s">
        <v>1712</v>
      </c>
      <c r="D506" s="297">
        <v>30093000300</v>
      </c>
      <c r="E506" s="315">
        <f t="shared" si="18"/>
        <v>71.5</v>
      </c>
    </row>
    <row r="507" spans="1:13" x14ac:dyDescent="0.3">
      <c r="A507" s="257" t="s">
        <v>1499</v>
      </c>
      <c r="B507" s="278" t="s">
        <v>1546</v>
      </c>
      <c r="C507" s="278" t="s">
        <v>1712</v>
      </c>
      <c r="D507" s="279">
        <v>30093000400</v>
      </c>
      <c r="E507" s="310">
        <f t="shared" si="18"/>
        <v>69.8</v>
      </c>
    </row>
    <row r="508" spans="1:13" x14ac:dyDescent="0.3">
      <c r="A508" s="298" t="s">
        <v>1499</v>
      </c>
      <c r="B508" s="299" t="s">
        <v>1546</v>
      </c>
      <c r="C508" s="299" t="s">
        <v>1712</v>
      </c>
      <c r="D508" s="297">
        <v>30093000500</v>
      </c>
      <c r="E508" s="315">
        <f t="shared" si="18"/>
        <v>77.599999999999994</v>
      </c>
    </row>
    <row r="509" spans="1:13" x14ac:dyDescent="0.3">
      <c r="A509" s="257" t="s">
        <v>1499</v>
      </c>
      <c r="B509" s="278" t="s">
        <v>1546</v>
      </c>
      <c r="C509" s="278" t="s">
        <v>1712</v>
      </c>
      <c r="D509" s="279">
        <v>30093000600</v>
      </c>
      <c r="E509" s="310">
        <f t="shared" si="18"/>
        <v>68.2</v>
      </c>
      <c r="M509" s="188"/>
    </row>
    <row r="510" spans="1:13" x14ac:dyDescent="0.3">
      <c r="A510" s="298" t="s">
        <v>1499</v>
      </c>
      <c r="B510" s="299" t="s">
        <v>1546</v>
      </c>
      <c r="C510" s="299" t="s">
        <v>1712</v>
      </c>
      <c r="D510" s="297">
        <v>30093000800</v>
      </c>
      <c r="E510" s="315">
        <f t="shared" si="18"/>
        <v>68.099999999999994</v>
      </c>
      <c r="M510" s="188"/>
    </row>
    <row r="511" spans="1:13" s="188" customFormat="1" x14ac:dyDescent="0.3">
      <c r="A511" s="257" t="s">
        <v>1499</v>
      </c>
      <c r="B511" s="278" t="s">
        <v>1532</v>
      </c>
      <c r="C511" s="278" t="s">
        <v>1700</v>
      </c>
      <c r="D511" s="279">
        <v>30093000400</v>
      </c>
      <c r="E511" s="310">
        <f t="shared" si="18"/>
        <v>69.8</v>
      </c>
      <c r="K511" s="6"/>
    </row>
    <row r="512" spans="1:13" x14ac:dyDescent="0.3">
      <c r="A512" s="298" t="s">
        <v>1499</v>
      </c>
      <c r="B512" s="299" t="s">
        <v>1532</v>
      </c>
      <c r="C512" s="299" t="s">
        <v>1700</v>
      </c>
      <c r="D512" s="297">
        <v>30093000500</v>
      </c>
      <c r="E512" s="315">
        <f t="shared" si="18"/>
        <v>77.599999999999994</v>
      </c>
    </row>
    <row r="513" spans="1:13" x14ac:dyDescent="0.3">
      <c r="A513" s="257" t="s">
        <v>1499</v>
      </c>
      <c r="B513" s="278" t="s">
        <v>1532</v>
      </c>
      <c r="C513" s="278" t="s">
        <v>1700</v>
      </c>
      <c r="D513" s="279">
        <v>30093000700</v>
      </c>
      <c r="E513" s="310">
        <f t="shared" si="18"/>
        <v>69.2</v>
      </c>
    </row>
    <row r="514" spans="1:13" x14ac:dyDescent="0.3">
      <c r="A514" s="298" t="s">
        <v>1499</v>
      </c>
      <c r="B514" s="299" t="s">
        <v>1532</v>
      </c>
      <c r="C514" s="299" t="s">
        <v>1700</v>
      </c>
      <c r="D514" s="297">
        <v>30093000800</v>
      </c>
      <c r="E514" s="315">
        <f t="shared" si="18"/>
        <v>68.099999999999994</v>
      </c>
    </row>
    <row r="515" spans="1:13" x14ac:dyDescent="0.3">
      <c r="A515" s="257" t="s">
        <v>1499</v>
      </c>
      <c r="B515" s="278" t="s">
        <v>1518</v>
      </c>
      <c r="C515" s="278" t="s">
        <v>1687</v>
      </c>
      <c r="D515" s="279">
        <v>30093000101</v>
      </c>
      <c r="E515" s="310">
        <f t="shared" si="18"/>
        <v>56.4</v>
      </c>
    </row>
    <row r="516" spans="1:13" x14ac:dyDescent="0.3">
      <c r="A516" s="298" t="s">
        <v>1499</v>
      </c>
      <c r="B516" s="299" t="s">
        <v>1518</v>
      </c>
      <c r="C516" s="299" t="s">
        <v>1687</v>
      </c>
      <c r="D516" s="297">
        <v>30093000102</v>
      </c>
      <c r="E516" s="315">
        <f t="shared" si="18"/>
        <v>46.9</v>
      </c>
    </row>
    <row r="517" spans="1:13" s="188" customFormat="1" x14ac:dyDescent="0.3">
      <c r="A517" s="257" t="s">
        <v>1499</v>
      </c>
      <c r="B517" s="278" t="s">
        <v>1518</v>
      </c>
      <c r="C517" s="278" t="s">
        <v>1687</v>
      </c>
      <c r="D517" s="279">
        <v>30093000200</v>
      </c>
      <c r="E517" s="310">
        <f t="shared" si="18"/>
        <v>59.1</v>
      </c>
      <c r="K517" s="6"/>
      <c r="M517"/>
    </row>
    <row r="518" spans="1:13" x14ac:dyDescent="0.3">
      <c r="A518" s="298" t="s">
        <v>1499</v>
      </c>
      <c r="B518" s="299" t="s">
        <v>1518</v>
      </c>
      <c r="C518" s="299" t="s">
        <v>1687</v>
      </c>
      <c r="D518" s="297">
        <v>30093000400</v>
      </c>
      <c r="E518" s="315">
        <f t="shared" si="18"/>
        <v>69.8</v>
      </c>
    </row>
    <row r="519" spans="1:13" ht="15" thickBot="1" x14ac:dyDescent="0.35">
      <c r="A519" s="259" t="s">
        <v>1499</v>
      </c>
      <c r="B519" s="281" t="s">
        <v>1518</v>
      </c>
      <c r="C519" s="281" t="s">
        <v>1687</v>
      </c>
      <c r="D519" s="282">
        <v>30093000800</v>
      </c>
      <c r="E519" s="313">
        <f t="shared" si="18"/>
        <v>68.099999999999994</v>
      </c>
    </row>
    <row r="520" spans="1:13" x14ac:dyDescent="0.3">
      <c r="A520" s="254" t="s">
        <v>97</v>
      </c>
    </row>
    <row r="521" spans="1:13" x14ac:dyDescent="0.3">
      <c r="A521" s="298" t="s">
        <v>97</v>
      </c>
      <c r="B521" s="299" t="s">
        <v>1509</v>
      </c>
      <c r="C521" s="299" t="s">
        <v>1677</v>
      </c>
      <c r="D521" s="297">
        <v>30095966400</v>
      </c>
      <c r="E521" s="315">
        <f>VLOOKUP(D521,$K$1:$L$319, 2, FALSE)</f>
        <v>54.4</v>
      </c>
    </row>
    <row r="522" spans="1:13" x14ac:dyDescent="0.3">
      <c r="A522" s="257" t="s">
        <v>97</v>
      </c>
      <c r="B522" s="278" t="s">
        <v>1509</v>
      </c>
      <c r="C522" s="278" t="s">
        <v>1677</v>
      </c>
      <c r="D522" s="279">
        <v>30095966500</v>
      </c>
      <c r="E522" s="310">
        <f>VLOOKUP(D522,$K$1:$L$319, 2, FALSE)</f>
        <v>39.700000000000003</v>
      </c>
    </row>
    <row r="523" spans="1:13" ht="15" thickBot="1" x14ac:dyDescent="0.35">
      <c r="A523" s="294" t="s">
        <v>97</v>
      </c>
      <c r="B523" s="295" t="s">
        <v>1509</v>
      </c>
      <c r="C523" s="295" t="s">
        <v>1677</v>
      </c>
      <c r="D523" s="296">
        <v>30095966600</v>
      </c>
      <c r="E523" s="312">
        <f>VLOOKUP(D523,$K$1:$L$319, 2, FALSE)</f>
        <v>65.7</v>
      </c>
    </row>
    <row r="524" spans="1:13" x14ac:dyDescent="0.3">
      <c r="A524" s="254" t="s">
        <v>99</v>
      </c>
    </row>
    <row r="525" spans="1:13" x14ac:dyDescent="0.3">
      <c r="A525" s="298" t="s">
        <v>99</v>
      </c>
      <c r="B525" s="299" t="s">
        <v>1509</v>
      </c>
      <c r="C525" s="299" t="s">
        <v>1677</v>
      </c>
      <c r="D525" s="297">
        <v>30097967000</v>
      </c>
      <c r="E525" s="315">
        <f>VLOOKUP(D525,$K$1:$L$319, 2, FALSE)</f>
        <v>38.4</v>
      </c>
    </row>
    <row r="526" spans="1:13" ht="15" thickBot="1" x14ac:dyDescent="0.35">
      <c r="A526" s="259" t="s">
        <v>99</v>
      </c>
      <c r="B526" s="281" t="s">
        <v>1526</v>
      </c>
      <c r="C526" s="281" t="s">
        <v>1694</v>
      </c>
      <c r="D526" s="282">
        <v>30097967000</v>
      </c>
      <c r="E526" s="313">
        <f>VLOOKUP(D526,$K$1:$L$319, 2, FALSE)</f>
        <v>38.4</v>
      </c>
    </row>
    <row r="527" spans="1:13" x14ac:dyDescent="0.3">
      <c r="A527" s="254" t="s">
        <v>101</v>
      </c>
    </row>
    <row r="528" spans="1:13" x14ac:dyDescent="0.3">
      <c r="A528" s="298" t="s">
        <v>101</v>
      </c>
      <c r="B528" s="299" t="s">
        <v>1531</v>
      </c>
      <c r="C528" s="299" t="s">
        <v>1699</v>
      </c>
      <c r="D528" s="297">
        <v>30099000100</v>
      </c>
      <c r="E528" s="315">
        <f>VLOOKUP(D528,$K$1:$L$319, 2, FALSE)</f>
        <v>54.1</v>
      </c>
    </row>
    <row r="529" spans="1:6" x14ac:dyDescent="0.3">
      <c r="A529" s="257" t="s">
        <v>101</v>
      </c>
      <c r="B529" s="278" t="s">
        <v>1531</v>
      </c>
      <c r="C529" s="278" t="s">
        <v>1699</v>
      </c>
      <c r="D529" s="279">
        <v>30099000200</v>
      </c>
      <c r="E529" s="310">
        <f>VLOOKUP(D529,$K$1:$L$319, 2, FALSE)</f>
        <v>56.2</v>
      </c>
    </row>
    <row r="530" spans="1:6" ht="15" thickBot="1" x14ac:dyDescent="0.35">
      <c r="A530" s="294" t="s">
        <v>101</v>
      </c>
      <c r="B530" s="295" t="s">
        <v>1531</v>
      </c>
      <c r="C530" s="295" t="s">
        <v>1699</v>
      </c>
      <c r="D530" s="296">
        <v>30099000300</v>
      </c>
      <c r="E530" s="312">
        <f>VLOOKUP(D530,$K$1:$L$319, 2, FALSE)</f>
        <v>43.9</v>
      </c>
    </row>
    <row r="531" spans="1:6" x14ac:dyDescent="0.3">
      <c r="A531" s="254" t="s">
        <v>103</v>
      </c>
    </row>
    <row r="532" spans="1:6" x14ac:dyDescent="0.3">
      <c r="A532" s="257" t="s">
        <v>103</v>
      </c>
      <c r="B532" s="278" t="s">
        <v>1531</v>
      </c>
      <c r="C532" s="278" t="s">
        <v>1699</v>
      </c>
      <c r="D532" s="279">
        <v>30101000100</v>
      </c>
      <c r="E532" s="310">
        <f>VLOOKUP(D532,$K$1:$L$319, 2, FALSE)</f>
        <v>30.1</v>
      </c>
    </row>
    <row r="533" spans="1:6" ht="15" thickBot="1" x14ac:dyDescent="0.35">
      <c r="A533" s="294" t="s">
        <v>103</v>
      </c>
      <c r="B533" s="295" t="s">
        <v>1531</v>
      </c>
      <c r="C533" s="295" t="s">
        <v>1699</v>
      </c>
      <c r="D533" s="296">
        <v>30101000200</v>
      </c>
      <c r="E533" s="312">
        <f>VLOOKUP(D533,$K$1:$L$319, 2, FALSE)</f>
        <v>47.9</v>
      </c>
    </row>
    <row r="534" spans="1:6" x14ac:dyDescent="0.3">
      <c r="A534" s="254" t="s">
        <v>105</v>
      </c>
    </row>
    <row r="535" spans="1:6" ht="15" thickBot="1" x14ac:dyDescent="0.35">
      <c r="A535" s="294" t="s">
        <v>105</v>
      </c>
      <c r="B535" s="295" t="s">
        <v>1543</v>
      </c>
      <c r="C535" s="295" t="s">
        <v>1685</v>
      </c>
      <c r="D535" s="296">
        <v>30103963500</v>
      </c>
      <c r="E535" s="312">
        <f>VLOOKUP(D535,$K$1:$L$319, 2, FALSE)</f>
        <v>42.3</v>
      </c>
    </row>
    <row r="536" spans="1:6" x14ac:dyDescent="0.3">
      <c r="A536" s="254" t="s">
        <v>107</v>
      </c>
    </row>
    <row r="537" spans="1:6" x14ac:dyDescent="0.3">
      <c r="A537" s="298" t="s">
        <v>107</v>
      </c>
      <c r="B537" s="299" t="s">
        <v>1506</v>
      </c>
      <c r="C537" s="299" t="s">
        <v>1674</v>
      </c>
      <c r="D537" s="297">
        <v>30105100100</v>
      </c>
      <c r="E537" s="315">
        <f t="shared" ref="E537:E542" si="19">VLOOKUP(D537,$K$1:$L$319, 2, FALSE)</f>
        <v>32.4</v>
      </c>
    </row>
    <row r="538" spans="1:6" x14ac:dyDescent="0.3">
      <c r="A538" s="257" t="s">
        <v>107</v>
      </c>
      <c r="B538" s="278" t="s">
        <v>1506</v>
      </c>
      <c r="C538" s="278" t="s">
        <v>1674</v>
      </c>
      <c r="D538" s="279">
        <v>30105100500</v>
      </c>
      <c r="E538" s="310">
        <f t="shared" si="19"/>
        <v>59.6</v>
      </c>
    </row>
    <row r="539" spans="1:6" x14ac:dyDescent="0.3">
      <c r="A539" s="298" t="s">
        <v>107</v>
      </c>
      <c r="B539" s="299" t="s">
        <v>1506</v>
      </c>
      <c r="C539" s="299" t="s">
        <v>1674</v>
      </c>
      <c r="D539" s="297">
        <v>30105940600</v>
      </c>
      <c r="E539" s="315">
        <f t="shared" si="19"/>
        <v>31.4</v>
      </c>
    </row>
    <row r="540" spans="1:6" x14ac:dyDescent="0.3">
      <c r="A540" s="257" t="s">
        <v>107</v>
      </c>
      <c r="B540" s="278" t="s">
        <v>1507</v>
      </c>
      <c r="C540" s="278" t="s">
        <v>1675</v>
      </c>
      <c r="D540" s="279">
        <v>30105100100</v>
      </c>
      <c r="E540" s="310">
        <f t="shared" si="19"/>
        <v>32.4</v>
      </c>
    </row>
    <row r="541" spans="1:6" x14ac:dyDescent="0.3">
      <c r="A541" s="298" t="s">
        <v>107</v>
      </c>
      <c r="B541" s="299" t="s">
        <v>1507</v>
      </c>
      <c r="C541" s="299" t="s">
        <v>1675</v>
      </c>
      <c r="D541" s="297">
        <v>30105100500</v>
      </c>
      <c r="E541" s="315">
        <f t="shared" si="19"/>
        <v>59.6</v>
      </c>
    </row>
    <row r="542" spans="1:6" ht="15" thickBot="1" x14ac:dyDescent="0.35">
      <c r="A542" s="294" t="s">
        <v>107</v>
      </c>
      <c r="B542" s="295" t="s">
        <v>1507</v>
      </c>
      <c r="C542" s="295" t="s">
        <v>1675</v>
      </c>
      <c r="D542" s="296">
        <v>30105940600</v>
      </c>
      <c r="E542" s="312">
        <f t="shared" si="19"/>
        <v>31.4</v>
      </c>
    </row>
    <row r="543" spans="1:6" x14ac:dyDescent="0.3">
      <c r="A543" s="254" t="s">
        <v>109</v>
      </c>
      <c r="F543" s="298"/>
    </row>
    <row r="544" spans="1:6" ht="15" thickBot="1" x14ac:dyDescent="0.35">
      <c r="A544" s="294" t="s">
        <v>109</v>
      </c>
      <c r="B544" s="295" t="s">
        <v>1516</v>
      </c>
      <c r="C544" s="295" t="s">
        <v>1684</v>
      </c>
      <c r="D544" s="296">
        <v>30107000100</v>
      </c>
      <c r="E544" s="312">
        <f>VLOOKUP(D544,$K$1:$L$319, 2, FALSE)</f>
        <v>25.4</v>
      </c>
      <c r="F544" s="257"/>
    </row>
    <row r="545" spans="1:13" x14ac:dyDescent="0.3">
      <c r="A545" s="254" t="s">
        <v>111</v>
      </c>
    </row>
    <row r="546" spans="1:13" ht="15" thickBot="1" x14ac:dyDescent="0.35">
      <c r="A546" s="259" t="s">
        <v>111</v>
      </c>
      <c r="B546" s="281" t="s">
        <v>1517</v>
      </c>
      <c r="C546" s="281" t="s">
        <v>1686</v>
      </c>
      <c r="D546" s="282">
        <v>30109000100</v>
      </c>
      <c r="E546" s="313">
        <f>VLOOKUP(D546,$K$1:$L$319, 2, FALSE)</f>
        <v>44.3</v>
      </c>
    </row>
    <row r="547" spans="1:13" x14ac:dyDescent="0.3">
      <c r="A547" s="254" t="s">
        <v>1500</v>
      </c>
    </row>
    <row r="548" spans="1:13" x14ac:dyDescent="0.3">
      <c r="A548" s="298" t="s">
        <v>1500</v>
      </c>
      <c r="B548" s="299" t="s">
        <v>1543</v>
      </c>
      <c r="C548" s="299" t="s">
        <v>1685</v>
      </c>
      <c r="D548" s="297">
        <v>30111001402</v>
      </c>
      <c r="E548" s="315">
        <f t="shared" ref="E548:E579" si="20">VLOOKUP(D548,$K$1:$L$319, 2, FALSE)</f>
        <v>74.599999999999994</v>
      </c>
    </row>
    <row r="549" spans="1:13" x14ac:dyDescent="0.3">
      <c r="A549" s="257" t="s">
        <v>1500</v>
      </c>
      <c r="B549" s="278" t="s">
        <v>1543</v>
      </c>
      <c r="C549" s="278" t="s">
        <v>1685</v>
      </c>
      <c r="D549" s="279">
        <v>30111001403</v>
      </c>
      <c r="E549" s="310">
        <f t="shared" si="20"/>
        <v>70.7</v>
      </c>
    </row>
    <row r="550" spans="1:13" x14ac:dyDescent="0.3">
      <c r="A550" s="298" t="s">
        <v>1500</v>
      </c>
      <c r="B550" s="299" t="s">
        <v>1543</v>
      </c>
      <c r="C550" s="299" t="s">
        <v>1685</v>
      </c>
      <c r="D550" s="297">
        <v>30111001404</v>
      </c>
      <c r="E550" s="315">
        <f t="shared" si="20"/>
        <v>68.2</v>
      </c>
    </row>
    <row r="551" spans="1:13" s="188" customFormat="1" x14ac:dyDescent="0.3">
      <c r="A551" s="257" t="s">
        <v>1500</v>
      </c>
      <c r="B551" s="278" t="s">
        <v>1543</v>
      </c>
      <c r="C551" s="278" t="s">
        <v>1685</v>
      </c>
      <c r="D551" s="279">
        <v>30111001501</v>
      </c>
      <c r="E551" s="310">
        <f t="shared" si="20"/>
        <v>68.400000000000006</v>
      </c>
      <c r="K551" s="6"/>
      <c r="M551"/>
    </row>
    <row r="552" spans="1:13" s="188" customFormat="1" x14ac:dyDescent="0.3">
      <c r="A552" s="298" t="s">
        <v>1500</v>
      </c>
      <c r="B552" s="299" t="s">
        <v>1543</v>
      </c>
      <c r="C552" s="299" t="s">
        <v>1685</v>
      </c>
      <c r="D552" s="297">
        <v>30111001502</v>
      </c>
      <c r="E552" s="315">
        <f t="shared" si="20"/>
        <v>56.7</v>
      </c>
      <c r="K552" s="6"/>
      <c r="M552"/>
    </row>
    <row r="553" spans="1:13" x14ac:dyDescent="0.3">
      <c r="A553" s="257" t="s">
        <v>1500</v>
      </c>
      <c r="B553" s="278" t="s">
        <v>1505</v>
      </c>
      <c r="C553" s="278" t="s">
        <v>1673</v>
      </c>
      <c r="D553" s="279">
        <v>30111001502</v>
      </c>
      <c r="E553" s="310">
        <f t="shared" si="20"/>
        <v>56.7</v>
      </c>
    </row>
    <row r="554" spans="1:13" x14ac:dyDescent="0.3">
      <c r="A554" s="298" t="s">
        <v>1500</v>
      </c>
      <c r="B554" s="299" t="s">
        <v>1505</v>
      </c>
      <c r="C554" s="299" t="s">
        <v>1673</v>
      </c>
      <c r="D554" s="297">
        <v>30111940001</v>
      </c>
      <c r="E554" s="315">
        <f t="shared" si="20"/>
        <v>64.8</v>
      </c>
    </row>
    <row r="555" spans="1:13" x14ac:dyDescent="0.3">
      <c r="A555" s="257" t="s">
        <v>1500</v>
      </c>
      <c r="B555" s="278" t="s">
        <v>1505</v>
      </c>
      <c r="C555" s="278" t="s">
        <v>1673</v>
      </c>
      <c r="D555" s="279">
        <v>30111940002</v>
      </c>
      <c r="E555" s="310">
        <f t="shared" si="20"/>
        <v>71.5</v>
      </c>
    </row>
    <row r="556" spans="1:13" x14ac:dyDescent="0.3">
      <c r="A556" s="298" t="s">
        <v>1500</v>
      </c>
      <c r="B556" s="299" t="s">
        <v>1547</v>
      </c>
      <c r="C556" s="299" t="s">
        <v>1713</v>
      </c>
      <c r="D556" s="297">
        <v>30111000200</v>
      </c>
      <c r="E556" s="315">
        <f t="shared" si="20"/>
        <v>53.2</v>
      </c>
    </row>
    <row r="557" spans="1:13" x14ac:dyDescent="0.3">
      <c r="A557" s="257" t="s">
        <v>1500</v>
      </c>
      <c r="B557" s="278" t="s">
        <v>1547</v>
      </c>
      <c r="C557" s="278" t="s">
        <v>1713</v>
      </c>
      <c r="D557" s="279">
        <v>30111000701</v>
      </c>
      <c r="E557" s="310">
        <f t="shared" si="20"/>
        <v>74.3</v>
      </c>
    </row>
    <row r="558" spans="1:13" x14ac:dyDescent="0.3">
      <c r="A558" s="298" t="s">
        <v>1500</v>
      </c>
      <c r="B558" s="299" t="s">
        <v>1547</v>
      </c>
      <c r="C558" s="299" t="s">
        <v>1713</v>
      </c>
      <c r="D558" s="297">
        <v>30111000704</v>
      </c>
      <c r="E558" s="315">
        <f t="shared" si="20"/>
        <v>81.400000000000006</v>
      </c>
    </row>
    <row r="559" spans="1:13" x14ac:dyDescent="0.3">
      <c r="A559" s="257" t="s">
        <v>1500</v>
      </c>
      <c r="B559" s="278" t="s">
        <v>1547</v>
      </c>
      <c r="C559" s="278" t="s">
        <v>1713</v>
      </c>
      <c r="D559" s="279">
        <v>30111000705</v>
      </c>
      <c r="E559" s="310">
        <f t="shared" si="20"/>
        <v>70.400000000000006</v>
      </c>
    </row>
    <row r="560" spans="1:13" x14ac:dyDescent="0.3">
      <c r="A560" s="298" t="s">
        <v>1500</v>
      </c>
      <c r="B560" s="299" t="s">
        <v>1547</v>
      </c>
      <c r="C560" s="299" t="s">
        <v>1713</v>
      </c>
      <c r="D560" s="297">
        <v>30111000706</v>
      </c>
      <c r="E560" s="315">
        <f t="shared" si="20"/>
        <v>68</v>
      </c>
    </row>
    <row r="561" spans="1:13" x14ac:dyDescent="0.3">
      <c r="A561" s="257" t="s">
        <v>1500</v>
      </c>
      <c r="B561" s="278" t="s">
        <v>1547</v>
      </c>
      <c r="C561" s="278" t="s">
        <v>1713</v>
      </c>
      <c r="D561" s="279">
        <v>30111000707</v>
      </c>
      <c r="E561" s="310">
        <f t="shared" si="20"/>
        <v>78.3</v>
      </c>
    </row>
    <row r="562" spans="1:13" s="188" customFormat="1" x14ac:dyDescent="0.3">
      <c r="A562" s="298" t="s">
        <v>1500</v>
      </c>
      <c r="B562" s="299" t="s">
        <v>1547</v>
      </c>
      <c r="C562" s="299" t="s">
        <v>1713</v>
      </c>
      <c r="D562" s="297">
        <v>30111000708</v>
      </c>
      <c r="E562" s="315">
        <f t="shared" si="20"/>
        <v>63.2</v>
      </c>
      <c r="K562" s="6"/>
      <c r="M562"/>
    </row>
    <row r="563" spans="1:13" x14ac:dyDescent="0.3">
      <c r="A563" s="257" t="s">
        <v>1500</v>
      </c>
      <c r="B563" s="278" t="s">
        <v>1547</v>
      </c>
      <c r="C563" s="278" t="s">
        <v>1713</v>
      </c>
      <c r="D563" s="279">
        <v>30111001402</v>
      </c>
      <c r="E563" s="310">
        <f t="shared" si="20"/>
        <v>74.599999999999994</v>
      </c>
    </row>
    <row r="564" spans="1:13" x14ac:dyDescent="0.3">
      <c r="A564" s="298" t="s">
        <v>1500</v>
      </c>
      <c r="B564" s="299" t="s">
        <v>1547</v>
      </c>
      <c r="C564" s="299" t="s">
        <v>1713</v>
      </c>
      <c r="D564" s="297">
        <v>30111001501</v>
      </c>
      <c r="E564" s="315">
        <f t="shared" si="20"/>
        <v>68.400000000000006</v>
      </c>
    </row>
    <row r="565" spans="1:13" s="188" customFormat="1" x14ac:dyDescent="0.3">
      <c r="A565" s="257" t="s">
        <v>1500</v>
      </c>
      <c r="B565" s="278" t="s">
        <v>1547</v>
      </c>
      <c r="C565" s="278" t="s">
        <v>1713</v>
      </c>
      <c r="D565" s="279">
        <v>30111940001</v>
      </c>
      <c r="E565" s="310">
        <f t="shared" si="20"/>
        <v>64.8</v>
      </c>
      <c r="K565" s="6"/>
      <c r="M565"/>
    </row>
    <row r="566" spans="1:13" s="188" customFormat="1" x14ac:dyDescent="0.3">
      <c r="A566" s="298" t="s">
        <v>1500</v>
      </c>
      <c r="B566" s="299" t="s">
        <v>1547</v>
      </c>
      <c r="C566" s="299" t="s">
        <v>1713</v>
      </c>
      <c r="D566" s="297">
        <v>30111940002</v>
      </c>
      <c r="E566" s="315">
        <f t="shared" si="20"/>
        <v>71.5</v>
      </c>
      <c r="K566" s="6"/>
      <c r="M566"/>
    </row>
    <row r="567" spans="1:13" s="188" customFormat="1" x14ac:dyDescent="0.3">
      <c r="A567" s="257" t="s">
        <v>1500</v>
      </c>
      <c r="B567" s="278" t="s">
        <v>1548</v>
      </c>
      <c r="C567" s="278" t="s">
        <v>1714</v>
      </c>
      <c r="D567" s="279">
        <v>30111000200</v>
      </c>
      <c r="E567" s="310">
        <f t="shared" si="20"/>
        <v>53.2</v>
      </c>
      <c r="K567" s="6"/>
      <c r="M567"/>
    </row>
    <row r="568" spans="1:13" s="188" customFormat="1" x14ac:dyDescent="0.3">
      <c r="A568" s="298" t="s">
        <v>1500</v>
      </c>
      <c r="B568" s="299" t="s">
        <v>1548</v>
      </c>
      <c r="C568" s="299" t="s">
        <v>1714</v>
      </c>
      <c r="D568" s="297">
        <v>30111000701</v>
      </c>
      <c r="E568" s="315">
        <f t="shared" si="20"/>
        <v>74.3</v>
      </c>
      <c r="K568" s="6"/>
      <c r="M568"/>
    </row>
    <row r="569" spans="1:13" x14ac:dyDescent="0.3">
      <c r="A569" s="257" t="s">
        <v>1500</v>
      </c>
      <c r="B569" s="278" t="s">
        <v>1548</v>
      </c>
      <c r="C569" s="278" t="s">
        <v>1714</v>
      </c>
      <c r="D569" s="279">
        <v>30111000704</v>
      </c>
      <c r="E569" s="310">
        <f t="shared" si="20"/>
        <v>81.400000000000006</v>
      </c>
    </row>
    <row r="570" spans="1:13" x14ac:dyDescent="0.3">
      <c r="A570" s="298" t="s">
        <v>1500</v>
      </c>
      <c r="B570" s="299" t="s">
        <v>1548</v>
      </c>
      <c r="C570" s="299" t="s">
        <v>1714</v>
      </c>
      <c r="D570" s="297">
        <v>30111000705</v>
      </c>
      <c r="E570" s="315">
        <f t="shared" si="20"/>
        <v>70.400000000000006</v>
      </c>
    </row>
    <row r="571" spans="1:13" x14ac:dyDescent="0.3">
      <c r="A571" s="257" t="s">
        <v>1500</v>
      </c>
      <c r="B571" s="278" t="s">
        <v>1548</v>
      </c>
      <c r="C571" s="278" t="s">
        <v>1714</v>
      </c>
      <c r="D571" s="279">
        <v>30111000707</v>
      </c>
      <c r="E571" s="310">
        <f t="shared" si="20"/>
        <v>78.3</v>
      </c>
    </row>
    <row r="572" spans="1:13" x14ac:dyDescent="0.3">
      <c r="A572" s="298" t="s">
        <v>1500</v>
      </c>
      <c r="B572" s="299" t="s">
        <v>1548</v>
      </c>
      <c r="C572" s="299" t="s">
        <v>1714</v>
      </c>
      <c r="D572" s="297">
        <v>30111000708</v>
      </c>
      <c r="E572" s="315">
        <f t="shared" si="20"/>
        <v>63.2</v>
      </c>
    </row>
    <row r="573" spans="1:13" s="188" customFormat="1" x14ac:dyDescent="0.3">
      <c r="A573" s="257" t="s">
        <v>1500</v>
      </c>
      <c r="B573" s="278" t="s">
        <v>1548</v>
      </c>
      <c r="C573" s="278" t="s">
        <v>1714</v>
      </c>
      <c r="D573" s="279">
        <v>30111001300</v>
      </c>
      <c r="E573" s="310">
        <f t="shared" si="20"/>
        <v>82.5</v>
      </c>
      <c r="K573" s="6"/>
      <c r="M573"/>
    </row>
    <row r="574" spans="1:13" x14ac:dyDescent="0.3">
      <c r="A574" s="298" t="s">
        <v>1500</v>
      </c>
      <c r="B574" s="299" t="s">
        <v>1548</v>
      </c>
      <c r="C574" s="299" t="s">
        <v>1714</v>
      </c>
      <c r="D574" s="297">
        <v>30111001402</v>
      </c>
      <c r="E574" s="315">
        <f t="shared" si="20"/>
        <v>74.599999999999994</v>
      </c>
    </row>
    <row r="575" spans="1:13" x14ac:dyDescent="0.3">
      <c r="A575" s="257" t="s">
        <v>1500</v>
      </c>
      <c r="B575" s="278" t="s">
        <v>1548</v>
      </c>
      <c r="C575" s="278" t="s">
        <v>1714</v>
      </c>
      <c r="D575" s="279">
        <v>30111001501</v>
      </c>
      <c r="E575" s="310">
        <f t="shared" si="20"/>
        <v>68.400000000000006</v>
      </c>
    </row>
    <row r="576" spans="1:13" x14ac:dyDescent="0.3">
      <c r="A576" s="298" t="s">
        <v>1500</v>
      </c>
      <c r="B576" s="299" t="s">
        <v>1548</v>
      </c>
      <c r="C576" s="299" t="s">
        <v>1714</v>
      </c>
      <c r="D576" s="297">
        <v>30111001801</v>
      </c>
      <c r="E576" s="315">
        <f t="shared" si="20"/>
        <v>83.5</v>
      </c>
    </row>
    <row r="577" spans="1:13" s="188" customFormat="1" x14ac:dyDescent="0.3">
      <c r="A577" s="257" t="s">
        <v>1500</v>
      </c>
      <c r="B577" s="278" t="s">
        <v>1548</v>
      </c>
      <c r="C577" s="278" t="s">
        <v>1714</v>
      </c>
      <c r="D577" s="279">
        <v>30111001805</v>
      </c>
      <c r="E577" s="310">
        <f t="shared" si="20"/>
        <v>77.5</v>
      </c>
      <c r="K577" s="6"/>
      <c r="M577"/>
    </row>
    <row r="578" spans="1:13" s="188" customFormat="1" x14ac:dyDescent="0.3">
      <c r="A578" s="298" t="s">
        <v>1500</v>
      </c>
      <c r="B578" s="299" t="s">
        <v>1548</v>
      </c>
      <c r="C578" s="299" t="s">
        <v>1714</v>
      </c>
      <c r="D578" s="297">
        <v>30111001806</v>
      </c>
      <c r="E578" s="315">
        <f t="shared" si="20"/>
        <v>72.7</v>
      </c>
      <c r="K578" s="6"/>
      <c r="M578"/>
    </row>
    <row r="579" spans="1:13" x14ac:dyDescent="0.3">
      <c r="A579" s="257" t="s">
        <v>1500</v>
      </c>
      <c r="B579" s="278" t="s">
        <v>1549</v>
      </c>
      <c r="C579" s="278" t="s">
        <v>1715</v>
      </c>
      <c r="D579" s="279">
        <v>30111000200</v>
      </c>
      <c r="E579" s="310">
        <f t="shared" si="20"/>
        <v>53.2</v>
      </c>
    </row>
    <row r="580" spans="1:13" x14ac:dyDescent="0.3">
      <c r="A580" s="298" t="s">
        <v>1500</v>
      </c>
      <c r="B580" s="299" t="s">
        <v>1549</v>
      </c>
      <c r="C580" s="299" t="s">
        <v>1715</v>
      </c>
      <c r="D580" s="297">
        <v>30111000402</v>
      </c>
      <c r="E580" s="315">
        <f t="shared" ref="E580:E611" si="21">VLOOKUP(D580,$K$1:$L$319, 2, FALSE)</f>
        <v>58.5</v>
      </c>
    </row>
    <row r="581" spans="1:13" x14ac:dyDescent="0.3">
      <c r="A581" s="257" t="s">
        <v>1500</v>
      </c>
      <c r="B581" s="278" t="s">
        <v>1549</v>
      </c>
      <c r="C581" s="278" t="s">
        <v>1715</v>
      </c>
      <c r="D581" s="279">
        <v>30111000500</v>
      </c>
      <c r="E581" s="310">
        <f t="shared" si="21"/>
        <v>70.400000000000006</v>
      </c>
    </row>
    <row r="582" spans="1:13" x14ac:dyDescent="0.3">
      <c r="A582" s="298" t="s">
        <v>1500</v>
      </c>
      <c r="B582" s="299" t="s">
        <v>1549</v>
      </c>
      <c r="C582" s="299" t="s">
        <v>1715</v>
      </c>
      <c r="D582" s="297">
        <v>30111000600</v>
      </c>
      <c r="E582" s="315">
        <f t="shared" si="21"/>
        <v>79.099999999999994</v>
      </c>
    </row>
    <row r="583" spans="1:13" x14ac:dyDescent="0.3">
      <c r="A583" s="257" t="s">
        <v>1500</v>
      </c>
      <c r="B583" s="278" t="s">
        <v>1549</v>
      </c>
      <c r="C583" s="278" t="s">
        <v>1715</v>
      </c>
      <c r="D583" s="279">
        <v>30111000704</v>
      </c>
      <c r="E583" s="310">
        <f t="shared" si="21"/>
        <v>81.400000000000006</v>
      </c>
    </row>
    <row r="584" spans="1:13" x14ac:dyDescent="0.3">
      <c r="A584" s="298" t="s">
        <v>1500</v>
      </c>
      <c r="B584" s="299" t="s">
        <v>1549</v>
      </c>
      <c r="C584" s="299" t="s">
        <v>1715</v>
      </c>
      <c r="D584" s="297">
        <v>30111001200</v>
      </c>
      <c r="E584" s="315">
        <f t="shared" si="21"/>
        <v>74.3</v>
      </c>
    </row>
    <row r="585" spans="1:13" s="188" customFormat="1" x14ac:dyDescent="0.3">
      <c r="A585" s="257" t="s">
        <v>1500</v>
      </c>
      <c r="B585" s="278" t="s">
        <v>1549</v>
      </c>
      <c r="C585" s="278" t="s">
        <v>1715</v>
      </c>
      <c r="D585" s="279">
        <v>30111001300</v>
      </c>
      <c r="E585" s="310">
        <f t="shared" si="21"/>
        <v>82.5</v>
      </c>
      <c r="K585" s="6"/>
      <c r="M585"/>
    </row>
    <row r="586" spans="1:13" x14ac:dyDescent="0.3">
      <c r="A586" s="298" t="s">
        <v>1500</v>
      </c>
      <c r="B586" s="299" t="s">
        <v>1550</v>
      </c>
      <c r="C586" s="299" t="s">
        <v>1716</v>
      </c>
      <c r="D586" s="297">
        <v>30111000200</v>
      </c>
      <c r="E586" s="315">
        <f t="shared" si="21"/>
        <v>53.2</v>
      </c>
    </row>
    <row r="587" spans="1:13" x14ac:dyDescent="0.3">
      <c r="A587" s="257" t="s">
        <v>1500</v>
      </c>
      <c r="B587" s="278" t="s">
        <v>1550</v>
      </c>
      <c r="C587" s="278" t="s">
        <v>1716</v>
      </c>
      <c r="D587" s="279">
        <v>30111000300</v>
      </c>
      <c r="E587" s="310">
        <f t="shared" si="21"/>
        <v>55.6</v>
      </c>
    </row>
    <row r="588" spans="1:13" x14ac:dyDescent="0.3">
      <c r="A588" s="298" t="s">
        <v>1500</v>
      </c>
      <c r="B588" s="299" t="s">
        <v>1550</v>
      </c>
      <c r="C588" s="299" t="s">
        <v>1716</v>
      </c>
      <c r="D588" s="297">
        <v>30111000401</v>
      </c>
      <c r="E588" s="315">
        <f t="shared" si="21"/>
        <v>60.2</v>
      </c>
    </row>
    <row r="589" spans="1:13" x14ac:dyDescent="0.3">
      <c r="A589" s="257" t="s">
        <v>1500</v>
      </c>
      <c r="B589" s="278" t="s">
        <v>1550</v>
      </c>
      <c r="C589" s="278" t="s">
        <v>1716</v>
      </c>
      <c r="D589" s="279">
        <v>30111000402</v>
      </c>
      <c r="E589" s="310">
        <f t="shared" si="21"/>
        <v>58.5</v>
      </c>
    </row>
    <row r="590" spans="1:13" x14ac:dyDescent="0.3">
      <c r="A590" s="298" t="s">
        <v>1500</v>
      </c>
      <c r="B590" s="299" t="s">
        <v>1550</v>
      </c>
      <c r="C590" s="299" t="s">
        <v>1716</v>
      </c>
      <c r="D590" s="297">
        <v>30111001000</v>
      </c>
      <c r="E590" s="315">
        <f t="shared" si="21"/>
        <v>62.5</v>
      </c>
    </row>
    <row r="591" spans="1:13" x14ac:dyDescent="0.3">
      <c r="A591" s="257" t="s">
        <v>1500</v>
      </c>
      <c r="B591" s="278" t="s">
        <v>1550</v>
      </c>
      <c r="C591" s="278" t="s">
        <v>1716</v>
      </c>
      <c r="D591" s="279">
        <v>30111001100</v>
      </c>
      <c r="E591" s="310">
        <f t="shared" si="21"/>
        <v>69.099999999999994</v>
      </c>
    </row>
    <row r="592" spans="1:13" x14ac:dyDescent="0.3">
      <c r="A592" s="298" t="s">
        <v>1500</v>
      </c>
      <c r="B592" s="299" t="s">
        <v>1550</v>
      </c>
      <c r="C592" s="299" t="s">
        <v>1716</v>
      </c>
      <c r="D592" s="297">
        <v>30111001702</v>
      </c>
      <c r="E592" s="315">
        <f t="shared" si="21"/>
        <v>75.099999999999994</v>
      </c>
    </row>
    <row r="593" spans="1:13" x14ac:dyDescent="0.3">
      <c r="A593" s="257" t="s">
        <v>1500</v>
      </c>
      <c r="B593" s="278" t="s">
        <v>1550</v>
      </c>
      <c r="C593" s="278" t="s">
        <v>1716</v>
      </c>
      <c r="D593" s="279">
        <v>30111001803</v>
      </c>
      <c r="E593" s="310">
        <f t="shared" si="21"/>
        <v>80.5</v>
      </c>
    </row>
    <row r="594" spans="1:13" x14ac:dyDescent="0.3">
      <c r="A594" s="298" t="s">
        <v>1500</v>
      </c>
      <c r="B594" s="299" t="s">
        <v>1551</v>
      </c>
      <c r="C594" s="299" t="s">
        <v>1717</v>
      </c>
      <c r="D594" s="297">
        <v>30111000300</v>
      </c>
      <c r="E594" s="315">
        <f t="shared" si="21"/>
        <v>55.6</v>
      </c>
    </row>
    <row r="595" spans="1:13" x14ac:dyDescent="0.3">
      <c r="A595" s="257" t="s">
        <v>1500</v>
      </c>
      <c r="B595" s="278" t="s">
        <v>1551</v>
      </c>
      <c r="C595" s="278" t="s">
        <v>1717</v>
      </c>
      <c r="D595" s="279">
        <v>30111000901</v>
      </c>
      <c r="E595" s="310">
        <f t="shared" si="21"/>
        <v>69.7</v>
      </c>
    </row>
    <row r="596" spans="1:13" x14ac:dyDescent="0.3">
      <c r="A596" s="298" t="s">
        <v>1500</v>
      </c>
      <c r="B596" s="299" t="s">
        <v>1551</v>
      </c>
      <c r="C596" s="299" t="s">
        <v>1717</v>
      </c>
      <c r="D596" s="297">
        <v>30111000902</v>
      </c>
      <c r="E596" s="315">
        <f t="shared" si="21"/>
        <v>65.5</v>
      </c>
    </row>
    <row r="597" spans="1:13" x14ac:dyDescent="0.3">
      <c r="A597" s="257" t="s">
        <v>1500</v>
      </c>
      <c r="B597" s="278" t="s">
        <v>1551</v>
      </c>
      <c r="C597" s="278" t="s">
        <v>1717</v>
      </c>
      <c r="D597" s="279">
        <v>30111001000</v>
      </c>
      <c r="E597" s="310">
        <f t="shared" si="21"/>
        <v>62.5</v>
      </c>
    </row>
    <row r="598" spans="1:13" x14ac:dyDescent="0.3">
      <c r="A598" s="298" t="s">
        <v>1500</v>
      </c>
      <c r="B598" s="299" t="s">
        <v>1551</v>
      </c>
      <c r="C598" s="299" t="s">
        <v>1717</v>
      </c>
      <c r="D598" s="297">
        <v>30111001403</v>
      </c>
      <c r="E598" s="315">
        <f t="shared" si="21"/>
        <v>70.7</v>
      </c>
    </row>
    <row r="599" spans="1:13" x14ac:dyDescent="0.3">
      <c r="A599" s="257" t="s">
        <v>1500</v>
      </c>
      <c r="B599" s="278" t="s">
        <v>1551</v>
      </c>
      <c r="C599" s="278" t="s">
        <v>1717</v>
      </c>
      <c r="D599" s="279">
        <v>30111001404</v>
      </c>
      <c r="E599" s="310">
        <f t="shared" si="21"/>
        <v>68.2</v>
      </c>
    </row>
    <row r="600" spans="1:13" x14ac:dyDescent="0.3">
      <c r="A600" s="298" t="s">
        <v>1500</v>
      </c>
      <c r="B600" s="299" t="s">
        <v>1551</v>
      </c>
      <c r="C600" s="299" t="s">
        <v>1717</v>
      </c>
      <c r="D600" s="297">
        <v>30111001702</v>
      </c>
      <c r="E600" s="315">
        <f t="shared" si="21"/>
        <v>75.099999999999994</v>
      </c>
    </row>
    <row r="601" spans="1:13" x14ac:dyDescent="0.3">
      <c r="A601" s="257" t="s">
        <v>1500</v>
      </c>
      <c r="B601" s="278" t="s">
        <v>1551</v>
      </c>
      <c r="C601" s="278" t="s">
        <v>1717</v>
      </c>
      <c r="D601" s="279">
        <v>30111001703</v>
      </c>
      <c r="E601" s="310">
        <f t="shared" si="21"/>
        <v>72.8</v>
      </c>
    </row>
    <row r="602" spans="1:13" x14ac:dyDescent="0.3">
      <c r="A602" s="298" t="s">
        <v>1500</v>
      </c>
      <c r="B602" s="299" t="s">
        <v>1551</v>
      </c>
      <c r="C602" s="299" t="s">
        <v>1717</v>
      </c>
      <c r="D602" s="297">
        <v>30111001704</v>
      </c>
      <c r="E602" s="315">
        <f t="shared" si="21"/>
        <v>73.2</v>
      </c>
    </row>
    <row r="603" spans="1:13" x14ac:dyDescent="0.3">
      <c r="A603" s="257" t="s">
        <v>1500</v>
      </c>
      <c r="B603" s="278" t="s">
        <v>1551</v>
      </c>
      <c r="C603" s="278" t="s">
        <v>1717</v>
      </c>
      <c r="D603" s="279">
        <v>30111001803</v>
      </c>
      <c r="E603" s="310">
        <f t="shared" si="21"/>
        <v>80.5</v>
      </c>
    </row>
    <row r="604" spans="1:13" x14ac:dyDescent="0.3">
      <c r="A604" s="298" t="s">
        <v>1500</v>
      </c>
      <c r="B604" s="299" t="s">
        <v>1551</v>
      </c>
      <c r="C604" s="299" t="s">
        <v>1717</v>
      </c>
      <c r="D604" s="297">
        <v>30111001804</v>
      </c>
      <c r="E604" s="315">
        <f t="shared" si="21"/>
        <v>75.7</v>
      </c>
    </row>
    <row r="605" spans="1:13" s="188" customFormat="1" x14ac:dyDescent="0.3">
      <c r="A605" s="257" t="s">
        <v>1500</v>
      </c>
      <c r="B605" s="278" t="s">
        <v>1551</v>
      </c>
      <c r="C605" s="278" t="s">
        <v>1717</v>
      </c>
      <c r="D605" s="279">
        <v>30111001902</v>
      </c>
      <c r="E605" s="310">
        <f t="shared" si="21"/>
        <v>70.8</v>
      </c>
      <c r="K605" s="6"/>
      <c r="M605"/>
    </row>
    <row r="606" spans="1:13" x14ac:dyDescent="0.3">
      <c r="A606" s="298" t="s">
        <v>1500</v>
      </c>
      <c r="B606" s="299" t="s">
        <v>1552</v>
      </c>
      <c r="C606" s="299" t="s">
        <v>1718</v>
      </c>
      <c r="D606" s="297">
        <v>30111001402</v>
      </c>
      <c r="E606" s="315">
        <f t="shared" si="21"/>
        <v>74.599999999999994</v>
      </c>
    </row>
    <row r="607" spans="1:13" x14ac:dyDescent="0.3">
      <c r="A607" s="257" t="s">
        <v>1500</v>
      </c>
      <c r="B607" s="278" t="s">
        <v>1552</v>
      </c>
      <c r="C607" s="278" t="s">
        <v>1718</v>
      </c>
      <c r="D607" s="279">
        <v>30111001703</v>
      </c>
      <c r="E607" s="310">
        <f t="shared" si="21"/>
        <v>72.8</v>
      </c>
    </row>
    <row r="608" spans="1:13" x14ac:dyDescent="0.3">
      <c r="A608" s="298" t="s">
        <v>1500</v>
      </c>
      <c r="B608" s="299" t="s">
        <v>1552</v>
      </c>
      <c r="C608" s="299" t="s">
        <v>1718</v>
      </c>
      <c r="D608" s="297">
        <v>30111001704</v>
      </c>
      <c r="E608" s="315">
        <f t="shared" si="21"/>
        <v>73.2</v>
      </c>
    </row>
    <row r="609" spans="1:13" x14ac:dyDescent="0.3">
      <c r="A609" s="257" t="s">
        <v>1500</v>
      </c>
      <c r="B609" s="278" t="s">
        <v>1552</v>
      </c>
      <c r="C609" s="278" t="s">
        <v>1718</v>
      </c>
      <c r="D609" s="279">
        <v>30111001801</v>
      </c>
      <c r="E609" s="310">
        <f t="shared" si="21"/>
        <v>83.5</v>
      </c>
    </row>
    <row r="610" spans="1:13" x14ac:dyDescent="0.3">
      <c r="A610" s="298" t="s">
        <v>1500</v>
      </c>
      <c r="B610" s="299" t="s">
        <v>1552</v>
      </c>
      <c r="C610" s="299" t="s">
        <v>1718</v>
      </c>
      <c r="D610" s="297">
        <v>30111001803</v>
      </c>
      <c r="E610" s="315">
        <f t="shared" si="21"/>
        <v>80.5</v>
      </c>
    </row>
    <row r="611" spans="1:13" x14ac:dyDescent="0.3">
      <c r="A611" s="257" t="s">
        <v>1500</v>
      </c>
      <c r="B611" s="278" t="s">
        <v>1552</v>
      </c>
      <c r="C611" s="278" t="s">
        <v>1718</v>
      </c>
      <c r="D611" s="279">
        <v>30111001804</v>
      </c>
      <c r="E611" s="310">
        <f t="shared" si="21"/>
        <v>75.7</v>
      </c>
    </row>
    <row r="612" spans="1:13" x14ac:dyDescent="0.3">
      <c r="A612" s="298" t="s">
        <v>1500</v>
      </c>
      <c r="B612" s="299" t="s">
        <v>1552</v>
      </c>
      <c r="C612" s="299" t="s">
        <v>1718</v>
      </c>
      <c r="D612" s="297">
        <v>30111001805</v>
      </c>
      <c r="E612" s="315">
        <f t="shared" ref="E612:E622" si="22">VLOOKUP(D612,$K$1:$L$319, 2, FALSE)</f>
        <v>77.5</v>
      </c>
    </row>
    <row r="613" spans="1:13" x14ac:dyDescent="0.3">
      <c r="A613" s="257" t="s">
        <v>1500</v>
      </c>
      <c r="B613" s="278" t="s">
        <v>1552</v>
      </c>
      <c r="C613" s="278" t="s">
        <v>1718</v>
      </c>
      <c r="D613" s="279">
        <v>30111001806</v>
      </c>
      <c r="E613" s="310">
        <f t="shared" si="22"/>
        <v>72.7</v>
      </c>
    </row>
    <row r="614" spans="1:13" s="188" customFormat="1" x14ac:dyDescent="0.3">
      <c r="A614" s="298" t="s">
        <v>1500</v>
      </c>
      <c r="B614" s="299" t="s">
        <v>1552</v>
      </c>
      <c r="C614" s="299" t="s">
        <v>1718</v>
      </c>
      <c r="D614" s="297">
        <v>30111001901</v>
      </c>
      <c r="E614" s="315">
        <f t="shared" si="22"/>
        <v>76.3</v>
      </c>
      <c r="K614" s="6"/>
      <c r="M614"/>
    </row>
    <row r="615" spans="1:13" s="188" customFormat="1" x14ac:dyDescent="0.3">
      <c r="A615" s="257" t="s">
        <v>1500</v>
      </c>
      <c r="B615" s="278" t="s">
        <v>1552</v>
      </c>
      <c r="C615" s="278" t="s">
        <v>1718</v>
      </c>
      <c r="D615" s="279">
        <v>30111001902</v>
      </c>
      <c r="E615" s="310">
        <f t="shared" si="22"/>
        <v>70.8</v>
      </c>
      <c r="K615" s="6"/>
      <c r="M615"/>
    </row>
    <row r="616" spans="1:13" s="188" customFormat="1" x14ac:dyDescent="0.3">
      <c r="A616" s="298" t="s">
        <v>1500</v>
      </c>
      <c r="B616" s="299" t="s">
        <v>1553</v>
      </c>
      <c r="C616" s="299" t="s">
        <v>1719</v>
      </c>
      <c r="D616" s="297">
        <v>30111000800</v>
      </c>
      <c r="E616" s="315">
        <f t="shared" si="22"/>
        <v>66.900000000000006</v>
      </c>
      <c r="K616" s="6"/>
      <c r="M616"/>
    </row>
    <row r="617" spans="1:13" x14ac:dyDescent="0.3">
      <c r="A617" s="257" t="s">
        <v>1500</v>
      </c>
      <c r="B617" s="278" t="s">
        <v>1553</v>
      </c>
      <c r="C617" s="278" t="s">
        <v>1719</v>
      </c>
      <c r="D617" s="279">
        <v>30111001403</v>
      </c>
      <c r="E617" s="310">
        <f t="shared" si="22"/>
        <v>70.7</v>
      </c>
    </row>
    <row r="618" spans="1:13" x14ac:dyDescent="0.3">
      <c r="A618" s="298" t="s">
        <v>1500</v>
      </c>
      <c r="B618" s="299" t="s">
        <v>1553</v>
      </c>
      <c r="C618" s="299" t="s">
        <v>1719</v>
      </c>
      <c r="D618" s="297">
        <v>30111001404</v>
      </c>
      <c r="E618" s="315">
        <f t="shared" si="22"/>
        <v>68.2</v>
      </c>
    </row>
    <row r="619" spans="1:13" x14ac:dyDescent="0.3">
      <c r="A619" s="257" t="s">
        <v>1500</v>
      </c>
      <c r="B619" s="278" t="s">
        <v>1553</v>
      </c>
      <c r="C619" s="278" t="s">
        <v>1719</v>
      </c>
      <c r="D619" s="279">
        <v>30111001901</v>
      </c>
      <c r="E619" s="310">
        <f t="shared" si="22"/>
        <v>76.3</v>
      </c>
    </row>
    <row r="620" spans="1:13" x14ac:dyDescent="0.3">
      <c r="A620" s="298" t="s">
        <v>1500</v>
      </c>
      <c r="B620" s="299" t="s">
        <v>1553</v>
      </c>
      <c r="C620" s="299" t="s">
        <v>1719</v>
      </c>
      <c r="D620" s="297">
        <v>30111001902</v>
      </c>
      <c r="E620" s="315">
        <f t="shared" si="22"/>
        <v>70.8</v>
      </c>
    </row>
    <row r="621" spans="1:13" x14ac:dyDescent="0.3">
      <c r="A621" s="257" t="s">
        <v>1500</v>
      </c>
      <c r="B621" s="278" t="s">
        <v>1553</v>
      </c>
      <c r="C621" s="278" t="s">
        <v>1719</v>
      </c>
      <c r="D621" s="279">
        <v>30111940001</v>
      </c>
      <c r="E621" s="310">
        <f t="shared" si="22"/>
        <v>64.8</v>
      </c>
    </row>
    <row r="622" spans="1:13" ht="15" thickBot="1" x14ac:dyDescent="0.35">
      <c r="A622" s="294" t="s">
        <v>1500</v>
      </c>
      <c r="B622" s="295" t="s">
        <v>1553</v>
      </c>
      <c r="C622" s="295" t="s">
        <v>1719</v>
      </c>
      <c r="D622" s="296">
        <v>30111940002</v>
      </c>
      <c r="E622" s="312">
        <f t="shared" si="22"/>
        <v>71.5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F65D-CB3A-4F11-BA0E-85D2191FE74D}">
  <dimension ref="A1:Y776"/>
  <sheetViews>
    <sheetView topLeftCell="A92" workbookViewId="0">
      <selection activeCell="J119" sqref="J119"/>
    </sheetView>
  </sheetViews>
  <sheetFormatPr defaultRowHeight="14.4" x14ac:dyDescent="0.3"/>
  <cols>
    <col min="1" max="1" width="24.44140625" style="288" bestFit="1" customWidth="1"/>
    <col min="2" max="2" width="24.44140625" style="288" customWidth="1"/>
    <col min="3" max="3" width="22.88671875" style="288" bestFit="1" customWidth="1"/>
    <col min="4" max="4" width="22.109375" style="288" bestFit="1" customWidth="1"/>
    <col min="5" max="5" width="23.33203125" style="288" bestFit="1" customWidth="1"/>
  </cols>
  <sheetData>
    <row r="1" spans="1:5" x14ac:dyDescent="0.3">
      <c r="A1" s="353" t="s">
        <v>1769</v>
      </c>
      <c r="B1" s="353"/>
      <c r="C1" s="353"/>
      <c r="D1" s="353"/>
      <c r="E1" s="353"/>
    </row>
    <row r="2" spans="1:5" x14ac:dyDescent="0.3">
      <c r="A2" s="353"/>
      <c r="B2" s="353"/>
      <c r="C2" s="353"/>
      <c r="D2" s="353"/>
      <c r="E2" s="353"/>
    </row>
    <row r="3" spans="1:5" x14ac:dyDescent="0.3">
      <c r="A3" s="362" t="s">
        <v>1501</v>
      </c>
      <c r="B3" s="363" t="s">
        <v>1503</v>
      </c>
      <c r="C3" s="363" t="s">
        <v>1840</v>
      </c>
      <c r="D3" s="363" t="s">
        <v>1502</v>
      </c>
      <c r="E3" s="363" t="str">
        <f>+'State Rank'!B3</f>
        <v>Response Date7/29/2020</v>
      </c>
    </row>
    <row r="4" spans="1:5" x14ac:dyDescent="0.3">
      <c r="A4" s="353" t="s">
        <v>115</v>
      </c>
      <c r="B4" s="353"/>
      <c r="C4" s="353"/>
      <c r="E4" s="353"/>
    </row>
    <row r="5" spans="1:5" x14ac:dyDescent="0.3">
      <c r="A5" s="347" t="s">
        <v>115</v>
      </c>
      <c r="B5" s="347" t="s">
        <v>1770</v>
      </c>
      <c r="C5" s="354" t="s">
        <v>1841</v>
      </c>
      <c r="D5" s="287">
        <v>30001000100</v>
      </c>
      <c r="E5" s="346">
        <f>VLOOKUP(D5,'Upper Leg. by County then Tract'!$K$1:$L$319, 2,FALSE)</f>
        <v>28.6</v>
      </c>
    </row>
    <row r="6" spans="1:5" x14ac:dyDescent="0.3">
      <c r="A6" s="363" t="s">
        <v>115</v>
      </c>
      <c r="B6" s="363" t="s">
        <v>1770</v>
      </c>
      <c r="C6" s="371" t="s">
        <v>1841</v>
      </c>
      <c r="D6" s="292">
        <v>30001000200</v>
      </c>
      <c r="E6" s="372">
        <f>VLOOKUP(D6,'Upper Leg. by County then Tract'!$K$1:$L$319, 2,FALSE)</f>
        <v>56.4</v>
      </c>
    </row>
    <row r="7" spans="1:5" ht="15" thickBot="1" x14ac:dyDescent="0.35">
      <c r="A7" s="347" t="s">
        <v>115</v>
      </c>
      <c r="B7" s="347" t="s">
        <v>1770</v>
      </c>
      <c r="C7" s="354" t="s">
        <v>1841</v>
      </c>
      <c r="D7" s="287">
        <v>30001000300</v>
      </c>
      <c r="E7" s="346">
        <f>VLOOKUP(D7,'Upper Leg. by County then Tract'!$K$1:$L$319, 2,FALSE)</f>
        <v>62.4</v>
      </c>
    </row>
    <row r="8" spans="1:5" x14ac:dyDescent="0.3">
      <c r="A8" s="364" t="s">
        <v>5</v>
      </c>
      <c r="B8" s="364"/>
      <c r="C8" s="365"/>
      <c r="D8" s="364"/>
      <c r="E8" s="364"/>
    </row>
    <row r="9" spans="1:5" x14ac:dyDescent="0.3">
      <c r="A9" s="347" t="s">
        <v>5</v>
      </c>
      <c r="B9" s="347" t="s">
        <v>1535</v>
      </c>
      <c r="C9" s="354" t="s">
        <v>1842</v>
      </c>
      <c r="D9" s="286">
        <v>30003000100</v>
      </c>
      <c r="E9" s="346">
        <f>VLOOKUP(D9,'Upper Leg. by County then Tract'!$K$1:$L$319, 2,FALSE)</f>
        <v>43.3</v>
      </c>
    </row>
    <row r="10" spans="1:5" x14ac:dyDescent="0.3">
      <c r="A10" s="363" t="s">
        <v>5</v>
      </c>
      <c r="B10" s="363" t="s">
        <v>1535</v>
      </c>
      <c r="C10" s="371" t="s">
        <v>1842</v>
      </c>
      <c r="D10" s="373">
        <v>30003940400</v>
      </c>
      <c r="E10" s="372">
        <f>VLOOKUP(D10,'Upper Leg. by County then Tract'!$K$1:$L$319, 2,FALSE)</f>
        <v>7.5</v>
      </c>
    </row>
    <row r="11" spans="1:5" x14ac:dyDescent="0.3">
      <c r="A11" s="347" t="s">
        <v>5</v>
      </c>
      <c r="B11" s="347" t="s">
        <v>1535</v>
      </c>
      <c r="C11" s="354" t="s">
        <v>1842</v>
      </c>
      <c r="D11" s="286">
        <v>30003940600</v>
      </c>
      <c r="E11" s="346">
        <f>VLOOKUP(D11,'Upper Leg. by County then Tract'!$K$1:$L$319, 2,FALSE)</f>
        <v>6.5</v>
      </c>
    </row>
    <row r="12" spans="1:5" x14ac:dyDescent="0.3">
      <c r="A12" s="363" t="s">
        <v>5</v>
      </c>
      <c r="B12" s="363" t="s">
        <v>1535</v>
      </c>
      <c r="C12" s="371" t="s">
        <v>1842</v>
      </c>
      <c r="D12" s="373">
        <v>30003940700</v>
      </c>
      <c r="E12" s="372">
        <f>VLOOKUP(D12,'Upper Leg. by County then Tract'!$K$1:$L$319, 2,FALSE)</f>
        <v>5.9</v>
      </c>
    </row>
    <row r="13" spans="1:5" x14ac:dyDescent="0.3">
      <c r="A13" s="347" t="s">
        <v>5</v>
      </c>
      <c r="B13" s="347" t="s">
        <v>1536</v>
      </c>
      <c r="C13" s="354" t="s">
        <v>1843</v>
      </c>
      <c r="D13" s="286">
        <v>30003000100</v>
      </c>
      <c r="E13" s="346">
        <f>VLOOKUP(D13,'Upper Leg. by County then Tract'!$K$1:$L$319, 2,FALSE)</f>
        <v>43.3</v>
      </c>
    </row>
    <row r="14" spans="1:5" x14ac:dyDescent="0.3">
      <c r="A14" s="363" t="s">
        <v>5</v>
      </c>
      <c r="B14" s="363" t="s">
        <v>1536</v>
      </c>
      <c r="C14" s="371" t="s">
        <v>1843</v>
      </c>
      <c r="D14" s="373">
        <v>30003940500</v>
      </c>
      <c r="E14" s="372">
        <f>VLOOKUP(D14,'Upper Leg. by County then Tract'!$K$1:$L$319, 2,FALSE)</f>
        <v>7.3</v>
      </c>
    </row>
    <row r="15" spans="1:5" x14ac:dyDescent="0.3">
      <c r="A15" s="347" t="s">
        <v>5</v>
      </c>
      <c r="B15" s="347" t="s">
        <v>1536</v>
      </c>
      <c r="C15" s="354" t="s">
        <v>1843</v>
      </c>
      <c r="D15" s="286">
        <v>30003940600</v>
      </c>
      <c r="E15" s="346">
        <f>VLOOKUP(D15,'Upper Leg. by County then Tract'!$K$1:$L$319, 2,FALSE)</f>
        <v>6.5</v>
      </c>
    </row>
    <row r="16" spans="1:5" ht="15" thickBot="1" x14ac:dyDescent="0.35">
      <c r="A16" s="363" t="s">
        <v>5</v>
      </c>
      <c r="B16" s="363" t="s">
        <v>1536</v>
      </c>
      <c r="C16" s="371" t="s">
        <v>1843</v>
      </c>
      <c r="D16" s="373">
        <v>30003940700</v>
      </c>
      <c r="E16" s="372">
        <f>VLOOKUP(D16,'Upper Leg. by County then Tract'!$K$1:$L$319, 2,FALSE)</f>
        <v>5.9</v>
      </c>
    </row>
    <row r="17" spans="1:5" x14ac:dyDescent="0.3">
      <c r="A17" s="364" t="s">
        <v>7</v>
      </c>
      <c r="B17" s="366"/>
      <c r="C17" s="365"/>
      <c r="D17" s="366"/>
      <c r="E17" s="366"/>
    </row>
    <row r="18" spans="1:5" x14ac:dyDescent="0.3">
      <c r="A18" s="347" t="s">
        <v>7</v>
      </c>
      <c r="B18" s="347" t="s">
        <v>1528</v>
      </c>
      <c r="C18" s="354" t="s">
        <v>1844</v>
      </c>
      <c r="D18" s="286">
        <v>30005000100</v>
      </c>
      <c r="E18" s="346">
        <f>VLOOKUP(D18,'Upper Leg. by County then Tract'!$K$1:$L$319, 2,FALSE)</f>
        <v>38.1</v>
      </c>
    </row>
    <row r="19" spans="1:5" x14ac:dyDescent="0.3">
      <c r="A19" s="363" t="s">
        <v>7</v>
      </c>
      <c r="B19" s="363" t="s">
        <v>1528</v>
      </c>
      <c r="C19" s="371" t="s">
        <v>1844</v>
      </c>
      <c r="D19" s="373">
        <v>30005000200</v>
      </c>
      <c r="E19" s="372">
        <f>VLOOKUP(D19,'Upper Leg. by County then Tract'!$K$1:$L$319, 2,FALSE)</f>
        <v>42.1</v>
      </c>
    </row>
    <row r="20" spans="1:5" x14ac:dyDescent="0.3">
      <c r="A20" s="347" t="s">
        <v>7</v>
      </c>
      <c r="B20" s="347" t="s">
        <v>1528</v>
      </c>
      <c r="C20" s="354" t="s">
        <v>1844</v>
      </c>
      <c r="D20" s="286">
        <v>30005940100</v>
      </c>
      <c r="E20" s="346">
        <f>VLOOKUP(D20,'Upper Leg. by County then Tract'!$K$1:$L$319, 2,FALSE)</f>
        <v>14.7</v>
      </c>
    </row>
    <row r="21" spans="1:5" x14ac:dyDescent="0.3">
      <c r="A21" s="363" t="s">
        <v>7</v>
      </c>
      <c r="B21" s="363" t="s">
        <v>1528</v>
      </c>
      <c r="C21" s="371" t="s">
        <v>1844</v>
      </c>
      <c r="D21" s="373">
        <v>30005940200</v>
      </c>
      <c r="E21" s="372">
        <f>VLOOKUP(D21,'Upper Leg. by County then Tract'!$K$1:$L$319, 2,FALSE)</f>
        <v>15.6</v>
      </c>
    </row>
    <row r="22" spans="1:5" x14ac:dyDescent="0.3">
      <c r="A22" s="347" t="s">
        <v>7</v>
      </c>
      <c r="B22" s="347" t="s">
        <v>1529</v>
      </c>
      <c r="C22" s="354" t="s">
        <v>1845</v>
      </c>
      <c r="D22" s="286">
        <v>30005000100</v>
      </c>
      <c r="E22" s="346">
        <f>VLOOKUP(D22,'Upper Leg. by County then Tract'!$K$1:$L$319, 2,FALSE)</f>
        <v>38.1</v>
      </c>
    </row>
    <row r="23" spans="1:5" ht="15" thickBot="1" x14ac:dyDescent="0.35">
      <c r="A23" s="363" t="s">
        <v>7</v>
      </c>
      <c r="B23" s="363" t="s">
        <v>1529</v>
      </c>
      <c r="C23" s="371" t="s">
        <v>1845</v>
      </c>
      <c r="D23" s="373">
        <v>30005000200</v>
      </c>
      <c r="E23" s="372">
        <f>VLOOKUP(D23,'Upper Leg. by County then Tract'!$K$1:$L$319, 2,FALSE)</f>
        <v>42.1</v>
      </c>
    </row>
    <row r="24" spans="1:5" x14ac:dyDescent="0.3">
      <c r="A24" s="367" t="s">
        <v>9</v>
      </c>
      <c r="B24" s="366"/>
      <c r="C24" s="365"/>
      <c r="D24" s="366"/>
      <c r="E24" s="366"/>
    </row>
    <row r="25" spans="1:5" x14ac:dyDescent="0.3">
      <c r="A25" s="347" t="s">
        <v>9</v>
      </c>
      <c r="B25" s="347" t="s">
        <v>1771</v>
      </c>
      <c r="C25" s="354" t="s">
        <v>1846</v>
      </c>
      <c r="D25" s="286">
        <v>30007000100</v>
      </c>
      <c r="E25" s="346">
        <f>VLOOKUP(D25,'Upper Leg. by County then Tract'!$K$1:$L$319, 2,FALSE)</f>
        <v>54.9</v>
      </c>
    </row>
    <row r="26" spans="1:5" ht="15" thickBot="1" x14ac:dyDescent="0.35">
      <c r="A26" s="363" t="s">
        <v>9</v>
      </c>
      <c r="B26" s="363" t="s">
        <v>1771</v>
      </c>
      <c r="C26" s="371" t="s">
        <v>1846</v>
      </c>
      <c r="D26" s="373">
        <v>30007000200</v>
      </c>
      <c r="E26" s="372">
        <f>VLOOKUP(D26,'Upper Leg. by County then Tract'!$K$1:$L$319, 2,FALSE)</f>
        <v>57.6</v>
      </c>
    </row>
    <row r="27" spans="1:5" x14ac:dyDescent="0.3">
      <c r="A27" s="367" t="s">
        <v>11</v>
      </c>
      <c r="B27" s="366"/>
      <c r="C27" s="365"/>
      <c r="D27" s="366"/>
      <c r="E27" s="366"/>
    </row>
    <row r="28" spans="1:5" x14ac:dyDescent="0.3">
      <c r="A28" s="347" t="s">
        <v>11</v>
      </c>
      <c r="B28" s="347" t="s">
        <v>1772</v>
      </c>
      <c r="C28" s="354" t="s">
        <v>1847</v>
      </c>
      <c r="D28" s="286">
        <v>30009000100</v>
      </c>
      <c r="E28" s="346">
        <f>VLOOKUP(D28,'Upper Leg. by County then Tract'!$K$1:$L$319, 2,FALSE)</f>
        <v>61.9</v>
      </c>
    </row>
    <row r="29" spans="1:5" x14ac:dyDescent="0.3">
      <c r="A29" s="363" t="s">
        <v>11</v>
      </c>
      <c r="B29" s="363" t="s">
        <v>1772</v>
      </c>
      <c r="C29" s="371" t="s">
        <v>1847</v>
      </c>
      <c r="D29" s="373">
        <v>30009000200</v>
      </c>
      <c r="E29" s="372">
        <f>VLOOKUP(D29,'Upper Leg. by County then Tract'!$K$1:$L$319, 2,FALSE)</f>
        <v>56.1</v>
      </c>
    </row>
    <row r="30" spans="1:5" x14ac:dyDescent="0.3">
      <c r="A30" s="347" t="s">
        <v>11</v>
      </c>
      <c r="B30" s="347" t="s">
        <v>1772</v>
      </c>
      <c r="C30" s="354" t="s">
        <v>1847</v>
      </c>
      <c r="D30" s="286">
        <v>30009000300</v>
      </c>
      <c r="E30" s="346">
        <f>VLOOKUP(D30,'Upper Leg. by County then Tract'!$K$1:$L$319, 2,FALSE)</f>
        <v>30.5</v>
      </c>
    </row>
    <row r="31" spans="1:5" x14ac:dyDescent="0.3">
      <c r="A31" s="363" t="s">
        <v>11</v>
      </c>
      <c r="B31" s="363" t="s">
        <v>1772</v>
      </c>
      <c r="C31" s="371" t="s">
        <v>1847</v>
      </c>
      <c r="D31" s="373">
        <v>30009000400</v>
      </c>
      <c r="E31" s="372">
        <f>VLOOKUP(D31,'Upper Leg. by County then Tract'!$K$1:$L$319, 2,FALSE)</f>
        <v>30.8</v>
      </c>
    </row>
    <row r="32" spans="1:5" ht="15" thickBot="1" x14ac:dyDescent="0.35">
      <c r="A32" s="347" t="s">
        <v>11</v>
      </c>
      <c r="B32" s="347" t="s">
        <v>1772</v>
      </c>
      <c r="C32" s="354" t="s">
        <v>1847</v>
      </c>
      <c r="D32" s="286">
        <v>30009000500</v>
      </c>
      <c r="E32" s="346">
        <f>VLOOKUP(D32,'Upper Leg. by County then Tract'!$K$1:$L$319, 2,FALSE)</f>
        <v>42.1</v>
      </c>
    </row>
    <row r="33" spans="1:5" x14ac:dyDescent="0.3">
      <c r="A33" s="367" t="s">
        <v>13</v>
      </c>
      <c r="B33" s="366"/>
      <c r="C33" s="365"/>
      <c r="D33" s="366"/>
      <c r="E33" s="366"/>
    </row>
    <row r="34" spans="1:5" ht="15" thickBot="1" x14ac:dyDescent="0.35">
      <c r="A34" s="363" t="s">
        <v>13</v>
      </c>
      <c r="B34" s="363" t="s">
        <v>1546</v>
      </c>
      <c r="C34" s="371" t="s">
        <v>1848</v>
      </c>
      <c r="D34" s="373">
        <v>30011000300</v>
      </c>
      <c r="E34" s="372">
        <f>VLOOKUP(D34,'Upper Leg. by County then Tract'!$K$1:$L$319, 2,FALSE)</f>
        <v>37.4</v>
      </c>
    </row>
    <row r="35" spans="1:5" x14ac:dyDescent="0.3">
      <c r="A35" s="367" t="s">
        <v>15</v>
      </c>
      <c r="B35" s="366"/>
      <c r="C35" s="365"/>
      <c r="D35" s="366"/>
      <c r="E35" s="368"/>
    </row>
    <row r="36" spans="1:5" x14ac:dyDescent="0.3">
      <c r="A36" s="347" t="s">
        <v>15</v>
      </c>
      <c r="B36" s="347" t="s">
        <v>1510</v>
      </c>
      <c r="C36" s="354" t="s">
        <v>1849</v>
      </c>
      <c r="D36" s="286">
        <v>30013001201</v>
      </c>
      <c r="E36" s="346">
        <f>VLOOKUP(D36,'Upper Leg. by County then Tract'!$K$1:$L$319, 2,FALSE)</f>
        <v>42.4</v>
      </c>
    </row>
    <row r="37" spans="1:5" x14ac:dyDescent="0.3">
      <c r="A37" s="363" t="s">
        <v>15</v>
      </c>
      <c r="B37" s="363" t="s">
        <v>1510</v>
      </c>
      <c r="C37" s="371" t="s">
        <v>1849</v>
      </c>
      <c r="D37" s="373">
        <v>30013001202</v>
      </c>
      <c r="E37" s="372">
        <f>VLOOKUP(D37,'Upper Leg. by County then Tract'!$K$1:$L$319, 2,FALSE)</f>
        <v>45.7</v>
      </c>
    </row>
    <row r="38" spans="1:5" x14ac:dyDescent="0.3">
      <c r="A38" s="347" t="s">
        <v>15</v>
      </c>
      <c r="B38" s="347" t="s">
        <v>1510</v>
      </c>
      <c r="C38" s="354" t="s">
        <v>1849</v>
      </c>
      <c r="D38" s="286">
        <v>30013001700</v>
      </c>
      <c r="E38" s="346">
        <f>VLOOKUP(D38,'Upper Leg. by County then Tract'!$K$1:$L$319, 2,FALSE)</f>
        <v>74.2</v>
      </c>
    </row>
    <row r="39" spans="1:5" x14ac:dyDescent="0.3">
      <c r="A39" s="363" t="s">
        <v>15</v>
      </c>
      <c r="B39" s="363" t="s">
        <v>1510</v>
      </c>
      <c r="C39" s="371" t="s">
        <v>1849</v>
      </c>
      <c r="D39" s="373">
        <v>30013002100</v>
      </c>
      <c r="E39" s="372">
        <f>VLOOKUP(D39,'Upper Leg. by County then Tract'!$K$1:$L$319, 2,FALSE)</f>
        <v>65.5</v>
      </c>
    </row>
    <row r="40" spans="1:5" x14ac:dyDescent="0.3">
      <c r="A40" s="347" t="s">
        <v>15</v>
      </c>
      <c r="B40" s="347" t="s">
        <v>1510</v>
      </c>
      <c r="C40" s="354" t="s">
        <v>1849</v>
      </c>
      <c r="D40" s="286">
        <v>30013002201</v>
      </c>
      <c r="E40" s="346">
        <f>VLOOKUP(D40,'Upper Leg. by County then Tract'!$K$1:$L$319, 2,FALSE)</f>
        <v>70.7</v>
      </c>
    </row>
    <row r="41" spans="1:5" x14ac:dyDescent="0.3">
      <c r="A41" s="363" t="s">
        <v>15</v>
      </c>
      <c r="B41" s="363" t="s">
        <v>1510</v>
      </c>
      <c r="C41" s="371" t="s">
        <v>1849</v>
      </c>
      <c r="D41" s="373">
        <v>30013002202</v>
      </c>
      <c r="E41" s="372">
        <f>VLOOKUP(D41,'Upper Leg. by County then Tract'!$K$1:$L$319, 2,FALSE)</f>
        <v>67.3</v>
      </c>
    </row>
    <row r="42" spans="1:5" x14ac:dyDescent="0.3">
      <c r="A42" s="347" t="s">
        <v>15</v>
      </c>
      <c r="B42" s="347" t="s">
        <v>1510</v>
      </c>
      <c r="C42" s="354" t="s">
        <v>1849</v>
      </c>
      <c r="D42" s="286">
        <v>30013002301</v>
      </c>
      <c r="E42" s="346">
        <f>VLOOKUP(D42,'Upper Leg. by County then Tract'!$K$1:$L$319, 2,FALSE)</f>
        <v>82</v>
      </c>
    </row>
    <row r="43" spans="1:5" x14ac:dyDescent="0.3">
      <c r="A43" s="363" t="s">
        <v>15</v>
      </c>
      <c r="B43" s="363" t="s">
        <v>1510</v>
      </c>
      <c r="C43" s="371" t="s">
        <v>1849</v>
      </c>
      <c r="D43" s="373">
        <v>30013002302</v>
      </c>
      <c r="E43" s="372">
        <f>VLOOKUP(D43,'Upper Leg. by County then Tract'!$K$1:$L$319, 2,FALSE)</f>
        <v>79.099999999999994</v>
      </c>
    </row>
    <row r="44" spans="1:5" x14ac:dyDescent="0.3">
      <c r="A44" s="347" t="s">
        <v>15</v>
      </c>
      <c r="B44" s="347" t="s">
        <v>1510</v>
      </c>
      <c r="C44" s="354" t="s">
        <v>1849</v>
      </c>
      <c r="D44" s="286">
        <v>30013010100</v>
      </c>
      <c r="E44" s="346">
        <f>VLOOKUP(D44,'Upper Leg. by County then Tract'!$K$1:$L$319, 2,FALSE)</f>
        <v>65.7</v>
      </c>
    </row>
    <row r="45" spans="1:5" x14ac:dyDescent="0.3">
      <c r="A45" s="363" t="s">
        <v>15</v>
      </c>
      <c r="B45" s="363" t="s">
        <v>1510</v>
      </c>
      <c r="C45" s="371" t="s">
        <v>1849</v>
      </c>
      <c r="D45" s="373">
        <v>30013010400</v>
      </c>
      <c r="E45" s="372">
        <f>VLOOKUP(D45,'Upper Leg. by County then Tract'!$K$1:$L$319, 2,FALSE)</f>
        <v>42.1</v>
      </c>
    </row>
    <row r="46" spans="1:5" x14ac:dyDescent="0.3">
      <c r="A46" s="347" t="s">
        <v>15</v>
      </c>
      <c r="B46" s="347" t="s">
        <v>1510</v>
      </c>
      <c r="C46" s="354" t="s">
        <v>1849</v>
      </c>
      <c r="D46" s="286">
        <v>30013010600</v>
      </c>
      <c r="E46" s="346">
        <f>VLOOKUP(D46,'Upper Leg. by County then Tract'!$K$1:$L$319, 2,FALSE)</f>
        <v>49.4</v>
      </c>
    </row>
    <row r="47" spans="1:5" x14ac:dyDescent="0.3">
      <c r="A47" s="363" t="s">
        <v>15</v>
      </c>
      <c r="B47" s="363" t="s">
        <v>1510</v>
      </c>
      <c r="C47" s="371" t="s">
        <v>1849</v>
      </c>
      <c r="D47" s="373">
        <v>30013010700</v>
      </c>
      <c r="E47" s="372">
        <f>VLOOKUP(D47,'Upper Leg. by County then Tract'!$K$1:$L$319, 2,FALSE)</f>
        <v>60.8</v>
      </c>
    </row>
    <row r="48" spans="1:5" x14ac:dyDescent="0.3">
      <c r="A48" s="347" t="s">
        <v>15</v>
      </c>
      <c r="B48" s="347" t="s">
        <v>1543</v>
      </c>
      <c r="C48" s="354" t="s">
        <v>1850</v>
      </c>
      <c r="D48" s="286">
        <v>30013001201</v>
      </c>
      <c r="E48" s="346">
        <f>VLOOKUP(D48,'Upper Leg. by County then Tract'!$K$1:$L$319, 2,FALSE)</f>
        <v>42.4</v>
      </c>
    </row>
    <row r="49" spans="1:5" x14ac:dyDescent="0.3">
      <c r="A49" s="363" t="s">
        <v>15</v>
      </c>
      <c r="B49" s="363" t="s">
        <v>1543</v>
      </c>
      <c r="C49" s="371" t="s">
        <v>1850</v>
      </c>
      <c r="D49" s="373">
        <v>30013001202</v>
      </c>
      <c r="E49" s="372">
        <f>VLOOKUP(D49,'Upper Leg. by County then Tract'!$K$1:$L$319, 2,FALSE)</f>
        <v>45.7</v>
      </c>
    </row>
    <row r="50" spans="1:5" x14ac:dyDescent="0.3">
      <c r="A50" s="347" t="s">
        <v>15</v>
      </c>
      <c r="B50" s="347" t="s">
        <v>1543</v>
      </c>
      <c r="C50" s="354" t="s">
        <v>1850</v>
      </c>
      <c r="D50" s="286">
        <v>30013001700</v>
      </c>
      <c r="E50" s="346">
        <f>VLOOKUP(D50,'Upper Leg. by County then Tract'!$K$1:$L$319, 2,FALSE)</f>
        <v>74.2</v>
      </c>
    </row>
    <row r="51" spans="1:5" x14ac:dyDescent="0.3">
      <c r="A51" s="363" t="s">
        <v>15</v>
      </c>
      <c r="B51" s="363" t="s">
        <v>1543</v>
      </c>
      <c r="C51" s="371" t="s">
        <v>1850</v>
      </c>
      <c r="D51" s="373">
        <v>30013002100</v>
      </c>
      <c r="E51" s="372">
        <f>VLOOKUP(D51,'Upper Leg. by County then Tract'!$K$1:$L$319, 2,FALSE)</f>
        <v>65.5</v>
      </c>
    </row>
    <row r="52" spans="1:5" x14ac:dyDescent="0.3">
      <c r="A52" s="347" t="s">
        <v>15</v>
      </c>
      <c r="B52" s="347" t="s">
        <v>1543</v>
      </c>
      <c r="C52" s="354" t="s">
        <v>1850</v>
      </c>
      <c r="D52" s="286">
        <v>30013002201</v>
      </c>
      <c r="E52" s="346">
        <f>VLOOKUP(D52,'Upper Leg. by County then Tract'!$K$1:$L$319, 2,FALSE)</f>
        <v>70.7</v>
      </c>
    </row>
    <row r="53" spans="1:5" x14ac:dyDescent="0.3">
      <c r="A53" s="363" t="s">
        <v>15</v>
      </c>
      <c r="B53" s="363" t="s">
        <v>1543</v>
      </c>
      <c r="C53" s="371" t="s">
        <v>1850</v>
      </c>
      <c r="D53" s="373">
        <v>30013002202</v>
      </c>
      <c r="E53" s="372">
        <f>VLOOKUP(D53,'Upper Leg. by County then Tract'!$K$1:$L$319, 2,FALSE)</f>
        <v>67.3</v>
      </c>
    </row>
    <row r="54" spans="1:5" x14ac:dyDescent="0.3">
      <c r="A54" s="347" t="s">
        <v>15</v>
      </c>
      <c r="B54" s="347" t="s">
        <v>1543</v>
      </c>
      <c r="C54" s="354" t="s">
        <v>1850</v>
      </c>
      <c r="D54" s="286">
        <v>30013002301</v>
      </c>
      <c r="E54" s="346">
        <f>VLOOKUP(D54,'Upper Leg. by County then Tract'!$K$1:$L$319, 2,FALSE)</f>
        <v>82</v>
      </c>
    </row>
    <row r="55" spans="1:5" x14ac:dyDescent="0.3">
      <c r="A55" s="363" t="s">
        <v>15</v>
      </c>
      <c r="B55" s="363" t="s">
        <v>1543</v>
      </c>
      <c r="C55" s="371" t="s">
        <v>1850</v>
      </c>
      <c r="D55" s="373">
        <v>30013002302</v>
      </c>
      <c r="E55" s="372">
        <f>VLOOKUP(D55,'Upper Leg. by County then Tract'!$K$1:$L$319, 2,FALSE)</f>
        <v>79.099999999999994</v>
      </c>
    </row>
    <row r="56" spans="1:5" x14ac:dyDescent="0.3">
      <c r="A56" s="347" t="s">
        <v>15</v>
      </c>
      <c r="B56" s="347" t="s">
        <v>1505</v>
      </c>
      <c r="C56" s="354" t="s">
        <v>1851</v>
      </c>
      <c r="D56" s="286">
        <v>30013000400</v>
      </c>
      <c r="E56" s="346">
        <f>VLOOKUP(D56,'Upper Leg. by County then Tract'!$K$1:$L$319, 2,FALSE)</f>
        <v>57.7</v>
      </c>
    </row>
    <row r="57" spans="1:5" x14ac:dyDescent="0.3">
      <c r="A57" s="363" t="s">
        <v>15</v>
      </c>
      <c r="B57" s="363" t="s">
        <v>1505</v>
      </c>
      <c r="C57" s="371" t="s">
        <v>1851</v>
      </c>
      <c r="D57" s="373">
        <v>30013010100</v>
      </c>
      <c r="E57" s="372">
        <f>VLOOKUP(D57,'Upper Leg. by County then Tract'!$K$1:$L$319, 2,FALSE)</f>
        <v>65.7</v>
      </c>
    </row>
    <row r="58" spans="1:5" x14ac:dyDescent="0.3">
      <c r="A58" s="347" t="s">
        <v>15</v>
      </c>
      <c r="B58" s="347" t="s">
        <v>1505</v>
      </c>
      <c r="C58" s="354" t="s">
        <v>1851</v>
      </c>
      <c r="D58" s="286">
        <v>30013001800</v>
      </c>
      <c r="E58" s="346">
        <f>VLOOKUP(D58,'Upper Leg. by County then Tract'!$K$1:$L$319, 2,FALSE)</f>
        <v>78.599999999999994</v>
      </c>
    </row>
    <row r="59" spans="1:5" x14ac:dyDescent="0.3">
      <c r="A59" s="363" t="s">
        <v>15</v>
      </c>
      <c r="B59" s="363" t="s">
        <v>1505</v>
      </c>
      <c r="C59" s="371" t="s">
        <v>1851</v>
      </c>
      <c r="D59" s="373">
        <v>30013001900</v>
      </c>
      <c r="E59" s="372">
        <f>VLOOKUP(D59,'Upper Leg. by County then Tract'!$K$1:$L$319, 2,FALSE)</f>
        <v>82</v>
      </c>
    </row>
    <row r="60" spans="1:5" x14ac:dyDescent="0.3">
      <c r="A60" s="347" t="s">
        <v>15</v>
      </c>
      <c r="B60" s="347" t="s">
        <v>1505</v>
      </c>
      <c r="C60" s="354" t="s">
        <v>1851</v>
      </c>
      <c r="D60" s="286">
        <v>30013010800</v>
      </c>
      <c r="E60" s="346">
        <f>VLOOKUP(D60,'Upper Leg. by County then Tract'!$K$1:$L$319, 2,FALSE)</f>
        <v>53.2</v>
      </c>
    </row>
    <row r="61" spans="1:5" x14ac:dyDescent="0.3">
      <c r="A61" s="363" t="s">
        <v>15</v>
      </c>
      <c r="B61" s="363" t="s">
        <v>1547</v>
      </c>
      <c r="C61" s="371" t="s">
        <v>1852</v>
      </c>
      <c r="D61" s="373">
        <v>30013001600</v>
      </c>
      <c r="E61" s="372">
        <f>VLOOKUP(D61,'Upper Leg. by County then Tract'!$K$1:$L$319, 2,FALSE)</f>
        <v>66.3</v>
      </c>
    </row>
    <row r="62" spans="1:5" x14ac:dyDescent="0.3">
      <c r="A62" s="347" t="s">
        <v>15</v>
      </c>
      <c r="B62" s="347" t="s">
        <v>1547</v>
      </c>
      <c r="C62" s="354" t="s">
        <v>1852</v>
      </c>
      <c r="D62" s="286">
        <v>30013001700</v>
      </c>
      <c r="E62" s="346">
        <f>VLOOKUP(D62,'Upper Leg. by County then Tract'!$K$1:$L$319, 2,FALSE)</f>
        <v>74.2</v>
      </c>
    </row>
    <row r="63" spans="1:5" x14ac:dyDescent="0.3">
      <c r="A63" s="363" t="s">
        <v>15</v>
      </c>
      <c r="B63" s="363" t="s">
        <v>1547</v>
      </c>
      <c r="C63" s="371" t="s">
        <v>1852</v>
      </c>
      <c r="D63" s="373">
        <v>30013001800</v>
      </c>
      <c r="E63" s="372">
        <f>VLOOKUP(D63,'Upper Leg. by County then Tract'!$K$1:$L$319, 2,FALSE)</f>
        <v>78.599999999999994</v>
      </c>
    </row>
    <row r="64" spans="1:5" x14ac:dyDescent="0.3">
      <c r="A64" s="347" t="s">
        <v>15</v>
      </c>
      <c r="B64" s="347" t="s">
        <v>1547</v>
      </c>
      <c r="C64" s="354" t="s">
        <v>1852</v>
      </c>
      <c r="D64" s="286">
        <v>30013002301</v>
      </c>
      <c r="E64" s="346">
        <f>VLOOKUP(D64,'Upper Leg. by County then Tract'!$K$1:$L$319, 2,FALSE)</f>
        <v>82</v>
      </c>
    </row>
    <row r="65" spans="1:5" x14ac:dyDescent="0.3">
      <c r="A65" s="363" t="s">
        <v>15</v>
      </c>
      <c r="B65" s="363" t="s">
        <v>1547</v>
      </c>
      <c r="C65" s="371" t="s">
        <v>1852</v>
      </c>
      <c r="D65" s="373">
        <v>30013002302</v>
      </c>
      <c r="E65" s="372">
        <f>VLOOKUP(D65,'Upper Leg. by County then Tract'!$K$1:$L$319, 2,FALSE)</f>
        <v>79.099999999999994</v>
      </c>
    </row>
    <row r="66" spans="1:5" x14ac:dyDescent="0.3">
      <c r="A66" s="347" t="s">
        <v>15</v>
      </c>
      <c r="B66" s="347" t="s">
        <v>1547</v>
      </c>
      <c r="C66" s="354" t="s">
        <v>1852</v>
      </c>
      <c r="D66" s="286">
        <v>30013010100</v>
      </c>
      <c r="E66" s="346">
        <f>VLOOKUP(D66,'Upper Leg. by County then Tract'!$K$1:$L$319, 2,FALSE)</f>
        <v>65.7</v>
      </c>
    </row>
    <row r="67" spans="1:5" x14ac:dyDescent="0.3">
      <c r="A67" s="363" t="s">
        <v>15</v>
      </c>
      <c r="B67" s="363" t="s">
        <v>1548</v>
      </c>
      <c r="C67" s="371" t="s">
        <v>1853</v>
      </c>
      <c r="D67" s="373">
        <v>30013000700</v>
      </c>
      <c r="E67" s="372">
        <f>VLOOKUP(D67,'Upper Leg. by County then Tract'!$K$1:$L$319, 2,FALSE)</f>
        <v>53.3</v>
      </c>
    </row>
    <row r="68" spans="1:5" x14ac:dyDescent="0.3">
      <c r="A68" s="347" t="s">
        <v>15</v>
      </c>
      <c r="B68" s="347" t="s">
        <v>1548</v>
      </c>
      <c r="C68" s="354" t="s">
        <v>1853</v>
      </c>
      <c r="D68" s="286">
        <v>30013002100</v>
      </c>
      <c r="E68" s="346">
        <f>VLOOKUP(D68,'Upper Leg. by County then Tract'!$K$1:$L$319, 2,FALSE)</f>
        <v>65.5</v>
      </c>
    </row>
    <row r="69" spans="1:5" x14ac:dyDescent="0.3">
      <c r="A69" s="363" t="s">
        <v>15</v>
      </c>
      <c r="B69" s="363" t="s">
        <v>1548</v>
      </c>
      <c r="C69" s="371" t="s">
        <v>1853</v>
      </c>
      <c r="D69" s="373">
        <v>30013002201</v>
      </c>
      <c r="E69" s="372">
        <f>VLOOKUP(D69,'Upper Leg. by County then Tract'!$K$1:$L$319, 2,FALSE)</f>
        <v>70.7</v>
      </c>
    </row>
    <row r="70" spans="1:5" x14ac:dyDescent="0.3">
      <c r="A70" s="347" t="s">
        <v>15</v>
      </c>
      <c r="B70" s="347" t="s">
        <v>1548</v>
      </c>
      <c r="C70" s="354" t="s">
        <v>1853</v>
      </c>
      <c r="D70" s="286">
        <v>30013002202</v>
      </c>
      <c r="E70" s="346">
        <f>VLOOKUP(D70,'Upper Leg. by County then Tract'!$K$1:$L$319, 2,FALSE)</f>
        <v>67.3</v>
      </c>
    </row>
    <row r="71" spans="1:5" x14ac:dyDescent="0.3">
      <c r="A71" s="363" t="s">
        <v>15</v>
      </c>
      <c r="B71" s="363" t="s">
        <v>1548</v>
      </c>
      <c r="C71" s="371" t="s">
        <v>1853</v>
      </c>
      <c r="D71" s="373">
        <v>30013010800</v>
      </c>
      <c r="E71" s="372">
        <f>VLOOKUP(D71,'Upper Leg. by County then Tract'!$K$1:$L$319, 2,FALSE)</f>
        <v>53.2</v>
      </c>
    </row>
    <row r="72" spans="1:5" x14ac:dyDescent="0.3">
      <c r="A72" s="347" t="s">
        <v>15</v>
      </c>
      <c r="B72" s="347" t="s">
        <v>1549</v>
      </c>
      <c r="C72" s="354" t="s">
        <v>1854</v>
      </c>
      <c r="D72" s="286">
        <v>30013000700</v>
      </c>
      <c r="E72" s="346">
        <f>VLOOKUP(D72,'Upper Leg. by County then Tract'!$K$1:$L$319, 2,FALSE)</f>
        <v>53.3</v>
      </c>
    </row>
    <row r="73" spans="1:5" x14ac:dyDescent="0.3">
      <c r="A73" s="363" t="s">
        <v>15</v>
      </c>
      <c r="B73" s="363" t="s">
        <v>1549</v>
      </c>
      <c r="C73" s="371" t="s">
        <v>1854</v>
      </c>
      <c r="D73" s="373">
        <v>30013000800</v>
      </c>
      <c r="E73" s="372">
        <f>VLOOKUP(D73,'Upper Leg. by County then Tract'!$K$1:$L$319, 2,FALSE)</f>
        <v>57.2</v>
      </c>
    </row>
    <row r="74" spans="1:5" x14ac:dyDescent="0.3">
      <c r="A74" s="347" t="s">
        <v>15</v>
      </c>
      <c r="B74" s="347" t="s">
        <v>1549</v>
      </c>
      <c r="C74" s="354" t="s">
        <v>1854</v>
      </c>
      <c r="D74" s="286">
        <v>30013000900</v>
      </c>
      <c r="E74" s="346">
        <f>VLOOKUP(D74,'Upper Leg. by County then Tract'!$K$1:$L$319, 2,FALSE)</f>
        <v>68.400000000000006</v>
      </c>
    </row>
    <row r="75" spans="1:5" x14ac:dyDescent="0.3">
      <c r="A75" s="363" t="s">
        <v>15</v>
      </c>
      <c r="B75" s="363" t="s">
        <v>1549</v>
      </c>
      <c r="C75" s="371" t="s">
        <v>1854</v>
      </c>
      <c r="D75" s="373">
        <v>30013001000</v>
      </c>
      <c r="E75" s="372">
        <f>VLOOKUP(D75,'Upper Leg. by County then Tract'!$K$1:$L$319, 2,FALSE)</f>
        <v>83.4</v>
      </c>
    </row>
    <row r="76" spans="1:5" x14ac:dyDescent="0.3">
      <c r="A76" s="347" t="s">
        <v>15</v>
      </c>
      <c r="B76" s="347" t="s">
        <v>1549</v>
      </c>
      <c r="C76" s="354" t="s">
        <v>1854</v>
      </c>
      <c r="D76" s="286">
        <v>30013001100</v>
      </c>
      <c r="E76" s="346">
        <f>VLOOKUP(D76,'Upper Leg. by County then Tract'!$K$1:$L$319, 2,FALSE)</f>
        <v>76.2</v>
      </c>
    </row>
    <row r="77" spans="1:5" x14ac:dyDescent="0.3">
      <c r="A77" s="363" t="s">
        <v>15</v>
      </c>
      <c r="B77" s="363" t="s">
        <v>1549</v>
      </c>
      <c r="C77" s="371" t="s">
        <v>1854</v>
      </c>
      <c r="D77" s="373">
        <v>30013002100</v>
      </c>
      <c r="E77" s="372">
        <f>VLOOKUP(D77,'Upper Leg. by County then Tract'!$K$1:$L$319, 2,FALSE)</f>
        <v>65.5</v>
      </c>
    </row>
    <row r="78" spans="1:5" x14ac:dyDescent="0.3">
      <c r="A78" s="347" t="s">
        <v>15</v>
      </c>
      <c r="B78" s="347" t="s">
        <v>1550</v>
      </c>
      <c r="C78" s="354" t="s">
        <v>1855</v>
      </c>
      <c r="D78" s="286">
        <v>30013000100</v>
      </c>
      <c r="E78" s="346">
        <f>VLOOKUP(D78,'Upper Leg. by County then Tract'!$K$1:$L$319, 2,FALSE)</f>
        <v>75.400000000000006</v>
      </c>
    </row>
    <row r="79" spans="1:5" x14ac:dyDescent="0.3">
      <c r="A79" s="363" t="s">
        <v>15</v>
      </c>
      <c r="B79" s="363" t="s">
        <v>1550</v>
      </c>
      <c r="C79" s="371" t="s">
        <v>1855</v>
      </c>
      <c r="D79" s="373">
        <v>30013000200</v>
      </c>
      <c r="E79" s="372">
        <f>VLOOKUP(D79,'Upper Leg. by County then Tract'!$K$1:$L$319, 2,FALSE)</f>
        <v>75.5</v>
      </c>
    </row>
    <row r="80" spans="1:5" x14ac:dyDescent="0.3">
      <c r="A80" s="347" t="s">
        <v>15</v>
      </c>
      <c r="B80" s="347" t="s">
        <v>1550</v>
      </c>
      <c r="C80" s="354" t="s">
        <v>1855</v>
      </c>
      <c r="D80" s="286">
        <v>30013000300</v>
      </c>
      <c r="E80" s="346">
        <f>VLOOKUP(D80,'Upper Leg. by County then Tract'!$K$1:$L$319, 2,FALSE)</f>
        <v>67.8</v>
      </c>
    </row>
    <row r="81" spans="1:5" x14ac:dyDescent="0.3">
      <c r="A81" s="363" t="s">
        <v>15</v>
      </c>
      <c r="B81" s="363" t="s">
        <v>1550</v>
      </c>
      <c r="C81" s="371" t="s">
        <v>1855</v>
      </c>
      <c r="D81" s="373">
        <v>30013000400</v>
      </c>
      <c r="E81" s="372">
        <f>VLOOKUP(D81,'Upper Leg. by County then Tract'!$K$1:$L$319, 2,FALSE)</f>
        <v>57.7</v>
      </c>
    </row>
    <row r="82" spans="1:5" x14ac:dyDescent="0.3">
      <c r="A82" s="347" t="s">
        <v>15</v>
      </c>
      <c r="B82" s="347" t="s">
        <v>1550</v>
      </c>
      <c r="C82" s="354" t="s">
        <v>1855</v>
      </c>
      <c r="D82" s="286">
        <v>30013000700</v>
      </c>
      <c r="E82" s="346">
        <f>VLOOKUP(D82,'Upper Leg. by County then Tract'!$K$1:$L$319, 2,FALSE)</f>
        <v>53.3</v>
      </c>
    </row>
    <row r="83" spans="1:5" x14ac:dyDescent="0.3">
      <c r="A83" s="363" t="s">
        <v>15</v>
      </c>
      <c r="B83" s="363" t="s">
        <v>1550</v>
      </c>
      <c r="C83" s="371" t="s">
        <v>1855</v>
      </c>
      <c r="D83" s="373">
        <v>30013000800</v>
      </c>
      <c r="E83" s="372">
        <f>VLOOKUP(D83,'Upper Leg. by County then Tract'!$K$1:$L$319, 2,FALSE)</f>
        <v>57.2</v>
      </c>
    </row>
    <row r="84" spans="1:5" x14ac:dyDescent="0.3">
      <c r="A84" s="347" t="s">
        <v>15</v>
      </c>
      <c r="B84" s="347" t="s">
        <v>1550</v>
      </c>
      <c r="C84" s="354" t="s">
        <v>1855</v>
      </c>
      <c r="D84" s="286">
        <v>30013000900</v>
      </c>
      <c r="E84" s="346">
        <f>VLOOKUP(D84,'Upper Leg. by County then Tract'!$K$1:$L$319, 2,FALSE)</f>
        <v>68.400000000000006</v>
      </c>
    </row>
    <row r="85" spans="1:5" x14ac:dyDescent="0.3">
      <c r="A85" s="363" t="s">
        <v>15</v>
      </c>
      <c r="B85" s="363" t="s">
        <v>1550</v>
      </c>
      <c r="C85" s="371" t="s">
        <v>1855</v>
      </c>
      <c r="D85" s="373">
        <v>30013001000</v>
      </c>
      <c r="E85" s="372">
        <f>VLOOKUP(D85,'Upper Leg. by County then Tract'!$K$1:$L$319, 2,FALSE)</f>
        <v>83.4</v>
      </c>
    </row>
    <row r="86" spans="1:5" x14ac:dyDescent="0.3">
      <c r="A86" s="347" t="s">
        <v>15</v>
      </c>
      <c r="B86" s="347" t="s">
        <v>1550</v>
      </c>
      <c r="C86" s="354" t="s">
        <v>1855</v>
      </c>
      <c r="D86" s="286">
        <v>30013001100</v>
      </c>
      <c r="E86" s="346">
        <f>VLOOKUP(D86,'Upper Leg. by County then Tract'!$K$1:$L$319, 2,FALSE)</f>
        <v>76.2</v>
      </c>
    </row>
    <row r="87" spans="1:5" x14ac:dyDescent="0.3">
      <c r="A87" s="363" t="s">
        <v>15</v>
      </c>
      <c r="B87" s="363" t="s">
        <v>1550</v>
      </c>
      <c r="C87" s="371" t="s">
        <v>1855</v>
      </c>
      <c r="D87" s="373">
        <v>30013010800</v>
      </c>
      <c r="E87" s="372">
        <f>VLOOKUP(D87,'Upper Leg. by County then Tract'!$K$1:$L$319, 2,FALSE)</f>
        <v>53.2</v>
      </c>
    </row>
    <row r="88" spans="1:5" x14ac:dyDescent="0.3">
      <c r="A88" s="347" t="s">
        <v>15</v>
      </c>
      <c r="B88" s="347" t="s">
        <v>1551</v>
      </c>
      <c r="C88" s="354" t="s">
        <v>1856</v>
      </c>
      <c r="D88" s="286">
        <v>30013000100</v>
      </c>
      <c r="E88" s="346">
        <f>VLOOKUP(D88,'Upper Leg. by County then Tract'!$K$1:$L$319, 2,FALSE)</f>
        <v>75.400000000000006</v>
      </c>
    </row>
    <row r="89" spans="1:5" x14ac:dyDescent="0.3">
      <c r="A89" s="363" t="s">
        <v>15</v>
      </c>
      <c r="B89" s="363" t="s">
        <v>1551</v>
      </c>
      <c r="C89" s="371" t="s">
        <v>1856</v>
      </c>
      <c r="D89" s="373">
        <v>30013000200</v>
      </c>
      <c r="E89" s="372">
        <f>VLOOKUP(D89,'Upper Leg. by County then Tract'!$K$1:$L$319, 2,FALSE)</f>
        <v>75.5</v>
      </c>
    </row>
    <row r="90" spans="1:5" x14ac:dyDescent="0.3">
      <c r="A90" s="347" t="s">
        <v>15</v>
      </c>
      <c r="B90" s="347" t="s">
        <v>1551</v>
      </c>
      <c r="C90" s="354" t="s">
        <v>1856</v>
      </c>
      <c r="D90" s="286">
        <v>30013000300</v>
      </c>
      <c r="E90" s="346">
        <f>VLOOKUP(D90,'Upper Leg. by County then Tract'!$K$1:$L$319, 2,FALSE)</f>
        <v>67.8</v>
      </c>
    </row>
    <row r="91" spans="1:5" x14ac:dyDescent="0.3">
      <c r="A91" s="363" t="s">
        <v>15</v>
      </c>
      <c r="B91" s="363" t="s">
        <v>1551</v>
      </c>
      <c r="C91" s="371" t="s">
        <v>1856</v>
      </c>
      <c r="D91" s="373">
        <v>30013000400</v>
      </c>
      <c r="E91" s="372">
        <f>VLOOKUP(D91,'Upper Leg. by County then Tract'!$K$1:$L$319, 2,FALSE)</f>
        <v>57.7</v>
      </c>
    </row>
    <row r="92" spans="1:5" x14ac:dyDescent="0.3">
      <c r="A92" s="347" t="s">
        <v>15</v>
      </c>
      <c r="B92" s="347" t="s">
        <v>1551</v>
      </c>
      <c r="C92" s="354" t="s">
        <v>1856</v>
      </c>
      <c r="D92" s="286">
        <v>30013001100</v>
      </c>
      <c r="E92" s="346">
        <f>VLOOKUP(D92,'Upper Leg. by County then Tract'!$K$1:$L$319, 2,FALSE)</f>
        <v>76.2</v>
      </c>
    </row>
    <row r="93" spans="1:5" x14ac:dyDescent="0.3">
      <c r="A93" s="363" t="s">
        <v>15</v>
      </c>
      <c r="B93" s="363" t="s">
        <v>1551</v>
      </c>
      <c r="C93" s="371" t="s">
        <v>1856</v>
      </c>
      <c r="D93" s="373">
        <v>30013001201</v>
      </c>
      <c r="E93" s="372">
        <f>VLOOKUP(D93,'Upper Leg. by County then Tract'!$K$1:$L$319, 2,FALSE)</f>
        <v>42.4</v>
      </c>
    </row>
    <row r="94" spans="1:5" x14ac:dyDescent="0.3">
      <c r="A94" s="347" t="s">
        <v>15</v>
      </c>
      <c r="B94" s="347" t="s">
        <v>1551</v>
      </c>
      <c r="C94" s="354" t="s">
        <v>1856</v>
      </c>
      <c r="D94" s="286">
        <v>30013001202</v>
      </c>
      <c r="E94" s="346">
        <f>VLOOKUP(D94,'Upper Leg. by County then Tract'!$K$1:$L$319, 2,FALSE)</f>
        <v>45.7</v>
      </c>
    </row>
    <row r="95" spans="1:5" x14ac:dyDescent="0.3">
      <c r="A95" s="363" t="s">
        <v>15</v>
      </c>
      <c r="B95" s="363" t="s">
        <v>1551</v>
      </c>
      <c r="C95" s="371" t="s">
        <v>1856</v>
      </c>
      <c r="D95" s="373">
        <v>30013010100</v>
      </c>
      <c r="E95" s="372">
        <f>VLOOKUP(D95,'Upper Leg. by County then Tract'!$K$1:$L$319, 2,FALSE)</f>
        <v>65.7</v>
      </c>
    </row>
    <row r="96" spans="1:5" x14ac:dyDescent="0.3">
      <c r="A96" s="347" t="s">
        <v>15</v>
      </c>
      <c r="B96" s="347" t="s">
        <v>1551</v>
      </c>
      <c r="C96" s="354" t="s">
        <v>1856</v>
      </c>
      <c r="D96" s="286">
        <v>30013010600</v>
      </c>
      <c r="E96" s="346">
        <f>VLOOKUP(D96,'Upper Leg. by County then Tract'!$K$1:$L$319, 2,FALSE)</f>
        <v>49.4</v>
      </c>
    </row>
    <row r="97" spans="1:5" x14ac:dyDescent="0.3">
      <c r="A97" s="363" t="s">
        <v>15</v>
      </c>
      <c r="B97" s="363" t="s">
        <v>1551</v>
      </c>
      <c r="C97" s="371" t="s">
        <v>1856</v>
      </c>
      <c r="D97" s="373">
        <v>30013010800</v>
      </c>
      <c r="E97" s="372">
        <f>VLOOKUP(D97,'Upper Leg. by County then Tract'!$K$1:$L$319, 2,FALSE)</f>
        <v>53.2</v>
      </c>
    </row>
    <row r="98" spans="1:5" x14ac:dyDescent="0.3">
      <c r="A98" s="347" t="s">
        <v>15</v>
      </c>
      <c r="B98" s="347" t="s">
        <v>1552</v>
      </c>
      <c r="C98" s="354" t="s">
        <v>1857</v>
      </c>
      <c r="D98" s="286">
        <v>30013001900</v>
      </c>
      <c r="E98" s="346">
        <f>VLOOKUP(D98,'Upper Leg. by County then Tract'!$K$1:$L$319, 2,FALSE)</f>
        <v>82</v>
      </c>
    </row>
    <row r="99" spans="1:5" x14ac:dyDescent="0.3">
      <c r="A99" s="363" t="s">
        <v>15</v>
      </c>
      <c r="B99" s="363" t="s">
        <v>1552</v>
      </c>
      <c r="C99" s="371" t="s">
        <v>1857</v>
      </c>
      <c r="D99" s="373">
        <v>30013010100</v>
      </c>
      <c r="E99" s="372">
        <f>VLOOKUP(D99,'Upper Leg. by County then Tract'!$K$1:$L$319, 2,FALSE)</f>
        <v>65.7</v>
      </c>
    </row>
    <row r="100" spans="1:5" x14ac:dyDescent="0.3">
      <c r="A100" s="347" t="s">
        <v>15</v>
      </c>
      <c r="B100" s="347" t="s">
        <v>1552</v>
      </c>
      <c r="C100" s="354" t="s">
        <v>1857</v>
      </c>
      <c r="D100" s="286">
        <v>30013010600</v>
      </c>
      <c r="E100" s="346">
        <f>VLOOKUP(D100,'Upper Leg. by County then Tract'!$K$1:$L$319, 2,FALSE)</f>
        <v>49.4</v>
      </c>
    </row>
    <row r="101" spans="1:5" ht="15" thickBot="1" x14ac:dyDescent="0.35">
      <c r="A101" s="363" t="s">
        <v>15</v>
      </c>
      <c r="B101" s="363" t="s">
        <v>1526</v>
      </c>
      <c r="C101" s="371" t="s">
        <v>1858</v>
      </c>
      <c r="D101" s="373">
        <v>30013010600</v>
      </c>
      <c r="E101" s="372">
        <f>VLOOKUP(D101,'Upper Leg. by County then Tract'!$K$1:$L$319, 2,FALSE)</f>
        <v>49.4</v>
      </c>
    </row>
    <row r="102" spans="1:5" x14ac:dyDescent="0.3">
      <c r="A102" s="367" t="s">
        <v>17</v>
      </c>
      <c r="B102" s="366"/>
      <c r="C102" s="365"/>
      <c r="D102" s="366"/>
      <c r="E102" s="366"/>
    </row>
    <row r="103" spans="1:5" x14ac:dyDescent="0.3">
      <c r="A103" s="347" t="s">
        <v>17</v>
      </c>
      <c r="B103" s="347" t="s">
        <v>1552</v>
      </c>
      <c r="C103" s="354" t="s">
        <v>1857</v>
      </c>
      <c r="D103" s="286">
        <v>30015010200</v>
      </c>
      <c r="E103" s="346">
        <f>VLOOKUP(D103,'Upper Leg. by County then Tract'!$K$1:$L$319, 2,FALSE)</f>
        <v>50.2</v>
      </c>
    </row>
    <row r="104" spans="1:5" x14ac:dyDescent="0.3">
      <c r="A104" s="363" t="s">
        <v>17</v>
      </c>
      <c r="B104" s="363" t="s">
        <v>1552</v>
      </c>
      <c r="C104" s="371" t="s">
        <v>1857</v>
      </c>
      <c r="D104" s="373">
        <v>30015010300</v>
      </c>
      <c r="E104" s="372">
        <f>VLOOKUP(D104,'Upper Leg. by County then Tract'!$K$1:$L$319, 2,FALSE)</f>
        <v>40</v>
      </c>
    </row>
    <row r="105" spans="1:5" ht="15" thickBot="1" x14ac:dyDescent="0.35">
      <c r="A105" s="347" t="s">
        <v>17</v>
      </c>
      <c r="B105" s="347" t="s">
        <v>1528</v>
      </c>
      <c r="C105" s="354" t="s">
        <v>1844</v>
      </c>
      <c r="D105" s="286">
        <v>30015010300</v>
      </c>
      <c r="E105" s="346">
        <f>VLOOKUP(D105,'Upper Leg. by County then Tract'!$K$1:$L$319, 2,FALSE)</f>
        <v>40</v>
      </c>
    </row>
    <row r="106" spans="1:5" x14ac:dyDescent="0.3">
      <c r="A106" s="367" t="s">
        <v>19</v>
      </c>
      <c r="B106" s="366"/>
      <c r="C106" s="365"/>
      <c r="D106" s="366"/>
      <c r="E106" s="366"/>
    </row>
    <row r="107" spans="1:5" x14ac:dyDescent="0.3">
      <c r="A107" s="347" t="s">
        <v>19</v>
      </c>
      <c r="B107" s="347" t="s">
        <v>1546</v>
      </c>
      <c r="C107" s="354" t="s">
        <v>1848</v>
      </c>
      <c r="D107" s="286">
        <v>30017961300</v>
      </c>
      <c r="E107" s="346">
        <f>VLOOKUP(D107,'Upper Leg. by County then Tract'!$K$1:$L$319, 2,FALSE)</f>
        <v>49.3</v>
      </c>
    </row>
    <row r="108" spans="1:5" x14ac:dyDescent="0.3">
      <c r="A108" s="363" t="s">
        <v>19</v>
      </c>
      <c r="B108" s="363" t="s">
        <v>1532</v>
      </c>
      <c r="C108" s="371" t="s">
        <v>1859</v>
      </c>
      <c r="D108" s="373">
        <v>30017961300</v>
      </c>
      <c r="E108" s="372">
        <f>VLOOKUP(D108,'Upper Leg. by County then Tract'!$K$1:$L$319, 2,FALSE)</f>
        <v>49.3</v>
      </c>
    </row>
    <row r="109" spans="1:5" x14ac:dyDescent="0.3">
      <c r="A109" s="347" t="s">
        <v>19</v>
      </c>
      <c r="B109" s="347" t="s">
        <v>1532</v>
      </c>
      <c r="C109" s="354" t="s">
        <v>1859</v>
      </c>
      <c r="D109" s="286">
        <v>30017961500</v>
      </c>
      <c r="E109" s="346">
        <f>VLOOKUP(D109,'Upper Leg. by County then Tract'!$K$1:$L$319, 2,FALSE)</f>
        <v>54.1</v>
      </c>
    </row>
    <row r="110" spans="1:5" x14ac:dyDescent="0.3">
      <c r="A110" s="363" t="s">
        <v>19</v>
      </c>
      <c r="B110" s="363" t="s">
        <v>1532</v>
      </c>
      <c r="C110" s="371" t="s">
        <v>1859</v>
      </c>
      <c r="D110" s="373">
        <v>30017961600</v>
      </c>
      <c r="E110" s="372">
        <f>VLOOKUP(D110,'Upper Leg. by County then Tract'!$K$1:$L$319, 2,FALSE)</f>
        <v>55.3</v>
      </c>
    </row>
    <row r="111" spans="1:5" x14ac:dyDescent="0.3">
      <c r="A111" s="347" t="s">
        <v>19</v>
      </c>
      <c r="B111" s="347" t="s">
        <v>1532</v>
      </c>
      <c r="C111" s="354" t="s">
        <v>1859</v>
      </c>
      <c r="D111" s="286">
        <v>30017961800</v>
      </c>
      <c r="E111" s="346">
        <f>VLOOKUP(D111,'Upper Leg. by County then Tract'!$K$1:$L$319, 2,FALSE)</f>
        <v>69.900000000000006</v>
      </c>
    </row>
    <row r="112" spans="1:5" x14ac:dyDescent="0.3">
      <c r="A112" s="363" t="s">
        <v>19</v>
      </c>
      <c r="B112" s="363" t="s">
        <v>1532</v>
      </c>
      <c r="C112" s="371" t="s">
        <v>1859</v>
      </c>
      <c r="D112" s="373">
        <v>30017961900</v>
      </c>
      <c r="E112" s="372">
        <f>VLOOKUP(D112,'Upper Leg. by County then Tract'!$K$1:$L$319, 2,FALSE)</f>
        <v>68.7</v>
      </c>
    </row>
    <row r="113" spans="1:5" x14ac:dyDescent="0.3">
      <c r="A113" s="347" t="s">
        <v>19</v>
      </c>
      <c r="B113" s="347" t="s">
        <v>1532</v>
      </c>
      <c r="C113" s="354" t="s">
        <v>1859</v>
      </c>
      <c r="D113" s="286">
        <v>30017962000</v>
      </c>
      <c r="E113" s="346">
        <f>VLOOKUP(D113,'Upper Leg. by County then Tract'!$K$1:$L$319, 2,FALSE)</f>
        <v>49.7</v>
      </c>
    </row>
    <row r="114" spans="1:5" x14ac:dyDescent="0.3">
      <c r="A114" s="363" t="s">
        <v>19</v>
      </c>
      <c r="B114" s="363" t="s">
        <v>1518</v>
      </c>
      <c r="C114" s="371" t="s">
        <v>1860</v>
      </c>
      <c r="D114" s="373">
        <v>30017961300</v>
      </c>
      <c r="E114" s="372">
        <f>VLOOKUP(D114,'Upper Leg. by County then Tract'!$K$1:$L$319, 2,FALSE)</f>
        <v>49.3</v>
      </c>
    </row>
    <row r="115" spans="1:5" ht="15" thickBot="1" x14ac:dyDescent="0.35">
      <c r="A115" s="347" t="s">
        <v>19</v>
      </c>
      <c r="B115" s="347" t="s">
        <v>1518</v>
      </c>
      <c r="C115" s="354" t="s">
        <v>1860</v>
      </c>
      <c r="D115" s="286">
        <v>30017961600</v>
      </c>
      <c r="E115" s="346">
        <f>VLOOKUP(D115,'Upper Leg. by County then Tract'!$K$1:$L$319, 2,FALSE)</f>
        <v>55.3</v>
      </c>
    </row>
    <row r="116" spans="1:5" x14ac:dyDescent="0.3">
      <c r="A116" s="367" t="s">
        <v>21</v>
      </c>
      <c r="B116" s="366"/>
      <c r="C116" s="365"/>
      <c r="D116" s="366"/>
      <c r="E116" s="366"/>
    </row>
    <row r="117" spans="1:5" ht="15" thickBot="1" x14ac:dyDescent="0.35">
      <c r="A117" s="363" t="s">
        <v>21</v>
      </c>
      <c r="B117" s="363" t="s">
        <v>1530</v>
      </c>
      <c r="C117" s="371" t="s">
        <v>1862</v>
      </c>
      <c r="D117" s="373">
        <v>30019020300</v>
      </c>
      <c r="E117" s="372">
        <f>VLOOKUP(D117,'Upper Leg. by County then Tract'!$K$1:$L$319, 2,FALSE)</f>
        <v>39.200000000000003</v>
      </c>
    </row>
    <row r="118" spans="1:5" x14ac:dyDescent="0.3">
      <c r="A118" s="367" t="s">
        <v>23</v>
      </c>
      <c r="B118" s="366"/>
      <c r="C118" s="365"/>
      <c r="D118" s="366"/>
      <c r="E118" s="366"/>
    </row>
    <row r="119" spans="1:5" x14ac:dyDescent="0.3">
      <c r="A119" s="347" t="s">
        <v>23</v>
      </c>
      <c r="B119" s="347" t="s">
        <v>1504</v>
      </c>
      <c r="C119" s="354" t="s">
        <v>1863</v>
      </c>
      <c r="D119" s="286">
        <v>30021000100</v>
      </c>
      <c r="E119" s="346">
        <f>VLOOKUP(D119,'Upper Leg. by County then Tract'!$K$1:$L$319, 2,FALSE)</f>
        <v>50.3</v>
      </c>
    </row>
    <row r="120" spans="1:5" x14ac:dyDescent="0.3">
      <c r="A120" s="363" t="s">
        <v>23</v>
      </c>
      <c r="B120" s="363" t="s">
        <v>1504</v>
      </c>
      <c r="C120" s="371" t="s">
        <v>1863</v>
      </c>
      <c r="D120" s="373">
        <v>30021000200</v>
      </c>
      <c r="E120" s="372">
        <f>VLOOKUP(D120,'Upper Leg. by County then Tract'!$K$1:$L$319, 2,FALSE)</f>
        <v>55.3</v>
      </c>
    </row>
    <row r="121" spans="1:5" ht="15" thickBot="1" x14ac:dyDescent="0.35">
      <c r="A121" s="347" t="s">
        <v>23</v>
      </c>
      <c r="B121" s="347" t="s">
        <v>1504</v>
      </c>
      <c r="C121" s="354" t="s">
        <v>1863</v>
      </c>
      <c r="D121" s="286">
        <v>30021000300</v>
      </c>
      <c r="E121" s="346">
        <f>VLOOKUP(D121,'Upper Leg. by County then Tract'!$K$1:$L$319, 2,FALSE)</f>
        <v>63.2</v>
      </c>
    </row>
    <row r="122" spans="1:5" x14ac:dyDescent="0.3">
      <c r="A122" s="367" t="s">
        <v>25</v>
      </c>
      <c r="B122" s="365"/>
      <c r="C122" s="365"/>
      <c r="D122" s="366"/>
      <c r="E122" s="366"/>
    </row>
    <row r="123" spans="1:5" x14ac:dyDescent="0.3">
      <c r="A123" s="347" t="s">
        <v>1774</v>
      </c>
      <c r="B123" s="347" t="s">
        <v>1775</v>
      </c>
      <c r="C123" s="354" t="s">
        <v>1864</v>
      </c>
      <c r="D123" s="286">
        <v>30023000300</v>
      </c>
      <c r="E123" s="346">
        <f>VLOOKUP(D123,'Upper Leg. by County then Tract'!$K$1:$L$319, 2,FALSE)</f>
        <v>46.7</v>
      </c>
    </row>
    <row r="124" spans="1:5" x14ac:dyDescent="0.3">
      <c r="A124" s="363" t="s">
        <v>1774</v>
      </c>
      <c r="B124" s="363" t="s">
        <v>1775</v>
      </c>
      <c r="C124" s="371" t="s">
        <v>1864</v>
      </c>
      <c r="D124" s="373">
        <v>30023000400</v>
      </c>
      <c r="E124" s="372">
        <f>VLOOKUP(D124,'Upper Leg. by County then Tract'!$K$1:$L$319, 2,FALSE)</f>
        <v>59</v>
      </c>
    </row>
    <row r="125" spans="1:5" x14ac:dyDescent="0.3">
      <c r="A125" s="347" t="s">
        <v>1774</v>
      </c>
      <c r="B125" s="347" t="s">
        <v>1775</v>
      </c>
      <c r="C125" s="354" t="s">
        <v>1864</v>
      </c>
      <c r="D125" s="286">
        <v>30023000500</v>
      </c>
      <c r="E125" s="346">
        <f>VLOOKUP(D125,'Upper Leg. by County then Tract'!$K$1:$L$319, 2,FALSE)</f>
        <v>40.5</v>
      </c>
    </row>
    <row r="126" spans="1:5" x14ac:dyDescent="0.3">
      <c r="A126" s="363" t="s">
        <v>1774</v>
      </c>
      <c r="B126" s="363" t="s">
        <v>1776</v>
      </c>
      <c r="C126" s="371" t="s">
        <v>1865</v>
      </c>
      <c r="D126" s="373">
        <v>30023000300</v>
      </c>
      <c r="E126" s="372">
        <f>VLOOKUP(D126,'Upper Leg. by County then Tract'!$K$1:$L$319, 2,FALSE)</f>
        <v>46.7</v>
      </c>
    </row>
    <row r="127" spans="1:5" x14ac:dyDescent="0.3">
      <c r="A127" s="347" t="s">
        <v>1774</v>
      </c>
      <c r="B127" s="347" t="s">
        <v>1776</v>
      </c>
      <c r="C127" s="354" t="s">
        <v>1865</v>
      </c>
      <c r="D127" s="286">
        <v>30023000400</v>
      </c>
      <c r="E127" s="346">
        <f>VLOOKUP(D127,'Upper Leg. by County then Tract'!$K$1:$L$319, 2,FALSE)</f>
        <v>59</v>
      </c>
    </row>
    <row r="128" spans="1:5" ht="15" thickBot="1" x14ac:dyDescent="0.35">
      <c r="A128" s="363" t="s">
        <v>1774</v>
      </c>
      <c r="B128" s="363" t="s">
        <v>1776</v>
      </c>
      <c r="C128" s="371" t="s">
        <v>1865</v>
      </c>
      <c r="D128" s="373">
        <v>30023000500</v>
      </c>
      <c r="E128" s="372">
        <f>VLOOKUP(D128,'Upper Leg. by County then Tract'!$K$1:$L$319, 2,FALSE)</f>
        <v>40.5</v>
      </c>
    </row>
    <row r="129" spans="1:5" x14ac:dyDescent="0.3">
      <c r="A129" s="367" t="s">
        <v>27</v>
      </c>
      <c r="B129" s="366"/>
      <c r="C129" s="365"/>
      <c r="D129" s="366"/>
      <c r="E129" s="366"/>
    </row>
    <row r="130" spans="1:5" ht="15" thickBot="1" x14ac:dyDescent="0.35">
      <c r="A130" s="347" t="s">
        <v>1777</v>
      </c>
      <c r="B130" s="347" t="s">
        <v>1546</v>
      </c>
      <c r="C130" s="354" t="s">
        <v>1848</v>
      </c>
      <c r="D130" s="286">
        <v>30025000100</v>
      </c>
      <c r="E130" s="346">
        <f>VLOOKUP(D130,'Upper Leg. by County then Tract'!$K$1:$L$319, 2,FALSE)</f>
        <v>25.4</v>
      </c>
    </row>
    <row r="131" spans="1:5" x14ac:dyDescent="0.3">
      <c r="A131" s="367" t="s">
        <v>29</v>
      </c>
      <c r="B131" s="366"/>
      <c r="C131" s="365"/>
      <c r="D131" s="366"/>
      <c r="E131" s="366"/>
    </row>
    <row r="132" spans="1:5" x14ac:dyDescent="0.3">
      <c r="A132" s="347" t="s">
        <v>1778</v>
      </c>
      <c r="B132" s="347" t="s">
        <v>1509</v>
      </c>
      <c r="C132" s="354" t="s">
        <v>1866</v>
      </c>
      <c r="D132" s="286">
        <v>30027030100</v>
      </c>
      <c r="E132" s="346">
        <f>VLOOKUP(D132,'Upper Leg. by County then Tract'!$K$1:$L$319, 2,FALSE)</f>
        <v>48.3</v>
      </c>
    </row>
    <row r="133" spans="1:5" x14ac:dyDescent="0.3">
      <c r="A133" s="363" t="s">
        <v>1778</v>
      </c>
      <c r="B133" s="363" t="s">
        <v>1509</v>
      </c>
      <c r="C133" s="371" t="s">
        <v>1866</v>
      </c>
      <c r="D133" s="373">
        <v>30027030201</v>
      </c>
      <c r="E133" s="372">
        <f>VLOOKUP(D133,'Upper Leg. by County then Tract'!$K$1:$L$319, 2,FALSE)</f>
        <v>68</v>
      </c>
    </row>
    <row r="134" spans="1:5" x14ac:dyDescent="0.3">
      <c r="A134" s="347" t="s">
        <v>1778</v>
      </c>
      <c r="B134" s="347" t="s">
        <v>1509</v>
      </c>
      <c r="C134" s="354" t="s">
        <v>1866</v>
      </c>
      <c r="D134" s="286">
        <v>30027030202</v>
      </c>
      <c r="E134" s="346">
        <f>VLOOKUP(D134,'Upper Leg. by County then Tract'!$K$1:$L$319, 2,FALSE)</f>
        <v>58.9</v>
      </c>
    </row>
    <row r="135" spans="1:5" ht="15" thickBot="1" x14ac:dyDescent="0.35">
      <c r="A135" s="363" t="s">
        <v>1778</v>
      </c>
      <c r="B135" s="363" t="s">
        <v>1526</v>
      </c>
      <c r="C135" s="371" t="s">
        <v>1858</v>
      </c>
      <c r="D135" s="373">
        <v>30027030100</v>
      </c>
      <c r="E135" s="372">
        <f>VLOOKUP(D135,'Upper Leg. by County then Tract'!$K$1:$L$319, 2,FALSE)</f>
        <v>48.3</v>
      </c>
    </row>
    <row r="136" spans="1:5" x14ac:dyDescent="0.3">
      <c r="A136" s="367" t="s">
        <v>31</v>
      </c>
      <c r="B136" s="366"/>
      <c r="C136" s="365"/>
      <c r="D136" s="366"/>
      <c r="E136" s="366"/>
    </row>
    <row r="137" spans="1:5" x14ac:dyDescent="0.3">
      <c r="A137" s="347" t="s">
        <v>1779</v>
      </c>
      <c r="B137" s="347" t="s">
        <v>1520</v>
      </c>
      <c r="C137" s="354" t="s">
        <v>1867</v>
      </c>
      <c r="D137" s="286">
        <v>30029000101</v>
      </c>
      <c r="E137" s="346">
        <f>VLOOKUP(D137,'Upper Leg. by County then Tract'!$K$1:$L$319, 2,FALSE)</f>
        <v>18</v>
      </c>
    </row>
    <row r="138" spans="1:5" x14ac:dyDescent="0.3">
      <c r="A138" s="363" t="s">
        <v>1779</v>
      </c>
      <c r="B138" s="363" t="s">
        <v>1520</v>
      </c>
      <c r="C138" s="371" t="s">
        <v>1867</v>
      </c>
      <c r="D138" s="373">
        <v>30029000102</v>
      </c>
      <c r="E138" s="372">
        <f>VLOOKUP(D138,'Upper Leg. by County then Tract'!$K$1:$L$319, 2,FALSE)</f>
        <v>22.9</v>
      </c>
    </row>
    <row r="139" spans="1:5" x14ac:dyDescent="0.3">
      <c r="A139" s="347" t="s">
        <v>1779</v>
      </c>
      <c r="B139" s="347" t="s">
        <v>1520</v>
      </c>
      <c r="C139" s="354" t="s">
        <v>1867</v>
      </c>
      <c r="D139" s="286">
        <v>30029000201</v>
      </c>
      <c r="E139" s="346">
        <f>VLOOKUP(D139,'Upper Leg. by County then Tract'!$K$1:$L$319, 2,FALSE)</f>
        <v>45.5</v>
      </c>
    </row>
    <row r="140" spans="1:5" x14ac:dyDescent="0.3">
      <c r="A140" s="363" t="s">
        <v>1779</v>
      </c>
      <c r="B140" s="363" t="s">
        <v>1520</v>
      </c>
      <c r="C140" s="371" t="s">
        <v>1867</v>
      </c>
      <c r="D140" s="373">
        <v>30029000202</v>
      </c>
      <c r="E140" s="372">
        <f>VLOOKUP(D140,'Upper Leg. by County then Tract'!$K$1:$L$319, 2,FALSE)</f>
        <v>59.2</v>
      </c>
    </row>
    <row r="141" spans="1:5" x14ac:dyDescent="0.3">
      <c r="A141" s="347" t="s">
        <v>1779</v>
      </c>
      <c r="B141" s="347" t="s">
        <v>1520</v>
      </c>
      <c r="C141" s="354" t="s">
        <v>1867</v>
      </c>
      <c r="D141" s="286">
        <v>30029000203</v>
      </c>
      <c r="E141" s="346">
        <f>VLOOKUP(D141,'Upper Leg. by County then Tract'!$K$1:$L$319, 2,FALSE)</f>
        <v>50.4</v>
      </c>
    </row>
    <row r="142" spans="1:5" x14ac:dyDescent="0.3">
      <c r="A142" s="363" t="s">
        <v>1779</v>
      </c>
      <c r="B142" s="363" t="s">
        <v>1520</v>
      </c>
      <c r="C142" s="371" t="s">
        <v>1867</v>
      </c>
      <c r="D142" s="373">
        <v>30029000301</v>
      </c>
      <c r="E142" s="372">
        <f>VLOOKUP(D142,'Upper Leg. by County then Tract'!$K$1:$L$319, 2,FALSE)</f>
        <v>44</v>
      </c>
    </row>
    <row r="143" spans="1:5" x14ac:dyDescent="0.3">
      <c r="A143" s="347" t="s">
        <v>1779</v>
      </c>
      <c r="B143" s="347" t="s">
        <v>1520</v>
      </c>
      <c r="C143" s="354" t="s">
        <v>1867</v>
      </c>
      <c r="D143" s="286">
        <v>30029000302</v>
      </c>
      <c r="E143" s="346">
        <f>VLOOKUP(D143,'Upper Leg. by County then Tract'!$K$1:$L$319, 2,FALSE)</f>
        <v>25.4</v>
      </c>
    </row>
    <row r="144" spans="1:5" x14ac:dyDescent="0.3">
      <c r="A144" s="363" t="s">
        <v>1779</v>
      </c>
      <c r="B144" s="363" t="s">
        <v>1521</v>
      </c>
      <c r="C144" s="371" t="s">
        <v>1868</v>
      </c>
      <c r="D144" s="373">
        <v>30029000101</v>
      </c>
      <c r="E144" s="372">
        <f>VLOOKUP(D144,'Upper Leg. by County then Tract'!$K$1:$L$319, 2,FALSE)</f>
        <v>18</v>
      </c>
    </row>
    <row r="145" spans="1:5" x14ac:dyDescent="0.3">
      <c r="A145" s="347" t="s">
        <v>1779</v>
      </c>
      <c r="B145" s="347" t="s">
        <v>1521</v>
      </c>
      <c r="C145" s="354" t="s">
        <v>1868</v>
      </c>
      <c r="D145" s="286">
        <v>30029000102</v>
      </c>
      <c r="E145" s="346">
        <f>VLOOKUP(D145,'Upper Leg. by County then Tract'!$K$1:$L$319, 2,FALSE)</f>
        <v>22.9</v>
      </c>
    </row>
    <row r="146" spans="1:5" x14ac:dyDescent="0.3">
      <c r="A146" s="363" t="s">
        <v>1779</v>
      </c>
      <c r="B146" s="363" t="s">
        <v>1521</v>
      </c>
      <c r="C146" s="371" t="s">
        <v>1868</v>
      </c>
      <c r="D146" s="373">
        <v>30029000201</v>
      </c>
      <c r="E146" s="372">
        <f>VLOOKUP(D146,'Upper Leg. by County then Tract'!$K$1:$L$319, 2,FALSE)</f>
        <v>45.5</v>
      </c>
    </row>
    <row r="147" spans="1:5" x14ac:dyDescent="0.3">
      <c r="A147" s="347" t="s">
        <v>1779</v>
      </c>
      <c r="B147" s="347" t="s">
        <v>1521</v>
      </c>
      <c r="C147" s="354" t="s">
        <v>1868</v>
      </c>
      <c r="D147" s="286">
        <v>30029000202</v>
      </c>
      <c r="E147" s="346">
        <f>VLOOKUP(D147,'Upper Leg. by County then Tract'!$K$1:$L$319, 2,FALSE)</f>
        <v>59.2</v>
      </c>
    </row>
    <row r="148" spans="1:5" x14ac:dyDescent="0.3">
      <c r="A148" s="363" t="s">
        <v>1779</v>
      </c>
      <c r="B148" s="363" t="s">
        <v>1521</v>
      </c>
      <c r="C148" s="371" t="s">
        <v>1868</v>
      </c>
      <c r="D148" s="373">
        <v>30029000203</v>
      </c>
      <c r="E148" s="372">
        <f>VLOOKUP(D148,'Upper Leg. by County then Tract'!$K$1:$L$319, 2,FALSE)</f>
        <v>50.4</v>
      </c>
    </row>
    <row r="149" spans="1:5" x14ac:dyDescent="0.3">
      <c r="A149" s="347" t="s">
        <v>1779</v>
      </c>
      <c r="B149" s="347" t="s">
        <v>1521</v>
      </c>
      <c r="C149" s="354" t="s">
        <v>1868</v>
      </c>
      <c r="D149" s="286">
        <v>30029000403</v>
      </c>
      <c r="E149" s="346">
        <f>VLOOKUP(D149,'Upper Leg. by County then Tract'!$K$1:$L$319, 2,FALSE)</f>
        <v>54</v>
      </c>
    </row>
    <row r="150" spans="1:5" x14ac:dyDescent="0.3">
      <c r="A150" s="363" t="s">
        <v>1779</v>
      </c>
      <c r="B150" s="363" t="s">
        <v>1521</v>
      </c>
      <c r="C150" s="371" t="s">
        <v>1868</v>
      </c>
      <c r="D150" s="373">
        <v>30029000404</v>
      </c>
      <c r="E150" s="372">
        <f>VLOOKUP(D150,'Upper Leg. by County then Tract'!$K$1:$L$319, 2,FALSE)</f>
        <v>65.099999999999994</v>
      </c>
    </row>
    <row r="151" spans="1:5" x14ac:dyDescent="0.3">
      <c r="A151" s="347" t="s">
        <v>1779</v>
      </c>
      <c r="B151" s="347" t="s">
        <v>1521</v>
      </c>
      <c r="C151" s="354" t="s">
        <v>1868</v>
      </c>
      <c r="D151" s="286">
        <v>30029000601</v>
      </c>
      <c r="E151" s="346">
        <f>VLOOKUP(D151,'Upper Leg. by County then Tract'!$K$1:$L$319, 2,FALSE)</f>
        <v>65.599999999999994</v>
      </c>
    </row>
    <row r="152" spans="1:5" x14ac:dyDescent="0.3">
      <c r="A152" s="363" t="s">
        <v>1779</v>
      </c>
      <c r="B152" s="363" t="s">
        <v>1521</v>
      </c>
      <c r="C152" s="371" t="s">
        <v>1868</v>
      </c>
      <c r="D152" s="373">
        <v>30029000602</v>
      </c>
      <c r="E152" s="372">
        <f>VLOOKUP(D152,'Upper Leg. by County then Tract'!$K$1:$L$319, 2,FALSE)</f>
        <v>60.5</v>
      </c>
    </row>
    <row r="153" spans="1:5" x14ac:dyDescent="0.3">
      <c r="A153" s="347" t="s">
        <v>1779</v>
      </c>
      <c r="B153" s="347" t="s">
        <v>1521</v>
      </c>
      <c r="C153" s="354" t="s">
        <v>1868</v>
      </c>
      <c r="D153" s="286">
        <v>30029000700</v>
      </c>
      <c r="E153" s="346">
        <f>VLOOKUP(D153,'Upper Leg. by County then Tract'!$K$1:$L$319, 2,FALSE)</f>
        <v>67.2</v>
      </c>
    </row>
    <row r="154" spans="1:5" x14ac:dyDescent="0.3">
      <c r="A154" s="363" t="s">
        <v>1779</v>
      </c>
      <c r="B154" s="363" t="s">
        <v>1521</v>
      </c>
      <c r="C154" s="371" t="s">
        <v>1868</v>
      </c>
      <c r="D154" s="373">
        <v>30029000801</v>
      </c>
      <c r="E154" s="372">
        <f>VLOOKUP(D154,'Upper Leg. by County then Tract'!$K$1:$L$319, 2,FALSE)</f>
        <v>75.5</v>
      </c>
    </row>
    <row r="155" spans="1:5" x14ac:dyDescent="0.3">
      <c r="A155" s="347" t="s">
        <v>1779</v>
      </c>
      <c r="B155" s="347" t="s">
        <v>1521</v>
      </c>
      <c r="C155" s="354" t="s">
        <v>1868</v>
      </c>
      <c r="D155" s="286">
        <v>30029000802</v>
      </c>
      <c r="E155" s="346">
        <f>VLOOKUP(D155,'Upper Leg. by County then Tract'!$K$1:$L$319, 2,FALSE)</f>
        <v>72.099999999999994</v>
      </c>
    </row>
    <row r="156" spans="1:5" x14ac:dyDescent="0.3">
      <c r="A156" s="363" t="s">
        <v>1779</v>
      </c>
      <c r="B156" s="363" t="s">
        <v>1521</v>
      </c>
      <c r="C156" s="371" t="s">
        <v>1868</v>
      </c>
      <c r="D156" s="373">
        <v>30029001305</v>
      </c>
      <c r="E156" s="372">
        <f>VLOOKUP(D156,'Upper Leg. by County then Tract'!$K$1:$L$319, 2,FALSE)</f>
        <v>43.2</v>
      </c>
    </row>
    <row r="157" spans="1:5" x14ac:dyDescent="0.3">
      <c r="A157" s="347" t="s">
        <v>1779</v>
      </c>
      <c r="B157" s="347" t="s">
        <v>1521</v>
      </c>
      <c r="C157" s="354" t="s">
        <v>1868</v>
      </c>
      <c r="D157" s="286">
        <v>30029001306</v>
      </c>
      <c r="E157" s="346">
        <f>VLOOKUP(D157,'Upper Leg. by County then Tract'!$K$1:$L$319, 2,FALSE)</f>
        <v>62.7</v>
      </c>
    </row>
    <row r="158" spans="1:5" x14ac:dyDescent="0.3">
      <c r="A158" s="363" t="s">
        <v>1779</v>
      </c>
      <c r="B158" s="363" t="s">
        <v>1522</v>
      </c>
      <c r="C158" s="371" t="s">
        <v>1869</v>
      </c>
      <c r="D158" s="373">
        <v>30029000101</v>
      </c>
      <c r="E158" s="372">
        <f>VLOOKUP(D158,'Upper Leg. by County then Tract'!$K$1:$L$319, 2,FALSE)</f>
        <v>18</v>
      </c>
    </row>
    <row r="159" spans="1:5" x14ac:dyDescent="0.3">
      <c r="A159" s="347" t="s">
        <v>1779</v>
      </c>
      <c r="B159" s="347" t="s">
        <v>1522</v>
      </c>
      <c r="C159" s="354" t="s">
        <v>1869</v>
      </c>
      <c r="D159" s="286">
        <v>30029000102</v>
      </c>
      <c r="E159" s="346">
        <f>VLOOKUP(D159,'Upper Leg. by County then Tract'!$K$1:$L$319, 2,FALSE)</f>
        <v>22.9</v>
      </c>
    </row>
    <row r="160" spans="1:5" x14ac:dyDescent="0.3">
      <c r="A160" s="363" t="s">
        <v>1779</v>
      </c>
      <c r="B160" s="363" t="s">
        <v>1522</v>
      </c>
      <c r="C160" s="371" t="s">
        <v>1869</v>
      </c>
      <c r="D160" s="373">
        <v>30029000201</v>
      </c>
      <c r="E160" s="372">
        <f>VLOOKUP(D160,'Upper Leg. by County then Tract'!$K$1:$L$319, 2,FALSE)</f>
        <v>45.5</v>
      </c>
    </row>
    <row r="161" spans="1:5" x14ac:dyDescent="0.3">
      <c r="A161" s="347" t="s">
        <v>1779</v>
      </c>
      <c r="B161" s="347" t="s">
        <v>1522</v>
      </c>
      <c r="C161" s="354" t="s">
        <v>1869</v>
      </c>
      <c r="D161" s="286">
        <v>30029000301</v>
      </c>
      <c r="E161" s="346">
        <f>VLOOKUP(D161,'Upper Leg. by County then Tract'!$K$1:$L$319, 2,FALSE)</f>
        <v>44</v>
      </c>
    </row>
    <row r="162" spans="1:5" x14ac:dyDescent="0.3">
      <c r="A162" s="363" t="s">
        <v>1779</v>
      </c>
      <c r="B162" s="363" t="s">
        <v>1522</v>
      </c>
      <c r="C162" s="371" t="s">
        <v>1869</v>
      </c>
      <c r="D162" s="373">
        <v>30029000302</v>
      </c>
      <c r="E162" s="372">
        <f>VLOOKUP(D162,'Upper Leg. by County then Tract'!$K$1:$L$319, 2,FALSE)</f>
        <v>25.4</v>
      </c>
    </row>
    <row r="163" spans="1:5" x14ac:dyDescent="0.3">
      <c r="A163" s="347" t="s">
        <v>1779</v>
      </c>
      <c r="B163" s="347" t="s">
        <v>1522</v>
      </c>
      <c r="C163" s="354" t="s">
        <v>1869</v>
      </c>
      <c r="D163" s="286">
        <v>30029000402</v>
      </c>
      <c r="E163" s="346">
        <f>VLOOKUP(D163,'Upper Leg. by County then Tract'!$K$1:$L$319, 2,FALSE)</f>
        <v>51.4</v>
      </c>
    </row>
    <row r="164" spans="1:5" x14ac:dyDescent="0.3">
      <c r="A164" s="363" t="s">
        <v>1779</v>
      </c>
      <c r="B164" s="363" t="s">
        <v>1522</v>
      </c>
      <c r="C164" s="371" t="s">
        <v>1869</v>
      </c>
      <c r="D164" s="373">
        <v>30029000403</v>
      </c>
      <c r="E164" s="372">
        <f>VLOOKUP(D164,'Upper Leg. by County then Tract'!$K$1:$L$319, 2,FALSE)</f>
        <v>54</v>
      </c>
    </row>
    <row r="165" spans="1:5" x14ac:dyDescent="0.3">
      <c r="A165" s="347" t="s">
        <v>1779</v>
      </c>
      <c r="B165" s="347" t="s">
        <v>1522</v>
      </c>
      <c r="C165" s="354" t="s">
        <v>1869</v>
      </c>
      <c r="D165" s="286">
        <v>30029000404</v>
      </c>
      <c r="E165" s="346">
        <f>VLOOKUP(D165,'Upper Leg. by County then Tract'!$K$1:$L$319, 2,FALSE)</f>
        <v>65.099999999999994</v>
      </c>
    </row>
    <row r="166" spans="1:5" x14ac:dyDescent="0.3">
      <c r="A166" s="363" t="s">
        <v>1779</v>
      </c>
      <c r="B166" s="363" t="s">
        <v>1523</v>
      </c>
      <c r="C166" s="371" t="s">
        <v>1870</v>
      </c>
      <c r="D166" s="373">
        <v>30029000101</v>
      </c>
      <c r="E166" s="372">
        <f>VLOOKUP(D166,'Upper Leg. by County then Tract'!$K$1:$L$319, 2,FALSE)</f>
        <v>18</v>
      </c>
    </row>
    <row r="167" spans="1:5" x14ac:dyDescent="0.3">
      <c r="A167" s="347" t="s">
        <v>1779</v>
      </c>
      <c r="B167" s="347" t="s">
        <v>1523</v>
      </c>
      <c r="C167" s="354" t="s">
        <v>1870</v>
      </c>
      <c r="D167" s="286">
        <v>30029000102</v>
      </c>
      <c r="E167" s="346">
        <f>VLOOKUP(D167,'Upper Leg. by County then Tract'!$K$1:$L$319, 2,FALSE)</f>
        <v>22.9</v>
      </c>
    </row>
    <row r="168" spans="1:5" x14ac:dyDescent="0.3">
      <c r="A168" s="363" t="s">
        <v>1779</v>
      </c>
      <c r="B168" s="363" t="s">
        <v>1523</v>
      </c>
      <c r="C168" s="371" t="s">
        <v>1870</v>
      </c>
      <c r="D168" s="373">
        <v>30029000301</v>
      </c>
      <c r="E168" s="372">
        <f>VLOOKUP(D168,'Upper Leg. by County then Tract'!$K$1:$L$319, 2,FALSE)</f>
        <v>44</v>
      </c>
    </row>
    <row r="169" spans="1:5" x14ac:dyDescent="0.3">
      <c r="A169" s="347" t="s">
        <v>1779</v>
      </c>
      <c r="B169" s="347" t="s">
        <v>1523</v>
      </c>
      <c r="C169" s="354" t="s">
        <v>1870</v>
      </c>
      <c r="D169" s="286">
        <v>30029000302</v>
      </c>
      <c r="E169" s="346">
        <f>VLOOKUP(D169,'Upper Leg. by County then Tract'!$K$1:$L$319, 2,FALSE)</f>
        <v>25.4</v>
      </c>
    </row>
    <row r="170" spans="1:5" x14ac:dyDescent="0.3">
      <c r="A170" s="363" t="s">
        <v>1779</v>
      </c>
      <c r="B170" s="363" t="s">
        <v>1523</v>
      </c>
      <c r="C170" s="371" t="s">
        <v>1870</v>
      </c>
      <c r="D170" s="373">
        <v>30029000402</v>
      </c>
      <c r="E170" s="372">
        <f>VLOOKUP(D170,'Upper Leg. by County then Tract'!$K$1:$L$319, 2,FALSE)</f>
        <v>51.4</v>
      </c>
    </row>
    <row r="171" spans="1:5" x14ac:dyDescent="0.3">
      <c r="A171" s="347" t="s">
        <v>1779</v>
      </c>
      <c r="B171" s="347" t="s">
        <v>1523</v>
      </c>
      <c r="C171" s="354" t="s">
        <v>1870</v>
      </c>
      <c r="D171" s="286">
        <v>30029000403</v>
      </c>
      <c r="E171" s="346">
        <f>VLOOKUP(D171,'Upper Leg. by County then Tract'!$K$1:$L$319, 2,FALSE)</f>
        <v>54</v>
      </c>
    </row>
    <row r="172" spans="1:5" x14ac:dyDescent="0.3">
      <c r="A172" s="363" t="s">
        <v>1779</v>
      </c>
      <c r="B172" s="363" t="s">
        <v>1523</v>
      </c>
      <c r="C172" s="371" t="s">
        <v>1870</v>
      </c>
      <c r="D172" s="373">
        <v>30029000404</v>
      </c>
      <c r="E172" s="372">
        <f>VLOOKUP(D172,'Upper Leg. by County then Tract'!$K$1:$L$319, 2,FALSE)</f>
        <v>65.099999999999994</v>
      </c>
    </row>
    <row r="173" spans="1:5" x14ac:dyDescent="0.3">
      <c r="A173" s="347" t="s">
        <v>1779</v>
      </c>
      <c r="B173" s="347" t="s">
        <v>1523</v>
      </c>
      <c r="C173" s="354" t="s">
        <v>1870</v>
      </c>
      <c r="D173" s="286">
        <v>30029000601</v>
      </c>
      <c r="E173" s="346">
        <f>VLOOKUP(D173,'Upper Leg. by County then Tract'!$K$1:$L$319, 2,FALSE)</f>
        <v>65.599999999999994</v>
      </c>
    </row>
    <row r="174" spans="1:5" x14ac:dyDescent="0.3">
      <c r="A174" s="363" t="s">
        <v>1779</v>
      </c>
      <c r="B174" s="363" t="s">
        <v>1523</v>
      </c>
      <c r="C174" s="371" t="s">
        <v>1870</v>
      </c>
      <c r="D174" s="373">
        <v>30029000801</v>
      </c>
      <c r="E174" s="372">
        <f>VLOOKUP(D174,'Upper Leg. by County then Tract'!$K$1:$L$319, 2,FALSE)</f>
        <v>75.5</v>
      </c>
    </row>
    <row r="175" spans="1:5" x14ac:dyDescent="0.3">
      <c r="A175" s="347" t="s">
        <v>1779</v>
      </c>
      <c r="B175" s="347" t="s">
        <v>1523</v>
      </c>
      <c r="C175" s="354" t="s">
        <v>1870</v>
      </c>
      <c r="D175" s="286">
        <v>30029000802</v>
      </c>
      <c r="E175" s="346">
        <f>VLOOKUP(D175,'Upper Leg. by County then Tract'!$K$1:$L$319, 2,FALSE)</f>
        <v>72.099999999999994</v>
      </c>
    </row>
    <row r="176" spans="1:5" x14ac:dyDescent="0.3">
      <c r="A176" s="363" t="s">
        <v>1779</v>
      </c>
      <c r="B176" s="363" t="s">
        <v>1523</v>
      </c>
      <c r="C176" s="371" t="s">
        <v>1870</v>
      </c>
      <c r="D176" s="373">
        <v>30029001701</v>
      </c>
      <c r="E176" s="372">
        <f>VLOOKUP(D176,'Upper Leg. by County then Tract'!$K$1:$L$319, 2,FALSE)</f>
        <v>54.3</v>
      </c>
    </row>
    <row r="177" spans="1:5" x14ac:dyDescent="0.3">
      <c r="A177" s="347" t="s">
        <v>1779</v>
      </c>
      <c r="B177" s="347" t="s">
        <v>1523</v>
      </c>
      <c r="C177" s="354" t="s">
        <v>1870</v>
      </c>
      <c r="D177" s="286">
        <v>30029001702</v>
      </c>
      <c r="E177" s="346">
        <f>VLOOKUP(D177,'Upper Leg. by County then Tract'!$K$1:$L$319, 2,FALSE)</f>
        <v>55</v>
      </c>
    </row>
    <row r="178" spans="1:5" x14ac:dyDescent="0.3">
      <c r="A178" s="363" t="s">
        <v>1779</v>
      </c>
      <c r="B178" s="363" t="s">
        <v>1523</v>
      </c>
      <c r="C178" s="371" t="s">
        <v>1870</v>
      </c>
      <c r="D178" s="373">
        <v>30029001703</v>
      </c>
      <c r="E178" s="372">
        <f>VLOOKUP(D178,'Upper Leg. by County then Tract'!$K$1:$L$319, 2,FALSE)</f>
        <v>31.8</v>
      </c>
    </row>
    <row r="179" spans="1:5" x14ac:dyDescent="0.3">
      <c r="A179" s="347" t="s">
        <v>1779</v>
      </c>
      <c r="B179" s="347" t="s">
        <v>1524</v>
      </c>
      <c r="C179" s="354" t="s">
        <v>1871</v>
      </c>
      <c r="D179" s="286">
        <v>30029000801</v>
      </c>
      <c r="E179" s="346">
        <f>VLOOKUP(D179,'Upper Leg. by County then Tract'!$K$1:$L$319, 2,FALSE)</f>
        <v>75.5</v>
      </c>
    </row>
    <row r="180" spans="1:5" x14ac:dyDescent="0.3">
      <c r="A180" s="363" t="s">
        <v>1779</v>
      </c>
      <c r="B180" s="363" t="s">
        <v>1524</v>
      </c>
      <c r="C180" s="371" t="s">
        <v>1871</v>
      </c>
      <c r="D180" s="373">
        <v>30029000802</v>
      </c>
      <c r="E180" s="372">
        <f>VLOOKUP(D180,'Upper Leg. by County then Tract'!$K$1:$L$319, 2,FALSE)</f>
        <v>72.099999999999994</v>
      </c>
    </row>
    <row r="181" spans="1:5" x14ac:dyDescent="0.3">
      <c r="A181" s="347" t="s">
        <v>1779</v>
      </c>
      <c r="B181" s="347" t="s">
        <v>1524</v>
      </c>
      <c r="C181" s="354" t="s">
        <v>1871</v>
      </c>
      <c r="D181" s="286">
        <v>30029000901</v>
      </c>
      <c r="E181" s="346">
        <f>VLOOKUP(D181,'Upper Leg. by County then Tract'!$K$1:$L$319, 2,FALSE)</f>
        <v>68.5</v>
      </c>
    </row>
    <row r="182" spans="1:5" x14ac:dyDescent="0.3">
      <c r="A182" s="363" t="s">
        <v>1779</v>
      </c>
      <c r="B182" s="363" t="s">
        <v>1524</v>
      </c>
      <c r="C182" s="371" t="s">
        <v>1871</v>
      </c>
      <c r="D182" s="373">
        <v>30029000902</v>
      </c>
      <c r="E182" s="372">
        <f>VLOOKUP(D182,'Upper Leg. by County then Tract'!$K$1:$L$319, 2,FALSE)</f>
        <v>76.5</v>
      </c>
    </row>
    <row r="183" spans="1:5" x14ac:dyDescent="0.3">
      <c r="A183" s="347" t="s">
        <v>1779</v>
      </c>
      <c r="B183" s="347" t="s">
        <v>1524</v>
      </c>
      <c r="C183" s="354" t="s">
        <v>1871</v>
      </c>
      <c r="D183" s="286">
        <v>30029000903</v>
      </c>
      <c r="E183" s="346">
        <f>VLOOKUP(D183,'Upper Leg. by County then Tract'!$K$1:$L$319, 2,FALSE)</f>
        <v>62.9</v>
      </c>
    </row>
    <row r="184" spans="1:5" x14ac:dyDescent="0.3">
      <c r="A184" s="363" t="s">
        <v>1779</v>
      </c>
      <c r="B184" s="363" t="s">
        <v>1524</v>
      </c>
      <c r="C184" s="371" t="s">
        <v>1871</v>
      </c>
      <c r="D184" s="373">
        <v>30029001000</v>
      </c>
      <c r="E184" s="372">
        <f>VLOOKUP(D184,'Upper Leg. by County then Tract'!$K$1:$L$319, 2,FALSE)</f>
        <v>63.3</v>
      </c>
    </row>
    <row r="185" spans="1:5" x14ac:dyDescent="0.3">
      <c r="A185" s="347" t="s">
        <v>1779</v>
      </c>
      <c r="B185" s="347" t="s">
        <v>1524</v>
      </c>
      <c r="C185" s="354" t="s">
        <v>1871</v>
      </c>
      <c r="D185" s="286">
        <v>30029001101</v>
      </c>
      <c r="E185" s="346">
        <f>VLOOKUP(D185,'Upper Leg. by County then Tract'!$K$1:$L$319, 2,FALSE)</f>
        <v>64.599999999999994</v>
      </c>
    </row>
    <row r="186" spans="1:5" x14ac:dyDescent="0.3">
      <c r="A186" s="363" t="s">
        <v>1779</v>
      </c>
      <c r="B186" s="363" t="s">
        <v>1524</v>
      </c>
      <c r="C186" s="371" t="s">
        <v>1871</v>
      </c>
      <c r="D186" s="373">
        <v>30029001102</v>
      </c>
      <c r="E186" s="372">
        <f>VLOOKUP(D186,'Upper Leg. by County then Tract'!$K$1:$L$319, 2,FALSE)</f>
        <v>66.8</v>
      </c>
    </row>
    <row r="187" spans="1:5" x14ac:dyDescent="0.3">
      <c r="A187" s="347" t="s">
        <v>1779</v>
      </c>
      <c r="B187" s="347" t="s">
        <v>1524</v>
      </c>
      <c r="C187" s="354" t="s">
        <v>1871</v>
      </c>
      <c r="D187" s="286">
        <v>30029001201</v>
      </c>
      <c r="E187" s="346">
        <f>VLOOKUP(D187,'Upper Leg. by County then Tract'!$K$1:$L$319, 2,FALSE)</f>
        <v>70</v>
      </c>
    </row>
    <row r="188" spans="1:5" x14ac:dyDescent="0.3">
      <c r="A188" s="363" t="s">
        <v>1779</v>
      </c>
      <c r="B188" s="363" t="s">
        <v>1524</v>
      </c>
      <c r="C188" s="371" t="s">
        <v>1871</v>
      </c>
      <c r="D188" s="373">
        <v>30029001202</v>
      </c>
      <c r="E188" s="372">
        <f>VLOOKUP(D188,'Upper Leg. by County then Tract'!$K$1:$L$319, 2,FALSE)</f>
        <v>64.900000000000006</v>
      </c>
    </row>
    <row r="189" spans="1:5" x14ac:dyDescent="0.3">
      <c r="A189" s="347" t="s">
        <v>1779</v>
      </c>
      <c r="B189" s="347" t="s">
        <v>1525</v>
      </c>
      <c r="C189" s="354" t="s">
        <v>1872</v>
      </c>
      <c r="D189" s="286">
        <v>30029000801</v>
      </c>
      <c r="E189" s="346">
        <f>VLOOKUP(D189,'Upper Leg. by County then Tract'!$K$1:$L$319, 2,FALSE)</f>
        <v>75.5</v>
      </c>
    </row>
    <row r="190" spans="1:5" x14ac:dyDescent="0.3">
      <c r="A190" s="363" t="s">
        <v>1779</v>
      </c>
      <c r="B190" s="363" t="s">
        <v>1525</v>
      </c>
      <c r="C190" s="371" t="s">
        <v>1872</v>
      </c>
      <c r="D190" s="373">
        <v>30029000802</v>
      </c>
      <c r="E190" s="372">
        <f>VLOOKUP(D190,'Upper Leg. by County then Tract'!$K$1:$L$319, 2,FALSE)</f>
        <v>72.099999999999994</v>
      </c>
    </row>
    <row r="191" spans="1:5" x14ac:dyDescent="0.3">
      <c r="A191" s="347" t="s">
        <v>1779</v>
      </c>
      <c r="B191" s="347" t="s">
        <v>1525</v>
      </c>
      <c r="C191" s="354" t="s">
        <v>1872</v>
      </c>
      <c r="D191" s="286">
        <v>30029000901</v>
      </c>
      <c r="E191" s="346">
        <f>VLOOKUP(D191,'Upper Leg. by County then Tract'!$K$1:$L$319, 2,FALSE)</f>
        <v>68.5</v>
      </c>
    </row>
    <row r="192" spans="1:5" x14ac:dyDescent="0.3">
      <c r="A192" s="363" t="s">
        <v>1779</v>
      </c>
      <c r="B192" s="363" t="s">
        <v>1525</v>
      </c>
      <c r="C192" s="371" t="s">
        <v>1872</v>
      </c>
      <c r="D192" s="373">
        <v>30029000902</v>
      </c>
      <c r="E192" s="372">
        <f>VLOOKUP(D192,'Upper Leg. by County then Tract'!$K$1:$L$319, 2,FALSE)</f>
        <v>76.5</v>
      </c>
    </row>
    <row r="193" spans="1:5" x14ac:dyDescent="0.3">
      <c r="A193" s="347" t="s">
        <v>1779</v>
      </c>
      <c r="B193" s="347" t="s">
        <v>1525</v>
      </c>
      <c r="C193" s="354" t="s">
        <v>1872</v>
      </c>
      <c r="D193" s="286">
        <v>30029000903</v>
      </c>
      <c r="E193" s="346">
        <f>VLOOKUP(D193,'Upper Leg. by County then Tract'!$K$1:$L$319, 2,FALSE)</f>
        <v>62.9</v>
      </c>
    </row>
    <row r="194" spans="1:5" x14ac:dyDescent="0.3">
      <c r="A194" s="363" t="s">
        <v>1779</v>
      </c>
      <c r="B194" s="363" t="s">
        <v>1525</v>
      </c>
      <c r="C194" s="371" t="s">
        <v>1872</v>
      </c>
      <c r="D194" s="373">
        <v>30029001101</v>
      </c>
      <c r="E194" s="372">
        <f>VLOOKUP(D194,'Upper Leg. by County then Tract'!$K$1:$L$319, 2,FALSE)</f>
        <v>64.599999999999994</v>
      </c>
    </row>
    <row r="195" spans="1:5" x14ac:dyDescent="0.3">
      <c r="A195" s="347" t="s">
        <v>1779</v>
      </c>
      <c r="B195" s="347" t="s">
        <v>1525</v>
      </c>
      <c r="C195" s="354" t="s">
        <v>1872</v>
      </c>
      <c r="D195" s="286">
        <v>30029001102</v>
      </c>
      <c r="E195" s="346">
        <f>VLOOKUP(D195,'Upper Leg. by County then Tract'!$K$1:$L$319, 2,FALSE)</f>
        <v>66.8</v>
      </c>
    </row>
    <row r="196" spans="1:5" x14ac:dyDescent="0.3">
      <c r="A196" s="363" t="s">
        <v>1779</v>
      </c>
      <c r="B196" s="363" t="s">
        <v>1525</v>
      </c>
      <c r="C196" s="371" t="s">
        <v>1872</v>
      </c>
      <c r="D196" s="373">
        <v>30029001201</v>
      </c>
      <c r="E196" s="372">
        <f>VLOOKUP(D196,'Upper Leg. by County then Tract'!$K$1:$L$319, 2,FALSE)</f>
        <v>70</v>
      </c>
    </row>
    <row r="197" spans="1:5" x14ac:dyDescent="0.3">
      <c r="A197" s="347" t="s">
        <v>1779</v>
      </c>
      <c r="B197" s="347" t="s">
        <v>1525</v>
      </c>
      <c r="C197" s="354" t="s">
        <v>1872</v>
      </c>
      <c r="D197" s="286">
        <v>30029001202</v>
      </c>
      <c r="E197" s="346">
        <f>VLOOKUP(D197,'Upper Leg. by County then Tract'!$K$1:$L$319, 2,FALSE)</f>
        <v>64.900000000000006</v>
      </c>
    </row>
    <row r="198" spans="1:5" x14ac:dyDescent="0.3">
      <c r="A198" s="363" t="s">
        <v>1779</v>
      </c>
      <c r="B198" s="363" t="s">
        <v>1531</v>
      </c>
      <c r="C198" s="371" t="s">
        <v>1873</v>
      </c>
      <c r="D198" s="373">
        <v>30029000602</v>
      </c>
      <c r="E198" s="372">
        <f>VLOOKUP(D198,'Upper Leg. by County then Tract'!$K$1:$L$319, 2,FALSE)</f>
        <v>60.5</v>
      </c>
    </row>
    <row r="199" spans="1:5" x14ac:dyDescent="0.3">
      <c r="A199" s="347" t="s">
        <v>1779</v>
      </c>
      <c r="B199" s="347" t="s">
        <v>1531</v>
      </c>
      <c r="C199" s="354" t="s">
        <v>1873</v>
      </c>
      <c r="D199" s="286">
        <v>30029000700</v>
      </c>
      <c r="E199" s="346">
        <f>VLOOKUP(D199,'Upper Leg. by County then Tract'!$K$1:$L$319, 2,FALSE)</f>
        <v>67.2</v>
      </c>
    </row>
    <row r="200" spans="1:5" x14ac:dyDescent="0.3">
      <c r="A200" s="363" t="s">
        <v>1779</v>
      </c>
      <c r="B200" s="363" t="s">
        <v>1531</v>
      </c>
      <c r="C200" s="371" t="s">
        <v>1873</v>
      </c>
      <c r="D200" s="373">
        <v>30029000801</v>
      </c>
      <c r="E200" s="372">
        <f>VLOOKUP(D200,'Upper Leg. by County then Tract'!$K$1:$L$319, 2,FALSE)</f>
        <v>75.5</v>
      </c>
    </row>
    <row r="201" spans="1:5" x14ac:dyDescent="0.3">
      <c r="A201" s="347" t="s">
        <v>1779</v>
      </c>
      <c r="B201" s="347" t="s">
        <v>1531</v>
      </c>
      <c r="C201" s="354" t="s">
        <v>1873</v>
      </c>
      <c r="D201" s="286">
        <v>30029000802</v>
      </c>
      <c r="E201" s="346">
        <f>VLOOKUP(D201,'Upper Leg. by County then Tract'!$K$1:$L$319, 2,FALSE)</f>
        <v>72.099999999999994</v>
      </c>
    </row>
    <row r="202" spans="1:5" x14ac:dyDescent="0.3">
      <c r="A202" s="363" t="s">
        <v>1779</v>
      </c>
      <c r="B202" s="363" t="s">
        <v>1531</v>
      </c>
      <c r="C202" s="371" t="s">
        <v>1873</v>
      </c>
      <c r="D202" s="373">
        <v>30029000901</v>
      </c>
      <c r="E202" s="372">
        <f>VLOOKUP(D202,'Upper Leg. by County then Tract'!$K$1:$L$319, 2,FALSE)</f>
        <v>68.5</v>
      </c>
    </row>
    <row r="203" spans="1:5" x14ac:dyDescent="0.3">
      <c r="A203" s="347" t="s">
        <v>1779</v>
      </c>
      <c r="B203" s="347" t="s">
        <v>1531</v>
      </c>
      <c r="C203" s="354" t="s">
        <v>1873</v>
      </c>
      <c r="D203" s="286">
        <v>30029000902</v>
      </c>
      <c r="E203" s="346">
        <f>VLOOKUP(D203,'Upper Leg. by County then Tract'!$K$1:$L$319, 2,FALSE)</f>
        <v>76.5</v>
      </c>
    </row>
    <row r="204" spans="1:5" x14ac:dyDescent="0.3">
      <c r="A204" s="363" t="s">
        <v>1779</v>
      </c>
      <c r="B204" s="363" t="s">
        <v>1531</v>
      </c>
      <c r="C204" s="371" t="s">
        <v>1873</v>
      </c>
      <c r="D204" s="373">
        <v>30029000903</v>
      </c>
      <c r="E204" s="372">
        <f>VLOOKUP(D204,'Upper Leg. by County then Tract'!$K$1:$L$319, 2,FALSE)</f>
        <v>62.9</v>
      </c>
    </row>
    <row r="205" spans="1:5" x14ac:dyDescent="0.3">
      <c r="A205" s="347" t="s">
        <v>1779</v>
      </c>
      <c r="B205" s="347" t="s">
        <v>1531</v>
      </c>
      <c r="C205" s="354" t="s">
        <v>1873</v>
      </c>
      <c r="D205" s="286">
        <v>30029001201</v>
      </c>
      <c r="E205" s="346">
        <f>VLOOKUP(D205,'Upper Leg. by County then Tract'!$K$1:$L$319, 2,FALSE)</f>
        <v>70</v>
      </c>
    </row>
    <row r="206" spans="1:5" x14ac:dyDescent="0.3">
      <c r="A206" s="363" t="s">
        <v>1779</v>
      </c>
      <c r="B206" s="363" t="s">
        <v>1531</v>
      </c>
      <c r="C206" s="371" t="s">
        <v>1873</v>
      </c>
      <c r="D206" s="373">
        <v>30029001202</v>
      </c>
      <c r="E206" s="372">
        <f>VLOOKUP(D206,'Upper Leg. by County then Tract'!$K$1:$L$319, 2,FALSE)</f>
        <v>64.900000000000006</v>
      </c>
    </row>
    <row r="207" spans="1:5" x14ac:dyDescent="0.3">
      <c r="A207" s="347" t="s">
        <v>1779</v>
      </c>
      <c r="B207" s="347" t="s">
        <v>1511</v>
      </c>
      <c r="C207" s="354" t="s">
        <v>1874</v>
      </c>
      <c r="D207" s="286">
        <v>30029000101</v>
      </c>
      <c r="E207" s="346">
        <f>VLOOKUP(D207,'Upper Leg. by County then Tract'!$K$1:$L$319, 2,FALSE)</f>
        <v>18</v>
      </c>
    </row>
    <row r="208" spans="1:5" x14ac:dyDescent="0.3">
      <c r="A208" s="363" t="s">
        <v>1779</v>
      </c>
      <c r="B208" s="363" t="s">
        <v>1511</v>
      </c>
      <c r="C208" s="371" t="s">
        <v>1874</v>
      </c>
      <c r="D208" s="373">
        <v>30029000102</v>
      </c>
      <c r="E208" s="372">
        <f>VLOOKUP(D208,'Upper Leg. by County then Tract'!$K$1:$L$319, 2,FALSE)</f>
        <v>22.9</v>
      </c>
    </row>
    <row r="209" spans="1:5" x14ac:dyDescent="0.3">
      <c r="A209" s="347" t="s">
        <v>1779</v>
      </c>
      <c r="B209" s="347" t="s">
        <v>1511</v>
      </c>
      <c r="C209" s="354" t="s">
        <v>1874</v>
      </c>
      <c r="D209" s="286">
        <v>30029001201</v>
      </c>
      <c r="E209" s="346">
        <f>VLOOKUP(D209,'Upper Leg. by County then Tract'!$K$1:$L$319, 2,FALSE)</f>
        <v>70</v>
      </c>
    </row>
    <row r="210" spans="1:5" x14ac:dyDescent="0.3">
      <c r="A210" s="363" t="s">
        <v>1779</v>
      </c>
      <c r="B210" s="363" t="s">
        <v>1511</v>
      </c>
      <c r="C210" s="371" t="s">
        <v>1874</v>
      </c>
      <c r="D210" s="373">
        <v>30029001202</v>
      </c>
      <c r="E210" s="372">
        <f>VLOOKUP(D210,'Upper Leg. by County then Tract'!$K$1:$L$319, 2,FALSE)</f>
        <v>64.900000000000006</v>
      </c>
    </row>
    <row r="211" spans="1:5" x14ac:dyDescent="0.3">
      <c r="A211" s="347" t="s">
        <v>1779</v>
      </c>
      <c r="B211" s="347" t="s">
        <v>1511</v>
      </c>
      <c r="C211" s="354" t="s">
        <v>1874</v>
      </c>
      <c r="D211" s="286">
        <v>30029001303</v>
      </c>
      <c r="E211" s="346">
        <f>VLOOKUP(D211,'Upper Leg. by County then Tract'!$K$1:$L$319, 2,FALSE)</f>
        <v>38.5</v>
      </c>
    </row>
    <row r="212" spans="1:5" x14ac:dyDescent="0.3">
      <c r="A212" s="363" t="s">
        <v>1779</v>
      </c>
      <c r="B212" s="363" t="s">
        <v>1511</v>
      </c>
      <c r="C212" s="371" t="s">
        <v>1874</v>
      </c>
      <c r="D212" s="373">
        <v>30029001304</v>
      </c>
      <c r="E212" s="372">
        <f>VLOOKUP(D212,'Upper Leg. by County then Tract'!$K$1:$L$319, 2,FALSE)</f>
        <v>40.299999999999997</v>
      </c>
    </row>
    <row r="213" spans="1:5" x14ac:dyDescent="0.3">
      <c r="A213" s="347" t="s">
        <v>1779</v>
      </c>
      <c r="B213" s="347" t="s">
        <v>1511</v>
      </c>
      <c r="C213" s="354" t="s">
        <v>1874</v>
      </c>
      <c r="D213" s="286">
        <v>30029001305</v>
      </c>
      <c r="E213" s="346">
        <f>VLOOKUP(D213,'Upper Leg. by County then Tract'!$K$1:$L$319, 2,FALSE)</f>
        <v>43.2</v>
      </c>
    </row>
    <row r="214" spans="1:5" x14ac:dyDescent="0.3">
      <c r="A214" s="363" t="s">
        <v>1779</v>
      </c>
      <c r="B214" s="363" t="s">
        <v>1511</v>
      </c>
      <c r="C214" s="371" t="s">
        <v>1874</v>
      </c>
      <c r="D214" s="373">
        <v>30029001306</v>
      </c>
      <c r="E214" s="372">
        <f>VLOOKUP(D214,'Upper Leg. by County then Tract'!$K$1:$L$319, 2,FALSE)</f>
        <v>62.7</v>
      </c>
    </row>
    <row r="215" spans="1:5" x14ac:dyDescent="0.3">
      <c r="A215" s="347" t="s">
        <v>1779</v>
      </c>
      <c r="B215" s="347" t="s">
        <v>1511</v>
      </c>
      <c r="C215" s="354" t="s">
        <v>1874</v>
      </c>
      <c r="D215" s="286">
        <v>30029001401</v>
      </c>
      <c r="E215" s="346">
        <f>VLOOKUP(D215,'Upper Leg. by County then Tract'!$K$1:$L$319, 2,FALSE)</f>
        <v>58.3</v>
      </c>
    </row>
    <row r="216" spans="1:5" x14ac:dyDescent="0.3">
      <c r="A216" s="363" t="s">
        <v>1779</v>
      </c>
      <c r="B216" s="363" t="s">
        <v>1511</v>
      </c>
      <c r="C216" s="371" t="s">
        <v>1874</v>
      </c>
      <c r="D216" s="373">
        <v>30029001402</v>
      </c>
      <c r="E216" s="372">
        <f>VLOOKUP(D216,'Upper Leg. by County then Tract'!$K$1:$L$319, 2,FALSE)</f>
        <v>39.299999999999997</v>
      </c>
    </row>
    <row r="217" spans="1:5" x14ac:dyDescent="0.3">
      <c r="A217" s="347" t="s">
        <v>1779</v>
      </c>
      <c r="B217" s="347" t="s">
        <v>1512</v>
      </c>
      <c r="C217" s="354" t="s">
        <v>1875</v>
      </c>
      <c r="D217" s="286">
        <v>30029000801</v>
      </c>
      <c r="E217" s="346">
        <f>VLOOKUP(D217,'Upper Leg. by County then Tract'!$K$1:$L$319, 2,FALSE)</f>
        <v>75.5</v>
      </c>
    </row>
    <row r="218" spans="1:5" x14ac:dyDescent="0.3">
      <c r="A218" s="363" t="s">
        <v>1779</v>
      </c>
      <c r="B218" s="363" t="s">
        <v>1512</v>
      </c>
      <c r="C218" s="371" t="s">
        <v>1875</v>
      </c>
      <c r="D218" s="373">
        <v>30029000802</v>
      </c>
      <c r="E218" s="372">
        <f>VLOOKUP(D218,'Upper Leg. by County then Tract'!$K$1:$L$319, 2,FALSE)</f>
        <v>72.099999999999994</v>
      </c>
    </row>
    <row r="219" spans="1:5" x14ac:dyDescent="0.3">
      <c r="A219" s="347" t="s">
        <v>1779</v>
      </c>
      <c r="B219" s="347" t="s">
        <v>1512</v>
      </c>
      <c r="C219" s="354" t="s">
        <v>1875</v>
      </c>
      <c r="D219" s="286">
        <v>30029001201</v>
      </c>
      <c r="E219" s="346">
        <f>VLOOKUP(D219,'Upper Leg. by County then Tract'!$K$1:$L$319, 2,FALSE)</f>
        <v>70</v>
      </c>
    </row>
    <row r="220" spans="1:5" x14ac:dyDescent="0.3">
      <c r="A220" s="363" t="s">
        <v>1779</v>
      </c>
      <c r="B220" s="363" t="s">
        <v>1512</v>
      </c>
      <c r="C220" s="371" t="s">
        <v>1875</v>
      </c>
      <c r="D220" s="373">
        <v>30029001202</v>
      </c>
      <c r="E220" s="372">
        <f>VLOOKUP(D220,'Upper Leg. by County then Tract'!$K$1:$L$319, 2,FALSE)</f>
        <v>64.900000000000006</v>
      </c>
    </row>
    <row r="221" spans="1:5" x14ac:dyDescent="0.3">
      <c r="A221" s="347" t="s">
        <v>1779</v>
      </c>
      <c r="B221" s="347" t="s">
        <v>1512</v>
      </c>
      <c r="C221" s="354" t="s">
        <v>1875</v>
      </c>
      <c r="D221" s="286">
        <v>30029001303</v>
      </c>
      <c r="E221" s="346">
        <f>VLOOKUP(D221,'Upper Leg. by County then Tract'!$K$1:$L$319, 2,FALSE)</f>
        <v>38.5</v>
      </c>
    </row>
    <row r="222" spans="1:5" x14ac:dyDescent="0.3">
      <c r="A222" s="363" t="s">
        <v>1779</v>
      </c>
      <c r="B222" s="363" t="s">
        <v>1512</v>
      </c>
      <c r="C222" s="371" t="s">
        <v>1875</v>
      </c>
      <c r="D222" s="373">
        <v>30029001304</v>
      </c>
      <c r="E222" s="372">
        <f>VLOOKUP(D222,'Upper Leg. by County then Tract'!$K$1:$L$319, 2,FALSE)</f>
        <v>40.299999999999997</v>
      </c>
    </row>
    <row r="223" spans="1:5" x14ac:dyDescent="0.3">
      <c r="A223" s="347" t="s">
        <v>1779</v>
      </c>
      <c r="B223" s="347" t="s">
        <v>1512</v>
      </c>
      <c r="C223" s="354" t="s">
        <v>1875</v>
      </c>
      <c r="D223" s="286">
        <v>30029001401</v>
      </c>
      <c r="E223" s="346">
        <f>VLOOKUP(D223,'Upper Leg. by County then Tract'!$K$1:$L$319, 2,FALSE)</f>
        <v>58.3</v>
      </c>
    </row>
    <row r="224" spans="1:5" x14ac:dyDescent="0.3">
      <c r="A224" s="363" t="s">
        <v>1779</v>
      </c>
      <c r="B224" s="363" t="s">
        <v>1512</v>
      </c>
      <c r="C224" s="371" t="s">
        <v>1875</v>
      </c>
      <c r="D224" s="373">
        <v>30029001402</v>
      </c>
      <c r="E224" s="372">
        <f>VLOOKUP(D224,'Upper Leg. by County then Tract'!$K$1:$L$319, 2,FALSE)</f>
        <v>39.299999999999997</v>
      </c>
    </row>
    <row r="225" spans="1:5" x14ac:dyDescent="0.3">
      <c r="A225" s="347" t="s">
        <v>1779</v>
      </c>
      <c r="B225" s="347" t="s">
        <v>1512</v>
      </c>
      <c r="C225" s="354" t="s">
        <v>1875</v>
      </c>
      <c r="D225" s="286">
        <v>30029001701</v>
      </c>
      <c r="E225" s="346">
        <f>VLOOKUP(D225,'Upper Leg. by County then Tract'!$K$1:$L$319, 2,FALSE)</f>
        <v>54.3</v>
      </c>
    </row>
    <row r="226" spans="1:5" x14ac:dyDescent="0.3">
      <c r="A226" s="363" t="s">
        <v>1779</v>
      </c>
      <c r="B226" s="363" t="s">
        <v>1512</v>
      </c>
      <c r="C226" s="371" t="s">
        <v>1875</v>
      </c>
      <c r="D226" s="373">
        <v>30029001702</v>
      </c>
      <c r="E226" s="372">
        <f>VLOOKUP(D226,'Upper Leg. by County then Tract'!$K$1:$L$319, 2,FALSE)</f>
        <v>55</v>
      </c>
    </row>
    <row r="227" spans="1:5" x14ac:dyDescent="0.3">
      <c r="A227" s="347" t="s">
        <v>1779</v>
      </c>
      <c r="B227" s="347" t="s">
        <v>1512</v>
      </c>
      <c r="C227" s="354" t="s">
        <v>1875</v>
      </c>
      <c r="D227" s="286">
        <v>30029001703</v>
      </c>
      <c r="E227" s="346">
        <f>VLOOKUP(D227,'Upper Leg. by County then Tract'!$K$1:$L$319, 2,FALSE)</f>
        <v>31.8</v>
      </c>
    </row>
    <row r="228" spans="1:5" x14ac:dyDescent="0.3">
      <c r="A228" s="363" t="s">
        <v>1779</v>
      </c>
      <c r="B228" s="363" t="s">
        <v>1514</v>
      </c>
      <c r="C228" s="371" t="s">
        <v>1876</v>
      </c>
      <c r="D228" s="373">
        <v>30029001701</v>
      </c>
      <c r="E228" s="372">
        <f>VLOOKUP(D228,'Upper Leg. by County then Tract'!$K$1:$L$319, 2,FALSE)</f>
        <v>54.3</v>
      </c>
    </row>
    <row r="229" spans="1:5" x14ac:dyDescent="0.3">
      <c r="A229" s="347" t="s">
        <v>1779</v>
      </c>
      <c r="B229" s="347" t="s">
        <v>1514</v>
      </c>
      <c r="C229" s="354" t="s">
        <v>1876</v>
      </c>
      <c r="D229" s="286">
        <v>30029001702</v>
      </c>
      <c r="E229" s="346">
        <f>VLOOKUP(D229,'Upper Leg. by County then Tract'!$K$1:$L$319, 2,FALSE)</f>
        <v>55</v>
      </c>
    </row>
    <row r="230" spans="1:5" x14ac:dyDescent="0.3">
      <c r="A230" s="363" t="s">
        <v>1779</v>
      </c>
      <c r="B230" s="363" t="s">
        <v>1514</v>
      </c>
      <c r="C230" s="371" t="s">
        <v>1876</v>
      </c>
      <c r="D230" s="373">
        <v>30029001703</v>
      </c>
      <c r="E230" s="372">
        <f>VLOOKUP(D230,'Upper Leg. by County then Tract'!$K$1:$L$319, 2,FALSE)</f>
        <v>31.8</v>
      </c>
    </row>
    <row r="231" spans="1:5" x14ac:dyDescent="0.3">
      <c r="A231" s="347" t="s">
        <v>1779</v>
      </c>
      <c r="B231" s="347" t="s">
        <v>1516</v>
      </c>
      <c r="C231" s="354" t="s">
        <v>1877</v>
      </c>
      <c r="D231" s="286">
        <v>30029000101</v>
      </c>
      <c r="E231" s="346">
        <f>VLOOKUP(D231,'Upper Leg. by County then Tract'!$K$1:$L$319, 2,FALSE)</f>
        <v>18</v>
      </c>
    </row>
    <row r="232" spans="1:5" ht="15" thickBot="1" x14ac:dyDescent="0.35">
      <c r="A232" s="363" t="s">
        <v>1779</v>
      </c>
      <c r="B232" s="363" t="s">
        <v>1516</v>
      </c>
      <c r="C232" s="371" t="s">
        <v>1877</v>
      </c>
      <c r="D232" s="373">
        <v>30029000102</v>
      </c>
      <c r="E232" s="372">
        <f>VLOOKUP(D232,'Upper Leg. by County then Tract'!$K$1:$L$319, 2,FALSE)</f>
        <v>22.9</v>
      </c>
    </row>
    <row r="233" spans="1:5" x14ac:dyDescent="0.3">
      <c r="A233" s="367" t="s">
        <v>33</v>
      </c>
      <c r="B233" s="366"/>
      <c r="C233" s="365"/>
      <c r="D233" s="366"/>
      <c r="E233" s="366"/>
    </row>
    <row r="234" spans="1:5" x14ac:dyDescent="0.3">
      <c r="A234" s="347" t="s">
        <v>33</v>
      </c>
      <c r="B234" s="347" t="s">
        <v>1783</v>
      </c>
      <c r="C234" s="354" t="s">
        <v>1878</v>
      </c>
      <c r="D234" s="286">
        <v>30031001700</v>
      </c>
      <c r="E234" s="346">
        <f>VLOOKUP(D234,'Upper Leg. by County then Tract'!$K$1:$L$319, 2,FALSE)</f>
        <v>59.9</v>
      </c>
    </row>
    <row r="235" spans="1:5" x14ac:dyDescent="0.3">
      <c r="A235" s="363" t="s">
        <v>33</v>
      </c>
      <c r="B235" s="363" t="s">
        <v>1782</v>
      </c>
      <c r="C235" s="371" t="s">
        <v>1879</v>
      </c>
      <c r="D235" s="373">
        <v>30031000101</v>
      </c>
      <c r="E235" s="372">
        <f>VLOOKUP(D235,'Upper Leg. by County then Tract'!$K$1:$L$319, 2,FALSE)</f>
        <v>73.400000000000006</v>
      </c>
    </row>
    <row r="236" spans="1:5" x14ac:dyDescent="0.3">
      <c r="A236" s="347" t="s">
        <v>33</v>
      </c>
      <c r="B236" s="347" t="s">
        <v>1782</v>
      </c>
      <c r="C236" s="354" t="s">
        <v>1879</v>
      </c>
      <c r="D236" s="286">
        <v>30031000502</v>
      </c>
      <c r="E236" s="346">
        <f>VLOOKUP(D236,'Upper Leg. by County then Tract'!$K$1:$L$319, 2,FALSE)</f>
        <v>76.3</v>
      </c>
    </row>
    <row r="237" spans="1:5" x14ac:dyDescent="0.3">
      <c r="A237" s="363" t="s">
        <v>33</v>
      </c>
      <c r="B237" s="363" t="s">
        <v>1782</v>
      </c>
      <c r="C237" s="371" t="s">
        <v>1879</v>
      </c>
      <c r="D237" s="373">
        <v>30031000504</v>
      </c>
      <c r="E237" s="372">
        <f>VLOOKUP(D237,'Upper Leg. by County then Tract'!$K$1:$L$319, 2,FALSE)</f>
        <v>70.7</v>
      </c>
    </row>
    <row r="238" spans="1:5" x14ac:dyDescent="0.3">
      <c r="A238" s="347" t="s">
        <v>33</v>
      </c>
      <c r="B238" s="347" t="s">
        <v>1782</v>
      </c>
      <c r="C238" s="354" t="s">
        <v>1879</v>
      </c>
      <c r="D238" s="286">
        <v>30031000505</v>
      </c>
      <c r="E238" s="346">
        <f>VLOOKUP(D238,'Upper Leg. by County then Tract'!$K$1:$L$319, 2,FALSE)</f>
        <v>64</v>
      </c>
    </row>
    <row r="239" spans="1:5" x14ac:dyDescent="0.3">
      <c r="A239" s="363" t="s">
        <v>33</v>
      </c>
      <c r="B239" s="363" t="s">
        <v>1782</v>
      </c>
      <c r="C239" s="371" t="s">
        <v>1879</v>
      </c>
      <c r="D239" s="373">
        <v>30031000506</v>
      </c>
      <c r="E239" s="372">
        <f>VLOOKUP(D239,'Upper Leg. by County then Tract'!$K$1:$L$319, 2,FALSE)</f>
        <v>67.5</v>
      </c>
    </row>
    <row r="240" spans="1:5" x14ac:dyDescent="0.3">
      <c r="A240" s="347" t="s">
        <v>33</v>
      </c>
      <c r="B240" s="347" t="s">
        <v>1782</v>
      </c>
      <c r="C240" s="354" t="s">
        <v>1879</v>
      </c>
      <c r="D240" s="286">
        <v>30031000507</v>
      </c>
      <c r="E240" s="346">
        <f>VLOOKUP(D240,'Upper Leg. by County then Tract'!$K$1:$L$319, 2,FALSE)</f>
        <v>56.9</v>
      </c>
    </row>
    <row r="241" spans="1:5" x14ac:dyDescent="0.3">
      <c r="A241" s="363" t="s">
        <v>33</v>
      </c>
      <c r="B241" s="363" t="s">
        <v>1782</v>
      </c>
      <c r="C241" s="371" t="s">
        <v>1879</v>
      </c>
      <c r="D241" s="373">
        <v>30031000600</v>
      </c>
      <c r="E241" s="372">
        <f>VLOOKUP(D241,'Upper Leg. by County then Tract'!$K$1:$L$319, 2,FALSE)</f>
        <v>65.099999999999994</v>
      </c>
    </row>
    <row r="242" spans="1:5" x14ac:dyDescent="0.3">
      <c r="A242" s="347" t="s">
        <v>33</v>
      </c>
      <c r="B242" s="347" t="s">
        <v>1782</v>
      </c>
      <c r="C242" s="354" t="s">
        <v>1879</v>
      </c>
      <c r="D242" s="286">
        <v>30031000701</v>
      </c>
      <c r="E242" s="346">
        <f>VLOOKUP(D242,'Upper Leg. by County then Tract'!$K$1:$L$319, 2,FALSE)</f>
        <v>62.3</v>
      </c>
    </row>
    <row r="243" spans="1:5" x14ac:dyDescent="0.3">
      <c r="A243" s="363" t="s">
        <v>33</v>
      </c>
      <c r="B243" s="363" t="s">
        <v>1782</v>
      </c>
      <c r="C243" s="371" t="s">
        <v>1879</v>
      </c>
      <c r="D243" s="373">
        <v>30031000800</v>
      </c>
      <c r="E243" s="372">
        <f>VLOOKUP(D243,'Upper Leg. by County then Tract'!$K$1:$L$319, 2,FALSE)</f>
        <v>60.5</v>
      </c>
    </row>
    <row r="244" spans="1:5" x14ac:dyDescent="0.3">
      <c r="A244" s="347" t="s">
        <v>33</v>
      </c>
      <c r="B244" s="347" t="s">
        <v>1782</v>
      </c>
      <c r="C244" s="354" t="s">
        <v>1879</v>
      </c>
      <c r="D244" s="286">
        <v>30031001001</v>
      </c>
      <c r="E244" s="346">
        <f>VLOOKUP(D244,'Upper Leg. by County then Tract'!$K$1:$L$319, 2,FALSE)</f>
        <v>81.3</v>
      </c>
    </row>
    <row r="245" spans="1:5" x14ac:dyDescent="0.3">
      <c r="A245" s="363" t="s">
        <v>33</v>
      </c>
      <c r="B245" s="363" t="s">
        <v>1782</v>
      </c>
      <c r="C245" s="371" t="s">
        <v>1879</v>
      </c>
      <c r="D245" s="373">
        <v>30031001002</v>
      </c>
      <c r="E245" s="372">
        <f>VLOOKUP(D245,'Upper Leg. by County then Tract'!$K$1:$L$319, 2,FALSE)</f>
        <v>75.599999999999994</v>
      </c>
    </row>
    <row r="246" spans="1:5" x14ac:dyDescent="0.3">
      <c r="A246" s="347" t="s">
        <v>33</v>
      </c>
      <c r="B246" s="347" t="s">
        <v>1782</v>
      </c>
      <c r="C246" s="354" t="s">
        <v>1879</v>
      </c>
      <c r="D246" s="286">
        <v>30031001200</v>
      </c>
      <c r="E246" s="346">
        <f>VLOOKUP(D246,'Upper Leg. by County then Tract'!$K$1:$L$319, 2,FALSE)</f>
        <v>59.3</v>
      </c>
    </row>
    <row r="247" spans="1:5" x14ac:dyDescent="0.3">
      <c r="A247" s="363" t="s">
        <v>33</v>
      </c>
      <c r="B247" s="363" t="s">
        <v>1782</v>
      </c>
      <c r="C247" s="371" t="s">
        <v>1879</v>
      </c>
      <c r="D247" s="373">
        <v>30031001700</v>
      </c>
      <c r="E247" s="372">
        <f>VLOOKUP(D247,'Upper Leg. by County then Tract'!$K$1:$L$319, 2,FALSE)</f>
        <v>59.9</v>
      </c>
    </row>
    <row r="248" spans="1:5" x14ac:dyDescent="0.3">
      <c r="A248" s="347" t="s">
        <v>33</v>
      </c>
      <c r="B248" s="347" t="s">
        <v>1784</v>
      </c>
      <c r="C248" s="354" t="s">
        <v>1880</v>
      </c>
      <c r="D248" s="286">
        <v>30031000502</v>
      </c>
      <c r="E248" s="346">
        <f>VLOOKUP(D248,'Upper Leg. by County then Tract'!$K$1:$L$319, 2,FALSE)</f>
        <v>76.3</v>
      </c>
    </row>
    <row r="249" spans="1:5" x14ac:dyDescent="0.3">
      <c r="A249" s="363" t="s">
        <v>33</v>
      </c>
      <c r="B249" s="363" t="s">
        <v>1784</v>
      </c>
      <c r="C249" s="371" t="s">
        <v>1880</v>
      </c>
      <c r="D249" s="373">
        <v>30031000800</v>
      </c>
      <c r="E249" s="372">
        <f>VLOOKUP(D249,'Upper Leg. by County then Tract'!$K$1:$L$319, 2,FALSE)</f>
        <v>60.5</v>
      </c>
    </row>
    <row r="250" spans="1:5" x14ac:dyDescent="0.3">
      <c r="A250" s="347" t="s">
        <v>33</v>
      </c>
      <c r="B250" s="347" t="s">
        <v>1784</v>
      </c>
      <c r="C250" s="354" t="s">
        <v>1880</v>
      </c>
      <c r="D250" s="286">
        <v>30031001001</v>
      </c>
      <c r="E250" s="346">
        <f>VLOOKUP(D250,'Upper Leg. by County then Tract'!$K$1:$L$319, 2,FALSE)</f>
        <v>81.3</v>
      </c>
    </row>
    <row r="251" spans="1:5" x14ac:dyDescent="0.3">
      <c r="A251" s="363" t="s">
        <v>33</v>
      </c>
      <c r="B251" s="363" t="s">
        <v>1784</v>
      </c>
      <c r="C251" s="371" t="s">
        <v>1880</v>
      </c>
      <c r="D251" s="373">
        <v>30031001002</v>
      </c>
      <c r="E251" s="372">
        <f>VLOOKUP(D251,'Upper Leg. by County then Tract'!$K$1:$L$319, 2,FALSE)</f>
        <v>75.599999999999994</v>
      </c>
    </row>
    <row r="252" spans="1:5" x14ac:dyDescent="0.3">
      <c r="A252" s="347" t="s">
        <v>33</v>
      </c>
      <c r="B252" s="347" t="s">
        <v>1784</v>
      </c>
      <c r="C252" s="354" t="s">
        <v>1880</v>
      </c>
      <c r="D252" s="286">
        <v>30031001101</v>
      </c>
      <c r="E252" s="346">
        <f>VLOOKUP(D252,'Upper Leg. by County then Tract'!$K$1:$L$319, 2,FALSE)</f>
        <v>58.8</v>
      </c>
    </row>
    <row r="253" spans="1:5" x14ac:dyDescent="0.3">
      <c r="A253" s="363" t="s">
        <v>33</v>
      </c>
      <c r="B253" s="363" t="s">
        <v>1784</v>
      </c>
      <c r="C253" s="371" t="s">
        <v>1880</v>
      </c>
      <c r="D253" s="373">
        <v>30031001102</v>
      </c>
      <c r="E253" s="372">
        <f>VLOOKUP(D253,'Upper Leg. by County then Tract'!$K$1:$L$319, 2,FALSE)</f>
        <v>61.9</v>
      </c>
    </row>
    <row r="254" spans="1:5" x14ac:dyDescent="0.3">
      <c r="A254" s="347" t="s">
        <v>33</v>
      </c>
      <c r="B254" s="347" t="s">
        <v>1785</v>
      </c>
      <c r="C254" s="354" t="s">
        <v>1881</v>
      </c>
      <c r="D254" s="286">
        <v>30031000502</v>
      </c>
      <c r="E254" s="346">
        <f>VLOOKUP(D254,'Upper Leg. by County then Tract'!$K$1:$L$319, 2,FALSE)</f>
        <v>76.3</v>
      </c>
    </row>
    <row r="255" spans="1:5" x14ac:dyDescent="0.3">
      <c r="A255" s="363" t="s">
        <v>33</v>
      </c>
      <c r="B255" s="363" t="s">
        <v>1785</v>
      </c>
      <c r="C255" s="371" t="s">
        <v>1881</v>
      </c>
      <c r="D255" s="373">
        <v>30031000505</v>
      </c>
      <c r="E255" s="372">
        <f>VLOOKUP(D255,'Upper Leg. by County then Tract'!$K$1:$L$319, 2,FALSE)</f>
        <v>64</v>
      </c>
    </row>
    <row r="256" spans="1:5" x14ac:dyDescent="0.3">
      <c r="A256" s="347" t="s">
        <v>33</v>
      </c>
      <c r="B256" s="347" t="s">
        <v>1785</v>
      </c>
      <c r="C256" s="354" t="s">
        <v>1881</v>
      </c>
      <c r="D256" s="286">
        <v>30031000506</v>
      </c>
      <c r="E256" s="346">
        <f>VLOOKUP(D256,'Upper Leg. by County then Tract'!$K$1:$L$319, 2,FALSE)</f>
        <v>67.5</v>
      </c>
    </row>
    <row r="257" spans="1:5" x14ac:dyDescent="0.3">
      <c r="A257" s="363" t="s">
        <v>33</v>
      </c>
      <c r="B257" s="363" t="s">
        <v>1785</v>
      </c>
      <c r="C257" s="371" t="s">
        <v>1881</v>
      </c>
      <c r="D257" s="373">
        <v>30031000507</v>
      </c>
      <c r="E257" s="372">
        <f>VLOOKUP(D257,'Upper Leg. by County then Tract'!$K$1:$L$319, 2,FALSE)</f>
        <v>56.9</v>
      </c>
    </row>
    <row r="258" spans="1:5" x14ac:dyDescent="0.3">
      <c r="A258" s="347" t="s">
        <v>33</v>
      </c>
      <c r="B258" s="347" t="s">
        <v>1785</v>
      </c>
      <c r="C258" s="354" t="s">
        <v>1881</v>
      </c>
      <c r="D258" s="286">
        <v>30031000703</v>
      </c>
      <c r="E258" s="346">
        <f>VLOOKUP(D258,'Upper Leg. by County then Tract'!$K$1:$L$319, 2,FALSE)</f>
        <v>69.900000000000006</v>
      </c>
    </row>
    <row r="259" spans="1:5" x14ac:dyDescent="0.3">
      <c r="A259" s="363" t="s">
        <v>33</v>
      </c>
      <c r="B259" s="363" t="s">
        <v>1785</v>
      </c>
      <c r="C259" s="371" t="s">
        <v>1881</v>
      </c>
      <c r="D259" s="373">
        <v>30031000704</v>
      </c>
      <c r="E259" s="372">
        <f>VLOOKUP(D259,'Upper Leg. by County then Tract'!$K$1:$L$319, 2,FALSE)</f>
        <v>75.099999999999994</v>
      </c>
    </row>
    <row r="260" spans="1:5" x14ac:dyDescent="0.3">
      <c r="A260" s="347" t="s">
        <v>33</v>
      </c>
      <c r="B260" s="347" t="s">
        <v>1785</v>
      </c>
      <c r="C260" s="354" t="s">
        <v>1881</v>
      </c>
      <c r="D260" s="286">
        <v>30031000800</v>
      </c>
      <c r="E260" s="346">
        <f>VLOOKUP(D260,'Upper Leg. by County then Tract'!$K$1:$L$319, 2,FALSE)</f>
        <v>60.5</v>
      </c>
    </row>
    <row r="261" spans="1:5" x14ac:dyDescent="0.3">
      <c r="A261" s="363" t="s">
        <v>33</v>
      </c>
      <c r="B261" s="363" t="s">
        <v>1785</v>
      </c>
      <c r="C261" s="371" t="s">
        <v>1881</v>
      </c>
      <c r="D261" s="373">
        <v>30031000900</v>
      </c>
      <c r="E261" s="372">
        <f>VLOOKUP(D261,'Upper Leg. by County then Tract'!$K$1:$L$319, 2,FALSE)</f>
        <v>65.2</v>
      </c>
    </row>
    <row r="262" spans="1:5" x14ac:dyDescent="0.3">
      <c r="A262" s="347" t="s">
        <v>33</v>
      </c>
      <c r="B262" s="347" t="s">
        <v>1785</v>
      </c>
      <c r="C262" s="354" t="s">
        <v>1881</v>
      </c>
      <c r="D262" s="286">
        <v>30031001101</v>
      </c>
      <c r="E262" s="346">
        <f>VLOOKUP(D262,'Upper Leg. by County then Tract'!$K$1:$L$319, 2,FALSE)</f>
        <v>58.8</v>
      </c>
    </row>
    <row r="263" spans="1:5" x14ac:dyDescent="0.3">
      <c r="A263" s="363" t="s">
        <v>33</v>
      </c>
      <c r="B263" s="363" t="s">
        <v>1785</v>
      </c>
      <c r="C263" s="371" t="s">
        <v>1881</v>
      </c>
      <c r="D263" s="373">
        <v>30031001102</v>
      </c>
      <c r="E263" s="372">
        <f>VLOOKUP(D263,'Upper Leg. by County then Tract'!$K$1:$L$319, 2,FALSE)</f>
        <v>61.9</v>
      </c>
    </row>
    <row r="264" spans="1:5" x14ac:dyDescent="0.3">
      <c r="A264" s="347" t="s">
        <v>33</v>
      </c>
      <c r="B264" s="347" t="s">
        <v>1785</v>
      </c>
      <c r="C264" s="354" t="s">
        <v>1881</v>
      </c>
      <c r="D264" s="286">
        <v>30031001200</v>
      </c>
      <c r="E264" s="346">
        <f>VLOOKUP(D264,'Upper Leg. by County then Tract'!$K$1:$L$319, 2,FALSE)</f>
        <v>59.3</v>
      </c>
    </row>
    <row r="265" spans="1:5" x14ac:dyDescent="0.3">
      <c r="A265" s="363" t="s">
        <v>33</v>
      </c>
      <c r="B265" s="363" t="s">
        <v>1786</v>
      </c>
      <c r="C265" s="371" t="s">
        <v>1882</v>
      </c>
      <c r="D265" s="373">
        <v>30031000201</v>
      </c>
      <c r="E265" s="372">
        <f>VLOOKUP(D265,'Upper Leg. by County then Tract'!$K$1:$L$319, 2,FALSE)</f>
        <v>74.7</v>
      </c>
    </row>
    <row r="266" spans="1:5" x14ac:dyDescent="0.3">
      <c r="A266" s="347" t="s">
        <v>33</v>
      </c>
      <c r="B266" s="347" t="s">
        <v>1786</v>
      </c>
      <c r="C266" s="354" t="s">
        <v>1882</v>
      </c>
      <c r="D266" s="286">
        <v>30031000202</v>
      </c>
      <c r="E266" s="346">
        <f>VLOOKUP(D266,'Upper Leg. by County then Tract'!$K$1:$L$319, 2,FALSE)</f>
        <v>74.3</v>
      </c>
    </row>
    <row r="267" spans="1:5" x14ac:dyDescent="0.3">
      <c r="A267" s="363" t="s">
        <v>33</v>
      </c>
      <c r="B267" s="363" t="s">
        <v>1786</v>
      </c>
      <c r="C267" s="371" t="s">
        <v>1882</v>
      </c>
      <c r="D267" s="373">
        <v>30031000400</v>
      </c>
      <c r="E267" s="372">
        <f>VLOOKUP(D267,'Upper Leg. by County then Tract'!$K$1:$L$319, 2,FALSE)</f>
        <v>58.4</v>
      </c>
    </row>
    <row r="268" spans="1:5" x14ac:dyDescent="0.3">
      <c r="A268" s="347" t="s">
        <v>33</v>
      </c>
      <c r="B268" s="347" t="s">
        <v>1786</v>
      </c>
      <c r="C268" s="354" t="s">
        <v>1882</v>
      </c>
      <c r="D268" s="286">
        <v>30031000502</v>
      </c>
      <c r="E268" s="346">
        <f>VLOOKUP(D268,'Upper Leg. by County then Tract'!$K$1:$L$319, 2,FALSE)</f>
        <v>76.3</v>
      </c>
    </row>
    <row r="269" spans="1:5" x14ac:dyDescent="0.3">
      <c r="A269" s="363" t="s">
        <v>33</v>
      </c>
      <c r="B269" s="363" t="s">
        <v>1786</v>
      </c>
      <c r="C269" s="371" t="s">
        <v>1882</v>
      </c>
      <c r="D269" s="373">
        <v>30031000505</v>
      </c>
      <c r="E269" s="372">
        <f>VLOOKUP(D269,'Upper Leg. by County then Tract'!$K$1:$L$319, 2,FALSE)</f>
        <v>64</v>
      </c>
    </row>
    <row r="270" spans="1:5" x14ac:dyDescent="0.3">
      <c r="A270" s="347" t="s">
        <v>33</v>
      </c>
      <c r="B270" s="347" t="s">
        <v>1786</v>
      </c>
      <c r="C270" s="354" t="s">
        <v>1882</v>
      </c>
      <c r="D270" s="286">
        <v>30031000506</v>
      </c>
      <c r="E270" s="346">
        <f>VLOOKUP(D270,'Upper Leg. by County then Tract'!$K$1:$L$319, 2,FALSE)</f>
        <v>67.5</v>
      </c>
    </row>
    <row r="271" spans="1:5" x14ac:dyDescent="0.3">
      <c r="A271" s="363" t="s">
        <v>33</v>
      </c>
      <c r="B271" s="363" t="s">
        <v>1786</v>
      </c>
      <c r="C271" s="371" t="s">
        <v>1882</v>
      </c>
      <c r="D271" s="373">
        <v>30031000507</v>
      </c>
      <c r="E271" s="372">
        <f>VLOOKUP(D271,'Upper Leg. by County then Tract'!$K$1:$L$319, 2,FALSE)</f>
        <v>56.9</v>
      </c>
    </row>
    <row r="272" spans="1:5" x14ac:dyDescent="0.3">
      <c r="A272" s="347" t="s">
        <v>33</v>
      </c>
      <c r="B272" s="347" t="s">
        <v>1786</v>
      </c>
      <c r="C272" s="354" t="s">
        <v>1882</v>
      </c>
      <c r="D272" s="286">
        <v>30031001101</v>
      </c>
      <c r="E272" s="346">
        <f>VLOOKUP(D272,'Upper Leg. by County then Tract'!$K$1:$L$319, 2,FALSE)</f>
        <v>58.8</v>
      </c>
    </row>
    <row r="273" spans="1:5" x14ac:dyDescent="0.3">
      <c r="A273" s="363" t="s">
        <v>33</v>
      </c>
      <c r="B273" s="363" t="s">
        <v>1786</v>
      </c>
      <c r="C273" s="371" t="s">
        <v>1882</v>
      </c>
      <c r="D273" s="373">
        <v>30031001200</v>
      </c>
      <c r="E273" s="372">
        <f>VLOOKUP(D273,'Upper Leg. by County then Tract'!$K$1:$L$319, 2,FALSE)</f>
        <v>59.3</v>
      </c>
    </row>
    <row r="274" spans="1:5" x14ac:dyDescent="0.3">
      <c r="A274" s="347" t="s">
        <v>33</v>
      </c>
      <c r="B274" s="347" t="s">
        <v>1786</v>
      </c>
      <c r="C274" s="354" t="s">
        <v>1882</v>
      </c>
      <c r="D274" s="286">
        <v>30031001500</v>
      </c>
      <c r="E274" s="346">
        <f>VLOOKUP(D274,'Upper Leg. by County then Tract'!$K$1:$L$319, 2,FALSE)</f>
        <v>23</v>
      </c>
    </row>
    <row r="275" spans="1:5" x14ac:dyDescent="0.3">
      <c r="A275" s="363" t="s">
        <v>33</v>
      </c>
      <c r="B275" s="363" t="s">
        <v>1786</v>
      </c>
      <c r="C275" s="371" t="s">
        <v>1882</v>
      </c>
      <c r="D275" s="373">
        <v>30031001600</v>
      </c>
      <c r="E275" s="372">
        <f>VLOOKUP(D275,'Upper Leg. by County then Tract'!$K$1:$L$319, 2,FALSE)</f>
        <v>31.7</v>
      </c>
    </row>
    <row r="276" spans="1:5" x14ac:dyDescent="0.3">
      <c r="A276" s="347" t="s">
        <v>33</v>
      </c>
      <c r="B276" s="347" t="s">
        <v>1786</v>
      </c>
      <c r="C276" s="354" t="s">
        <v>1882</v>
      </c>
      <c r="D276" s="286">
        <v>30031001700</v>
      </c>
      <c r="E276" s="346">
        <f>VLOOKUP(D276,'Upper Leg. by County then Tract'!$K$1:$L$319, 2,FALSE)</f>
        <v>59.9</v>
      </c>
    </row>
    <row r="277" spans="1:5" x14ac:dyDescent="0.3">
      <c r="A277" s="363" t="s">
        <v>33</v>
      </c>
      <c r="B277" s="363" t="s">
        <v>1787</v>
      </c>
      <c r="C277" s="371" t="s">
        <v>1883</v>
      </c>
      <c r="D277" s="373">
        <v>30031000502</v>
      </c>
      <c r="E277" s="372">
        <f>VLOOKUP(D277,'Upper Leg. by County then Tract'!$K$1:$L$319, 2,FALSE)</f>
        <v>76.3</v>
      </c>
    </row>
    <row r="278" spans="1:5" x14ac:dyDescent="0.3">
      <c r="A278" s="347" t="s">
        <v>33</v>
      </c>
      <c r="B278" s="347" t="s">
        <v>1787</v>
      </c>
      <c r="C278" s="354" t="s">
        <v>1883</v>
      </c>
      <c r="D278" s="286">
        <v>30031000505</v>
      </c>
      <c r="E278" s="346">
        <f>VLOOKUP(D278,'Upper Leg. by County then Tract'!$K$1:$L$319, 2,FALSE)</f>
        <v>64</v>
      </c>
    </row>
    <row r="279" spans="1:5" x14ac:dyDescent="0.3">
      <c r="A279" s="363" t="s">
        <v>33</v>
      </c>
      <c r="B279" s="363" t="s">
        <v>1787</v>
      </c>
      <c r="C279" s="371" t="s">
        <v>1883</v>
      </c>
      <c r="D279" s="373">
        <v>30031000506</v>
      </c>
      <c r="E279" s="372">
        <f>VLOOKUP(D279,'Upper Leg. by County then Tract'!$K$1:$L$319, 2,FALSE)</f>
        <v>67.5</v>
      </c>
    </row>
    <row r="280" spans="1:5" x14ac:dyDescent="0.3">
      <c r="A280" s="347" t="s">
        <v>33</v>
      </c>
      <c r="B280" s="347" t="s">
        <v>1787</v>
      </c>
      <c r="C280" s="354" t="s">
        <v>1883</v>
      </c>
      <c r="D280" s="286">
        <v>30031000507</v>
      </c>
      <c r="E280" s="346">
        <f>VLOOKUP(D280,'Upper Leg. by County then Tract'!$K$1:$L$319, 2,FALSE)</f>
        <v>56.9</v>
      </c>
    </row>
    <row r="281" spans="1:5" x14ac:dyDescent="0.3">
      <c r="A281" s="363" t="s">
        <v>33</v>
      </c>
      <c r="B281" s="363" t="s">
        <v>1787</v>
      </c>
      <c r="C281" s="371" t="s">
        <v>1883</v>
      </c>
      <c r="D281" s="373">
        <v>30031000600</v>
      </c>
      <c r="E281" s="372">
        <f>VLOOKUP(D281,'Upper Leg. by County then Tract'!$K$1:$L$319, 2,FALSE)</f>
        <v>65.099999999999994</v>
      </c>
    </row>
    <row r="282" spans="1:5" x14ac:dyDescent="0.3">
      <c r="A282" s="347" t="s">
        <v>33</v>
      </c>
      <c r="B282" s="347" t="s">
        <v>1787</v>
      </c>
      <c r="C282" s="354" t="s">
        <v>1883</v>
      </c>
      <c r="D282" s="286">
        <v>30031000701</v>
      </c>
      <c r="E282" s="346">
        <f>VLOOKUP(D282,'Upper Leg. by County then Tract'!$K$1:$L$319, 2,FALSE)</f>
        <v>62.3</v>
      </c>
    </row>
    <row r="283" spans="1:5" x14ac:dyDescent="0.3">
      <c r="A283" s="363" t="s">
        <v>33</v>
      </c>
      <c r="B283" s="363" t="s">
        <v>1788</v>
      </c>
      <c r="C283" s="371" t="s">
        <v>1884</v>
      </c>
      <c r="D283" s="373">
        <v>30031000505</v>
      </c>
      <c r="E283" s="372">
        <f>VLOOKUP(D283,'Upper Leg. by County then Tract'!$K$1:$L$319, 2,FALSE)</f>
        <v>64</v>
      </c>
    </row>
    <row r="284" spans="1:5" x14ac:dyDescent="0.3">
      <c r="A284" s="347" t="s">
        <v>33</v>
      </c>
      <c r="B284" s="347" t="s">
        <v>1788</v>
      </c>
      <c r="C284" s="354" t="s">
        <v>1884</v>
      </c>
      <c r="D284" s="286">
        <v>30031000506</v>
      </c>
      <c r="E284" s="346">
        <f>VLOOKUP(D284,'Upper Leg. by County then Tract'!$K$1:$L$319, 2,FALSE)</f>
        <v>67.5</v>
      </c>
    </row>
    <row r="285" spans="1:5" x14ac:dyDescent="0.3">
      <c r="A285" s="363" t="s">
        <v>33</v>
      </c>
      <c r="B285" s="363" t="s">
        <v>1788</v>
      </c>
      <c r="C285" s="371" t="s">
        <v>1884</v>
      </c>
      <c r="D285" s="373">
        <v>30031000507</v>
      </c>
      <c r="E285" s="372">
        <f>VLOOKUP(D285,'Upper Leg. by County then Tract'!$K$1:$L$319, 2,FALSE)</f>
        <v>56.9</v>
      </c>
    </row>
    <row r="286" spans="1:5" x14ac:dyDescent="0.3">
      <c r="A286" s="347" t="s">
        <v>33</v>
      </c>
      <c r="B286" s="347" t="s">
        <v>1788</v>
      </c>
      <c r="C286" s="354" t="s">
        <v>1884</v>
      </c>
      <c r="D286" s="286">
        <v>30031000701</v>
      </c>
      <c r="E286" s="346">
        <f>VLOOKUP(D286,'Upper Leg. by County then Tract'!$K$1:$L$319, 2,FALSE)</f>
        <v>62.3</v>
      </c>
    </row>
    <row r="287" spans="1:5" x14ac:dyDescent="0.3">
      <c r="A287" s="363" t="s">
        <v>33</v>
      </c>
      <c r="B287" s="363" t="s">
        <v>1788</v>
      </c>
      <c r="C287" s="371" t="s">
        <v>1884</v>
      </c>
      <c r="D287" s="373">
        <v>30031000703</v>
      </c>
      <c r="E287" s="372">
        <f>VLOOKUP(D287,'Upper Leg. by County then Tract'!$K$1:$L$319, 2,FALSE)</f>
        <v>69.900000000000006</v>
      </c>
    </row>
    <row r="288" spans="1:5" x14ac:dyDescent="0.3">
      <c r="A288" s="347" t="s">
        <v>33</v>
      </c>
      <c r="B288" s="347" t="s">
        <v>1788</v>
      </c>
      <c r="C288" s="354" t="s">
        <v>1884</v>
      </c>
      <c r="D288" s="286">
        <v>30031000704</v>
      </c>
      <c r="E288" s="346">
        <f>VLOOKUP(D288,'Upper Leg. by County then Tract'!$K$1:$L$319, 2,FALSE)</f>
        <v>75.099999999999994</v>
      </c>
    </row>
    <row r="289" spans="1:5" x14ac:dyDescent="0.3">
      <c r="A289" s="363" t="s">
        <v>33</v>
      </c>
      <c r="B289" s="363" t="s">
        <v>1788</v>
      </c>
      <c r="C289" s="371" t="s">
        <v>1884</v>
      </c>
      <c r="D289" s="373">
        <v>30031000800</v>
      </c>
      <c r="E289" s="372">
        <f>VLOOKUP(D289,'Upper Leg. by County then Tract'!$K$1:$L$319, 2,FALSE)</f>
        <v>60.5</v>
      </c>
    </row>
    <row r="290" spans="1:5" x14ac:dyDescent="0.3">
      <c r="A290" s="347" t="s">
        <v>33</v>
      </c>
      <c r="B290" s="347" t="s">
        <v>1788</v>
      </c>
      <c r="C290" s="354" t="s">
        <v>1884</v>
      </c>
      <c r="D290" s="286">
        <v>30031000900</v>
      </c>
      <c r="E290" s="346">
        <f>VLOOKUP(D290,'Upper Leg. by County then Tract'!$K$1:$L$319, 2,FALSE)</f>
        <v>65.2</v>
      </c>
    </row>
    <row r="291" spans="1:5" x14ac:dyDescent="0.3">
      <c r="A291" s="363" t="s">
        <v>33</v>
      </c>
      <c r="B291" s="363" t="s">
        <v>1781</v>
      </c>
      <c r="C291" s="371" t="s">
        <v>1885</v>
      </c>
      <c r="D291" s="373">
        <v>30031000101</v>
      </c>
      <c r="E291" s="372">
        <f>VLOOKUP(D291,'Upper Leg. by County then Tract'!$K$1:$L$319, 2,FALSE)</f>
        <v>73.400000000000006</v>
      </c>
    </row>
    <row r="292" spans="1:5" x14ac:dyDescent="0.3">
      <c r="A292" s="347" t="s">
        <v>33</v>
      </c>
      <c r="B292" s="347" t="s">
        <v>1781</v>
      </c>
      <c r="C292" s="354" t="s">
        <v>1885</v>
      </c>
      <c r="D292" s="286">
        <v>30031000104</v>
      </c>
      <c r="E292" s="346">
        <f>VLOOKUP(D292,'Upper Leg. by County then Tract'!$K$1:$L$319, 2,FALSE)</f>
        <v>62.8</v>
      </c>
    </row>
    <row r="293" spans="1:5" x14ac:dyDescent="0.3">
      <c r="A293" s="363" t="s">
        <v>33</v>
      </c>
      <c r="B293" s="363" t="s">
        <v>1781</v>
      </c>
      <c r="C293" s="371" t="s">
        <v>1885</v>
      </c>
      <c r="D293" s="373">
        <v>30031000105</v>
      </c>
      <c r="E293" s="372">
        <f>VLOOKUP(D293,'Upper Leg. by County then Tract'!$K$1:$L$319, 2,FALSE)</f>
        <v>69.599999999999994</v>
      </c>
    </row>
    <row r="294" spans="1:5" x14ac:dyDescent="0.3">
      <c r="A294" s="347" t="s">
        <v>33</v>
      </c>
      <c r="B294" s="347" t="s">
        <v>1781</v>
      </c>
      <c r="C294" s="354" t="s">
        <v>1885</v>
      </c>
      <c r="D294" s="286">
        <v>30031000505</v>
      </c>
      <c r="E294" s="346">
        <f>VLOOKUP(D294,'Upper Leg. by County then Tract'!$K$1:$L$319, 2,FALSE)</f>
        <v>64</v>
      </c>
    </row>
    <row r="295" spans="1:5" x14ac:dyDescent="0.3">
      <c r="A295" s="363" t="s">
        <v>33</v>
      </c>
      <c r="B295" s="363" t="s">
        <v>1781</v>
      </c>
      <c r="C295" s="371" t="s">
        <v>1885</v>
      </c>
      <c r="D295" s="373">
        <v>30031000506</v>
      </c>
      <c r="E295" s="372">
        <f>VLOOKUP(D295,'Upper Leg. by County then Tract'!$K$1:$L$319, 2,FALSE)</f>
        <v>67.5</v>
      </c>
    </row>
    <row r="296" spans="1:5" x14ac:dyDescent="0.3">
      <c r="A296" s="347" t="s">
        <v>33</v>
      </c>
      <c r="B296" s="347" t="s">
        <v>1781</v>
      </c>
      <c r="C296" s="354" t="s">
        <v>1885</v>
      </c>
      <c r="D296" s="286">
        <v>30031000507</v>
      </c>
      <c r="E296" s="346">
        <f>VLOOKUP(D296,'Upper Leg. by County then Tract'!$K$1:$L$319, 2,FALSE)</f>
        <v>56.9</v>
      </c>
    </row>
    <row r="297" spans="1:5" x14ac:dyDescent="0.3">
      <c r="A297" s="363" t="s">
        <v>33</v>
      </c>
      <c r="B297" s="363" t="s">
        <v>1781</v>
      </c>
      <c r="C297" s="371" t="s">
        <v>1885</v>
      </c>
      <c r="D297" s="373">
        <v>30031001700</v>
      </c>
      <c r="E297" s="372">
        <f>VLOOKUP(D297,'Upper Leg. by County then Tract'!$K$1:$L$319, 2,FALSE)</f>
        <v>59.9</v>
      </c>
    </row>
    <row r="298" spans="1:5" x14ac:dyDescent="0.3">
      <c r="A298" s="347" t="s">
        <v>33</v>
      </c>
      <c r="B298" s="347" t="s">
        <v>1780</v>
      </c>
      <c r="C298" s="354" t="s">
        <v>1886</v>
      </c>
      <c r="D298" s="286">
        <v>30031000101</v>
      </c>
      <c r="E298" s="346">
        <f>VLOOKUP(D298,'Upper Leg. by County then Tract'!$K$1:$L$319, 2,FALSE)</f>
        <v>73.400000000000006</v>
      </c>
    </row>
    <row r="299" spans="1:5" x14ac:dyDescent="0.3">
      <c r="A299" s="363" t="s">
        <v>33</v>
      </c>
      <c r="B299" s="363" t="s">
        <v>1780</v>
      </c>
      <c r="C299" s="371" t="s">
        <v>1886</v>
      </c>
      <c r="D299" s="373">
        <v>30031000201</v>
      </c>
      <c r="E299" s="372">
        <f>VLOOKUP(D299,'Upper Leg. by County then Tract'!$K$1:$L$319, 2,FALSE)</f>
        <v>74.7</v>
      </c>
    </row>
    <row r="300" spans="1:5" x14ac:dyDescent="0.3">
      <c r="A300" s="347" t="s">
        <v>33</v>
      </c>
      <c r="B300" s="347" t="s">
        <v>1780</v>
      </c>
      <c r="C300" s="354" t="s">
        <v>1886</v>
      </c>
      <c r="D300" s="286">
        <v>30031000202</v>
      </c>
      <c r="E300" s="346">
        <f>VLOOKUP(D300,'Upper Leg. by County then Tract'!$K$1:$L$319, 2,FALSE)</f>
        <v>74.3</v>
      </c>
    </row>
    <row r="301" spans="1:5" x14ac:dyDescent="0.3">
      <c r="A301" s="363" t="s">
        <v>33</v>
      </c>
      <c r="B301" s="363" t="s">
        <v>1780</v>
      </c>
      <c r="C301" s="371" t="s">
        <v>1886</v>
      </c>
      <c r="D301" s="373">
        <v>30031000502</v>
      </c>
      <c r="E301" s="372">
        <f>VLOOKUP(D301,'Upper Leg. by County then Tract'!$K$1:$L$319, 2,FALSE)</f>
        <v>76.3</v>
      </c>
    </row>
    <row r="302" spans="1:5" x14ac:dyDescent="0.3">
      <c r="A302" s="347" t="s">
        <v>33</v>
      </c>
      <c r="B302" s="347" t="s">
        <v>1789</v>
      </c>
      <c r="C302" s="354" t="s">
        <v>1887</v>
      </c>
      <c r="D302" s="286">
        <v>30031000101</v>
      </c>
      <c r="E302" s="346">
        <f>VLOOKUP(D302,'Upper Leg. by County then Tract'!$K$1:$L$319, 2,FALSE)</f>
        <v>73.400000000000006</v>
      </c>
    </row>
    <row r="303" spans="1:5" x14ac:dyDescent="0.3">
      <c r="A303" s="363" t="s">
        <v>33</v>
      </c>
      <c r="B303" s="363" t="s">
        <v>1789</v>
      </c>
      <c r="C303" s="371" t="s">
        <v>1887</v>
      </c>
      <c r="D303" s="373">
        <v>30031000201</v>
      </c>
      <c r="E303" s="372">
        <f>VLOOKUP(D303,'Upper Leg. by County then Tract'!$K$1:$L$319, 2,FALSE)</f>
        <v>74.7</v>
      </c>
    </row>
    <row r="304" spans="1:5" x14ac:dyDescent="0.3">
      <c r="A304" s="347" t="s">
        <v>33</v>
      </c>
      <c r="B304" s="347" t="s">
        <v>1789</v>
      </c>
      <c r="C304" s="354" t="s">
        <v>1887</v>
      </c>
      <c r="D304" s="286">
        <v>30031000202</v>
      </c>
      <c r="E304" s="346">
        <f>VLOOKUP(D304,'Upper Leg. by County then Tract'!$K$1:$L$319, 2,FALSE)</f>
        <v>74.3</v>
      </c>
    </row>
    <row r="305" spans="1:5" x14ac:dyDescent="0.3">
      <c r="A305" s="363" t="s">
        <v>33</v>
      </c>
      <c r="B305" s="363" t="s">
        <v>1789</v>
      </c>
      <c r="C305" s="371" t="s">
        <v>1887</v>
      </c>
      <c r="D305" s="373">
        <v>30031000300</v>
      </c>
      <c r="E305" s="372">
        <f>VLOOKUP(D305,'Upper Leg. by County then Tract'!$K$1:$L$319, 2,FALSE)</f>
        <v>48.4</v>
      </c>
    </row>
    <row r="306" spans="1:5" x14ac:dyDescent="0.3">
      <c r="A306" s="347" t="s">
        <v>33</v>
      </c>
      <c r="B306" s="347" t="s">
        <v>1789</v>
      </c>
      <c r="C306" s="354" t="s">
        <v>1887</v>
      </c>
      <c r="D306" s="286">
        <v>30031000400</v>
      </c>
      <c r="E306" s="346">
        <f>VLOOKUP(D306,'Upper Leg. by County then Tract'!$K$1:$L$319, 2,FALSE)</f>
        <v>58.4</v>
      </c>
    </row>
    <row r="307" spans="1:5" x14ac:dyDescent="0.3">
      <c r="A307" s="363" t="s">
        <v>33</v>
      </c>
      <c r="B307" s="363" t="s">
        <v>1789</v>
      </c>
      <c r="C307" s="371" t="s">
        <v>1887</v>
      </c>
      <c r="D307" s="373">
        <v>30031001101</v>
      </c>
      <c r="E307" s="372">
        <f>VLOOKUP(D307,'Upper Leg. by County then Tract'!$K$1:$L$319, 2,FALSE)</f>
        <v>58.8</v>
      </c>
    </row>
    <row r="308" spans="1:5" x14ac:dyDescent="0.3">
      <c r="A308" s="347" t="s">
        <v>33</v>
      </c>
      <c r="B308" s="347" t="s">
        <v>1789</v>
      </c>
      <c r="C308" s="354" t="s">
        <v>1887</v>
      </c>
      <c r="D308" s="286">
        <v>30031001200</v>
      </c>
      <c r="E308" s="346">
        <f>VLOOKUP(D308,'Upper Leg. by County then Tract'!$K$1:$L$319, 2,FALSE)</f>
        <v>59.3</v>
      </c>
    </row>
    <row r="309" spans="1:5" ht="15" thickBot="1" x14ac:dyDescent="0.35">
      <c r="A309" s="363" t="s">
        <v>33</v>
      </c>
      <c r="B309" s="363" t="s">
        <v>1789</v>
      </c>
      <c r="C309" s="371" t="s">
        <v>1887</v>
      </c>
      <c r="D309" s="373">
        <v>30031001700</v>
      </c>
      <c r="E309" s="372">
        <f>VLOOKUP(D309,'Upper Leg. by County then Tract'!$K$1:$L$319, 2,FALSE)</f>
        <v>59.9</v>
      </c>
    </row>
    <row r="310" spans="1:5" x14ac:dyDescent="0.3">
      <c r="A310" s="367" t="s">
        <v>35</v>
      </c>
      <c r="B310" s="366"/>
      <c r="C310" s="365"/>
      <c r="D310" s="366"/>
      <c r="E310" s="366"/>
    </row>
    <row r="311" spans="1:5" ht="15" thickBot="1" x14ac:dyDescent="0.35">
      <c r="A311" s="347" t="s">
        <v>35</v>
      </c>
      <c r="B311" s="347" t="s">
        <v>1546</v>
      </c>
      <c r="C311" s="354" t="s">
        <v>1848</v>
      </c>
      <c r="D311" s="286">
        <v>30033000100</v>
      </c>
      <c r="E311" s="346">
        <f>VLOOKUP(D311,'Upper Leg. by County then Tract'!$K$1:$L$319, 2,FALSE)</f>
        <v>43.1</v>
      </c>
    </row>
    <row r="312" spans="1:5" x14ac:dyDescent="0.3">
      <c r="A312" s="367" t="s">
        <v>37</v>
      </c>
      <c r="B312" s="366"/>
      <c r="C312" s="365"/>
      <c r="D312" s="366"/>
      <c r="E312" s="366"/>
    </row>
    <row r="313" spans="1:5" x14ac:dyDescent="0.3">
      <c r="A313" s="347" t="s">
        <v>37</v>
      </c>
      <c r="B313" s="347" t="s">
        <v>1516</v>
      </c>
      <c r="C313" s="354" t="s">
        <v>1877</v>
      </c>
      <c r="D313" s="286">
        <v>30035940200</v>
      </c>
      <c r="E313" s="346">
        <f>VLOOKUP(D313,'Upper Leg. by County then Tract'!$K$1:$L$319, 2,FALSE)</f>
        <v>20.3</v>
      </c>
    </row>
    <row r="314" spans="1:5" x14ac:dyDescent="0.3">
      <c r="A314" s="363" t="s">
        <v>37</v>
      </c>
      <c r="B314" s="363" t="s">
        <v>1516</v>
      </c>
      <c r="C314" s="371" t="s">
        <v>1877</v>
      </c>
      <c r="D314" s="373">
        <v>30035940400</v>
      </c>
      <c r="E314" s="372">
        <f>VLOOKUP(D314,'Upper Leg. by County then Tract'!$K$1:$L$319, 2,FALSE)</f>
        <v>18.8</v>
      </c>
    </row>
    <row r="315" spans="1:5" x14ac:dyDescent="0.3">
      <c r="A315" s="347" t="s">
        <v>37</v>
      </c>
      <c r="B315" s="347" t="s">
        <v>1506</v>
      </c>
      <c r="C315" s="354" t="s">
        <v>1888</v>
      </c>
      <c r="D315" s="286">
        <v>30035940200</v>
      </c>
      <c r="E315" s="346">
        <f>VLOOKUP(D315,'Upper Leg. by County then Tract'!$K$1:$L$319, 2,FALSE)</f>
        <v>20.3</v>
      </c>
    </row>
    <row r="316" spans="1:5" x14ac:dyDescent="0.3">
      <c r="A316" s="363" t="s">
        <v>37</v>
      </c>
      <c r="B316" s="363" t="s">
        <v>1506</v>
      </c>
      <c r="C316" s="371" t="s">
        <v>1888</v>
      </c>
      <c r="D316" s="373">
        <v>30035940400</v>
      </c>
      <c r="E316" s="372">
        <f>VLOOKUP(D316,'Upper Leg. by County then Tract'!$K$1:$L$319, 2,FALSE)</f>
        <v>18.8</v>
      </c>
    </row>
    <row r="317" spans="1:5" x14ac:dyDescent="0.3">
      <c r="A317" s="347" t="s">
        <v>37</v>
      </c>
      <c r="B317" s="347" t="s">
        <v>1506</v>
      </c>
      <c r="C317" s="354" t="s">
        <v>1888</v>
      </c>
      <c r="D317" s="286">
        <v>30035976000</v>
      </c>
      <c r="E317" s="346">
        <f>VLOOKUP(D317,'Upper Leg. by County then Tract'!$K$1:$L$319, 2,FALSE)</f>
        <v>55.2</v>
      </c>
    </row>
    <row r="318" spans="1:5" x14ac:dyDescent="0.3">
      <c r="A318" s="363" t="s">
        <v>37</v>
      </c>
      <c r="B318" s="363" t="s">
        <v>1506</v>
      </c>
      <c r="C318" s="371" t="s">
        <v>1888</v>
      </c>
      <c r="D318" s="373">
        <v>30035980000</v>
      </c>
      <c r="E318" s="372">
        <f>VLOOKUP(D318,'Upper Leg. by County then Tract'!$K$1:$L$319, 2,FALSE)</f>
        <v>3.5</v>
      </c>
    </row>
    <row r="319" spans="1:5" ht="15" thickBot="1" x14ac:dyDescent="0.35">
      <c r="A319" s="347" t="s">
        <v>37</v>
      </c>
      <c r="B319" s="347" t="s">
        <v>1517</v>
      </c>
      <c r="C319" s="354" t="s">
        <v>1889</v>
      </c>
      <c r="D319" s="286">
        <v>30035976000</v>
      </c>
      <c r="E319" s="346">
        <f>VLOOKUP(D319,'Upper Leg. by County then Tract'!$K$1:$L$319, 2,FALSE)</f>
        <v>55.2</v>
      </c>
    </row>
    <row r="320" spans="1:5" x14ac:dyDescent="0.3">
      <c r="A320" s="367" t="s">
        <v>39</v>
      </c>
      <c r="B320" s="366"/>
      <c r="C320" s="365"/>
      <c r="D320" s="366"/>
      <c r="E320" s="366"/>
    </row>
    <row r="321" spans="1:5" ht="15" thickBot="1" x14ac:dyDescent="0.35">
      <c r="A321" s="363" t="s">
        <v>39</v>
      </c>
      <c r="B321" s="363" t="s">
        <v>1526</v>
      </c>
      <c r="C321" s="371" t="s">
        <v>1858</v>
      </c>
      <c r="D321" s="373">
        <v>30037000100</v>
      </c>
      <c r="E321" s="372">
        <f>VLOOKUP(D321,'Upper Leg. by County then Tract'!$K$1:$L$319, 2,FALSE)</f>
        <v>37.299999999999997</v>
      </c>
    </row>
    <row r="322" spans="1:5" x14ac:dyDescent="0.3">
      <c r="A322" s="367" t="s">
        <v>41</v>
      </c>
      <c r="B322" s="366"/>
      <c r="C322" s="365"/>
      <c r="D322" s="366"/>
      <c r="E322" s="366"/>
    </row>
    <row r="323" spans="1:5" x14ac:dyDescent="0.3">
      <c r="A323" s="347" t="s">
        <v>41</v>
      </c>
      <c r="B323" s="347" t="s">
        <v>1775</v>
      </c>
      <c r="C323" s="354" t="s">
        <v>1864</v>
      </c>
      <c r="D323" s="286">
        <v>30039961701</v>
      </c>
      <c r="E323" s="346">
        <f>VLOOKUP(D323,'Upper Leg. by County then Tract'!$K$1:$L$319, 2,FALSE)</f>
        <v>29.8</v>
      </c>
    </row>
    <row r="324" spans="1:5" ht="15" thickBot="1" x14ac:dyDescent="0.35">
      <c r="A324" s="363" t="s">
        <v>41</v>
      </c>
      <c r="B324" s="363" t="s">
        <v>1775</v>
      </c>
      <c r="C324" s="371" t="s">
        <v>1864</v>
      </c>
      <c r="D324" s="373">
        <v>30039961702</v>
      </c>
      <c r="E324" s="372">
        <f>VLOOKUP(D324,'Upper Leg. by County then Tract'!$K$1:$L$319, 2,FALSE)</f>
        <v>26.4</v>
      </c>
    </row>
    <row r="325" spans="1:5" x14ac:dyDescent="0.3">
      <c r="A325" s="367" t="s">
        <v>43</v>
      </c>
      <c r="B325" s="366"/>
      <c r="C325" s="365"/>
      <c r="D325" s="366"/>
      <c r="E325" s="366"/>
    </row>
    <row r="326" spans="1:5" x14ac:dyDescent="0.3">
      <c r="A326" s="347" t="s">
        <v>43</v>
      </c>
      <c r="B326" s="347" t="s">
        <v>1552</v>
      </c>
      <c r="C326" s="354" t="s">
        <v>1857</v>
      </c>
      <c r="D326" s="286">
        <v>30041040100</v>
      </c>
      <c r="E326" s="346">
        <f>VLOOKUP(D326,'Upper Leg. by County then Tract'!$K$1:$L$319, 2,FALSE)</f>
        <v>41.1</v>
      </c>
    </row>
    <row r="327" spans="1:5" x14ac:dyDescent="0.3">
      <c r="A327" s="363" t="s">
        <v>43</v>
      </c>
      <c r="B327" s="363" t="s">
        <v>1552</v>
      </c>
      <c r="C327" s="371" t="s">
        <v>1857</v>
      </c>
      <c r="D327" s="373">
        <v>30041040200</v>
      </c>
      <c r="E327" s="372">
        <f>VLOOKUP(D327,'Upper Leg. by County then Tract'!$K$1:$L$319, 2,FALSE)</f>
        <v>44.8</v>
      </c>
    </row>
    <row r="328" spans="1:5" x14ac:dyDescent="0.3">
      <c r="A328" s="347" t="s">
        <v>43</v>
      </c>
      <c r="B328" s="347" t="s">
        <v>1552</v>
      </c>
      <c r="C328" s="354" t="s">
        <v>1857</v>
      </c>
      <c r="D328" s="286">
        <v>30041940300</v>
      </c>
      <c r="E328" s="346">
        <f>VLOOKUP(D328,'Upper Leg. by County then Tract'!$K$1:$L$319, 2,FALSE)</f>
        <v>22.3</v>
      </c>
    </row>
    <row r="329" spans="1:5" x14ac:dyDescent="0.3">
      <c r="A329" s="363" t="s">
        <v>43</v>
      </c>
      <c r="B329" s="363" t="s">
        <v>1553</v>
      </c>
      <c r="C329" s="371" t="s">
        <v>1890</v>
      </c>
      <c r="D329" s="373">
        <v>30041040200</v>
      </c>
      <c r="E329" s="372">
        <f>VLOOKUP(D329,'Upper Leg. by County then Tract'!$K$1:$L$319, 2,FALSE)</f>
        <v>44.8</v>
      </c>
    </row>
    <row r="330" spans="1:5" x14ac:dyDescent="0.3">
      <c r="A330" s="347" t="s">
        <v>43</v>
      </c>
      <c r="B330" s="347" t="s">
        <v>1553</v>
      </c>
      <c r="C330" s="354" t="s">
        <v>1890</v>
      </c>
      <c r="D330" s="286">
        <v>30041040300</v>
      </c>
      <c r="E330" s="346">
        <f>VLOOKUP(D330,'Upper Leg. by County then Tract'!$K$1:$L$319, 2,FALSE)</f>
        <v>48.3</v>
      </c>
    </row>
    <row r="331" spans="1:5" x14ac:dyDescent="0.3">
      <c r="A331" s="363" t="s">
        <v>43</v>
      </c>
      <c r="B331" s="363" t="s">
        <v>1553</v>
      </c>
      <c r="C331" s="371" t="s">
        <v>1890</v>
      </c>
      <c r="D331" s="373">
        <v>30041040400</v>
      </c>
      <c r="E331" s="372">
        <f>VLOOKUP(D331,'Upper Leg. by County then Tract'!$K$1:$L$319, 2,FALSE)</f>
        <v>67.400000000000006</v>
      </c>
    </row>
    <row r="332" spans="1:5" x14ac:dyDescent="0.3">
      <c r="A332" s="347" t="s">
        <v>43</v>
      </c>
      <c r="B332" s="347" t="s">
        <v>1553</v>
      </c>
      <c r="C332" s="354" t="s">
        <v>1890</v>
      </c>
      <c r="D332" s="286">
        <v>30041040500</v>
      </c>
      <c r="E332" s="346">
        <f>VLOOKUP(D332,'Upper Leg. by County then Tract'!$K$1:$L$319, 2,FALSE)</f>
        <v>75</v>
      </c>
    </row>
    <row r="333" spans="1:5" x14ac:dyDescent="0.3">
      <c r="A333" s="363" t="s">
        <v>43</v>
      </c>
      <c r="B333" s="363" t="s">
        <v>1528</v>
      </c>
      <c r="C333" s="371" t="s">
        <v>1844</v>
      </c>
      <c r="D333" s="373">
        <v>30041040100</v>
      </c>
      <c r="E333" s="372">
        <f>VLOOKUP(D333,'Upper Leg. by County then Tract'!$K$1:$L$319, 2,FALSE)</f>
        <v>41.1</v>
      </c>
    </row>
    <row r="334" spans="1:5" x14ac:dyDescent="0.3">
      <c r="A334" s="347" t="s">
        <v>43</v>
      </c>
      <c r="B334" s="347" t="s">
        <v>1528</v>
      </c>
      <c r="C334" s="354" t="s">
        <v>1844</v>
      </c>
      <c r="D334" s="286">
        <v>30041040200</v>
      </c>
      <c r="E334" s="346">
        <f>VLOOKUP(D334,'Upper Leg. by County then Tract'!$K$1:$L$319, 2,FALSE)</f>
        <v>44.8</v>
      </c>
    </row>
    <row r="335" spans="1:5" x14ac:dyDescent="0.3">
      <c r="A335" s="363" t="s">
        <v>43</v>
      </c>
      <c r="B335" s="363" t="s">
        <v>1528</v>
      </c>
      <c r="C335" s="371" t="s">
        <v>1844</v>
      </c>
      <c r="D335" s="373">
        <v>30041040400</v>
      </c>
      <c r="E335" s="372">
        <f>VLOOKUP(D335,'Upper Leg. by County then Tract'!$K$1:$L$319, 2,FALSE)</f>
        <v>67.400000000000006</v>
      </c>
    </row>
    <row r="336" spans="1:5" x14ac:dyDescent="0.3">
      <c r="A336" s="347" t="s">
        <v>43</v>
      </c>
      <c r="B336" s="347" t="s">
        <v>1528</v>
      </c>
      <c r="C336" s="354" t="s">
        <v>1844</v>
      </c>
      <c r="D336" s="286">
        <v>30041940300</v>
      </c>
      <c r="E336" s="346">
        <f>VLOOKUP(D336,'Upper Leg. by County then Tract'!$K$1:$L$319, 2,FALSE)</f>
        <v>22.3</v>
      </c>
    </row>
    <row r="337" spans="1:5" x14ac:dyDescent="0.3">
      <c r="A337" s="363" t="s">
        <v>43</v>
      </c>
      <c r="B337" s="363" t="s">
        <v>1529</v>
      </c>
      <c r="C337" s="371" t="s">
        <v>1845</v>
      </c>
      <c r="D337" s="373">
        <v>30041040200</v>
      </c>
      <c r="E337" s="372">
        <f>VLOOKUP(D337,'Upper Leg. by County then Tract'!$K$1:$L$319, 2,FALSE)</f>
        <v>44.8</v>
      </c>
    </row>
    <row r="338" spans="1:5" ht="15" thickBot="1" x14ac:dyDescent="0.35">
      <c r="A338" s="347" t="s">
        <v>43</v>
      </c>
      <c r="B338" s="347" t="s">
        <v>1529</v>
      </c>
      <c r="C338" s="354" t="s">
        <v>1845</v>
      </c>
      <c r="D338" s="286">
        <v>30041040300</v>
      </c>
      <c r="E338" s="346">
        <f>VLOOKUP(D338,'Upper Leg. by County then Tract'!$K$1:$L$319, 2,FALSE)</f>
        <v>48.3</v>
      </c>
    </row>
    <row r="339" spans="1:5" x14ac:dyDescent="0.3">
      <c r="A339" s="367" t="s">
        <v>45</v>
      </c>
      <c r="B339" s="365"/>
      <c r="C339" s="370"/>
      <c r="D339" s="369"/>
      <c r="E339" s="366"/>
    </row>
    <row r="340" spans="1:5" x14ac:dyDescent="0.3">
      <c r="A340" s="347" t="s">
        <v>45</v>
      </c>
      <c r="B340" s="347" t="s">
        <v>1799</v>
      </c>
      <c r="C340" s="354" t="s">
        <v>1891</v>
      </c>
      <c r="D340" s="286">
        <v>30043962300</v>
      </c>
      <c r="E340" s="346">
        <f>VLOOKUP(D340,'Upper Leg. by County then Tract'!$K$1:$L$319, 2,FALSE)</f>
        <v>50.3</v>
      </c>
    </row>
    <row r="341" spans="1:5" x14ac:dyDescent="0.3">
      <c r="A341" s="363" t="s">
        <v>45</v>
      </c>
      <c r="B341" s="363" t="s">
        <v>1839</v>
      </c>
      <c r="C341" s="371" t="s">
        <v>1892</v>
      </c>
      <c r="D341" s="373">
        <v>30043962201</v>
      </c>
      <c r="E341" s="372">
        <f>VLOOKUP(D341,'Upper Leg. by County then Tract'!$K$1:$L$319, 2,FALSE)</f>
        <v>80.599999999999994</v>
      </c>
    </row>
    <row r="342" spans="1:5" x14ac:dyDescent="0.3">
      <c r="A342" s="347" t="s">
        <v>45</v>
      </c>
      <c r="B342" s="347" t="s">
        <v>1839</v>
      </c>
      <c r="C342" s="354" t="s">
        <v>1892</v>
      </c>
      <c r="D342" s="286">
        <v>30043962202</v>
      </c>
      <c r="E342" s="346">
        <f>VLOOKUP(D342,'Upper Leg. by County then Tract'!$K$1:$L$319, 2,FALSE)</f>
        <v>51.8</v>
      </c>
    </row>
    <row r="343" spans="1:5" ht="15" thickBot="1" x14ac:dyDescent="0.35">
      <c r="A343" s="363" t="s">
        <v>45</v>
      </c>
      <c r="B343" s="363" t="s">
        <v>1839</v>
      </c>
      <c r="C343" s="371" t="s">
        <v>1892</v>
      </c>
      <c r="D343" s="373">
        <v>30043962300</v>
      </c>
      <c r="E343" s="372">
        <f>VLOOKUP(D343,'Upper Leg. by County then Tract'!$K$1:$L$319, 2,FALSE)</f>
        <v>50.3</v>
      </c>
    </row>
    <row r="344" spans="1:5" x14ac:dyDescent="0.3">
      <c r="A344" s="367" t="s">
        <v>47</v>
      </c>
      <c r="B344" s="366"/>
      <c r="C344" s="365"/>
      <c r="D344" s="366"/>
      <c r="E344" s="369"/>
    </row>
    <row r="345" spans="1:5" ht="15" thickBot="1" x14ac:dyDescent="0.35">
      <c r="A345" s="347" t="s">
        <v>47</v>
      </c>
      <c r="B345" s="347" t="s">
        <v>1526</v>
      </c>
      <c r="C345" s="354" t="s">
        <v>1858</v>
      </c>
      <c r="D345" s="286">
        <v>30045000100</v>
      </c>
      <c r="E345" s="346">
        <f>VLOOKUP(D345,'Upper Leg. by County then Tract'!$K$1:$L$319, 2,FALSE)</f>
        <v>39.4</v>
      </c>
    </row>
    <row r="346" spans="1:5" x14ac:dyDescent="0.3">
      <c r="A346" s="367" t="s">
        <v>49</v>
      </c>
      <c r="B346" s="366"/>
      <c r="C346" s="365"/>
      <c r="D346" s="366"/>
      <c r="E346" s="369"/>
    </row>
    <row r="347" spans="1:5" x14ac:dyDescent="0.3">
      <c r="A347" s="347" t="s">
        <v>49</v>
      </c>
      <c r="B347" s="347" t="s">
        <v>1511</v>
      </c>
      <c r="C347" s="354" t="s">
        <v>1874</v>
      </c>
      <c r="D347" s="286">
        <v>30047000100</v>
      </c>
      <c r="E347" s="346">
        <f>VLOOKUP(D347,'Upper Leg. by County then Tract'!$K$1:$L$319, 2,FALSE)</f>
        <v>31.6</v>
      </c>
    </row>
    <row r="348" spans="1:5" x14ac:dyDescent="0.3">
      <c r="A348" s="363" t="s">
        <v>49</v>
      </c>
      <c r="B348" s="363" t="s">
        <v>1511</v>
      </c>
      <c r="C348" s="371" t="s">
        <v>1874</v>
      </c>
      <c r="D348" s="373">
        <v>30047000200</v>
      </c>
      <c r="E348" s="372">
        <f>VLOOKUP(D348,'Upper Leg. by County then Tract'!$K$1:$L$319, 2,FALSE)</f>
        <v>26.6</v>
      </c>
    </row>
    <row r="349" spans="1:5" x14ac:dyDescent="0.3">
      <c r="A349" s="347" t="s">
        <v>49</v>
      </c>
      <c r="B349" s="347" t="s">
        <v>1513</v>
      </c>
      <c r="C349" s="354" t="s">
        <v>1893</v>
      </c>
      <c r="D349" s="286">
        <v>30047000200</v>
      </c>
      <c r="E349" s="346">
        <f>VLOOKUP(D349,'Upper Leg. by County then Tract'!$K$1:$L$319, 2,FALSE)</f>
        <v>26.6</v>
      </c>
    </row>
    <row r="350" spans="1:5" x14ac:dyDescent="0.3">
      <c r="A350" s="363" t="s">
        <v>49</v>
      </c>
      <c r="B350" s="363" t="s">
        <v>1513</v>
      </c>
      <c r="C350" s="371" t="s">
        <v>1893</v>
      </c>
      <c r="D350" s="373">
        <v>30047940304</v>
      </c>
      <c r="E350" s="372">
        <f>VLOOKUP(D350,'Upper Leg. by County then Tract'!$K$1:$L$319, 2,FALSE)</f>
        <v>29.4</v>
      </c>
    </row>
    <row r="351" spans="1:5" x14ac:dyDescent="0.3">
      <c r="A351" s="347" t="s">
        <v>49</v>
      </c>
      <c r="B351" s="347" t="s">
        <v>1513</v>
      </c>
      <c r="C351" s="354" t="s">
        <v>1893</v>
      </c>
      <c r="D351" s="286">
        <v>30047940305</v>
      </c>
      <c r="E351" s="346">
        <f>VLOOKUP(D351,'Upper Leg. by County then Tract'!$K$1:$L$319, 2,FALSE)</f>
        <v>56.4</v>
      </c>
    </row>
    <row r="352" spans="1:5" x14ac:dyDescent="0.3">
      <c r="A352" s="363" t="s">
        <v>49</v>
      </c>
      <c r="B352" s="363" t="s">
        <v>1513</v>
      </c>
      <c r="C352" s="371" t="s">
        <v>1893</v>
      </c>
      <c r="D352" s="373">
        <v>30047940306</v>
      </c>
      <c r="E352" s="372">
        <f>VLOOKUP(D352,'Upper Leg. by County then Tract'!$K$1:$L$319, 2,FALSE)</f>
        <v>32.5</v>
      </c>
    </row>
    <row r="353" spans="1:5" x14ac:dyDescent="0.3">
      <c r="A353" s="347" t="s">
        <v>49</v>
      </c>
      <c r="B353" s="347" t="s">
        <v>1513</v>
      </c>
      <c r="C353" s="354" t="s">
        <v>1893</v>
      </c>
      <c r="D353" s="286">
        <v>30047940307</v>
      </c>
      <c r="E353" s="346">
        <f>VLOOKUP(D353,'Upper Leg. by County then Tract'!$K$1:$L$319, 2,FALSE)</f>
        <v>46.1</v>
      </c>
    </row>
    <row r="354" spans="1:5" x14ac:dyDescent="0.3">
      <c r="A354" s="363" t="s">
        <v>49</v>
      </c>
      <c r="B354" s="363" t="s">
        <v>1513</v>
      </c>
      <c r="C354" s="371" t="s">
        <v>1893</v>
      </c>
      <c r="D354" s="373">
        <v>30047940400</v>
      </c>
      <c r="E354" s="372">
        <f>VLOOKUP(D354,'Upper Leg. by County then Tract'!$K$1:$L$319, 2,FALSE)</f>
        <v>38.1</v>
      </c>
    </row>
    <row r="355" spans="1:5" x14ac:dyDescent="0.3">
      <c r="A355" s="347" t="s">
        <v>49</v>
      </c>
      <c r="B355" s="347" t="s">
        <v>1516</v>
      </c>
      <c r="C355" s="354" t="s">
        <v>1877</v>
      </c>
      <c r="D355" s="286">
        <v>30047000100</v>
      </c>
      <c r="E355" s="346">
        <f>VLOOKUP(D355,'Upper Leg. by County then Tract'!$K$1:$L$319, 2,FALSE)</f>
        <v>31.6</v>
      </c>
    </row>
    <row r="356" spans="1:5" x14ac:dyDescent="0.3">
      <c r="A356" s="363" t="s">
        <v>49</v>
      </c>
      <c r="B356" s="363" t="s">
        <v>1516</v>
      </c>
      <c r="C356" s="371" t="s">
        <v>1877</v>
      </c>
      <c r="D356" s="373">
        <v>30047940304</v>
      </c>
      <c r="E356" s="372">
        <f>VLOOKUP(D356,'Upper Leg. by County then Tract'!$K$1:$L$319, 2,FALSE)</f>
        <v>29.4</v>
      </c>
    </row>
    <row r="357" spans="1:5" x14ac:dyDescent="0.3">
      <c r="A357" s="347" t="s">
        <v>49</v>
      </c>
      <c r="B357" s="347" t="s">
        <v>1516</v>
      </c>
      <c r="C357" s="354" t="s">
        <v>1877</v>
      </c>
      <c r="D357" s="286">
        <v>30047940305</v>
      </c>
      <c r="E357" s="346">
        <f>VLOOKUP(D357,'Upper Leg. by County then Tract'!$K$1:$L$319, 2,FALSE)</f>
        <v>56.4</v>
      </c>
    </row>
    <row r="358" spans="1:5" x14ac:dyDescent="0.3">
      <c r="A358" s="363" t="s">
        <v>49</v>
      </c>
      <c r="B358" s="363" t="s">
        <v>1516</v>
      </c>
      <c r="C358" s="371" t="s">
        <v>1877</v>
      </c>
      <c r="D358" s="373">
        <v>30047940400</v>
      </c>
      <c r="E358" s="372">
        <f>VLOOKUP(D358,'Upper Leg. by County then Tract'!$K$1:$L$319, 2,FALSE)</f>
        <v>38.1</v>
      </c>
    </row>
    <row r="359" spans="1:5" x14ac:dyDescent="0.3">
      <c r="A359" s="347" t="s">
        <v>49</v>
      </c>
      <c r="B359" s="347" t="s">
        <v>1516</v>
      </c>
      <c r="C359" s="354" t="s">
        <v>1877</v>
      </c>
      <c r="D359" s="286">
        <v>30047940500</v>
      </c>
      <c r="E359" s="346">
        <f>VLOOKUP(D359,'Upper Leg. by County then Tract'!$K$1:$L$319, 2,FALSE)</f>
        <v>54.1</v>
      </c>
    </row>
    <row r="360" spans="1:5" x14ac:dyDescent="0.3">
      <c r="A360" s="363" t="s">
        <v>49</v>
      </c>
      <c r="B360" s="363" t="s">
        <v>1516</v>
      </c>
      <c r="C360" s="371" t="s">
        <v>1877</v>
      </c>
      <c r="D360" s="373">
        <v>30047940600</v>
      </c>
      <c r="E360" s="372">
        <f>VLOOKUP(D360,'Upper Leg. by County then Tract'!$K$1:$L$319, 2,FALSE)</f>
        <v>46.3</v>
      </c>
    </row>
    <row r="361" spans="1:5" x14ac:dyDescent="0.3">
      <c r="A361" s="347" t="s">
        <v>49</v>
      </c>
      <c r="B361" s="347" t="s">
        <v>1516</v>
      </c>
      <c r="C361" s="354" t="s">
        <v>1877</v>
      </c>
      <c r="D361" s="286">
        <v>30047940700</v>
      </c>
      <c r="E361" s="346">
        <f>VLOOKUP(D361,'Upper Leg. by County then Tract'!$K$1:$L$319, 2,FALSE)</f>
        <v>41.4</v>
      </c>
    </row>
    <row r="362" spans="1:5" x14ac:dyDescent="0.3">
      <c r="A362" s="363" t="s">
        <v>49</v>
      </c>
      <c r="B362" s="363" t="s">
        <v>1797</v>
      </c>
      <c r="C362" s="371" t="s">
        <v>1894</v>
      </c>
      <c r="D362" s="373">
        <v>30047940304</v>
      </c>
      <c r="E362" s="372">
        <f>VLOOKUP(D362,'Upper Leg. by County then Tract'!$K$1:$L$319, 2,FALSE)</f>
        <v>29.4</v>
      </c>
    </row>
    <row r="363" spans="1:5" x14ac:dyDescent="0.3">
      <c r="A363" s="347" t="s">
        <v>49</v>
      </c>
      <c r="B363" s="347" t="s">
        <v>1797</v>
      </c>
      <c r="C363" s="354" t="s">
        <v>1894</v>
      </c>
      <c r="D363" s="286">
        <v>30047940305</v>
      </c>
      <c r="E363" s="346">
        <f>VLOOKUP(D363,'Upper Leg. by County then Tract'!$K$1:$L$319, 2,FALSE)</f>
        <v>56.4</v>
      </c>
    </row>
    <row r="364" spans="1:5" x14ac:dyDescent="0.3">
      <c r="A364" s="363" t="s">
        <v>49</v>
      </c>
      <c r="B364" s="363" t="s">
        <v>1797</v>
      </c>
      <c r="C364" s="371" t="s">
        <v>1894</v>
      </c>
      <c r="D364" s="373">
        <v>30047940306</v>
      </c>
      <c r="E364" s="372">
        <f>VLOOKUP(D364,'Upper Leg. by County then Tract'!$K$1:$L$319, 2,FALSE)</f>
        <v>32.5</v>
      </c>
    </row>
    <row r="365" spans="1:5" x14ac:dyDescent="0.3">
      <c r="A365" s="347" t="s">
        <v>49</v>
      </c>
      <c r="B365" s="347" t="s">
        <v>1797</v>
      </c>
      <c r="C365" s="354" t="s">
        <v>1894</v>
      </c>
      <c r="D365" s="286">
        <v>30047940307</v>
      </c>
      <c r="E365" s="346">
        <f>VLOOKUP(D365,'Upper Leg. by County then Tract'!$K$1:$L$319, 2,FALSE)</f>
        <v>46.1</v>
      </c>
    </row>
    <row r="366" spans="1:5" x14ac:dyDescent="0.3">
      <c r="A366" s="363" t="s">
        <v>49</v>
      </c>
      <c r="B366" s="363" t="s">
        <v>1797</v>
      </c>
      <c r="C366" s="371" t="s">
        <v>1894</v>
      </c>
      <c r="D366" s="373">
        <v>30047940400</v>
      </c>
      <c r="E366" s="372">
        <f>VLOOKUP(D366,'Upper Leg. by County then Tract'!$K$1:$L$319, 2,FALSE)</f>
        <v>38.1</v>
      </c>
    </row>
    <row r="367" spans="1:5" x14ac:dyDescent="0.3">
      <c r="A367" s="347" t="s">
        <v>49</v>
      </c>
      <c r="B367" s="347" t="s">
        <v>1797</v>
      </c>
      <c r="C367" s="354" t="s">
        <v>1894</v>
      </c>
      <c r="D367" s="286">
        <v>30047940500</v>
      </c>
      <c r="E367" s="346">
        <f>VLOOKUP(D367,'Upper Leg. by County then Tract'!$K$1:$L$319, 2,FALSE)</f>
        <v>54.1</v>
      </c>
    </row>
    <row r="368" spans="1:5" x14ac:dyDescent="0.3">
      <c r="A368" s="363" t="s">
        <v>49</v>
      </c>
      <c r="B368" s="363" t="s">
        <v>1797</v>
      </c>
      <c r="C368" s="371" t="s">
        <v>1894</v>
      </c>
      <c r="D368" s="373">
        <v>30047940600</v>
      </c>
      <c r="E368" s="372">
        <f>VLOOKUP(D368,'Upper Leg. by County then Tract'!$K$1:$L$319, 2,FALSE)</f>
        <v>46.3</v>
      </c>
    </row>
    <row r="369" spans="1:5" ht="15" thickBot="1" x14ac:dyDescent="0.35">
      <c r="A369" s="347" t="s">
        <v>49</v>
      </c>
      <c r="B369" s="347" t="s">
        <v>1797</v>
      </c>
      <c r="C369" s="354" t="s">
        <v>1894</v>
      </c>
      <c r="D369" s="286">
        <v>30047940700</v>
      </c>
      <c r="E369" s="346">
        <f>VLOOKUP(D369,'Upper Leg. by County then Tract'!$K$1:$L$319, 2,FALSE)</f>
        <v>41.4</v>
      </c>
    </row>
    <row r="370" spans="1:5" x14ac:dyDescent="0.3">
      <c r="A370" s="367" t="s">
        <v>1741</v>
      </c>
      <c r="B370" s="366"/>
      <c r="C370" s="365"/>
      <c r="D370" s="366"/>
      <c r="E370" s="366"/>
    </row>
    <row r="371" spans="1:5" x14ac:dyDescent="0.3">
      <c r="A371" s="347" t="s">
        <v>1741</v>
      </c>
      <c r="B371" s="347" t="s">
        <v>1507</v>
      </c>
      <c r="C371" s="354" t="s">
        <v>1895</v>
      </c>
      <c r="D371" s="286">
        <v>30049000100</v>
      </c>
      <c r="E371" s="346">
        <f>VLOOKUP(D371,'Upper Leg. by County then Tract'!$K$1:$L$319, 2,FALSE)</f>
        <v>31.4</v>
      </c>
    </row>
    <row r="372" spans="1:5" x14ac:dyDescent="0.3">
      <c r="A372" s="363" t="s">
        <v>1741</v>
      </c>
      <c r="B372" s="363" t="s">
        <v>1507</v>
      </c>
      <c r="C372" s="371" t="s">
        <v>1895</v>
      </c>
      <c r="D372" s="373">
        <v>30049000300</v>
      </c>
      <c r="E372" s="372">
        <f>VLOOKUP(D372,'Upper Leg. by County then Tract'!$K$1:$L$319, 2,FALSE)</f>
        <v>43.6</v>
      </c>
    </row>
    <row r="373" spans="1:5" x14ac:dyDescent="0.3">
      <c r="A373" s="347" t="s">
        <v>1741</v>
      </c>
      <c r="B373" s="347" t="s">
        <v>1771</v>
      </c>
      <c r="C373" s="354" t="s">
        <v>1846</v>
      </c>
      <c r="D373" s="286">
        <v>30049000300</v>
      </c>
      <c r="E373" s="346">
        <f>VLOOKUP(D373,'Upper Leg. by County then Tract'!$K$1:$L$319, 2,FALSE)</f>
        <v>43.6</v>
      </c>
    </row>
    <row r="374" spans="1:5" x14ac:dyDescent="0.3">
      <c r="A374" s="363" t="s">
        <v>1741</v>
      </c>
      <c r="B374" s="363" t="s">
        <v>1771</v>
      </c>
      <c r="C374" s="371" t="s">
        <v>1846</v>
      </c>
      <c r="D374" s="373">
        <v>30049001201</v>
      </c>
      <c r="E374" s="372">
        <f>VLOOKUP(D374,'Upper Leg. by County then Tract'!$K$1:$L$319, 2,FALSE)</f>
        <v>65.3</v>
      </c>
    </row>
    <row r="375" spans="1:5" x14ac:dyDescent="0.3">
      <c r="A375" s="347" t="s">
        <v>1741</v>
      </c>
      <c r="B375" s="347" t="s">
        <v>1771</v>
      </c>
      <c r="C375" s="354" t="s">
        <v>1846</v>
      </c>
      <c r="D375" s="286">
        <v>30049001202</v>
      </c>
      <c r="E375" s="346">
        <f>VLOOKUP(D375,'Upper Leg. by County then Tract'!$K$1:$L$319, 2,FALSE)</f>
        <v>68.8</v>
      </c>
    </row>
    <row r="376" spans="1:5" x14ac:dyDescent="0.3">
      <c r="A376" s="363" t="s">
        <v>1741</v>
      </c>
      <c r="B376" s="363" t="s">
        <v>1792</v>
      </c>
      <c r="C376" s="371" t="s">
        <v>1896</v>
      </c>
      <c r="D376" s="373">
        <v>30049000501</v>
      </c>
      <c r="E376" s="372">
        <f>VLOOKUP(D376,'Upper Leg. by County then Tract'!$K$1:$L$319, 2,FALSE)</f>
        <v>76.5</v>
      </c>
    </row>
    <row r="377" spans="1:5" x14ac:dyDescent="0.3">
      <c r="A377" s="347" t="s">
        <v>1741</v>
      </c>
      <c r="B377" s="347" t="s">
        <v>1792</v>
      </c>
      <c r="C377" s="354" t="s">
        <v>1896</v>
      </c>
      <c r="D377" s="286">
        <v>30049000503</v>
      </c>
      <c r="E377" s="346">
        <f>VLOOKUP(D377,'Upper Leg. by County then Tract'!$K$1:$L$319, 2,FALSE)</f>
        <v>69.3</v>
      </c>
    </row>
    <row r="378" spans="1:5" x14ac:dyDescent="0.3">
      <c r="A378" s="363" t="s">
        <v>1741</v>
      </c>
      <c r="B378" s="363" t="s">
        <v>1792</v>
      </c>
      <c r="C378" s="371" t="s">
        <v>1896</v>
      </c>
      <c r="D378" s="373">
        <v>30049000504</v>
      </c>
      <c r="E378" s="372">
        <f>VLOOKUP(D378,'Upper Leg. by County then Tract'!$K$1:$L$319, 2,FALSE)</f>
        <v>79.900000000000006</v>
      </c>
    </row>
    <row r="379" spans="1:5" x14ac:dyDescent="0.3">
      <c r="A379" s="347" t="s">
        <v>1741</v>
      </c>
      <c r="B379" s="347" t="s">
        <v>1792</v>
      </c>
      <c r="C379" s="354" t="s">
        <v>1896</v>
      </c>
      <c r="D379" s="286">
        <v>30049000600</v>
      </c>
      <c r="E379" s="346">
        <f>VLOOKUP(D379,'Upper Leg. by County then Tract'!$K$1:$L$319, 2,FALSE)</f>
        <v>70.599999999999994</v>
      </c>
    </row>
    <row r="380" spans="1:5" x14ac:dyDescent="0.3">
      <c r="A380" s="363" t="s">
        <v>1741</v>
      </c>
      <c r="B380" s="363" t="s">
        <v>1792</v>
      </c>
      <c r="C380" s="371" t="s">
        <v>1896</v>
      </c>
      <c r="D380" s="373">
        <v>30049000701</v>
      </c>
      <c r="E380" s="372">
        <f>VLOOKUP(D380,'Upper Leg. by County then Tract'!$K$1:$L$319, 2,FALSE)</f>
        <v>73.8</v>
      </c>
    </row>
    <row r="381" spans="1:5" x14ac:dyDescent="0.3">
      <c r="A381" s="347" t="s">
        <v>1741</v>
      </c>
      <c r="B381" s="347" t="s">
        <v>1792</v>
      </c>
      <c r="C381" s="354" t="s">
        <v>1896</v>
      </c>
      <c r="D381" s="286">
        <v>30049000702</v>
      </c>
      <c r="E381" s="346">
        <f>VLOOKUP(D381,'Upper Leg. by County then Tract'!$K$1:$L$319, 2,FALSE)</f>
        <v>76.099999999999994</v>
      </c>
    </row>
    <row r="382" spans="1:5" x14ac:dyDescent="0.3">
      <c r="A382" s="363" t="s">
        <v>1741</v>
      </c>
      <c r="B382" s="363" t="s">
        <v>1792</v>
      </c>
      <c r="C382" s="371" t="s">
        <v>1896</v>
      </c>
      <c r="D382" s="373">
        <v>30049000800</v>
      </c>
      <c r="E382" s="372">
        <f>VLOOKUP(D382,'Upper Leg. by County then Tract'!$K$1:$L$319, 2,FALSE)</f>
        <v>67</v>
      </c>
    </row>
    <row r="383" spans="1:5" x14ac:dyDescent="0.3">
      <c r="A383" s="347" t="s">
        <v>1741</v>
      </c>
      <c r="B383" s="347" t="s">
        <v>1792</v>
      </c>
      <c r="C383" s="354" t="s">
        <v>1896</v>
      </c>
      <c r="D383" s="286">
        <v>30049001000</v>
      </c>
      <c r="E383" s="346">
        <f>VLOOKUP(D383,'Upper Leg. by County then Tract'!$K$1:$L$319, 2,FALSE)</f>
        <v>78.3</v>
      </c>
    </row>
    <row r="384" spans="1:5" x14ac:dyDescent="0.3">
      <c r="A384" s="363" t="s">
        <v>1741</v>
      </c>
      <c r="B384" s="363" t="s">
        <v>1793</v>
      </c>
      <c r="C384" s="371" t="s">
        <v>1897</v>
      </c>
      <c r="D384" s="373">
        <v>30049000100</v>
      </c>
      <c r="E384" s="372">
        <f>VLOOKUP(D384,'Upper Leg. by County then Tract'!$K$1:$L$319, 2,FALSE)</f>
        <v>31.4</v>
      </c>
    </row>
    <row r="385" spans="1:5" x14ac:dyDescent="0.3">
      <c r="A385" s="347" t="s">
        <v>1741</v>
      </c>
      <c r="B385" s="347" t="s">
        <v>1793</v>
      </c>
      <c r="C385" s="354" t="s">
        <v>1897</v>
      </c>
      <c r="D385" s="286">
        <v>30049000200</v>
      </c>
      <c r="E385" s="346">
        <f>VLOOKUP(D385,'Upper Leg. by County then Tract'!$K$1:$L$319, 2,FALSE)</f>
        <v>69.7</v>
      </c>
    </row>
    <row r="386" spans="1:5" x14ac:dyDescent="0.3">
      <c r="A386" s="363" t="s">
        <v>1741</v>
      </c>
      <c r="B386" s="363" t="s">
        <v>1793</v>
      </c>
      <c r="C386" s="371" t="s">
        <v>1897</v>
      </c>
      <c r="D386" s="373">
        <v>30049000300</v>
      </c>
      <c r="E386" s="372">
        <f>VLOOKUP(D386,'Upper Leg. by County then Tract'!$K$1:$L$319, 2,FALSE)</f>
        <v>43.6</v>
      </c>
    </row>
    <row r="387" spans="1:5" x14ac:dyDescent="0.3">
      <c r="A387" s="347" t="s">
        <v>1741</v>
      </c>
      <c r="B387" s="347" t="s">
        <v>1793</v>
      </c>
      <c r="C387" s="354" t="s">
        <v>1897</v>
      </c>
      <c r="D387" s="286">
        <v>30049000400</v>
      </c>
      <c r="E387" s="346">
        <f>VLOOKUP(D387,'Upper Leg. by County then Tract'!$K$1:$L$319, 2,FALSE)</f>
        <v>74.2</v>
      </c>
    </row>
    <row r="388" spans="1:5" x14ac:dyDescent="0.3">
      <c r="A388" s="363" t="s">
        <v>1741</v>
      </c>
      <c r="B388" s="363" t="s">
        <v>1793</v>
      </c>
      <c r="C388" s="371" t="s">
        <v>1897</v>
      </c>
      <c r="D388" s="373">
        <v>30049000501</v>
      </c>
      <c r="E388" s="372">
        <f>VLOOKUP(D388,'Upper Leg. by County then Tract'!$K$1:$L$319, 2,FALSE)</f>
        <v>76.5</v>
      </c>
    </row>
    <row r="389" spans="1:5" x14ac:dyDescent="0.3">
      <c r="A389" s="347" t="s">
        <v>1741</v>
      </c>
      <c r="B389" s="347" t="s">
        <v>1793</v>
      </c>
      <c r="C389" s="354" t="s">
        <v>1897</v>
      </c>
      <c r="D389" s="286">
        <v>30049000600</v>
      </c>
      <c r="E389" s="346">
        <f>VLOOKUP(D389,'Upper Leg. by County then Tract'!$K$1:$L$319, 2,FALSE)</f>
        <v>70.599999999999994</v>
      </c>
    </row>
    <row r="390" spans="1:5" x14ac:dyDescent="0.3">
      <c r="A390" s="363" t="s">
        <v>1741</v>
      </c>
      <c r="B390" s="363" t="s">
        <v>1793</v>
      </c>
      <c r="C390" s="371" t="s">
        <v>1897</v>
      </c>
      <c r="D390" s="373">
        <v>30049001202</v>
      </c>
      <c r="E390" s="372">
        <f>VLOOKUP(D390,'Upper Leg. by County then Tract'!$K$1:$L$319, 2,FALSE)</f>
        <v>68.8</v>
      </c>
    </row>
    <row r="391" spans="1:5" x14ac:dyDescent="0.3">
      <c r="A391" s="347" t="s">
        <v>1741</v>
      </c>
      <c r="B391" s="347" t="s">
        <v>1794</v>
      </c>
      <c r="C391" s="354" t="s">
        <v>1898</v>
      </c>
      <c r="D391" s="286">
        <v>30049000400</v>
      </c>
      <c r="E391" s="346">
        <f>VLOOKUP(D391,'Upper Leg. by County then Tract'!$K$1:$L$319, 2,FALSE)</f>
        <v>74.2</v>
      </c>
    </row>
    <row r="392" spans="1:5" x14ac:dyDescent="0.3">
      <c r="A392" s="363" t="s">
        <v>1741</v>
      </c>
      <c r="B392" s="363" t="s">
        <v>1794</v>
      </c>
      <c r="C392" s="371" t="s">
        <v>1898</v>
      </c>
      <c r="D392" s="373">
        <v>30049000501</v>
      </c>
      <c r="E392" s="372">
        <f>VLOOKUP(D392,'Upper Leg. by County then Tract'!$K$1:$L$319, 2,FALSE)</f>
        <v>76.5</v>
      </c>
    </row>
    <row r="393" spans="1:5" x14ac:dyDescent="0.3">
      <c r="A393" s="347" t="s">
        <v>1741</v>
      </c>
      <c r="B393" s="347" t="s">
        <v>1794</v>
      </c>
      <c r="C393" s="354" t="s">
        <v>1898</v>
      </c>
      <c r="D393" s="286">
        <v>30049000503</v>
      </c>
      <c r="E393" s="346">
        <f>VLOOKUP(D393,'Upper Leg. by County then Tract'!$K$1:$L$319, 2,FALSE)</f>
        <v>69.3</v>
      </c>
    </row>
    <row r="394" spans="1:5" x14ac:dyDescent="0.3">
      <c r="A394" s="363" t="s">
        <v>1741</v>
      </c>
      <c r="B394" s="363" t="s">
        <v>1794</v>
      </c>
      <c r="C394" s="371" t="s">
        <v>1898</v>
      </c>
      <c r="D394" s="373">
        <v>30049000504</v>
      </c>
      <c r="E394" s="372">
        <f>VLOOKUP(D394,'Upper Leg. by County then Tract'!$K$1:$L$319, 2,FALSE)</f>
        <v>79.900000000000006</v>
      </c>
    </row>
    <row r="395" spans="1:5" x14ac:dyDescent="0.3">
      <c r="A395" s="347" t="s">
        <v>1741</v>
      </c>
      <c r="B395" s="347" t="s">
        <v>1794</v>
      </c>
      <c r="C395" s="354" t="s">
        <v>1898</v>
      </c>
      <c r="D395" s="286">
        <v>30049000701</v>
      </c>
      <c r="E395" s="346">
        <f>VLOOKUP(D395,'Upper Leg. by County then Tract'!$K$1:$L$319, 2,FALSE)</f>
        <v>73.8</v>
      </c>
    </row>
    <row r="396" spans="1:5" x14ac:dyDescent="0.3">
      <c r="A396" s="363" t="s">
        <v>1741</v>
      </c>
      <c r="B396" s="363" t="s">
        <v>1794</v>
      </c>
      <c r="C396" s="371" t="s">
        <v>1898</v>
      </c>
      <c r="D396" s="373">
        <v>30049000702</v>
      </c>
      <c r="E396" s="372">
        <f>VLOOKUP(D396,'Upper Leg. by County then Tract'!$K$1:$L$319, 2,FALSE)</f>
        <v>76.099999999999994</v>
      </c>
    </row>
    <row r="397" spans="1:5" x14ac:dyDescent="0.3">
      <c r="A397" s="347" t="s">
        <v>1741</v>
      </c>
      <c r="B397" s="347" t="s">
        <v>1794</v>
      </c>
      <c r="C397" s="354" t="s">
        <v>1898</v>
      </c>
      <c r="D397" s="286">
        <v>30049000800</v>
      </c>
      <c r="E397" s="346">
        <f>VLOOKUP(D397,'Upper Leg. by County then Tract'!$K$1:$L$319, 2,FALSE)</f>
        <v>67</v>
      </c>
    </row>
    <row r="398" spans="1:5" x14ac:dyDescent="0.3">
      <c r="A398" s="363" t="s">
        <v>1741</v>
      </c>
      <c r="B398" s="363" t="s">
        <v>1794</v>
      </c>
      <c r="C398" s="371" t="s">
        <v>1898</v>
      </c>
      <c r="D398" s="373">
        <v>30049000900</v>
      </c>
      <c r="E398" s="372">
        <f>VLOOKUP(D398,'Upper Leg. by County then Tract'!$K$1:$L$319, 2,FALSE)</f>
        <v>67.400000000000006</v>
      </c>
    </row>
    <row r="399" spans="1:5" x14ac:dyDescent="0.3">
      <c r="A399" s="347" t="s">
        <v>1741</v>
      </c>
      <c r="B399" s="347" t="s">
        <v>1794</v>
      </c>
      <c r="C399" s="354" t="s">
        <v>1898</v>
      </c>
      <c r="D399" s="286">
        <v>30049001000</v>
      </c>
      <c r="E399" s="346">
        <f>VLOOKUP(D399,'Upper Leg. by County then Tract'!$K$1:$L$319, 2,FALSE)</f>
        <v>78.3</v>
      </c>
    </row>
    <row r="400" spans="1:5" x14ac:dyDescent="0.3">
      <c r="A400" s="363" t="s">
        <v>1741</v>
      </c>
      <c r="B400" s="363" t="s">
        <v>1795</v>
      </c>
      <c r="C400" s="371" t="s">
        <v>1899</v>
      </c>
      <c r="D400" s="373">
        <v>30049000400</v>
      </c>
      <c r="E400" s="372">
        <f>VLOOKUP(D400,'Upper Leg. by County then Tract'!$K$1:$L$319, 2,FALSE)</f>
        <v>74.2</v>
      </c>
    </row>
    <row r="401" spans="1:25" x14ac:dyDescent="0.3">
      <c r="A401" s="347" t="s">
        <v>1741</v>
      </c>
      <c r="B401" s="347" t="s">
        <v>1795</v>
      </c>
      <c r="C401" s="354" t="s">
        <v>1899</v>
      </c>
      <c r="D401" s="286">
        <v>30049000501</v>
      </c>
      <c r="E401" s="346">
        <f>VLOOKUP(D401,'Upper Leg. by County then Tract'!$K$1:$L$319, 2,FALSE)</f>
        <v>76.5</v>
      </c>
    </row>
    <row r="402" spans="1:25" x14ac:dyDescent="0.3">
      <c r="A402" s="363" t="s">
        <v>1741</v>
      </c>
      <c r="B402" s="363" t="s">
        <v>1795</v>
      </c>
      <c r="C402" s="371" t="s">
        <v>1899</v>
      </c>
      <c r="D402" s="373">
        <v>30049000503</v>
      </c>
      <c r="E402" s="372">
        <f>VLOOKUP(D402,'Upper Leg. by County then Tract'!$K$1:$L$319, 2,FALSE)</f>
        <v>69.3</v>
      </c>
    </row>
    <row r="403" spans="1:25" x14ac:dyDescent="0.3">
      <c r="A403" s="347" t="s">
        <v>1741</v>
      </c>
      <c r="B403" s="347" t="s">
        <v>1795</v>
      </c>
      <c r="C403" s="354" t="s">
        <v>1899</v>
      </c>
      <c r="D403" s="286">
        <v>30049000504</v>
      </c>
      <c r="E403" s="346">
        <f>VLOOKUP(D403,'Upper Leg. by County then Tract'!$K$1:$L$319, 2,FALSE)</f>
        <v>79.900000000000006</v>
      </c>
    </row>
    <row r="404" spans="1:25" x14ac:dyDescent="0.3">
      <c r="A404" s="363" t="s">
        <v>1741</v>
      </c>
      <c r="B404" s="363" t="s">
        <v>1795</v>
      </c>
      <c r="C404" s="371" t="s">
        <v>1899</v>
      </c>
      <c r="D404" s="373">
        <v>30049000800</v>
      </c>
      <c r="E404" s="372">
        <f>VLOOKUP(D404,'Upper Leg. by County then Tract'!$K$1:$L$319, 2,FALSE)</f>
        <v>67</v>
      </c>
    </row>
    <row r="405" spans="1:25" x14ac:dyDescent="0.3">
      <c r="A405" s="347" t="s">
        <v>1741</v>
      </c>
      <c r="B405" s="347" t="s">
        <v>1795</v>
      </c>
      <c r="C405" s="354" t="s">
        <v>1899</v>
      </c>
      <c r="D405" s="286">
        <v>30049000900</v>
      </c>
      <c r="E405" s="346">
        <f>VLOOKUP(D405,'Upper Leg. by County then Tract'!$K$1:$L$319, 2,FALSE)</f>
        <v>67.400000000000006</v>
      </c>
    </row>
    <row r="406" spans="1:25" x14ac:dyDescent="0.3">
      <c r="A406" s="363" t="s">
        <v>1741</v>
      </c>
      <c r="B406" s="363" t="s">
        <v>1795</v>
      </c>
      <c r="C406" s="371" t="s">
        <v>1899</v>
      </c>
      <c r="D406" s="373">
        <v>30049001000</v>
      </c>
      <c r="E406" s="372">
        <f>VLOOKUP(D406,'Upper Leg. by County then Tract'!$K$1:$L$319, 2,FALSE)</f>
        <v>78.3</v>
      </c>
    </row>
    <row r="407" spans="1:25" x14ac:dyDescent="0.3">
      <c r="A407" s="347" t="s">
        <v>1741</v>
      </c>
      <c r="B407" s="347" t="s">
        <v>1796</v>
      </c>
      <c r="C407" s="354" t="s">
        <v>1900</v>
      </c>
      <c r="D407" s="286">
        <v>30049000400</v>
      </c>
      <c r="E407" s="346">
        <f>VLOOKUP(D407,'Upper Leg. by County then Tract'!$K$1:$L$319, 2,FALSE)</f>
        <v>74.2</v>
      </c>
    </row>
    <row r="408" spans="1:25" x14ac:dyDescent="0.3">
      <c r="A408" s="363" t="s">
        <v>1741</v>
      </c>
      <c r="B408" s="363" t="s">
        <v>1796</v>
      </c>
      <c r="C408" s="371" t="s">
        <v>1900</v>
      </c>
      <c r="D408" s="373">
        <v>30049000900</v>
      </c>
      <c r="E408" s="372">
        <f>VLOOKUP(D408,'Upper Leg. by County then Tract'!$K$1:$L$319, 2,FALSE)</f>
        <v>67.400000000000006</v>
      </c>
    </row>
    <row r="409" spans="1:25" x14ac:dyDescent="0.3">
      <c r="A409" s="347" t="s">
        <v>1741</v>
      </c>
      <c r="B409" s="347" t="s">
        <v>1796</v>
      </c>
      <c r="C409" s="354" t="s">
        <v>1900</v>
      </c>
      <c r="D409" s="286">
        <v>30049001000</v>
      </c>
      <c r="E409" s="346">
        <f>VLOOKUP(D409,'Upper Leg. by County then Tract'!$K$1:$L$319, 2,FALSE)</f>
        <v>78.3</v>
      </c>
    </row>
    <row r="410" spans="1:25" x14ac:dyDescent="0.3">
      <c r="A410" s="363" t="s">
        <v>1741</v>
      </c>
      <c r="B410" s="363" t="s">
        <v>1796</v>
      </c>
      <c r="C410" s="371" t="s">
        <v>1900</v>
      </c>
      <c r="D410" s="373">
        <v>30049001101</v>
      </c>
      <c r="E410" s="372">
        <f>VLOOKUP(D410,'Upper Leg. by County then Tract'!$K$1:$L$319, 2,FALSE)</f>
        <v>60.6</v>
      </c>
    </row>
    <row r="411" spans="1:25" x14ac:dyDescent="0.3">
      <c r="A411" s="347" t="s">
        <v>1741</v>
      </c>
      <c r="B411" s="347" t="s">
        <v>1796</v>
      </c>
      <c r="C411" s="354" t="s">
        <v>1900</v>
      </c>
      <c r="D411" s="286">
        <v>30049001102</v>
      </c>
      <c r="E411" s="346">
        <f>VLOOKUP(D411,'Upper Leg. by County then Tract'!$K$1:$L$319, 2,FALSE)</f>
        <v>81.2</v>
      </c>
      <c r="U411" s="347"/>
      <c r="V411" s="347"/>
      <c r="W411" s="354"/>
      <c r="X411" s="286"/>
      <c r="Y411" s="346"/>
    </row>
    <row r="412" spans="1:25" x14ac:dyDescent="0.3">
      <c r="A412" s="363" t="s">
        <v>1741</v>
      </c>
      <c r="B412" s="363" t="s">
        <v>1796</v>
      </c>
      <c r="C412" s="371" t="s">
        <v>1900</v>
      </c>
      <c r="D412" s="373">
        <v>30049001201</v>
      </c>
      <c r="E412" s="372">
        <f>VLOOKUP(D412,'Upper Leg. by County then Tract'!$K$1:$L$319, 2,FALSE)</f>
        <v>65.3</v>
      </c>
      <c r="U412" s="347"/>
      <c r="V412" s="347"/>
      <c r="W412" s="354"/>
      <c r="X412" s="286"/>
      <c r="Y412" s="346"/>
    </row>
    <row r="413" spans="1:25" x14ac:dyDescent="0.3">
      <c r="A413" s="347" t="s">
        <v>1741</v>
      </c>
      <c r="B413" s="347" t="s">
        <v>1796</v>
      </c>
      <c r="C413" s="354" t="s">
        <v>1900</v>
      </c>
      <c r="D413" s="286">
        <v>30049001202</v>
      </c>
      <c r="E413" s="346">
        <f>VLOOKUP(D413,'Upper Leg. by County then Tract'!$K$1:$L$319, 2,FALSE)</f>
        <v>68.8</v>
      </c>
    </row>
    <row r="414" spans="1:25" x14ac:dyDescent="0.3">
      <c r="A414" s="363" t="s">
        <v>1741</v>
      </c>
      <c r="B414" s="363" t="s">
        <v>1798</v>
      </c>
      <c r="C414" s="371" t="s">
        <v>1901</v>
      </c>
      <c r="D414" s="373">
        <v>30049001101</v>
      </c>
      <c r="E414" s="372">
        <f>VLOOKUP(D414,'Upper Leg. by County then Tract'!$K$1:$L$319, 2,FALSE)</f>
        <v>60.6</v>
      </c>
    </row>
    <row r="415" spans="1:25" x14ac:dyDescent="0.3">
      <c r="A415" s="347" t="s">
        <v>1741</v>
      </c>
      <c r="B415" s="347" t="s">
        <v>1798</v>
      </c>
      <c r="C415" s="354" t="s">
        <v>1901</v>
      </c>
      <c r="D415" s="286">
        <v>30049001102</v>
      </c>
      <c r="E415" s="346">
        <f>VLOOKUP(D415,'Upper Leg. by County then Tract'!$K$1:$L$319, 2,FALSE)</f>
        <v>81.2</v>
      </c>
    </row>
    <row r="416" spans="1:25" ht="15" thickBot="1" x14ac:dyDescent="0.35">
      <c r="A416" s="363" t="s">
        <v>1741</v>
      </c>
      <c r="B416" s="363" t="s">
        <v>1798</v>
      </c>
      <c r="C416" s="371" t="s">
        <v>1901</v>
      </c>
      <c r="D416" s="373">
        <v>30049001201</v>
      </c>
      <c r="E416" s="372">
        <f>VLOOKUP(D416,'Upper Leg. by County then Tract'!$K$1:$L$319, 2,FALSE)</f>
        <v>65.3</v>
      </c>
    </row>
    <row r="417" spans="1:5" x14ac:dyDescent="0.3">
      <c r="A417" s="367" t="s">
        <v>53</v>
      </c>
      <c r="B417" s="366"/>
      <c r="C417" s="365"/>
      <c r="D417" s="366"/>
      <c r="E417" s="366"/>
    </row>
    <row r="418" spans="1:5" ht="15" thickBot="1" x14ac:dyDescent="0.35">
      <c r="A418" s="347" t="s">
        <v>53</v>
      </c>
      <c r="B418" s="347" t="s">
        <v>1552</v>
      </c>
      <c r="C418" s="354" t="s">
        <v>1857</v>
      </c>
      <c r="D418" s="286">
        <v>30051050100</v>
      </c>
      <c r="E418" s="346">
        <f>VLOOKUP(D418,'Upper Leg. by County then Tract'!$K$1:$L$319, 2,FALSE)</f>
        <v>41.6</v>
      </c>
    </row>
    <row r="419" spans="1:5" x14ac:dyDescent="0.3">
      <c r="A419" s="367" t="s">
        <v>55</v>
      </c>
      <c r="B419" s="366"/>
      <c r="C419" s="365"/>
      <c r="D419" s="366"/>
      <c r="E419" s="366"/>
    </row>
    <row r="420" spans="1:5" x14ac:dyDescent="0.3">
      <c r="A420" s="347" t="s">
        <v>55</v>
      </c>
      <c r="B420" s="347" t="s">
        <v>1537</v>
      </c>
      <c r="C420" s="354" t="s">
        <v>1902</v>
      </c>
      <c r="D420" s="286">
        <v>30053000100</v>
      </c>
      <c r="E420" s="346">
        <f>VLOOKUP(D420,'Upper Leg. by County then Tract'!$K$1:$L$319, 2,FALSE)</f>
        <v>43</v>
      </c>
    </row>
    <row r="421" spans="1:5" x14ac:dyDescent="0.3">
      <c r="A421" s="363" t="s">
        <v>55</v>
      </c>
      <c r="B421" s="363" t="s">
        <v>1537</v>
      </c>
      <c r="C421" s="371" t="s">
        <v>1902</v>
      </c>
      <c r="D421" s="373">
        <v>30053000200</v>
      </c>
      <c r="E421" s="372">
        <f>VLOOKUP(D421,'Upper Leg. by County then Tract'!$K$1:$L$319, 2,FALSE)</f>
        <v>59.4</v>
      </c>
    </row>
    <row r="422" spans="1:5" x14ac:dyDescent="0.3">
      <c r="A422" s="347" t="s">
        <v>55</v>
      </c>
      <c r="B422" s="347" t="s">
        <v>1537</v>
      </c>
      <c r="C422" s="354" t="s">
        <v>1902</v>
      </c>
      <c r="D422" s="286">
        <v>30053000300</v>
      </c>
      <c r="E422" s="346">
        <f>VLOOKUP(D422,'Upper Leg. by County then Tract'!$K$1:$L$319, 2,FALSE)</f>
        <v>55.1</v>
      </c>
    </row>
    <row r="423" spans="1:5" x14ac:dyDescent="0.3">
      <c r="A423" s="363" t="s">
        <v>55</v>
      </c>
      <c r="B423" s="363" t="s">
        <v>1537</v>
      </c>
      <c r="C423" s="371" t="s">
        <v>1902</v>
      </c>
      <c r="D423" s="373">
        <v>30053000500</v>
      </c>
      <c r="E423" s="372">
        <f>VLOOKUP(D423,'Upper Leg. by County then Tract'!$K$1:$L$319, 2,FALSE)</f>
        <v>35.200000000000003</v>
      </c>
    </row>
    <row r="424" spans="1:5" x14ac:dyDescent="0.3">
      <c r="A424" s="347" t="s">
        <v>55</v>
      </c>
      <c r="B424" s="347" t="s">
        <v>1519</v>
      </c>
      <c r="C424" s="354" t="s">
        <v>1903</v>
      </c>
      <c r="D424" s="286">
        <v>30053000100</v>
      </c>
      <c r="E424" s="346">
        <f>VLOOKUP(D424,'Upper Leg. by County then Tract'!$K$1:$L$319, 2,FALSE)</f>
        <v>43</v>
      </c>
    </row>
    <row r="425" spans="1:5" x14ac:dyDescent="0.3">
      <c r="A425" s="363" t="s">
        <v>55</v>
      </c>
      <c r="B425" s="363" t="s">
        <v>1519</v>
      </c>
      <c r="C425" s="371" t="s">
        <v>1903</v>
      </c>
      <c r="D425" s="373">
        <v>30053000300</v>
      </c>
      <c r="E425" s="372">
        <f>VLOOKUP(D425,'Upper Leg. by County then Tract'!$K$1:$L$319, 2,FALSE)</f>
        <v>55.1</v>
      </c>
    </row>
    <row r="426" spans="1:5" x14ac:dyDescent="0.3">
      <c r="A426" s="347" t="s">
        <v>55</v>
      </c>
      <c r="B426" s="347" t="s">
        <v>1519</v>
      </c>
      <c r="C426" s="354" t="s">
        <v>1903</v>
      </c>
      <c r="D426" s="286">
        <v>30053000401</v>
      </c>
      <c r="E426" s="346">
        <f>VLOOKUP(D426,'Upper Leg. by County then Tract'!$K$1:$L$319, 2,FALSE)</f>
        <v>28.3</v>
      </c>
    </row>
    <row r="427" spans="1:5" x14ac:dyDescent="0.3">
      <c r="A427" s="363" t="s">
        <v>55</v>
      </c>
      <c r="B427" s="363" t="s">
        <v>1519</v>
      </c>
      <c r="C427" s="371" t="s">
        <v>1903</v>
      </c>
      <c r="D427" s="373">
        <v>30053000402</v>
      </c>
      <c r="E427" s="372">
        <f>VLOOKUP(D427,'Upper Leg. by County then Tract'!$K$1:$L$319, 2,FALSE)</f>
        <v>29</v>
      </c>
    </row>
    <row r="428" spans="1:5" ht="15" thickBot="1" x14ac:dyDescent="0.35">
      <c r="A428" s="347" t="s">
        <v>55</v>
      </c>
      <c r="B428" s="347" t="s">
        <v>1519</v>
      </c>
      <c r="C428" s="354" t="s">
        <v>1903</v>
      </c>
      <c r="D428" s="286">
        <v>30053000500</v>
      </c>
      <c r="E428" s="346">
        <f>VLOOKUP(D428,'Upper Leg. by County then Tract'!$K$1:$L$319, 2,FALSE)</f>
        <v>35.200000000000003</v>
      </c>
    </row>
    <row r="429" spans="1:5" x14ac:dyDescent="0.3">
      <c r="A429" s="367" t="s">
        <v>59</v>
      </c>
      <c r="B429" s="366"/>
      <c r="C429" s="365"/>
      <c r="D429" s="366"/>
      <c r="E429" s="366"/>
    </row>
    <row r="430" spans="1:5" x14ac:dyDescent="0.3">
      <c r="A430" s="347" t="s">
        <v>59</v>
      </c>
      <c r="B430" s="347" t="s">
        <v>1799</v>
      </c>
      <c r="C430" s="354" t="s">
        <v>1891</v>
      </c>
      <c r="D430" s="286">
        <v>30057000101</v>
      </c>
      <c r="E430" s="346">
        <f>VLOOKUP(D430,'Upper Leg. by County then Tract'!$K$1:$L$319, 2,FALSE)</f>
        <v>29.7</v>
      </c>
    </row>
    <row r="431" spans="1:5" x14ac:dyDescent="0.3">
      <c r="A431" s="363" t="s">
        <v>59</v>
      </c>
      <c r="B431" s="363" t="s">
        <v>1799</v>
      </c>
      <c r="C431" s="371" t="s">
        <v>1891</v>
      </c>
      <c r="D431" s="373">
        <v>30057000102</v>
      </c>
      <c r="E431" s="372">
        <f>VLOOKUP(D431,'Upper Leg. by County then Tract'!$K$1:$L$319, 2,FALSE)</f>
        <v>20.399999999999999</v>
      </c>
    </row>
    <row r="432" spans="1:5" x14ac:dyDescent="0.3">
      <c r="A432" s="347" t="s">
        <v>59</v>
      </c>
      <c r="B432" s="347" t="s">
        <v>1799</v>
      </c>
      <c r="C432" s="354" t="s">
        <v>1891</v>
      </c>
      <c r="D432" s="286">
        <v>30057000200</v>
      </c>
      <c r="E432" s="346">
        <f>VLOOKUP(D432,'Upper Leg. by County then Tract'!$K$1:$L$319, 2,FALSE)</f>
        <v>40.9</v>
      </c>
    </row>
    <row r="433" spans="1:5" ht="15" thickBot="1" x14ac:dyDescent="0.35">
      <c r="A433" s="363" t="s">
        <v>59</v>
      </c>
      <c r="B433" s="363" t="s">
        <v>1799</v>
      </c>
      <c r="C433" s="371" t="s">
        <v>1891</v>
      </c>
      <c r="D433" s="373">
        <v>30057000300</v>
      </c>
      <c r="E433" s="372">
        <f>VLOOKUP(D433,'Upper Leg. by County then Tract'!$K$1:$L$319, 2,FALSE)</f>
        <v>41.1</v>
      </c>
    </row>
    <row r="434" spans="1:5" x14ac:dyDescent="0.3">
      <c r="A434" s="367" t="s">
        <v>57</v>
      </c>
      <c r="B434" s="366"/>
      <c r="C434" s="365"/>
      <c r="D434" s="366"/>
      <c r="E434" s="366"/>
    </row>
    <row r="435" spans="1:5" ht="15" thickBot="1" x14ac:dyDescent="0.35">
      <c r="A435" s="347" t="s">
        <v>57</v>
      </c>
      <c r="B435" s="347" t="s">
        <v>1546</v>
      </c>
      <c r="C435" s="354" t="s">
        <v>1848</v>
      </c>
      <c r="D435" s="286">
        <v>30055954000</v>
      </c>
      <c r="E435" s="346">
        <f>VLOOKUP(D435,'Upper Leg. by County then Tract'!$K$1:$L$319, 2,FALSE)</f>
        <v>46.9</v>
      </c>
    </row>
    <row r="436" spans="1:5" x14ac:dyDescent="0.3">
      <c r="A436" s="367" t="s">
        <v>61</v>
      </c>
      <c r="B436" s="366"/>
      <c r="C436" s="365"/>
      <c r="D436" s="366"/>
      <c r="E436" s="366"/>
    </row>
    <row r="437" spans="1:5" ht="15" thickBot="1" x14ac:dyDescent="0.35">
      <c r="A437" s="363" t="s">
        <v>61</v>
      </c>
      <c r="B437" s="363" t="s">
        <v>1526</v>
      </c>
      <c r="C437" s="371" t="s">
        <v>1858</v>
      </c>
      <c r="D437" s="373">
        <v>30059000100</v>
      </c>
      <c r="E437" s="372">
        <f>VLOOKUP(D437,'Upper Leg. by County then Tract'!$K$1:$L$319, 2,FALSE)</f>
        <v>25.9</v>
      </c>
    </row>
    <row r="438" spans="1:5" x14ac:dyDescent="0.3">
      <c r="A438" s="367" t="s">
        <v>63</v>
      </c>
      <c r="B438" s="366"/>
      <c r="C438" s="365"/>
      <c r="D438" s="366"/>
      <c r="E438" s="366"/>
    </row>
    <row r="439" spans="1:5" x14ac:dyDescent="0.3">
      <c r="A439" s="347" t="s">
        <v>63</v>
      </c>
      <c r="B439" s="347" t="s">
        <v>1515</v>
      </c>
      <c r="C439" s="354" t="s">
        <v>1904</v>
      </c>
      <c r="D439" s="286">
        <v>30061964500</v>
      </c>
      <c r="E439" s="346">
        <f>VLOOKUP(D439,'Upper Leg. by County then Tract'!$K$1:$L$319, 2,FALSE)</f>
        <v>44.7</v>
      </c>
    </row>
    <row r="440" spans="1:5" ht="15" thickBot="1" x14ac:dyDescent="0.35">
      <c r="A440" s="363" t="s">
        <v>63</v>
      </c>
      <c r="B440" s="363" t="s">
        <v>1515</v>
      </c>
      <c r="C440" s="371" t="s">
        <v>1904</v>
      </c>
      <c r="D440" s="373">
        <v>30061964600</v>
      </c>
      <c r="E440" s="372">
        <f>VLOOKUP(D440,'Upper Leg. by County then Tract'!$K$1:$L$319, 2,FALSE)</f>
        <v>32.299999999999997</v>
      </c>
    </row>
    <row r="441" spans="1:5" x14ac:dyDescent="0.3">
      <c r="A441" s="367" t="s">
        <v>65</v>
      </c>
      <c r="B441" s="366"/>
      <c r="C441" s="365"/>
      <c r="D441" s="366"/>
      <c r="E441" s="366"/>
    </row>
    <row r="442" spans="1:5" x14ac:dyDescent="0.3">
      <c r="A442" s="347" t="s">
        <v>65</v>
      </c>
      <c r="B442" s="347" t="s">
        <v>1515</v>
      </c>
      <c r="C442" s="354" t="s">
        <v>1904</v>
      </c>
      <c r="D442" s="286">
        <v>30063001601</v>
      </c>
      <c r="E442" s="346">
        <f>VLOOKUP(D442,'Upper Leg. by County then Tract'!$K$1:$L$319, 2,FALSE)</f>
        <v>66.2</v>
      </c>
    </row>
    <row r="443" spans="1:5" x14ac:dyDescent="0.3">
      <c r="A443" s="363" t="s">
        <v>65</v>
      </c>
      <c r="B443" s="363" t="s">
        <v>1515</v>
      </c>
      <c r="C443" s="371" t="s">
        <v>1904</v>
      </c>
      <c r="D443" s="373">
        <v>30063001602</v>
      </c>
      <c r="E443" s="372">
        <f>VLOOKUP(D443,'Upper Leg. by County then Tract'!$K$1:$L$319, 2,FALSE)</f>
        <v>65.3</v>
      </c>
    </row>
    <row r="444" spans="1:5" x14ac:dyDescent="0.3">
      <c r="A444" s="347" t="s">
        <v>65</v>
      </c>
      <c r="B444" s="347" t="s">
        <v>1802</v>
      </c>
      <c r="C444" s="354" t="s">
        <v>1905</v>
      </c>
      <c r="D444" s="286">
        <v>30063000400</v>
      </c>
      <c r="E444" s="346">
        <f>VLOOKUP(D444,'Upper Leg. by County then Tract'!$K$1:$L$319, 2,FALSE)</f>
        <v>67.8</v>
      </c>
    </row>
    <row r="445" spans="1:5" x14ac:dyDescent="0.3">
      <c r="A445" s="363" t="s">
        <v>65</v>
      </c>
      <c r="B445" s="363" t="s">
        <v>1802</v>
      </c>
      <c r="C445" s="371" t="s">
        <v>1905</v>
      </c>
      <c r="D445" s="373">
        <v>30063000501</v>
      </c>
      <c r="E445" s="372">
        <f>VLOOKUP(D445,'Upper Leg. by County then Tract'!$K$1:$L$319, 2,FALSE)</f>
        <v>64.099999999999994</v>
      </c>
    </row>
    <row r="446" spans="1:5" x14ac:dyDescent="0.3">
      <c r="A446" s="347" t="s">
        <v>65</v>
      </c>
      <c r="B446" s="347" t="s">
        <v>1802</v>
      </c>
      <c r="C446" s="354" t="s">
        <v>1905</v>
      </c>
      <c r="D446" s="286">
        <v>30063000502</v>
      </c>
      <c r="E446" s="346">
        <f>VLOOKUP(D446,'Upper Leg. by County then Tract'!$K$1:$L$319, 2,FALSE)</f>
        <v>69.3</v>
      </c>
    </row>
    <row r="447" spans="1:5" x14ac:dyDescent="0.3">
      <c r="A447" s="363" t="s">
        <v>65</v>
      </c>
      <c r="B447" s="363" t="s">
        <v>1802</v>
      </c>
      <c r="C447" s="371" t="s">
        <v>1905</v>
      </c>
      <c r="D447" s="373">
        <v>30063001302</v>
      </c>
      <c r="E447" s="372">
        <f>VLOOKUP(D447,'Upper Leg. by County then Tract'!$K$1:$L$319, 2,FALSE)</f>
        <v>80.900000000000006</v>
      </c>
    </row>
    <row r="448" spans="1:5" x14ac:dyDescent="0.3">
      <c r="A448" s="347" t="s">
        <v>65</v>
      </c>
      <c r="B448" s="347" t="s">
        <v>1802</v>
      </c>
      <c r="C448" s="354" t="s">
        <v>1905</v>
      </c>
      <c r="D448" s="286">
        <v>30063001304</v>
      </c>
      <c r="E448" s="346">
        <f>VLOOKUP(D448,'Upper Leg. by County then Tract'!$K$1:$L$319, 2,FALSE)</f>
        <v>80.900000000000006</v>
      </c>
    </row>
    <row r="449" spans="1:5" x14ac:dyDescent="0.3">
      <c r="A449" s="363" t="s">
        <v>65</v>
      </c>
      <c r="B449" s="363" t="s">
        <v>1802</v>
      </c>
      <c r="C449" s="371" t="s">
        <v>1905</v>
      </c>
      <c r="D449" s="373">
        <v>30063001401</v>
      </c>
      <c r="E449" s="372">
        <f>VLOOKUP(D449,'Upper Leg. by County then Tract'!$K$1:$L$319, 2,FALSE)</f>
        <v>66.5</v>
      </c>
    </row>
    <row r="450" spans="1:5" x14ac:dyDescent="0.3">
      <c r="A450" s="347" t="s">
        <v>65</v>
      </c>
      <c r="B450" s="347" t="s">
        <v>1802</v>
      </c>
      <c r="C450" s="354" t="s">
        <v>1905</v>
      </c>
      <c r="D450" s="286">
        <v>30063001402</v>
      </c>
      <c r="E450" s="346">
        <f>VLOOKUP(D450,'Upper Leg. by County then Tract'!$K$1:$L$319, 2,FALSE)</f>
        <v>61</v>
      </c>
    </row>
    <row r="451" spans="1:5" x14ac:dyDescent="0.3">
      <c r="A451" s="363" t="s">
        <v>65</v>
      </c>
      <c r="B451" s="363" t="s">
        <v>1802</v>
      </c>
      <c r="C451" s="371" t="s">
        <v>1905</v>
      </c>
      <c r="D451" s="373">
        <v>30063001501</v>
      </c>
      <c r="E451" s="372">
        <f>VLOOKUP(D451,'Upper Leg. by County then Tract'!$K$1:$L$319, 2,FALSE)</f>
        <v>70.8</v>
      </c>
    </row>
    <row r="452" spans="1:5" x14ac:dyDescent="0.3">
      <c r="A452" s="347" t="s">
        <v>65</v>
      </c>
      <c r="B452" s="347" t="s">
        <v>1802</v>
      </c>
      <c r="C452" s="354" t="s">
        <v>1905</v>
      </c>
      <c r="D452" s="286">
        <v>30063001502</v>
      </c>
      <c r="E452" s="346">
        <f>VLOOKUP(D452,'Upper Leg. by County then Tract'!$K$1:$L$319, 2,FALSE)</f>
        <v>64.3</v>
      </c>
    </row>
    <row r="453" spans="1:5" x14ac:dyDescent="0.3">
      <c r="A453" s="363" t="s">
        <v>65</v>
      </c>
      <c r="B453" s="363" t="s">
        <v>1806</v>
      </c>
      <c r="C453" s="371" t="s">
        <v>1906</v>
      </c>
      <c r="D453" s="373">
        <v>30063000501</v>
      </c>
      <c r="E453" s="372">
        <f>VLOOKUP(D453,'Upper Leg. by County then Tract'!$K$1:$L$319, 2,FALSE)</f>
        <v>64.099999999999994</v>
      </c>
    </row>
    <row r="454" spans="1:5" x14ac:dyDescent="0.3">
      <c r="A454" s="347" t="s">
        <v>65</v>
      </c>
      <c r="B454" s="347" t="s">
        <v>1806</v>
      </c>
      <c r="C454" s="354" t="s">
        <v>1906</v>
      </c>
      <c r="D454" s="286">
        <v>30063000502</v>
      </c>
      <c r="E454" s="346">
        <f>VLOOKUP(D454,'Upper Leg. by County then Tract'!$K$1:$L$319, 2,FALSE)</f>
        <v>69.3</v>
      </c>
    </row>
    <row r="455" spans="1:5" x14ac:dyDescent="0.3">
      <c r="A455" s="363" t="s">
        <v>65</v>
      </c>
      <c r="B455" s="363" t="s">
        <v>1806</v>
      </c>
      <c r="C455" s="371" t="s">
        <v>1906</v>
      </c>
      <c r="D455" s="373">
        <v>30063001200</v>
      </c>
      <c r="E455" s="372">
        <f>VLOOKUP(D455,'Upper Leg. by County then Tract'!$K$1:$L$319, 2,FALSE)</f>
        <v>72.400000000000006</v>
      </c>
    </row>
    <row r="456" spans="1:5" x14ac:dyDescent="0.3">
      <c r="A456" s="347" t="s">
        <v>65</v>
      </c>
      <c r="B456" s="347" t="s">
        <v>1806</v>
      </c>
      <c r="C456" s="354" t="s">
        <v>1906</v>
      </c>
      <c r="D456" s="286">
        <v>30063001302</v>
      </c>
      <c r="E456" s="346">
        <f>VLOOKUP(D456,'Upper Leg. by County then Tract'!$K$1:$L$319, 2,FALSE)</f>
        <v>80.900000000000006</v>
      </c>
    </row>
    <row r="457" spans="1:5" x14ac:dyDescent="0.3">
      <c r="A457" s="363" t="s">
        <v>65</v>
      </c>
      <c r="B457" s="363" t="s">
        <v>1806</v>
      </c>
      <c r="C457" s="371" t="s">
        <v>1906</v>
      </c>
      <c r="D457" s="373">
        <v>30063001304</v>
      </c>
      <c r="E457" s="372">
        <f>VLOOKUP(D457,'Upper Leg. by County then Tract'!$K$1:$L$319, 2,FALSE)</f>
        <v>80.900000000000006</v>
      </c>
    </row>
    <row r="458" spans="1:5" x14ac:dyDescent="0.3">
      <c r="A458" s="347" t="s">
        <v>65</v>
      </c>
      <c r="B458" s="347" t="s">
        <v>1800</v>
      </c>
      <c r="C458" s="354" t="s">
        <v>1907</v>
      </c>
      <c r="D458" s="286">
        <v>30063000100</v>
      </c>
      <c r="E458" s="346">
        <f>VLOOKUP(D458,'Upper Leg. by County then Tract'!$K$1:$L$319, 2,FALSE)</f>
        <v>77.5</v>
      </c>
    </row>
    <row r="459" spans="1:5" x14ac:dyDescent="0.3">
      <c r="A459" s="363" t="s">
        <v>65</v>
      </c>
      <c r="B459" s="363" t="s">
        <v>1800</v>
      </c>
      <c r="C459" s="371" t="s">
        <v>1907</v>
      </c>
      <c r="D459" s="373">
        <v>30063000203</v>
      </c>
      <c r="E459" s="372">
        <f>VLOOKUP(D459,'Upper Leg. by County then Tract'!$K$1:$L$319, 2,FALSE)</f>
        <v>67</v>
      </c>
    </row>
    <row r="460" spans="1:5" x14ac:dyDescent="0.3">
      <c r="A460" s="347" t="s">
        <v>65</v>
      </c>
      <c r="B460" s="347" t="s">
        <v>1800</v>
      </c>
      <c r="C460" s="354" t="s">
        <v>1907</v>
      </c>
      <c r="D460" s="286">
        <v>30063000204</v>
      </c>
      <c r="E460" s="346">
        <f>VLOOKUP(D460,'Upper Leg. by County then Tract'!$K$1:$L$319, 2,FALSE)</f>
        <v>64.3</v>
      </c>
    </row>
    <row r="461" spans="1:5" x14ac:dyDescent="0.3">
      <c r="A461" s="363" t="s">
        <v>65</v>
      </c>
      <c r="B461" s="363" t="s">
        <v>1800</v>
      </c>
      <c r="C461" s="371" t="s">
        <v>1907</v>
      </c>
      <c r="D461" s="373">
        <v>30063000300</v>
      </c>
      <c r="E461" s="372">
        <f>VLOOKUP(D461,'Upper Leg. by County then Tract'!$K$1:$L$319, 2,FALSE)</f>
        <v>59.6</v>
      </c>
    </row>
    <row r="462" spans="1:5" x14ac:dyDescent="0.3">
      <c r="A462" s="347" t="s">
        <v>65</v>
      </c>
      <c r="B462" s="347" t="s">
        <v>1800</v>
      </c>
      <c r="C462" s="354" t="s">
        <v>1907</v>
      </c>
      <c r="D462" s="286">
        <v>30063000400</v>
      </c>
      <c r="E462" s="346">
        <f>VLOOKUP(D462,'Upper Leg. by County then Tract'!$K$1:$L$319, 2,FALSE)</f>
        <v>67.8</v>
      </c>
    </row>
    <row r="463" spans="1:5" x14ac:dyDescent="0.3">
      <c r="A463" s="363" t="s">
        <v>65</v>
      </c>
      <c r="B463" s="363" t="s">
        <v>1800</v>
      </c>
      <c r="C463" s="371" t="s">
        <v>1907</v>
      </c>
      <c r="D463" s="373">
        <v>30063000501</v>
      </c>
      <c r="E463" s="372">
        <f>VLOOKUP(D463,'Upper Leg. by County then Tract'!$K$1:$L$319, 2,FALSE)</f>
        <v>64.099999999999994</v>
      </c>
    </row>
    <row r="464" spans="1:5" x14ac:dyDescent="0.3">
      <c r="A464" s="347" t="s">
        <v>65</v>
      </c>
      <c r="B464" s="347" t="s">
        <v>1800</v>
      </c>
      <c r="C464" s="354" t="s">
        <v>1907</v>
      </c>
      <c r="D464" s="286">
        <v>30063000502</v>
      </c>
      <c r="E464" s="346">
        <f>VLOOKUP(D464,'Upper Leg. by County then Tract'!$K$1:$L$319, 2,FALSE)</f>
        <v>69.3</v>
      </c>
    </row>
    <row r="465" spans="1:5" x14ac:dyDescent="0.3">
      <c r="A465" s="363" t="s">
        <v>65</v>
      </c>
      <c r="B465" s="363" t="s">
        <v>1800</v>
      </c>
      <c r="C465" s="371" t="s">
        <v>1907</v>
      </c>
      <c r="D465" s="373">
        <v>30063000700</v>
      </c>
      <c r="E465" s="372">
        <f>VLOOKUP(D465,'Upper Leg. by County then Tract'!$K$1:$L$319, 2,FALSE)</f>
        <v>65.900000000000006</v>
      </c>
    </row>
    <row r="466" spans="1:5" x14ac:dyDescent="0.3">
      <c r="A466" s="347" t="s">
        <v>65</v>
      </c>
      <c r="B466" s="347" t="s">
        <v>1800</v>
      </c>
      <c r="C466" s="354" t="s">
        <v>1907</v>
      </c>
      <c r="D466" s="286">
        <v>30063001100</v>
      </c>
      <c r="E466" s="346">
        <f>VLOOKUP(D466,'Upper Leg. by County then Tract'!$K$1:$L$319, 2,FALSE)</f>
        <v>71.900000000000006</v>
      </c>
    </row>
    <row r="467" spans="1:5" x14ac:dyDescent="0.3">
      <c r="A467" s="363" t="s">
        <v>65</v>
      </c>
      <c r="B467" s="363" t="s">
        <v>1800</v>
      </c>
      <c r="C467" s="371" t="s">
        <v>1907</v>
      </c>
      <c r="D467" s="373">
        <v>30063001401</v>
      </c>
      <c r="E467" s="372">
        <f>VLOOKUP(D467,'Upper Leg. by County then Tract'!$K$1:$L$319, 2,FALSE)</f>
        <v>66.5</v>
      </c>
    </row>
    <row r="468" spans="1:5" x14ac:dyDescent="0.3">
      <c r="A468" s="347" t="s">
        <v>65</v>
      </c>
      <c r="B468" s="347" t="s">
        <v>1800</v>
      </c>
      <c r="C468" s="354" t="s">
        <v>1907</v>
      </c>
      <c r="D468" s="286">
        <v>30063001402</v>
      </c>
      <c r="E468" s="346">
        <f>VLOOKUP(D468,'Upper Leg. by County then Tract'!$K$1:$L$319, 2,FALSE)</f>
        <v>61</v>
      </c>
    </row>
    <row r="469" spans="1:5" x14ac:dyDescent="0.3">
      <c r="A469" s="363" t="s">
        <v>65</v>
      </c>
      <c r="B469" s="363" t="s">
        <v>1808</v>
      </c>
      <c r="C469" s="371" t="s">
        <v>1908</v>
      </c>
      <c r="D469" s="373">
        <v>30063000400</v>
      </c>
      <c r="E469" s="372">
        <f>VLOOKUP(D469,'Upper Leg. by County then Tract'!$K$1:$L$319, 2,FALSE)</f>
        <v>67.8</v>
      </c>
    </row>
    <row r="470" spans="1:5" x14ac:dyDescent="0.3">
      <c r="A470" s="347" t="s">
        <v>65</v>
      </c>
      <c r="B470" s="347" t="s">
        <v>1808</v>
      </c>
      <c r="C470" s="354" t="s">
        <v>1908</v>
      </c>
      <c r="D470" s="286">
        <v>30063001401</v>
      </c>
      <c r="E470" s="346">
        <f>VLOOKUP(D470,'Upper Leg. by County then Tract'!$K$1:$L$319, 2,FALSE)</f>
        <v>66.5</v>
      </c>
    </row>
    <row r="471" spans="1:5" x14ac:dyDescent="0.3">
      <c r="A471" s="363" t="s">
        <v>65</v>
      </c>
      <c r="B471" s="363" t="s">
        <v>1808</v>
      </c>
      <c r="C471" s="371" t="s">
        <v>1908</v>
      </c>
      <c r="D471" s="373">
        <v>30063001402</v>
      </c>
      <c r="E471" s="372">
        <f>VLOOKUP(D471,'Upper Leg. by County then Tract'!$K$1:$L$319, 2,FALSE)</f>
        <v>61</v>
      </c>
    </row>
    <row r="472" spans="1:5" x14ac:dyDescent="0.3">
      <c r="A472" s="347" t="s">
        <v>65</v>
      </c>
      <c r="B472" s="347" t="s">
        <v>1808</v>
      </c>
      <c r="C472" s="354" t="s">
        <v>1908</v>
      </c>
      <c r="D472" s="286">
        <v>30063001801</v>
      </c>
      <c r="E472" s="346">
        <f>VLOOKUP(D472,'Upper Leg. by County then Tract'!$K$1:$L$319, 2,FALSE)</f>
        <v>28.6</v>
      </c>
    </row>
    <row r="473" spans="1:5" x14ac:dyDescent="0.3">
      <c r="A473" s="363" t="s">
        <v>65</v>
      </c>
      <c r="B473" s="363" t="s">
        <v>1808</v>
      </c>
      <c r="C473" s="371" t="s">
        <v>1908</v>
      </c>
      <c r="D473" s="373">
        <v>30063001802</v>
      </c>
      <c r="E473" s="372">
        <f>VLOOKUP(D473,'Upper Leg. by County then Tract'!$K$1:$L$319, 2,FALSE)</f>
        <v>31.3</v>
      </c>
    </row>
    <row r="474" spans="1:5" x14ac:dyDescent="0.3">
      <c r="A474" s="347" t="s">
        <v>65</v>
      </c>
      <c r="B474" s="347" t="s">
        <v>1801</v>
      </c>
      <c r="C474" s="354" t="s">
        <v>1909</v>
      </c>
      <c r="D474" s="286">
        <v>30063000100</v>
      </c>
      <c r="E474" s="346">
        <f>VLOOKUP(D474,'Upper Leg. by County then Tract'!$K$1:$L$319, 2,FALSE)</f>
        <v>77.5</v>
      </c>
    </row>
    <row r="475" spans="1:5" x14ac:dyDescent="0.3">
      <c r="A475" s="363" t="s">
        <v>65</v>
      </c>
      <c r="B475" s="363" t="s">
        <v>1801</v>
      </c>
      <c r="C475" s="371" t="s">
        <v>1909</v>
      </c>
      <c r="D475" s="373">
        <v>30063000203</v>
      </c>
      <c r="E475" s="372">
        <f>VLOOKUP(D475,'Upper Leg. by County then Tract'!$K$1:$L$319, 2,FALSE)</f>
        <v>67</v>
      </c>
    </row>
    <row r="476" spans="1:5" x14ac:dyDescent="0.3">
      <c r="A476" s="347" t="s">
        <v>65</v>
      </c>
      <c r="B476" s="347" t="s">
        <v>1801</v>
      </c>
      <c r="C476" s="354" t="s">
        <v>1909</v>
      </c>
      <c r="D476" s="286">
        <v>30063000204</v>
      </c>
      <c r="E476" s="346">
        <f>VLOOKUP(D476,'Upper Leg. by County then Tract'!$K$1:$L$319, 2,FALSE)</f>
        <v>64.3</v>
      </c>
    </row>
    <row r="477" spans="1:5" x14ac:dyDescent="0.3">
      <c r="A477" s="363" t="s">
        <v>65</v>
      </c>
      <c r="B477" s="363" t="s">
        <v>1801</v>
      </c>
      <c r="C477" s="371" t="s">
        <v>1909</v>
      </c>
      <c r="D477" s="373">
        <v>30063000205</v>
      </c>
      <c r="E477" s="372">
        <f>VLOOKUP(D477,'Upper Leg. by County then Tract'!$K$1:$L$319, 2,FALSE)</f>
        <v>74.3</v>
      </c>
    </row>
    <row r="478" spans="1:5" x14ac:dyDescent="0.3">
      <c r="A478" s="347" t="s">
        <v>65</v>
      </c>
      <c r="B478" s="347" t="s">
        <v>1801</v>
      </c>
      <c r="C478" s="354" t="s">
        <v>1909</v>
      </c>
      <c r="D478" s="286">
        <v>30063000206</v>
      </c>
      <c r="E478" s="346">
        <f>VLOOKUP(D478,'Upper Leg. by County then Tract'!$K$1:$L$319, 2,FALSE)</f>
        <v>77</v>
      </c>
    </row>
    <row r="479" spans="1:5" x14ac:dyDescent="0.3">
      <c r="A479" s="363" t="s">
        <v>65</v>
      </c>
      <c r="B479" s="363" t="s">
        <v>1801</v>
      </c>
      <c r="C479" s="371" t="s">
        <v>1909</v>
      </c>
      <c r="D479" s="373">
        <v>30063001401</v>
      </c>
      <c r="E479" s="372">
        <f>VLOOKUP(D479,'Upper Leg. by County then Tract'!$K$1:$L$319, 2,FALSE)</f>
        <v>66.5</v>
      </c>
    </row>
    <row r="480" spans="1:5" x14ac:dyDescent="0.3">
      <c r="A480" s="347" t="s">
        <v>65</v>
      </c>
      <c r="B480" s="347" t="s">
        <v>1801</v>
      </c>
      <c r="C480" s="354" t="s">
        <v>1909</v>
      </c>
      <c r="D480" s="286">
        <v>30063001402</v>
      </c>
      <c r="E480" s="346">
        <f>VLOOKUP(D480,'Upper Leg. by County then Tract'!$K$1:$L$319, 2,FALSE)</f>
        <v>61</v>
      </c>
    </row>
    <row r="481" spans="1:5" x14ac:dyDescent="0.3">
      <c r="A481" s="363" t="s">
        <v>65</v>
      </c>
      <c r="B481" s="363" t="s">
        <v>1801</v>
      </c>
      <c r="C481" s="371" t="s">
        <v>1909</v>
      </c>
      <c r="D481" s="373">
        <v>30063001601</v>
      </c>
      <c r="E481" s="372">
        <f>VLOOKUP(D481,'Upper Leg. by County then Tract'!$K$1:$L$319, 2,FALSE)</f>
        <v>66.2</v>
      </c>
    </row>
    <row r="482" spans="1:5" x14ac:dyDescent="0.3">
      <c r="A482" s="347" t="s">
        <v>65</v>
      </c>
      <c r="B482" s="347" t="s">
        <v>1801</v>
      </c>
      <c r="C482" s="354" t="s">
        <v>1909</v>
      </c>
      <c r="D482" s="286">
        <v>30063001602</v>
      </c>
      <c r="E482" s="346">
        <f>VLOOKUP(D482,'Upper Leg. by County then Tract'!$K$1:$L$319, 2,FALSE)</f>
        <v>65.3</v>
      </c>
    </row>
    <row r="483" spans="1:5" x14ac:dyDescent="0.3">
      <c r="A483" s="363" t="s">
        <v>65</v>
      </c>
      <c r="B483" s="363" t="s">
        <v>1801</v>
      </c>
      <c r="C483" s="371" t="s">
        <v>1909</v>
      </c>
      <c r="D483" s="373">
        <v>30063001801</v>
      </c>
      <c r="E483" s="372">
        <f>VLOOKUP(D483,'Upper Leg. by County then Tract'!$K$1:$L$319, 2,FALSE)</f>
        <v>28.6</v>
      </c>
    </row>
    <row r="484" spans="1:5" x14ac:dyDescent="0.3">
      <c r="A484" s="347" t="s">
        <v>65</v>
      </c>
      <c r="B484" s="347" t="s">
        <v>1801</v>
      </c>
      <c r="C484" s="354" t="s">
        <v>1909</v>
      </c>
      <c r="D484" s="286">
        <v>30063001802</v>
      </c>
      <c r="E484" s="346">
        <f>VLOOKUP(D484,'Upper Leg. by County then Tract'!$K$1:$L$319, 2,FALSE)</f>
        <v>31.3</v>
      </c>
    </row>
    <row r="485" spans="1:5" x14ac:dyDescent="0.3">
      <c r="A485" s="363" t="s">
        <v>65</v>
      </c>
      <c r="B485" s="363" t="s">
        <v>1803</v>
      </c>
      <c r="C485" s="371" t="s">
        <v>1910</v>
      </c>
      <c r="D485" s="373">
        <v>30063000203</v>
      </c>
      <c r="E485" s="372">
        <f>VLOOKUP(D485,'Upper Leg. by County then Tract'!$K$1:$L$319, 2,FALSE)</f>
        <v>67</v>
      </c>
    </row>
    <row r="486" spans="1:5" x14ac:dyDescent="0.3">
      <c r="A486" s="347" t="s">
        <v>65</v>
      </c>
      <c r="B486" s="347" t="s">
        <v>1803</v>
      </c>
      <c r="C486" s="354" t="s">
        <v>1910</v>
      </c>
      <c r="D486" s="286">
        <v>30063000204</v>
      </c>
      <c r="E486" s="346">
        <f>VLOOKUP(D486,'Upper Leg. by County then Tract'!$K$1:$L$319, 2,FALSE)</f>
        <v>64.3</v>
      </c>
    </row>
    <row r="487" spans="1:5" x14ac:dyDescent="0.3">
      <c r="A487" s="363" t="s">
        <v>65</v>
      </c>
      <c r="B487" s="363" t="s">
        <v>1803</v>
      </c>
      <c r="C487" s="371" t="s">
        <v>1910</v>
      </c>
      <c r="D487" s="373">
        <v>30063000205</v>
      </c>
      <c r="E487" s="372">
        <f>VLOOKUP(D487,'Upper Leg. by County then Tract'!$K$1:$L$319, 2,FALSE)</f>
        <v>74.3</v>
      </c>
    </row>
    <row r="488" spans="1:5" x14ac:dyDescent="0.3">
      <c r="A488" s="347" t="s">
        <v>65</v>
      </c>
      <c r="B488" s="347" t="s">
        <v>1803</v>
      </c>
      <c r="C488" s="354" t="s">
        <v>1910</v>
      </c>
      <c r="D488" s="286">
        <v>30063000206</v>
      </c>
      <c r="E488" s="346">
        <f>VLOOKUP(D488,'Upper Leg. by County then Tract'!$K$1:$L$319, 2,FALSE)</f>
        <v>77</v>
      </c>
    </row>
    <row r="489" spans="1:5" x14ac:dyDescent="0.3">
      <c r="A489" s="363" t="s">
        <v>65</v>
      </c>
      <c r="B489" s="363" t="s">
        <v>1803</v>
      </c>
      <c r="C489" s="371" t="s">
        <v>1910</v>
      </c>
      <c r="D489" s="373">
        <v>30063000300</v>
      </c>
      <c r="E489" s="372">
        <f>VLOOKUP(D489,'Upper Leg. by County then Tract'!$K$1:$L$319, 2,FALSE)</f>
        <v>59.6</v>
      </c>
    </row>
    <row r="490" spans="1:5" x14ac:dyDescent="0.3">
      <c r="A490" s="347" t="s">
        <v>65</v>
      </c>
      <c r="B490" s="347" t="s">
        <v>1803</v>
      </c>
      <c r="C490" s="354" t="s">
        <v>1910</v>
      </c>
      <c r="D490" s="286">
        <v>30063000700</v>
      </c>
      <c r="E490" s="346">
        <f>VLOOKUP(D490,'Upper Leg. by County then Tract'!$K$1:$L$319, 2,FALSE)</f>
        <v>65.900000000000006</v>
      </c>
    </row>
    <row r="491" spans="1:5" x14ac:dyDescent="0.3">
      <c r="A491" s="363" t="s">
        <v>65</v>
      </c>
      <c r="B491" s="363" t="s">
        <v>1803</v>
      </c>
      <c r="C491" s="371" t="s">
        <v>1910</v>
      </c>
      <c r="D491" s="373">
        <v>30063000801</v>
      </c>
      <c r="E491" s="372">
        <f>VLOOKUP(D491,'Upper Leg. by County then Tract'!$K$1:$L$319, 2,FALSE)</f>
        <v>66.099999999999994</v>
      </c>
    </row>
    <row r="492" spans="1:5" x14ac:dyDescent="0.3">
      <c r="A492" s="347" t="s">
        <v>65</v>
      </c>
      <c r="B492" s="347" t="s">
        <v>1803</v>
      </c>
      <c r="C492" s="354" t="s">
        <v>1910</v>
      </c>
      <c r="D492" s="286">
        <v>30063000802</v>
      </c>
      <c r="E492" s="346">
        <f>VLOOKUP(D492,'Upper Leg. by County then Tract'!$K$1:$L$319, 2,FALSE)</f>
        <v>70.099999999999994</v>
      </c>
    </row>
    <row r="493" spans="1:5" x14ac:dyDescent="0.3">
      <c r="A493" s="363" t="s">
        <v>65</v>
      </c>
      <c r="B493" s="363" t="s">
        <v>1803</v>
      </c>
      <c r="C493" s="371" t="s">
        <v>1910</v>
      </c>
      <c r="D493" s="373">
        <v>30063000901</v>
      </c>
      <c r="E493" s="372">
        <f>VLOOKUP(D493,'Upper Leg. by County then Tract'!$K$1:$L$319, 2,FALSE)</f>
        <v>76.5</v>
      </c>
    </row>
    <row r="494" spans="1:5" x14ac:dyDescent="0.3">
      <c r="A494" s="347" t="s">
        <v>65</v>
      </c>
      <c r="B494" s="347" t="s">
        <v>1804</v>
      </c>
      <c r="C494" s="354" t="s">
        <v>1911</v>
      </c>
      <c r="D494" s="286">
        <v>30063000205</v>
      </c>
      <c r="E494" s="346">
        <f>VLOOKUP(D494,'Upper Leg. by County then Tract'!$K$1:$L$319, 2,FALSE)</f>
        <v>74.3</v>
      </c>
    </row>
    <row r="495" spans="1:5" x14ac:dyDescent="0.3">
      <c r="A495" s="363" t="s">
        <v>65</v>
      </c>
      <c r="B495" s="363" t="s">
        <v>1804</v>
      </c>
      <c r="C495" s="371" t="s">
        <v>1911</v>
      </c>
      <c r="D495" s="373">
        <v>30063000206</v>
      </c>
      <c r="E495" s="372">
        <f>VLOOKUP(D495,'Upper Leg. by County then Tract'!$K$1:$L$319, 2,FALSE)</f>
        <v>77</v>
      </c>
    </row>
    <row r="496" spans="1:5" x14ac:dyDescent="0.3">
      <c r="A496" s="347" t="s">
        <v>65</v>
      </c>
      <c r="B496" s="347" t="s">
        <v>1804</v>
      </c>
      <c r="C496" s="354" t="s">
        <v>1911</v>
      </c>
      <c r="D496" s="286">
        <v>30063000902</v>
      </c>
      <c r="E496" s="346">
        <f>VLOOKUP(D496,'Upper Leg. by County then Tract'!$K$1:$L$319, 2,FALSE)</f>
        <v>66.099999999999994</v>
      </c>
    </row>
    <row r="497" spans="1:5" x14ac:dyDescent="0.3">
      <c r="A497" s="363" t="s">
        <v>65</v>
      </c>
      <c r="B497" s="363" t="s">
        <v>1804</v>
      </c>
      <c r="C497" s="371" t="s">
        <v>1911</v>
      </c>
      <c r="D497" s="373">
        <v>30063001601</v>
      </c>
      <c r="E497" s="372">
        <f>VLOOKUP(D497,'Upper Leg. by County then Tract'!$K$1:$L$319, 2,FALSE)</f>
        <v>66.2</v>
      </c>
    </row>
    <row r="498" spans="1:5" x14ac:dyDescent="0.3">
      <c r="A498" s="347" t="s">
        <v>65</v>
      </c>
      <c r="B498" s="347" t="s">
        <v>1804</v>
      </c>
      <c r="C498" s="354" t="s">
        <v>1911</v>
      </c>
      <c r="D498" s="286">
        <v>30063001602</v>
      </c>
      <c r="E498" s="346">
        <f>VLOOKUP(D498,'Upper Leg. by County then Tract'!$K$1:$L$319, 2,FALSE)</f>
        <v>65.3</v>
      </c>
    </row>
    <row r="499" spans="1:5" x14ac:dyDescent="0.3">
      <c r="A499" s="363" t="s">
        <v>65</v>
      </c>
      <c r="B499" s="363" t="s">
        <v>1809</v>
      </c>
      <c r="C499" s="371" t="s">
        <v>1912</v>
      </c>
      <c r="D499" s="373">
        <v>30063000205</v>
      </c>
      <c r="E499" s="372">
        <f>VLOOKUP(D499,'Upper Leg. by County then Tract'!$K$1:$L$319, 2,FALSE)</f>
        <v>74.3</v>
      </c>
    </row>
    <row r="500" spans="1:5" x14ac:dyDescent="0.3">
      <c r="A500" s="347" t="s">
        <v>65</v>
      </c>
      <c r="B500" s="347" t="s">
        <v>1809</v>
      </c>
      <c r="C500" s="354" t="s">
        <v>1912</v>
      </c>
      <c r="D500" s="286">
        <v>30063000206</v>
      </c>
      <c r="E500" s="346">
        <f>VLOOKUP(D500,'Upper Leg. by County then Tract'!$K$1:$L$319, 2,FALSE)</f>
        <v>77</v>
      </c>
    </row>
    <row r="501" spans="1:5" x14ac:dyDescent="0.3">
      <c r="A501" s="363" t="s">
        <v>65</v>
      </c>
      <c r="B501" s="363" t="s">
        <v>1809</v>
      </c>
      <c r="C501" s="371" t="s">
        <v>1912</v>
      </c>
      <c r="D501" s="373">
        <v>30063000901</v>
      </c>
      <c r="E501" s="372">
        <f>VLOOKUP(D501,'Upper Leg. by County then Tract'!$K$1:$L$319, 2,FALSE)</f>
        <v>76.5</v>
      </c>
    </row>
    <row r="502" spans="1:5" x14ac:dyDescent="0.3">
      <c r="A502" s="347" t="s">
        <v>65</v>
      </c>
      <c r="B502" s="347" t="s">
        <v>1809</v>
      </c>
      <c r="C502" s="354" t="s">
        <v>1912</v>
      </c>
      <c r="D502" s="286">
        <v>30063000902</v>
      </c>
      <c r="E502" s="346">
        <f>VLOOKUP(D502,'Upper Leg. by County then Tract'!$K$1:$L$319, 2,FALSE)</f>
        <v>66.099999999999994</v>
      </c>
    </row>
    <row r="503" spans="1:5" x14ac:dyDescent="0.3">
      <c r="A503" s="363" t="s">
        <v>65</v>
      </c>
      <c r="B503" s="363" t="s">
        <v>1809</v>
      </c>
      <c r="C503" s="371" t="s">
        <v>1912</v>
      </c>
      <c r="D503" s="373">
        <v>30063001401</v>
      </c>
      <c r="E503" s="372">
        <f>VLOOKUP(D503,'Upper Leg. by County then Tract'!$K$1:$L$319, 2,FALSE)</f>
        <v>66.5</v>
      </c>
    </row>
    <row r="504" spans="1:5" x14ac:dyDescent="0.3">
      <c r="A504" s="347" t="s">
        <v>65</v>
      </c>
      <c r="B504" s="347" t="s">
        <v>1809</v>
      </c>
      <c r="C504" s="354" t="s">
        <v>1912</v>
      </c>
      <c r="D504" s="286">
        <v>30063001402</v>
      </c>
      <c r="E504" s="346">
        <f>VLOOKUP(D504,'Upper Leg. by County then Tract'!$K$1:$L$319, 2,FALSE)</f>
        <v>61</v>
      </c>
    </row>
    <row r="505" spans="1:5" x14ac:dyDescent="0.3">
      <c r="A505" s="363" t="s">
        <v>65</v>
      </c>
      <c r="B505" s="363" t="s">
        <v>1809</v>
      </c>
      <c r="C505" s="371" t="s">
        <v>1912</v>
      </c>
      <c r="D505" s="373">
        <v>30063001501</v>
      </c>
      <c r="E505" s="372">
        <f>VLOOKUP(D505,'Upper Leg. by County then Tract'!$K$1:$L$319, 2,FALSE)</f>
        <v>70.8</v>
      </c>
    </row>
    <row r="506" spans="1:5" x14ac:dyDescent="0.3">
      <c r="A506" s="347" t="s">
        <v>65</v>
      </c>
      <c r="B506" s="347" t="s">
        <v>1809</v>
      </c>
      <c r="C506" s="354" t="s">
        <v>1912</v>
      </c>
      <c r="D506" s="286">
        <v>30063001502</v>
      </c>
      <c r="E506" s="346">
        <f>VLOOKUP(D506,'Upper Leg. by County then Tract'!$K$1:$L$319, 2,FALSE)</f>
        <v>64.3</v>
      </c>
    </row>
    <row r="507" spans="1:5" x14ac:dyDescent="0.3">
      <c r="A507" s="363" t="s">
        <v>65</v>
      </c>
      <c r="B507" s="363" t="s">
        <v>1809</v>
      </c>
      <c r="C507" s="371" t="s">
        <v>1912</v>
      </c>
      <c r="D507" s="373">
        <v>30063001601</v>
      </c>
      <c r="E507" s="372">
        <f>VLOOKUP(D507,'Upper Leg. by County then Tract'!$K$1:$L$319, 2,FALSE)</f>
        <v>66.2</v>
      </c>
    </row>
    <row r="508" spans="1:5" x14ac:dyDescent="0.3">
      <c r="A508" s="347" t="s">
        <v>65</v>
      </c>
      <c r="B508" s="347" t="s">
        <v>1809</v>
      </c>
      <c r="C508" s="354" t="s">
        <v>1912</v>
      </c>
      <c r="D508" s="286">
        <v>30063001602</v>
      </c>
      <c r="E508" s="346">
        <f>VLOOKUP(D508,'Upper Leg. by County then Tract'!$K$1:$L$319, 2,FALSE)</f>
        <v>65.3</v>
      </c>
    </row>
    <row r="509" spans="1:5" x14ac:dyDescent="0.3">
      <c r="A509" s="363" t="s">
        <v>65</v>
      </c>
      <c r="B509" s="363" t="s">
        <v>1805</v>
      </c>
      <c r="C509" s="371" t="s">
        <v>1913</v>
      </c>
      <c r="D509" s="373">
        <v>30063000205</v>
      </c>
      <c r="E509" s="372">
        <f>VLOOKUP(D509,'Upper Leg. by County then Tract'!$K$1:$L$319, 2,FALSE)</f>
        <v>74.3</v>
      </c>
    </row>
    <row r="510" spans="1:5" x14ac:dyDescent="0.3">
      <c r="A510" s="347" t="s">
        <v>65</v>
      </c>
      <c r="B510" s="347" t="s">
        <v>1805</v>
      </c>
      <c r="C510" s="354" t="s">
        <v>1913</v>
      </c>
      <c r="D510" s="286">
        <v>30063000206</v>
      </c>
      <c r="E510" s="346">
        <f>VLOOKUP(D510,'Upper Leg. by County then Tract'!$K$1:$L$319, 2,FALSE)</f>
        <v>77</v>
      </c>
    </row>
    <row r="511" spans="1:5" x14ac:dyDescent="0.3">
      <c r="A511" s="363" t="s">
        <v>65</v>
      </c>
      <c r="B511" s="363" t="s">
        <v>1805</v>
      </c>
      <c r="C511" s="371" t="s">
        <v>1913</v>
      </c>
      <c r="D511" s="373">
        <v>30063000801</v>
      </c>
      <c r="E511" s="372">
        <f>VLOOKUP(D511,'Upper Leg. by County then Tract'!$K$1:$L$319, 2,FALSE)</f>
        <v>66.099999999999994</v>
      </c>
    </row>
    <row r="512" spans="1:5" x14ac:dyDescent="0.3">
      <c r="A512" s="347" t="s">
        <v>65</v>
      </c>
      <c r="B512" s="347" t="s">
        <v>1805</v>
      </c>
      <c r="C512" s="354" t="s">
        <v>1913</v>
      </c>
      <c r="D512" s="286">
        <v>30063000802</v>
      </c>
      <c r="E512" s="346">
        <f>VLOOKUP(D512,'Upper Leg. by County then Tract'!$K$1:$L$319, 2,FALSE)</f>
        <v>70.099999999999994</v>
      </c>
    </row>
    <row r="513" spans="1:5" x14ac:dyDescent="0.3">
      <c r="A513" s="363" t="s">
        <v>65</v>
      </c>
      <c r="B513" s="363" t="s">
        <v>1805</v>
      </c>
      <c r="C513" s="371" t="s">
        <v>1913</v>
      </c>
      <c r="D513" s="373">
        <v>30063000901</v>
      </c>
      <c r="E513" s="372">
        <f>VLOOKUP(D513,'Upper Leg. by County then Tract'!$K$1:$L$319, 2,FALSE)</f>
        <v>76.5</v>
      </c>
    </row>
    <row r="514" spans="1:5" x14ac:dyDescent="0.3">
      <c r="A514" s="347" t="s">
        <v>65</v>
      </c>
      <c r="B514" s="347" t="s">
        <v>1805</v>
      </c>
      <c r="C514" s="354" t="s">
        <v>1913</v>
      </c>
      <c r="D514" s="286">
        <v>30063000902</v>
      </c>
      <c r="E514" s="346">
        <f>VLOOKUP(D514,'Upper Leg. by County then Tract'!$K$1:$L$319, 2,FALSE)</f>
        <v>66.099999999999994</v>
      </c>
    </row>
    <row r="515" spans="1:5" x14ac:dyDescent="0.3">
      <c r="A515" s="363" t="s">
        <v>65</v>
      </c>
      <c r="B515" s="363" t="s">
        <v>1805</v>
      </c>
      <c r="C515" s="371" t="s">
        <v>1913</v>
      </c>
      <c r="D515" s="373">
        <v>30063001001</v>
      </c>
      <c r="E515" s="372">
        <f>VLOOKUP(D515,'Upper Leg. by County then Tract'!$K$1:$L$319, 2,FALSE)</f>
        <v>69.2</v>
      </c>
    </row>
    <row r="516" spans="1:5" x14ac:dyDescent="0.3">
      <c r="A516" s="347" t="s">
        <v>65</v>
      </c>
      <c r="B516" s="347" t="s">
        <v>1805</v>
      </c>
      <c r="C516" s="354" t="s">
        <v>1913</v>
      </c>
      <c r="D516" s="286">
        <v>30063001002</v>
      </c>
      <c r="E516" s="346">
        <f>VLOOKUP(D516,'Upper Leg. by County then Tract'!$K$1:$L$319, 2,FALSE)</f>
        <v>66.8</v>
      </c>
    </row>
    <row r="517" spans="1:5" x14ac:dyDescent="0.3">
      <c r="A517" s="363" t="s">
        <v>65</v>
      </c>
      <c r="B517" s="363" t="s">
        <v>1805</v>
      </c>
      <c r="C517" s="371" t="s">
        <v>1913</v>
      </c>
      <c r="D517" s="373">
        <v>30063001304</v>
      </c>
      <c r="E517" s="372">
        <f>VLOOKUP(D517,'Upper Leg. by County then Tract'!$K$1:$L$319, 2,FALSE)</f>
        <v>80.900000000000006</v>
      </c>
    </row>
    <row r="518" spans="1:5" x14ac:dyDescent="0.3">
      <c r="A518" s="347" t="s">
        <v>65</v>
      </c>
      <c r="B518" s="347" t="s">
        <v>1807</v>
      </c>
      <c r="C518" s="354" t="s">
        <v>1914</v>
      </c>
      <c r="D518" s="286">
        <v>30063000901</v>
      </c>
      <c r="E518" s="346">
        <f>VLOOKUP(D518,'Upper Leg. by County then Tract'!$K$1:$L$319, 2,FALSE)</f>
        <v>76.5</v>
      </c>
    </row>
    <row r="519" spans="1:5" x14ac:dyDescent="0.3">
      <c r="A519" s="363" t="s">
        <v>65</v>
      </c>
      <c r="B519" s="363" t="s">
        <v>1807</v>
      </c>
      <c r="C519" s="371" t="s">
        <v>1914</v>
      </c>
      <c r="D519" s="373">
        <v>30063001001</v>
      </c>
      <c r="E519" s="372">
        <f>VLOOKUP(D519,'Upper Leg. by County then Tract'!$K$1:$L$319, 2,FALSE)</f>
        <v>69.2</v>
      </c>
    </row>
    <row r="520" spans="1:5" x14ac:dyDescent="0.3">
      <c r="A520" s="347" t="s">
        <v>65</v>
      </c>
      <c r="B520" s="347" t="s">
        <v>1807</v>
      </c>
      <c r="C520" s="354" t="s">
        <v>1914</v>
      </c>
      <c r="D520" s="286">
        <v>30063001002</v>
      </c>
      <c r="E520" s="346">
        <f>VLOOKUP(D520,'Upper Leg. by County then Tract'!$K$1:$L$319, 2,FALSE)</f>
        <v>66.8</v>
      </c>
    </row>
    <row r="521" spans="1:5" x14ac:dyDescent="0.3">
      <c r="A521" s="363" t="s">
        <v>65</v>
      </c>
      <c r="B521" s="363" t="s">
        <v>1807</v>
      </c>
      <c r="C521" s="371" t="s">
        <v>1914</v>
      </c>
      <c r="D521" s="373">
        <v>30063001303</v>
      </c>
      <c r="E521" s="372">
        <f>VLOOKUP(D521,'Upper Leg. by County then Tract'!$K$1:$L$319, 2,FALSE)</f>
        <v>77.8</v>
      </c>
    </row>
    <row r="522" spans="1:5" x14ac:dyDescent="0.3">
      <c r="A522" s="347" t="s">
        <v>65</v>
      </c>
      <c r="B522" s="347" t="s">
        <v>1807</v>
      </c>
      <c r="C522" s="354" t="s">
        <v>1914</v>
      </c>
      <c r="D522" s="286">
        <v>30063001304</v>
      </c>
      <c r="E522" s="346">
        <f>VLOOKUP(D522,'Upper Leg. by County then Tract'!$K$1:$L$319, 2,FALSE)</f>
        <v>80.900000000000006</v>
      </c>
    </row>
    <row r="523" spans="1:5" x14ac:dyDescent="0.3">
      <c r="A523" s="363" t="s">
        <v>65</v>
      </c>
      <c r="B523" s="363" t="s">
        <v>1810</v>
      </c>
      <c r="C523" s="371" t="s">
        <v>1915</v>
      </c>
      <c r="D523" s="373">
        <v>30063000501</v>
      </c>
      <c r="E523" s="372">
        <f>VLOOKUP(D523,'Upper Leg. by County then Tract'!$K$1:$L$319, 2,FALSE)</f>
        <v>64.099999999999994</v>
      </c>
    </row>
    <row r="524" spans="1:5" x14ac:dyDescent="0.3">
      <c r="A524" s="347" t="s">
        <v>65</v>
      </c>
      <c r="B524" s="347" t="s">
        <v>1810</v>
      </c>
      <c r="C524" s="354" t="s">
        <v>1915</v>
      </c>
      <c r="D524" s="286">
        <v>30063000502</v>
      </c>
      <c r="E524" s="346">
        <f>VLOOKUP(D524,'Upper Leg. by County then Tract'!$K$1:$L$319, 2,FALSE)</f>
        <v>69.3</v>
      </c>
    </row>
    <row r="525" spans="1:5" x14ac:dyDescent="0.3">
      <c r="A525" s="363" t="s">
        <v>65</v>
      </c>
      <c r="B525" s="363" t="s">
        <v>1810</v>
      </c>
      <c r="C525" s="371" t="s">
        <v>1915</v>
      </c>
      <c r="D525" s="373">
        <v>30063000700</v>
      </c>
      <c r="E525" s="372">
        <f>VLOOKUP(D525,'Upper Leg. by County then Tract'!$K$1:$L$319, 2,FALSE)</f>
        <v>65.900000000000006</v>
      </c>
    </row>
    <row r="526" spans="1:5" x14ac:dyDescent="0.3">
      <c r="A526" s="347" t="s">
        <v>65</v>
      </c>
      <c r="B526" s="347" t="s">
        <v>1810</v>
      </c>
      <c r="C526" s="354" t="s">
        <v>1915</v>
      </c>
      <c r="D526" s="286">
        <v>30063000801</v>
      </c>
      <c r="E526" s="346">
        <f>VLOOKUP(D526,'Upper Leg. by County then Tract'!$K$1:$L$319, 2,FALSE)</f>
        <v>66.099999999999994</v>
      </c>
    </row>
    <row r="527" spans="1:5" x14ac:dyDescent="0.3">
      <c r="A527" s="363" t="s">
        <v>65</v>
      </c>
      <c r="B527" s="363" t="s">
        <v>1810</v>
      </c>
      <c r="C527" s="371" t="s">
        <v>1915</v>
      </c>
      <c r="D527" s="373">
        <v>30063000802</v>
      </c>
      <c r="E527" s="372">
        <f>VLOOKUP(D527,'Upper Leg. by County then Tract'!$K$1:$L$319, 2,FALSE)</f>
        <v>70.099999999999994</v>
      </c>
    </row>
    <row r="528" spans="1:5" x14ac:dyDescent="0.3">
      <c r="A528" s="347" t="s">
        <v>65</v>
      </c>
      <c r="B528" s="347" t="s">
        <v>1810</v>
      </c>
      <c r="C528" s="354" t="s">
        <v>1915</v>
      </c>
      <c r="D528" s="286">
        <v>30063001001</v>
      </c>
      <c r="E528" s="346">
        <f>VLOOKUP(D528,'Upper Leg. by County then Tract'!$K$1:$L$319, 2,FALSE)</f>
        <v>69.2</v>
      </c>
    </row>
    <row r="529" spans="1:5" x14ac:dyDescent="0.3">
      <c r="A529" s="363" t="s">
        <v>65</v>
      </c>
      <c r="B529" s="363" t="s">
        <v>1810</v>
      </c>
      <c r="C529" s="371" t="s">
        <v>1915</v>
      </c>
      <c r="D529" s="373">
        <v>30063001002</v>
      </c>
      <c r="E529" s="372">
        <f>VLOOKUP(D529,'Upper Leg. by County then Tract'!$K$1:$L$319, 2,FALSE)</f>
        <v>66.8</v>
      </c>
    </row>
    <row r="530" spans="1:5" x14ac:dyDescent="0.3">
      <c r="A530" s="347" t="s">
        <v>65</v>
      </c>
      <c r="B530" s="347" t="s">
        <v>1810</v>
      </c>
      <c r="C530" s="354" t="s">
        <v>1915</v>
      </c>
      <c r="D530" s="286">
        <v>30063001100</v>
      </c>
      <c r="E530" s="346">
        <f>VLOOKUP(D530,'Upper Leg. by County then Tract'!$K$1:$L$319, 2,FALSE)</f>
        <v>71.900000000000006</v>
      </c>
    </row>
    <row r="531" spans="1:5" ht="15" thickBot="1" x14ac:dyDescent="0.35">
      <c r="A531" s="363" t="s">
        <v>65</v>
      </c>
      <c r="B531" s="363" t="s">
        <v>1810</v>
      </c>
      <c r="C531" s="371" t="s">
        <v>1915</v>
      </c>
      <c r="D531" s="373">
        <v>30063001200</v>
      </c>
      <c r="E531" s="372">
        <f>VLOOKUP(D531,'Upper Leg. by County then Tract'!$K$1:$L$319, 2,FALSE)</f>
        <v>72.400000000000006</v>
      </c>
    </row>
    <row r="532" spans="1:5" x14ac:dyDescent="0.3">
      <c r="A532" s="367" t="s">
        <v>67</v>
      </c>
      <c r="B532" s="366"/>
      <c r="C532" s="365"/>
      <c r="D532" s="366"/>
      <c r="E532" s="366"/>
    </row>
    <row r="533" spans="1:5" x14ac:dyDescent="0.3">
      <c r="A533" s="347" t="s">
        <v>67</v>
      </c>
      <c r="B533" s="347" t="s">
        <v>1534</v>
      </c>
      <c r="C533" s="354" t="s">
        <v>1861</v>
      </c>
      <c r="D533" s="286">
        <v>30065000100</v>
      </c>
      <c r="E533" s="346">
        <f>VLOOKUP(D533,'Upper Leg. by County then Tract'!$K$1:$L$319, 2,FALSE)</f>
        <v>44.3</v>
      </c>
    </row>
    <row r="534" spans="1:5" ht="15" thickBot="1" x14ac:dyDescent="0.35">
      <c r="A534" s="363" t="s">
        <v>67</v>
      </c>
      <c r="B534" s="363" t="s">
        <v>1534</v>
      </c>
      <c r="C534" s="371" t="s">
        <v>1861</v>
      </c>
      <c r="D534" s="373">
        <v>30065000200</v>
      </c>
      <c r="E534" s="372">
        <f>VLOOKUP(D534,'Upper Leg. by County then Tract'!$K$1:$L$319, 2,FALSE)</f>
        <v>54</v>
      </c>
    </row>
    <row r="535" spans="1:5" x14ac:dyDescent="0.3">
      <c r="A535" s="367" t="s">
        <v>69</v>
      </c>
      <c r="B535" s="366"/>
      <c r="C535" s="365"/>
      <c r="D535" s="366"/>
      <c r="E535" s="366"/>
    </row>
    <row r="536" spans="1:5" x14ac:dyDescent="0.3">
      <c r="A536" s="347" t="s">
        <v>69</v>
      </c>
      <c r="B536" s="347" t="s">
        <v>1783</v>
      </c>
      <c r="C536" s="354" t="s">
        <v>1878</v>
      </c>
      <c r="D536" s="286">
        <v>30067000100</v>
      </c>
      <c r="E536" s="346">
        <f>VLOOKUP(D536,'Upper Leg. by County then Tract'!$K$1:$L$319, 2,FALSE)</f>
        <v>50.9</v>
      </c>
    </row>
    <row r="537" spans="1:5" x14ac:dyDescent="0.3">
      <c r="A537" s="363" t="s">
        <v>69</v>
      </c>
      <c r="B537" s="363" t="s">
        <v>1783</v>
      </c>
      <c r="C537" s="371" t="s">
        <v>1878</v>
      </c>
      <c r="D537" s="373">
        <v>30067000200</v>
      </c>
      <c r="E537" s="372">
        <f>VLOOKUP(D537,'Upper Leg. by County then Tract'!$K$1:$L$319, 2,FALSE)</f>
        <v>44.7</v>
      </c>
    </row>
    <row r="538" spans="1:5" x14ac:dyDescent="0.3">
      <c r="A538" s="347" t="s">
        <v>69</v>
      </c>
      <c r="B538" s="347" t="s">
        <v>1783</v>
      </c>
      <c r="C538" s="354" t="s">
        <v>1878</v>
      </c>
      <c r="D538" s="286">
        <v>30067000300</v>
      </c>
      <c r="E538" s="346">
        <f>VLOOKUP(D538,'Upper Leg. by County then Tract'!$K$1:$L$319, 2,FALSE)</f>
        <v>65.7</v>
      </c>
    </row>
    <row r="539" spans="1:5" x14ac:dyDescent="0.3">
      <c r="A539" s="363" t="s">
        <v>69</v>
      </c>
      <c r="B539" s="363" t="s">
        <v>1783</v>
      </c>
      <c r="C539" s="371" t="s">
        <v>1878</v>
      </c>
      <c r="D539" s="373">
        <v>30067000400</v>
      </c>
      <c r="E539" s="372">
        <f>VLOOKUP(D539,'Upper Leg. by County then Tract'!$K$1:$L$319, 2,FALSE)</f>
        <v>66.5</v>
      </c>
    </row>
    <row r="540" spans="1:5" x14ac:dyDescent="0.3">
      <c r="A540" s="347" t="s">
        <v>69</v>
      </c>
      <c r="B540" s="347" t="s">
        <v>1783</v>
      </c>
      <c r="C540" s="354" t="s">
        <v>1878</v>
      </c>
      <c r="D540" s="286">
        <v>30067000500</v>
      </c>
      <c r="E540" s="346">
        <f>VLOOKUP(D540,'Upper Leg. by County then Tract'!$K$1:$L$319, 2,FALSE)</f>
        <v>26</v>
      </c>
    </row>
    <row r="541" spans="1:5" x14ac:dyDescent="0.3">
      <c r="A541" s="363" t="s">
        <v>69</v>
      </c>
      <c r="B541" s="363" t="s">
        <v>1783</v>
      </c>
      <c r="C541" s="371" t="s">
        <v>1878</v>
      </c>
      <c r="D541" s="373">
        <v>30067980600</v>
      </c>
      <c r="E541" s="372">
        <f>VLOOKUP(D541,'Upper Leg. by County then Tract'!$K$1:$L$319, 2,FALSE)</f>
        <v>12.1</v>
      </c>
    </row>
    <row r="542" spans="1:5" x14ac:dyDescent="0.3">
      <c r="A542" s="347" t="s">
        <v>69</v>
      </c>
      <c r="B542" s="347" t="s">
        <v>1811</v>
      </c>
      <c r="C542" s="354" t="s">
        <v>1916</v>
      </c>
      <c r="D542" s="286">
        <v>30067000100</v>
      </c>
      <c r="E542" s="346">
        <f>VLOOKUP(D542,'Upper Leg. by County then Tract'!$K$1:$L$319, 2,FALSE)</f>
        <v>50.9</v>
      </c>
    </row>
    <row r="543" spans="1:5" x14ac:dyDescent="0.3">
      <c r="A543" s="363" t="s">
        <v>69</v>
      </c>
      <c r="B543" s="363" t="s">
        <v>1811</v>
      </c>
      <c r="C543" s="371" t="s">
        <v>1916</v>
      </c>
      <c r="D543" s="373">
        <v>30067000200</v>
      </c>
      <c r="E543" s="372">
        <f>VLOOKUP(D543,'Upper Leg. by County then Tract'!$K$1:$L$319, 2,FALSE)</f>
        <v>44.7</v>
      </c>
    </row>
    <row r="544" spans="1:5" x14ac:dyDescent="0.3">
      <c r="A544" s="347" t="s">
        <v>69</v>
      </c>
      <c r="B544" s="347" t="s">
        <v>1811</v>
      </c>
      <c r="C544" s="354" t="s">
        <v>1916</v>
      </c>
      <c r="D544" s="286">
        <v>30067000300</v>
      </c>
      <c r="E544" s="346">
        <f>VLOOKUP(D544,'Upper Leg. by County then Tract'!$K$1:$L$319, 2,FALSE)</f>
        <v>65.7</v>
      </c>
    </row>
    <row r="545" spans="1:5" ht="15" thickBot="1" x14ac:dyDescent="0.35">
      <c r="A545" s="363" t="s">
        <v>69</v>
      </c>
      <c r="B545" s="363" t="s">
        <v>1811</v>
      </c>
      <c r="C545" s="371" t="s">
        <v>1916</v>
      </c>
      <c r="D545" s="373">
        <v>30067000400</v>
      </c>
      <c r="E545" s="372">
        <f>VLOOKUP(D545,'Upper Leg. by County then Tract'!$K$1:$L$319, 2,FALSE)</f>
        <v>66.5</v>
      </c>
    </row>
    <row r="546" spans="1:5" x14ac:dyDescent="0.3">
      <c r="A546" s="367" t="s">
        <v>71</v>
      </c>
      <c r="B546" s="366"/>
      <c r="C546" s="365"/>
      <c r="D546" s="366"/>
      <c r="E546" s="366"/>
    </row>
    <row r="547" spans="1:5" ht="15" thickBot="1" x14ac:dyDescent="0.35">
      <c r="A547" s="347" t="s">
        <v>71</v>
      </c>
      <c r="B547" s="347" t="s">
        <v>1509</v>
      </c>
      <c r="C547" s="354" t="s">
        <v>1866</v>
      </c>
      <c r="D547" s="286">
        <v>30069000100</v>
      </c>
      <c r="E547" s="346">
        <f>VLOOKUP(D547,'Upper Leg. by County then Tract'!$K$1:$L$319, 2,FALSE)</f>
        <v>29.3</v>
      </c>
    </row>
    <row r="548" spans="1:5" x14ac:dyDescent="0.3">
      <c r="A548" s="367" t="s">
        <v>73</v>
      </c>
      <c r="B548" s="366"/>
      <c r="C548" s="365"/>
      <c r="D548" s="366"/>
      <c r="E548" s="366"/>
    </row>
    <row r="549" spans="1:5" x14ac:dyDescent="0.3">
      <c r="A549" s="363" t="s">
        <v>73</v>
      </c>
      <c r="B549" s="363" t="s">
        <v>1528</v>
      </c>
      <c r="C549" s="371" t="s">
        <v>1844</v>
      </c>
      <c r="D549" s="373">
        <v>30071060200</v>
      </c>
      <c r="E549" s="372">
        <f>VLOOKUP(D549,'Upper Leg. by County then Tract'!$K$1:$L$319, 2,FALSE)</f>
        <v>28</v>
      </c>
    </row>
    <row r="550" spans="1:5" ht="15" thickBot="1" x14ac:dyDescent="0.35">
      <c r="A550" s="347" t="s">
        <v>73</v>
      </c>
      <c r="B550" s="347" t="s">
        <v>1529</v>
      </c>
      <c r="C550" s="354" t="s">
        <v>1845</v>
      </c>
      <c r="D550" s="286">
        <v>30071060200</v>
      </c>
      <c r="E550" s="346">
        <f>VLOOKUP(D550,'Upper Leg. by County then Tract'!$K$1:$L$319, 2,FALSE)</f>
        <v>28</v>
      </c>
    </row>
    <row r="551" spans="1:5" x14ac:dyDescent="0.3">
      <c r="A551" s="367" t="s">
        <v>75</v>
      </c>
      <c r="B551" s="366"/>
      <c r="C551" s="365"/>
      <c r="D551" s="366"/>
      <c r="E551" s="366"/>
    </row>
    <row r="552" spans="1:5" x14ac:dyDescent="0.3">
      <c r="A552" s="347" t="s">
        <v>75</v>
      </c>
      <c r="B552" s="347" t="s">
        <v>1516</v>
      </c>
      <c r="C552" s="354" t="s">
        <v>1877</v>
      </c>
      <c r="D552" s="286">
        <v>30073977200</v>
      </c>
      <c r="E552" s="346">
        <f>VLOOKUP(D552,'Upper Leg. by County then Tract'!$K$1:$L$319, 2,FALSE)</f>
        <v>39.1</v>
      </c>
    </row>
    <row r="553" spans="1:5" x14ac:dyDescent="0.3">
      <c r="A553" s="363" t="s">
        <v>75</v>
      </c>
      <c r="B553" s="363" t="s">
        <v>1507</v>
      </c>
      <c r="C553" s="371" t="s">
        <v>1895</v>
      </c>
      <c r="D553" s="373">
        <v>30073977000</v>
      </c>
      <c r="E553" s="372">
        <f>VLOOKUP(D553,'Upper Leg. by County then Tract'!$K$1:$L$319, 2,FALSE)</f>
        <v>58.9</v>
      </c>
    </row>
    <row r="554" spans="1:5" x14ac:dyDescent="0.3">
      <c r="A554" s="347" t="s">
        <v>75</v>
      </c>
      <c r="B554" s="347" t="s">
        <v>1507</v>
      </c>
      <c r="C554" s="354" t="s">
        <v>1895</v>
      </c>
      <c r="D554" s="286">
        <v>30073977200</v>
      </c>
      <c r="E554" s="346">
        <f>VLOOKUP(D554,'Upper Leg. by County then Tract'!$K$1:$L$319, 2,FALSE)</f>
        <v>39.1</v>
      </c>
    </row>
    <row r="555" spans="1:5" ht="15" thickBot="1" x14ac:dyDescent="0.35">
      <c r="A555" s="363" t="s">
        <v>75</v>
      </c>
      <c r="B555" s="363" t="s">
        <v>1517</v>
      </c>
      <c r="C555" s="371" t="s">
        <v>1889</v>
      </c>
      <c r="D555" s="373">
        <v>30073977000</v>
      </c>
      <c r="E555" s="372">
        <f>VLOOKUP(D555,'Upper Leg. by County then Tract'!$K$1:$L$319, 2,FALSE)</f>
        <v>58.9</v>
      </c>
    </row>
    <row r="556" spans="1:5" x14ac:dyDescent="0.3">
      <c r="A556" s="367" t="s">
        <v>77</v>
      </c>
      <c r="B556" s="366"/>
      <c r="C556" s="365"/>
      <c r="D556" s="366"/>
      <c r="E556" s="366"/>
    </row>
    <row r="557" spans="1:5" x14ac:dyDescent="0.3">
      <c r="A557" s="347" t="s">
        <v>77</v>
      </c>
      <c r="B557" s="347" t="s">
        <v>1546</v>
      </c>
      <c r="C557" s="354" t="s">
        <v>1848</v>
      </c>
      <c r="D557" s="286">
        <v>30075000100</v>
      </c>
      <c r="E557" s="346">
        <f>VLOOKUP(D557,'Upper Leg. by County then Tract'!$K$1:$L$319, 2,FALSE)</f>
        <v>39.700000000000003</v>
      </c>
    </row>
    <row r="558" spans="1:5" ht="15" thickBot="1" x14ac:dyDescent="0.35">
      <c r="A558" s="363" t="s">
        <v>77</v>
      </c>
      <c r="B558" s="363" t="s">
        <v>1535</v>
      </c>
      <c r="C558" s="371" t="s">
        <v>1842</v>
      </c>
      <c r="D558" s="373">
        <v>30075000100</v>
      </c>
      <c r="E558" s="372">
        <f>VLOOKUP(D558,'Upper Leg. by County then Tract'!$K$1:$L$319, 2,FALSE)</f>
        <v>39.700000000000003</v>
      </c>
    </row>
    <row r="559" spans="1:5" x14ac:dyDescent="0.3">
      <c r="A559" s="367" t="s">
        <v>79</v>
      </c>
      <c r="B559" s="366"/>
      <c r="C559" s="365"/>
      <c r="D559" s="366"/>
      <c r="E559" s="366"/>
    </row>
    <row r="560" spans="1:5" x14ac:dyDescent="0.3">
      <c r="A560" s="347" t="s">
        <v>79</v>
      </c>
      <c r="B560" s="347" t="s">
        <v>1776</v>
      </c>
      <c r="C560" s="354" t="s">
        <v>1865</v>
      </c>
      <c r="D560" s="286">
        <v>30077000200</v>
      </c>
      <c r="E560" s="346">
        <f>VLOOKUP(D560,'Upper Leg. by County then Tract'!$K$1:$L$319, 2,FALSE)</f>
        <v>61</v>
      </c>
    </row>
    <row r="561" spans="1:5" x14ac:dyDescent="0.3">
      <c r="A561" s="363" t="s">
        <v>79</v>
      </c>
      <c r="B561" s="363" t="s">
        <v>1793</v>
      </c>
      <c r="C561" s="371" t="s">
        <v>1897</v>
      </c>
      <c r="D561" s="373">
        <v>30077000100</v>
      </c>
      <c r="E561" s="372">
        <f>VLOOKUP(D561,'Upper Leg. by County then Tract'!$K$1:$L$319, 2,FALSE)</f>
        <v>40.700000000000003</v>
      </c>
    </row>
    <row r="562" spans="1:5" ht="15" thickBot="1" x14ac:dyDescent="0.35">
      <c r="A562" s="347" t="s">
        <v>79</v>
      </c>
      <c r="B562" s="347" t="s">
        <v>1793</v>
      </c>
      <c r="C562" s="354" t="s">
        <v>1897</v>
      </c>
      <c r="D562" s="286">
        <v>30077000200</v>
      </c>
      <c r="E562" s="346">
        <f>VLOOKUP(D562,'Upper Leg. by County then Tract'!$K$1:$L$319, 2,FALSE)</f>
        <v>61</v>
      </c>
    </row>
    <row r="563" spans="1:5" x14ac:dyDescent="0.3">
      <c r="A563" s="367" t="s">
        <v>81</v>
      </c>
      <c r="B563" s="366"/>
      <c r="C563" s="365"/>
      <c r="D563" s="366"/>
      <c r="E563" s="366"/>
    </row>
    <row r="564" spans="1:5" ht="15" thickBot="1" x14ac:dyDescent="0.35">
      <c r="A564" s="363" t="s">
        <v>81</v>
      </c>
      <c r="B564" s="363" t="s">
        <v>1546</v>
      </c>
      <c r="C564" s="371" t="s">
        <v>1848</v>
      </c>
      <c r="D564" s="373">
        <v>30079000100</v>
      </c>
      <c r="E564" s="372">
        <f>VLOOKUP(D564,'Upper Leg. by County then Tract'!$K$1:$L$319, 2,FALSE)</f>
        <v>32.700000000000003</v>
      </c>
    </row>
    <row r="565" spans="1:5" x14ac:dyDescent="0.3">
      <c r="A565" s="367" t="s">
        <v>83</v>
      </c>
      <c r="B565" s="366"/>
      <c r="C565" s="365"/>
      <c r="D565" s="366"/>
      <c r="E565" s="366"/>
    </row>
    <row r="566" spans="1:5" x14ac:dyDescent="0.3">
      <c r="A566" s="347" t="s">
        <v>83</v>
      </c>
      <c r="B566" s="347" t="s">
        <v>1812</v>
      </c>
      <c r="C566" s="354" t="s">
        <v>1917</v>
      </c>
      <c r="D566" s="286">
        <v>30081000203</v>
      </c>
      <c r="E566" s="346">
        <f>VLOOKUP(D566,'Upper Leg. by County then Tract'!$K$1:$L$319, 2,FALSE)</f>
        <v>74.099999999999994</v>
      </c>
    </row>
    <row r="567" spans="1:5" x14ac:dyDescent="0.3">
      <c r="A567" s="363" t="s">
        <v>83</v>
      </c>
      <c r="B567" s="363" t="s">
        <v>1812</v>
      </c>
      <c r="C567" s="371" t="s">
        <v>1917</v>
      </c>
      <c r="D567" s="373">
        <v>30081000204</v>
      </c>
      <c r="E567" s="372">
        <f>VLOOKUP(D567,'Upper Leg. by County then Tract'!$K$1:$L$319, 2,FALSE)</f>
        <v>66.400000000000006</v>
      </c>
    </row>
    <row r="568" spans="1:5" x14ac:dyDescent="0.3">
      <c r="A568" s="347" t="s">
        <v>83</v>
      </c>
      <c r="B568" s="347" t="s">
        <v>1812</v>
      </c>
      <c r="C568" s="354" t="s">
        <v>1917</v>
      </c>
      <c r="D568" s="286">
        <v>30081000300</v>
      </c>
      <c r="E568" s="346">
        <f>VLOOKUP(D568,'Upper Leg. by County then Tract'!$K$1:$L$319, 2,FALSE)</f>
        <v>51.6</v>
      </c>
    </row>
    <row r="569" spans="1:5" x14ac:dyDescent="0.3">
      <c r="A569" s="347" t="s">
        <v>83</v>
      </c>
      <c r="B569" s="347" t="s">
        <v>1812</v>
      </c>
      <c r="C569" s="354" t="s">
        <v>1917</v>
      </c>
      <c r="D569" s="286">
        <v>30081000401</v>
      </c>
      <c r="E569" s="346">
        <f>VLOOKUP(D569,'Upper Leg. by County then Tract'!$K$1:$L$319, 2,FALSE)</f>
        <v>61.2</v>
      </c>
    </row>
    <row r="570" spans="1:5" x14ac:dyDescent="0.3">
      <c r="A570" s="363" t="s">
        <v>83</v>
      </c>
      <c r="B570" s="363" t="s">
        <v>1812</v>
      </c>
      <c r="C570" s="371" t="s">
        <v>1917</v>
      </c>
      <c r="D570" s="373">
        <v>30081000402</v>
      </c>
      <c r="E570" s="372">
        <f>VLOOKUP(D570,'Upper Leg. by County then Tract'!$K$1:$L$319, 2,FALSE)</f>
        <v>62.6</v>
      </c>
    </row>
    <row r="571" spans="1:5" x14ac:dyDescent="0.3">
      <c r="A571" s="347" t="s">
        <v>83</v>
      </c>
      <c r="B571" s="347" t="s">
        <v>1812</v>
      </c>
      <c r="C571" s="354" t="s">
        <v>1917</v>
      </c>
      <c r="D571" s="286">
        <v>30081000501</v>
      </c>
      <c r="E571" s="346">
        <f>VLOOKUP(D571,'Upper Leg. by County then Tract'!$K$1:$L$319, 2,FALSE)</f>
        <v>62</v>
      </c>
    </row>
    <row r="572" spans="1:5" x14ac:dyDescent="0.3">
      <c r="A572" s="347" t="s">
        <v>83</v>
      </c>
      <c r="B572" s="347" t="s">
        <v>1812</v>
      </c>
      <c r="C572" s="354" t="s">
        <v>1917</v>
      </c>
      <c r="D572" s="286">
        <v>30081000502</v>
      </c>
      <c r="E572" s="346">
        <f>VLOOKUP(D572,'Upper Leg. by County then Tract'!$K$1:$L$319, 2,FALSE)</f>
        <v>66.599999999999994</v>
      </c>
    </row>
    <row r="573" spans="1:5" x14ac:dyDescent="0.3">
      <c r="A573" s="363" t="s">
        <v>83</v>
      </c>
      <c r="B573" s="363" t="s">
        <v>1812</v>
      </c>
      <c r="C573" s="371" t="s">
        <v>1917</v>
      </c>
      <c r="D573" s="373">
        <v>30081000601</v>
      </c>
      <c r="E573" s="372">
        <f>VLOOKUP(D573,'Upper Leg. by County then Tract'!$K$1:$L$319, 2,FALSE)</f>
        <v>70.099999999999994</v>
      </c>
    </row>
    <row r="574" spans="1:5" x14ac:dyDescent="0.3">
      <c r="A574" s="347" t="s">
        <v>83</v>
      </c>
      <c r="B574" s="347" t="s">
        <v>1812</v>
      </c>
      <c r="C574" s="354" t="s">
        <v>1917</v>
      </c>
      <c r="D574" s="286">
        <v>30081000602</v>
      </c>
      <c r="E574" s="346">
        <f>VLOOKUP(D574,'Upper Leg. by County then Tract'!$K$1:$L$319, 2,FALSE)</f>
        <v>66.900000000000006</v>
      </c>
    </row>
    <row r="575" spans="1:5" x14ac:dyDescent="0.3">
      <c r="A575" s="347" t="s">
        <v>83</v>
      </c>
      <c r="B575" s="347" t="s">
        <v>1812</v>
      </c>
      <c r="C575" s="354" t="s">
        <v>1917</v>
      </c>
      <c r="D575" s="286">
        <v>30081000700</v>
      </c>
      <c r="E575" s="346">
        <f>VLOOKUP(D575,'Upper Leg. by County then Tract'!$K$1:$L$319, 2,FALSE)</f>
        <v>47.8</v>
      </c>
    </row>
    <row r="576" spans="1:5" x14ac:dyDescent="0.3">
      <c r="A576" s="363" t="s">
        <v>83</v>
      </c>
      <c r="B576" s="363" t="s">
        <v>1812</v>
      </c>
      <c r="C576" s="371" t="s">
        <v>1917</v>
      </c>
      <c r="D576" s="373">
        <v>30081000800</v>
      </c>
      <c r="E576" s="372">
        <f>VLOOKUP(D576,'Upper Leg. by County then Tract'!$K$1:$L$319, 2,FALSE)</f>
        <v>27.7</v>
      </c>
    </row>
    <row r="577" spans="1:5" x14ac:dyDescent="0.3">
      <c r="A577" s="347" t="s">
        <v>83</v>
      </c>
      <c r="B577" s="347" t="s">
        <v>1813</v>
      </c>
      <c r="C577" s="354" t="s">
        <v>1918</v>
      </c>
      <c r="D577" s="286">
        <v>30081000402</v>
      </c>
      <c r="E577" s="346">
        <f>VLOOKUP(D577,'Upper Leg. by County then Tract'!$K$1:$L$319, 2,FALSE)</f>
        <v>62.6</v>
      </c>
    </row>
    <row r="578" spans="1:5" x14ac:dyDescent="0.3">
      <c r="A578" s="347" t="s">
        <v>83</v>
      </c>
      <c r="B578" s="347" t="s">
        <v>1813</v>
      </c>
      <c r="C578" s="354" t="s">
        <v>1918</v>
      </c>
      <c r="D578" s="286">
        <v>30081000501</v>
      </c>
      <c r="E578" s="346">
        <f>VLOOKUP(D578,'Upper Leg. by County then Tract'!$K$1:$L$319, 2,FALSE)</f>
        <v>62</v>
      </c>
    </row>
    <row r="579" spans="1:5" x14ac:dyDescent="0.3">
      <c r="A579" s="363" t="s">
        <v>83</v>
      </c>
      <c r="B579" s="363" t="s">
        <v>1813</v>
      </c>
      <c r="C579" s="371" t="s">
        <v>1918</v>
      </c>
      <c r="D579" s="373">
        <v>30081000502</v>
      </c>
      <c r="E579" s="372">
        <f>VLOOKUP(D579,'Upper Leg. by County then Tract'!$K$1:$L$319, 2,FALSE)</f>
        <v>66.599999999999994</v>
      </c>
    </row>
    <row r="580" spans="1:5" x14ac:dyDescent="0.3">
      <c r="A580" s="347" t="s">
        <v>83</v>
      </c>
      <c r="B580" s="347" t="s">
        <v>1813</v>
      </c>
      <c r="C580" s="354" t="s">
        <v>1918</v>
      </c>
      <c r="D580" s="286">
        <v>30081000601</v>
      </c>
      <c r="E580" s="346">
        <f>VLOOKUP(D580,'Upper Leg. by County then Tract'!$K$1:$L$319, 2,FALSE)</f>
        <v>70.099999999999994</v>
      </c>
    </row>
    <row r="581" spans="1:5" x14ac:dyDescent="0.3">
      <c r="A581" s="347" t="s">
        <v>83</v>
      </c>
      <c r="B581" s="347" t="s">
        <v>1813</v>
      </c>
      <c r="C581" s="354" t="s">
        <v>1918</v>
      </c>
      <c r="D581" s="286">
        <v>30081000602</v>
      </c>
      <c r="E581" s="346">
        <f>VLOOKUP(D581,'Upper Leg. by County then Tract'!$K$1:$L$319, 2,FALSE)</f>
        <v>66.900000000000006</v>
      </c>
    </row>
    <row r="582" spans="1:5" x14ac:dyDescent="0.3">
      <c r="A582" s="363" t="s">
        <v>83</v>
      </c>
      <c r="B582" s="363" t="s">
        <v>1814</v>
      </c>
      <c r="C582" s="371" t="s">
        <v>1919</v>
      </c>
      <c r="D582" s="373">
        <v>30081000201</v>
      </c>
      <c r="E582" s="372">
        <f>VLOOKUP(D582,'Upper Leg. by County then Tract'!$K$1:$L$319, 2,FALSE)</f>
        <v>64.400000000000006</v>
      </c>
    </row>
    <row r="583" spans="1:5" x14ac:dyDescent="0.3">
      <c r="A583" s="347" t="s">
        <v>83</v>
      </c>
      <c r="B583" s="347" t="s">
        <v>1814</v>
      </c>
      <c r="C583" s="354" t="s">
        <v>1919</v>
      </c>
      <c r="D583" s="286">
        <v>30081000203</v>
      </c>
      <c r="E583" s="346">
        <f>VLOOKUP(D583,'Upper Leg. by County then Tract'!$K$1:$L$319, 2,FALSE)</f>
        <v>74.099999999999994</v>
      </c>
    </row>
    <row r="584" spans="1:5" x14ac:dyDescent="0.3">
      <c r="A584" s="347" t="s">
        <v>83</v>
      </c>
      <c r="B584" s="347" t="s">
        <v>1814</v>
      </c>
      <c r="C584" s="354" t="s">
        <v>1919</v>
      </c>
      <c r="D584" s="286">
        <v>30081000204</v>
      </c>
      <c r="E584" s="346">
        <f>VLOOKUP(D584,'Upper Leg. by County then Tract'!$K$1:$L$319, 2,FALSE)</f>
        <v>66.400000000000006</v>
      </c>
    </row>
    <row r="585" spans="1:5" x14ac:dyDescent="0.3">
      <c r="A585" s="363" t="s">
        <v>83</v>
      </c>
      <c r="B585" s="363" t="s">
        <v>1814</v>
      </c>
      <c r="C585" s="371" t="s">
        <v>1919</v>
      </c>
      <c r="D585" s="373">
        <v>30081000300</v>
      </c>
      <c r="E585" s="372">
        <f>VLOOKUP(D585,'Upper Leg. by County then Tract'!$K$1:$L$319, 2,FALSE)</f>
        <v>51.6</v>
      </c>
    </row>
    <row r="586" spans="1:5" x14ac:dyDescent="0.3">
      <c r="A586" s="347" t="s">
        <v>83</v>
      </c>
      <c r="B586" s="347" t="s">
        <v>1814</v>
      </c>
      <c r="C586" s="354" t="s">
        <v>1919</v>
      </c>
      <c r="D586" s="286">
        <v>30081000401</v>
      </c>
      <c r="E586" s="346">
        <f>VLOOKUP(D586,'Upper Leg. by County then Tract'!$K$1:$L$319, 2,FALSE)</f>
        <v>61.2</v>
      </c>
    </row>
    <row r="587" spans="1:5" x14ac:dyDescent="0.3">
      <c r="A587" s="347" t="s">
        <v>83</v>
      </c>
      <c r="B587" s="347" t="s">
        <v>1814</v>
      </c>
      <c r="C587" s="354" t="s">
        <v>1919</v>
      </c>
      <c r="D587" s="286">
        <v>30081000402</v>
      </c>
      <c r="E587" s="346">
        <f>VLOOKUP(D587,'Upper Leg. by County then Tract'!$K$1:$L$319, 2,FALSE)</f>
        <v>62.6</v>
      </c>
    </row>
    <row r="588" spans="1:5" x14ac:dyDescent="0.3">
      <c r="A588" s="363" t="s">
        <v>83</v>
      </c>
      <c r="B588" s="363" t="s">
        <v>1815</v>
      </c>
      <c r="C588" s="371" t="s">
        <v>1920</v>
      </c>
      <c r="D588" s="373">
        <v>30081000100</v>
      </c>
      <c r="E588" s="372">
        <f>VLOOKUP(D588,'Upper Leg. by County then Tract'!$K$1:$L$319, 2,FALSE)</f>
        <v>70.099999999999994</v>
      </c>
    </row>
    <row r="589" spans="1:5" x14ac:dyDescent="0.3">
      <c r="A589" s="347" t="s">
        <v>83</v>
      </c>
      <c r="B589" s="347" t="s">
        <v>1815</v>
      </c>
      <c r="C589" s="354" t="s">
        <v>1920</v>
      </c>
      <c r="D589" s="286">
        <v>30081000201</v>
      </c>
      <c r="E589" s="346">
        <f>VLOOKUP(D589,'Upper Leg. by County then Tract'!$K$1:$L$319, 2,FALSE)</f>
        <v>64.400000000000006</v>
      </c>
    </row>
    <row r="590" spans="1:5" x14ac:dyDescent="0.3">
      <c r="A590" s="363" t="s">
        <v>83</v>
      </c>
      <c r="B590" s="363" t="s">
        <v>1815</v>
      </c>
      <c r="C590" s="371" t="s">
        <v>1920</v>
      </c>
      <c r="D590" s="373">
        <v>30081000203</v>
      </c>
      <c r="E590" s="372">
        <f>VLOOKUP(D590,'Upper Leg. by County then Tract'!$K$1:$L$319, 2,FALSE)</f>
        <v>74.099999999999994</v>
      </c>
    </row>
    <row r="591" spans="1:5" ht="15" thickBot="1" x14ac:dyDescent="0.35">
      <c r="A591" s="347" t="s">
        <v>83</v>
      </c>
      <c r="B591" s="347" t="s">
        <v>1815</v>
      </c>
      <c r="C591" s="354" t="s">
        <v>1920</v>
      </c>
      <c r="D591" s="286">
        <v>30081000204</v>
      </c>
      <c r="E591" s="346">
        <f>VLOOKUP(D591,'Upper Leg. by County then Tract'!$K$1:$L$319, 2,FALSE)</f>
        <v>66.400000000000006</v>
      </c>
    </row>
    <row r="592" spans="1:5" x14ac:dyDescent="0.3">
      <c r="A592" s="374" t="s">
        <v>85</v>
      </c>
      <c r="B592" s="375"/>
      <c r="C592" s="376"/>
      <c r="D592" s="375"/>
      <c r="E592" s="375"/>
    </row>
    <row r="593" spans="1:5" x14ac:dyDescent="0.3">
      <c r="A593" s="363" t="s">
        <v>85</v>
      </c>
      <c r="B593" s="363" t="s">
        <v>1508</v>
      </c>
      <c r="C593" s="371" t="s">
        <v>1921</v>
      </c>
      <c r="D593" s="373">
        <v>30083070100</v>
      </c>
      <c r="E593" s="372">
        <f>VLOOKUP(D593,'Upper Leg. by County then Tract'!$K$1:$L$319, 2,FALSE)</f>
        <v>42.4</v>
      </c>
    </row>
    <row r="594" spans="1:5" x14ac:dyDescent="0.3">
      <c r="A594" s="347" t="s">
        <v>85</v>
      </c>
      <c r="B594" s="347" t="s">
        <v>1508</v>
      </c>
      <c r="C594" s="354" t="s">
        <v>1921</v>
      </c>
      <c r="D594" s="286">
        <v>30083070200</v>
      </c>
      <c r="E594" s="346">
        <f>VLOOKUP(D594,'Upper Leg. by County then Tract'!$K$1:$L$319, 2,FALSE)</f>
        <v>37.4</v>
      </c>
    </row>
    <row r="595" spans="1:5" x14ac:dyDescent="0.3">
      <c r="A595" s="363" t="s">
        <v>85</v>
      </c>
      <c r="B595" s="363" t="s">
        <v>1508</v>
      </c>
      <c r="C595" s="371" t="s">
        <v>1921</v>
      </c>
      <c r="D595" s="373">
        <v>30083070301</v>
      </c>
      <c r="E595" s="372">
        <f>VLOOKUP(D595,'Upper Leg. by County then Tract'!$K$1:$L$319, 2,FALSE)</f>
        <v>55.1</v>
      </c>
    </row>
    <row r="596" spans="1:5" x14ac:dyDescent="0.3">
      <c r="A596" s="347" t="s">
        <v>85</v>
      </c>
      <c r="B596" s="347" t="s">
        <v>1508</v>
      </c>
      <c r="C596" s="354" t="s">
        <v>1921</v>
      </c>
      <c r="D596" s="286">
        <v>30083070302</v>
      </c>
      <c r="E596" s="346">
        <f>VLOOKUP(D596,'Upper Leg. by County then Tract'!$K$1:$L$319, 2,FALSE)</f>
        <v>64.3</v>
      </c>
    </row>
    <row r="597" spans="1:5" ht="15" thickBot="1" x14ac:dyDescent="0.35">
      <c r="A597" s="363" t="s">
        <v>85</v>
      </c>
      <c r="B597" s="363" t="s">
        <v>1508</v>
      </c>
      <c r="C597" s="371" t="s">
        <v>1921</v>
      </c>
      <c r="D597" s="373">
        <v>30083070302</v>
      </c>
      <c r="E597" s="372">
        <f>VLOOKUP(D597,'Upper Leg. by County then Tract'!$K$1:$L$319, 2,FALSE)</f>
        <v>64.3</v>
      </c>
    </row>
    <row r="598" spans="1:5" x14ac:dyDescent="0.3">
      <c r="A598" s="367" t="s">
        <v>87</v>
      </c>
      <c r="B598" s="366"/>
      <c r="C598" s="365"/>
      <c r="D598" s="366"/>
      <c r="E598" s="366"/>
    </row>
    <row r="599" spans="1:5" x14ac:dyDescent="0.3">
      <c r="A599" s="347" t="s">
        <v>87</v>
      </c>
      <c r="B599" s="347" t="s">
        <v>1527</v>
      </c>
      <c r="C599" s="354" t="s">
        <v>1922</v>
      </c>
      <c r="D599" s="286">
        <v>30085940001</v>
      </c>
      <c r="E599" s="346">
        <f>VLOOKUP(D599,'Upper Leg. by County then Tract'!$K$1:$L$319, 2,FALSE)</f>
        <v>37.5</v>
      </c>
    </row>
    <row r="600" spans="1:5" x14ac:dyDescent="0.3">
      <c r="A600" s="363" t="s">
        <v>87</v>
      </c>
      <c r="B600" s="363" t="s">
        <v>1527</v>
      </c>
      <c r="C600" s="371" t="s">
        <v>1922</v>
      </c>
      <c r="D600" s="373">
        <v>30085940002</v>
      </c>
      <c r="E600" s="372">
        <f>VLOOKUP(D600,'Upper Leg. by County then Tract'!$K$1:$L$319, 2,FALSE)</f>
        <v>24.2</v>
      </c>
    </row>
    <row r="601" spans="1:5" x14ac:dyDescent="0.3">
      <c r="A601" s="347" t="s">
        <v>87</v>
      </c>
      <c r="B601" s="347" t="s">
        <v>1530</v>
      </c>
      <c r="C601" s="354" t="s">
        <v>1862</v>
      </c>
      <c r="D601" s="286">
        <v>30085080100</v>
      </c>
      <c r="E601" s="346">
        <f>VLOOKUP(D601,'Upper Leg. by County then Tract'!$K$1:$L$319, 2,FALSE)</f>
        <v>39.1</v>
      </c>
    </row>
    <row r="602" spans="1:5" x14ac:dyDescent="0.3">
      <c r="A602" s="363" t="s">
        <v>87</v>
      </c>
      <c r="B602" s="363" t="s">
        <v>1530</v>
      </c>
      <c r="C602" s="371" t="s">
        <v>1862</v>
      </c>
      <c r="D602" s="373">
        <v>30085940001</v>
      </c>
      <c r="E602" s="372">
        <f>VLOOKUP(D602,'Upper Leg. by County then Tract'!$K$1:$L$319, 2,FALSE)</f>
        <v>37.5</v>
      </c>
    </row>
    <row r="603" spans="1:5" ht="15" thickBot="1" x14ac:dyDescent="0.35">
      <c r="A603" s="347" t="s">
        <v>87</v>
      </c>
      <c r="B603" s="347" t="s">
        <v>1530</v>
      </c>
      <c r="C603" s="354" t="s">
        <v>1862</v>
      </c>
      <c r="D603" s="286">
        <v>30085940002</v>
      </c>
      <c r="E603" s="346">
        <f>VLOOKUP(D603,'Upper Leg. by County then Tract'!$K$1:$L$319, 2,FALSE)</f>
        <v>24.2</v>
      </c>
    </row>
    <row r="604" spans="1:5" x14ac:dyDescent="0.3">
      <c r="A604" s="367" t="s">
        <v>89</v>
      </c>
      <c r="B604" s="366"/>
      <c r="C604" s="365"/>
      <c r="D604" s="366"/>
      <c r="E604" s="366"/>
    </row>
    <row r="605" spans="1:5" x14ac:dyDescent="0.3">
      <c r="A605" s="347" t="s">
        <v>89</v>
      </c>
      <c r="B605" s="347" t="s">
        <v>1518</v>
      </c>
      <c r="C605" s="354" t="s">
        <v>1860</v>
      </c>
      <c r="D605" s="286">
        <v>30087000100</v>
      </c>
      <c r="E605" s="346">
        <f>VLOOKUP(D605,'Upper Leg. by County then Tract'!$K$1:$L$319, 2,FALSE)</f>
        <v>44.8</v>
      </c>
    </row>
    <row r="606" spans="1:5" x14ac:dyDescent="0.3">
      <c r="A606" s="363" t="s">
        <v>89</v>
      </c>
      <c r="B606" s="363" t="s">
        <v>1518</v>
      </c>
      <c r="C606" s="371" t="s">
        <v>1860</v>
      </c>
      <c r="D606" s="373">
        <v>30087000200</v>
      </c>
      <c r="E606" s="372">
        <f>VLOOKUP(D606,'Upper Leg. by County then Tract'!$K$1:$L$319, 2,FALSE)</f>
        <v>35.1</v>
      </c>
    </row>
    <row r="607" spans="1:5" x14ac:dyDescent="0.3">
      <c r="A607" s="347" t="s">
        <v>89</v>
      </c>
      <c r="B607" s="347" t="s">
        <v>1518</v>
      </c>
      <c r="C607" s="354" t="s">
        <v>1860</v>
      </c>
      <c r="D607" s="286">
        <v>30087000300</v>
      </c>
      <c r="E607" s="346">
        <f>VLOOKUP(D607,'Upper Leg. by County then Tract'!$K$1:$L$319, 2,FALSE)</f>
        <v>48.7</v>
      </c>
    </row>
    <row r="608" spans="1:5" x14ac:dyDescent="0.3">
      <c r="A608" s="363" t="s">
        <v>89</v>
      </c>
      <c r="B608" s="363" t="s">
        <v>1535</v>
      </c>
      <c r="C608" s="371" t="s">
        <v>1842</v>
      </c>
      <c r="D608" s="373">
        <v>30087000200</v>
      </c>
      <c r="E608" s="372">
        <f>VLOOKUP(D608,'Upper Leg. by County then Tract'!$K$1:$L$319, 2,FALSE)</f>
        <v>35.1</v>
      </c>
    </row>
    <row r="609" spans="1:5" x14ac:dyDescent="0.3">
      <c r="A609" s="347" t="s">
        <v>89</v>
      </c>
      <c r="B609" s="347" t="s">
        <v>1535</v>
      </c>
      <c r="C609" s="354" t="s">
        <v>1842</v>
      </c>
      <c r="D609" s="286">
        <v>30087000300</v>
      </c>
      <c r="E609" s="346">
        <f>VLOOKUP(D609,'Upper Leg. by County then Tract'!$K$1:$L$319, 2,FALSE)</f>
        <v>48.7</v>
      </c>
    </row>
    <row r="610" spans="1:5" ht="15" thickBot="1" x14ac:dyDescent="0.35">
      <c r="A610" s="363" t="s">
        <v>89</v>
      </c>
      <c r="B610" s="363" t="s">
        <v>1535</v>
      </c>
      <c r="C610" s="371" t="s">
        <v>1842</v>
      </c>
      <c r="D610" s="373">
        <v>30087940400</v>
      </c>
      <c r="E610" s="372">
        <f>VLOOKUP(D610,'Upper Leg. by County then Tract'!$K$1:$L$319, 2,FALSE)</f>
        <v>4.4000000000000004</v>
      </c>
    </row>
    <row r="611" spans="1:5" x14ac:dyDescent="0.3">
      <c r="A611" s="367" t="s">
        <v>91</v>
      </c>
      <c r="B611" s="366"/>
      <c r="C611" s="365"/>
      <c r="D611" s="369"/>
      <c r="E611" s="366"/>
    </row>
    <row r="612" spans="1:5" x14ac:dyDescent="0.3">
      <c r="A612" s="347" t="s">
        <v>91</v>
      </c>
      <c r="B612" s="347" t="s">
        <v>1514</v>
      </c>
      <c r="C612" s="354" t="s">
        <v>1876</v>
      </c>
      <c r="D612" s="286">
        <v>30089000100</v>
      </c>
      <c r="E612" s="346">
        <f>VLOOKUP(D612,'Upper Leg. by County then Tract'!$K$1:$L$319, 2,FALSE)</f>
        <v>40.5</v>
      </c>
    </row>
    <row r="613" spans="1:5" x14ac:dyDescent="0.3">
      <c r="A613" s="363" t="s">
        <v>91</v>
      </c>
      <c r="B613" s="363" t="s">
        <v>1514</v>
      </c>
      <c r="C613" s="371" t="s">
        <v>1876</v>
      </c>
      <c r="D613" s="373">
        <v>30089000201</v>
      </c>
      <c r="E613" s="372">
        <f>VLOOKUP(D613,'Upper Leg. by County then Tract'!$K$1:$L$319, 2,FALSE)</f>
        <v>39.299999999999997</v>
      </c>
    </row>
    <row r="614" spans="1:5" x14ac:dyDescent="0.3">
      <c r="A614" s="347" t="s">
        <v>91</v>
      </c>
      <c r="B614" s="347" t="s">
        <v>1514</v>
      </c>
      <c r="C614" s="354" t="s">
        <v>1876</v>
      </c>
      <c r="D614" s="286">
        <v>30089000202</v>
      </c>
      <c r="E614" s="346">
        <f>VLOOKUP(D614,'Upper Leg. by County then Tract'!$K$1:$L$319, 2,FALSE)</f>
        <v>43.2</v>
      </c>
    </row>
    <row r="615" spans="1:5" x14ac:dyDescent="0.3">
      <c r="A615" s="363" t="s">
        <v>91</v>
      </c>
      <c r="B615" s="363" t="s">
        <v>1515</v>
      </c>
      <c r="C615" s="371" t="s">
        <v>1904</v>
      </c>
      <c r="D615" s="373">
        <v>30089000100</v>
      </c>
      <c r="E615" s="372">
        <f>VLOOKUP(D615,'Upper Leg. by County then Tract'!$K$1:$L$319, 2,FALSE)</f>
        <v>40.5</v>
      </c>
    </row>
    <row r="616" spans="1:5" ht="15" thickBot="1" x14ac:dyDescent="0.35">
      <c r="A616" s="347" t="s">
        <v>91</v>
      </c>
      <c r="B616" s="347" t="s">
        <v>1515</v>
      </c>
      <c r="C616" s="354" t="s">
        <v>1904</v>
      </c>
      <c r="D616" s="286">
        <v>30089940300</v>
      </c>
      <c r="E616" s="346">
        <f>VLOOKUP(D616,'Upper Leg. by County then Tract'!$K$1:$L$319, 2,FALSE)</f>
        <v>36.5</v>
      </c>
    </row>
    <row r="617" spans="1:5" x14ac:dyDescent="0.3">
      <c r="A617" s="367" t="s">
        <v>93</v>
      </c>
      <c r="B617" s="366"/>
      <c r="C617" s="365"/>
      <c r="D617" s="366"/>
      <c r="E617" s="366"/>
    </row>
    <row r="618" spans="1:5" x14ac:dyDescent="0.3">
      <c r="A618" s="363" t="s">
        <v>93</v>
      </c>
      <c r="B618" s="363" t="s">
        <v>1530</v>
      </c>
      <c r="C618" s="371" t="s">
        <v>1862</v>
      </c>
      <c r="D618" s="373">
        <v>30091090200</v>
      </c>
      <c r="E618" s="372">
        <f>VLOOKUP(D618,'Upper Leg. by County then Tract'!$K$1:$L$319, 2,FALSE)</f>
        <v>51.8</v>
      </c>
    </row>
    <row r="619" spans="1:5" ht="15" thickBot="1" x14ac:dyDescent="0.35">
      <c r="A619" s="347" t="s">
        <v>93</v>
      </c>
      <c r="B619" s="347" t="s">
        <v>1530</v>
      </c>
      <c r="C619" s="354" t="s">
        <v>1862</v>
      </c>
      <c r="D619" s="286">
        <v>30091090400</v>
      </c>
      <c r="E619" s="346">
        <f>VLOOKUP(D619,'Upper Leg. by County then Tract'!$K$1:$L$319, 2,FALSE)</f>
        <v>42.2</v>
      </c>
    </row>
    <row r="620" spans="1:5" x14ac:dyDescent="0.3">
      <c r="A620" s="367" t="s">
        <v>95</v>
      </c>
      <c r="B620" s="366"/>
      <c r="C620" s="365"/>
      <c r="D620" s="366"/>
      <c r="E620" s="366"/>
    </row>
    <row r="621" spans="1:5" x14ac:dyDescent="0.3">
      <c r="A621" s="347" t="s">
        <v>95</v>
      </c>
      <c r="B621" s="347" t="s">
        <v>1799</v>
      </c>
      <c r="C621" s="354" t="s">
        <v>1891</v>
      </c>
      <c r="D621" s="286">
        <v>30093000800</v>
      </c>
      <c r="E621" s="346">
        <f>VLOOKUP(D621,'Upper Leg. by County then Tract'!$K$1:$L$319, 2,FALSE)</f>
        <v>68.099999999999994</v>
      </c>
    </row>
    <row r="622" spans="1:5" x14ac:dyDescent="0.3">
      <c r="A622" s="363" t="s">
        <v>95</v>
      </c>
      <c r="B622" s="363" t="s">
        <v>1770</v>
      </c>
      <c r="C622" s="371" t="s">
        <v>1841</v>
      </c>
      <c r="D622" s="373">
        <v>30093000800</v>
      </c>
      <c r="E622" s="372">
        <f>VLOOKUP(D622,'Upper Leg. by County then Tract'!$K$1:$L$319, 2,FALSE)</f>
        <v>68.099999999999994</v>
      </c>
    </row>
    <row r="623" spans="1:5" x14ac:dyDescent="0.3">
      <c r="A623" s="347" t="s">
        <v>95</v>
      </c>
      <c r="B623" s="347" t="s">
        <v>1816</v>
      </c>
      <c r="C623" s="354" t="s">
        <v>1923</v>
      </c>
      <c r="D623" s="286">
        <v>30093000300</v>
      </c>
      <c r="E623" s="346">
        <f>VLOOKUP(D623,'Upper Leg. by County then Tract'!$K$1:$L$319, 2,FALSE)</f>
        <v>71.5</v>
      </c>
    </row>
    <row r="624" spans="1:5" x14ac:dyDescent="0.3">
      <c r="A624" s="363" t="s">
        <v>95</v>
      </c>
      <c r="B624" s="363" t="s">
        <v>1816</v>
      </c>
      <c r="C624" s="371" t="s">
        <v>1923</v>
      </c>
      <c r="D624" s="373">
        <v>30093000400</v>
      </c>
      <c r="E624" s="372">
        <f>VLOOKUP(D624,'Upper Leg. by County then Tract'!$K$1:$L$319, 2,FALSE)</f>
        <v>69.8</v>
      </c>
    </row>
    <row r="625" spans="1:5" x14ac:dyDescent="0.3">
      <c r="A625" s="347" t="s">
        <v>95</v>
      </c>
      <c r="B625" s="347" t="s">
        <v>1816</v>
      </c>
      <c r="C625" s="354" t="s">
        <v>1923</v>
      </c>
      <c r="D625" s="286">
        <v>30093000500</v>
      </c>
      <c r="E625" s="346">
        <f>VLOOKUP(D625,'Upper Leg. by County then Tract'!$K$1:$L$319, 2,FALSE)</f>
        <v>77.599999999999994</v>
      </c>
    </row>
    <row r="626" spans="1:5" x14ac:dyDescent="0.3">
      <c r="A626" s="363" t="s">
        <v>95</v>
      </c>
      <c r="B626" s="363" t="s">
        <v>1816</v>
      </c>
      <c r="C626" s="371" t="s">
        <v>1923</v>
      </c>
      <c r="D626" s="373">
        <v>30093000600</v>
      </c>
      <c r="E626" s="372">
        <f>VLOOKUP(D626,'Upper Leg. by County then Tract'!$K$1:$L$319, 2,FALSE)</f>
        <v>68.2</v>
      </c>
    </row>
    <row r="627" spans="1:5" x14ac:dyDescent="0.3">
      <c r="A627" s="347" t="s">
        <v>95</v>
      </c>
      <c r="B627" s="347" t="s">
        <v>1816</v>
      </c>
      <c r="C627" s="354" t="s">
        <v>1923</v>
      </c>
      <c r="D627" s="286">
        <v>30093000800</v>
      </c>
      <c r="E627" s="346">
        <f>VLOOKUP(D627,'Upper Leg. by County then Tract'!$K$1:$L$319, 2,FALSE)</f>
        <v>68.099999999999994</v>
      </c>
    </row>
    <row r="628" spans="1:5" x14ac:dyDescent="0.3">
      <c r="A628" s="363" t="s">
        <v>95</v>
      </c>
      <c r="B628" s="363" t="s">
        <v>1817</v>
      </c>
      <c r="C628" s="371" t="s">
        <v>1924</v>
      </c>
      <c r="D628" s="373">
        <v>30093000101</v>
      </c>
      <c r="E628" s="372">
        <f>VLOOKUP(D628,'Upper Leg. by County then Tract'!$K$1:$L$319, 2,FALSE)</f>
        <v>56.4</v>
      </c>
    </row>
    <row r="629" spans="1:5" x14ac:dyDescent="0.3">
      <c r="A629" s="347" t="s">
        <v>95</v>
      </c>
      <c r="B629" s="347" t="s">
        <v>1817</v>
      </c>
      <c r="C629" s="354" t="s">
        <v>1924</v>
      </c>
      <c r="D629" s="286">
        <v>30093000102</v>
      </c>
      <c r="E629" s="346">
        <f>VLOOKUP(D629,'Upper Leg. by County then Tract'!$K$1:$L$319, 2,FALSE)</f>
        <v>46.9</v>
      </c>
    </row>
    <row r="630" spans="1:5" x14ac:dyDescent="0.3">
      <c r="A630" s="363" t="s">
        <v>95</v>
      </c>
      <c r="B630" s="363" t="s">
        <v>1817</v>
      </c>
      <c r="C630" s="371" t="s">
        <v>1924</v>
      </c>
      <c r="D630" s="373">
        <v>30093000200</v>
      </c>
      <c r="E630" s="372">
        <f>VLOOKUP(D630,'Upper Leg. by County then Tract'!$K$1:$L$319, 2,FALSE)</f>
        <v>59.1</v>
      </c>
    </row>
    <row r="631" spans="1:5" x14ac:dyDescent="0.3">
      <c r="A631" s="347" t="s">
        <v>95</v>
      </c>
      <c r="B631" s="347" t="s">
        <v>1817</v>
      </c>
      <c r="C631" s="354" t="s">
        <v>1924</v>
      </c>
      <c r="D631" s="286">
        <v>30093000600</v>
      </c>
      <c r="E631" s="346">
        <f>VLOOKUP(D631,'Upper Leg. by County then Tract'!$K$1:$L$319, 2,FALSE)</f>
        <v>68.2</v>
      </c>
    </row>
    <row r="632" spans="1:5" x14ac:dyDescent="0.3">
      <c r="A632" s="363" t="s">
        <v>95</v>
      </c>
      <c r="B632" s="363" t="s">
        <v>1817</v>
      </c>
      <c r="C632" s="371" t="s">
        <v>1924</v>
      </c>
      <c r="D632" s="373">
        <v>30093000800</v>
      </c>
      <c r="E632" s="372">
        <f>VLOOKUP(D632,'Upper Leg. by County then Tract'!$K$1:$L$319, 2,FALSE)</f>
        <v>68.099999999999994</v>
      </c>
    </row>
    <row r="633" spans="1:5" x14ac:dyDescent="0.3">
      <c r="A633" s="347" t="s">
        <v>95</v>
      </c>
      <c r="B633" s="347" t="s">
        <v>1818</v>
      </c>
      <c r="C633" s="354" t="s">
        <v>1925</v>
      </c>
      <c r="D633" s="286">
        <v>30093000400</v>
      </c>
      <c r="E633" s="346">
        <f>VLOOKUP(D633,'Upper Leg. by County then Tract'!$K$1:$L$319, 2,FALSE)</f>
        <v>69.8</v>
      </c>
    </row>
    <row r="634" spans="1:5" x14ac:dyDescent="0.3">
      <c r="A634" s="363" t="s">
        <v>95</v>
      </c>
      <c r="B634" s="363" t="s">
        <v>1818</v>
      </c>
      <c r="C634" s="371" t="s">
        <v>1925</v>
      </c>
      <c r="D634" s="373">
        <v>30093000500</v>
      </c>
      <c r="E634" s="372">
        <f>VLOOKUP(D634,'Upper Leg. by County then Tract'!$K$1:$L$319, 2,FALSE)</f>
        <v>77.599999999999994</v>
      </c>
    </row>
    <row r="635" spans="1:5" x14ac:dyDescent="0.3">
      <c r="A635" s="347" t="s">
        <v>95</v>
      </c>
      <c r="B635" s="347" t="s">
        <v>1818</v>
      </c>
      <c r="C635" s="354" t="s">
        <v>1925</v>
      </c>
      <c r="D635" s="286">
        <v>30093000700</v>
      </c>
      <c r="E635" s="346">
        <f>VLOOKUP(D635,'Upper Leg. by County then Tract'!$K$1:$L$319, 2,FALSE)</f>
        <v>69.2</v>
      </c>
    </row>
    <row r="636" spans="1:5" x14ac:dyDescent="0.3">
      <c r="A636" s="363" t="s">
        <v>95</v>
      </c>
      <c r="B636" s="363" t="s">
        <v>1818</v>
      </c>
      <c r="C636" s="371" t="s">
        <v>1925</v>
      </c>
      <c r="D636" s="373">
        <v>30093000800</v>
      </c>
      <c r="E636" s="372">
        <f>VLOOKUP(D636,'Upper Leg. by County then Tract'!$K$1:$L$319, 2,FALSE)</f>
        <v>68.099999999999994</v>
      </c>
    </row>
    <row r="637" spans="1:5" x14ac:dyDescent="0.3">
      <c r="A637" s="347" t="s">
        <v>95</v>
      </c>
      <c r="B637" s="347" t="s">
        <v>1776</v>
      </c>
      <c r="C637" s="354" t="s">
        <v>1865</v>
      </c>
      <c r="D637" s="286">
        <v>30093000101</v>
      </c>
      <c r="E637" s="346">
        <f>VLOOKUP(D637,'Upper Leg. by County then Tract'!$K$1:$L$319, 2,FALSE)</f>
        <v>56.4</v>
      </c>
    </row>
    <row r="638" spans="1:5" x14ac:dyDescent="0.3">
      <c r="A638" s="363" t="s">
        <v>95</v>
      </c>
      <c r="B638" s="363" t="s">
        <v>1776</v>
      </c>
      <c r="C638" s="371" t="s">
        <v>1865</v>
      </c>
      <c r="D638" s="373">
        <v>30093000102</v>
      </c>
      <c r="E638" s="372">
        <f>VLOOKUP(D638,'Upper Leg. by County then Tract'!$K$1:$L$319, 2,FALSE)</f>
        <v>46.9</v>
      </c>
    </row>
    <row r="639" spans="1:5" x14ac:dyDescent="0.3">
      <c r="A639" s="347" t="s">
        <v>95</v>
      </c>
      <c r="B639" s="347" t="s">
        <v>1776</v>
      </c>
      <c r="C639" s="354" t="s">
        <v>1865</v>
      </c>
      <c r="D639" s="286">
        <v>30093000200</v>
      </c>
      <c r="E639" s="346">
        <f>VLOOKUP(D639,'Upper Leg. by County then Tract'!$K$1:$L$319, 2,FALSE)</f>
        <v>59.1</v>
      </c>
    </row>
    <row r="640" spans="1:5" x14ac:dyDescent="0.3">
      <c r="A640" s="363" t="s">
        <v>95</v>
      </c>
      <c r="B640" s="363" t="s">
        <v>1776</v>
      </c>
      <c r="C640" s="371" t="s">
        <v>1865</v>
      </c>
      <c r="D640" s="373">
        <v>30093000400</v>
      </c>
      <c r="E640" s="372">
        <f>VLOOKUP(D640,'Upper Leg. by County then Tract'!$K$1:$L$319, 2,FALSE)</f>
        <v>69.8</v>
      </c>
    </row>
    <row r="641" spans="1:5" ht="15" thickBot="1" x14ac:dyDescent="0.35">
      <c r="A641" s="347" t="s">
        <v>95</v>
      </c>
      <c r="B641" s="347" t="s">
        <v>1776</v>
      </c>
      <c r="C641" s="354" t="s">
        <v>1865</v>
      </c>
      <c r="D641" s="286">
        <v>30093000800</v>
      </c>
      <c r="E641" s="346">
        <f>VLOOKUP(D641,'Upper Leg. by County then Tract'!$K$1:$L$319, 2,FALSE)</f>
        <v>68.099999999999994</v>
      </c>
    </row>
    <row r="642" spans="1:5" x14ac:dyDescent="0.3">
      <c r="A642" s="367" t="s">
        <v>97</v>
      </c>
      <c r="B642" s="366"/>
      <c r="C642" s="365"/>
      <c r="D642" s="366"/>
      <c r="E642" s="366"/>
    </row>
    <row r="643" spans="1:5" x14ac:dyDescent="0.3">
      <c r="A643" s="347" t="s">
        <v>97</v>
      </c>
      <c r="B643" s="347" t="s">
        <v>1819</v>
      </c>
      <c r="C643" s="354" t="s">
        <v>1926</v>
      </c>
      <c r="D643" s="286">
        <v>30095966400</v>
      </c>
      <c r="E643" s="346">
        <f>VLOOKUP(D643,'Upper Leg. by County then Tract'!$K$1:$L$319, 2,FALSE)</f>
        <v>54.4</v>
      </c>
    </row>
    <row r="644" spans="1:5" x14ac:dyDescent="0.3">
      <c r="A644" s="363" t="s">
        <v>97</v>
      </c>
      <c r="B644" s="363" t="s">
        <v>1819</v>
      </c>
      <c r="C644" s="371" t="s">
        <v>1926</v>
      </c>
      <c r="D644" s="373">
        <v>30095966500</v>
      </c>
      <c r="E644" s="372">
        <f>VLOOKUP(D644,'Upper Leg. by County then Tract'!$K$1:$L$319, 2,FALSE)</f>
        <v>39.700000000000003</v>
      </c>
    </row>
    <row r="645" spans="1:5" x14ac:dyDescent="0.3">
      <c r="A645" s="347" t="s">
        <v>97</v>
      </c>
      <c r="B645" s="347" t="s">
        <v>1819</v>
      </c>
      <c r="C645" s="354" t="s">
        <v>1926</v>
      </c>
      <c r="D645" s="286">
        <v>30095966600</v>
      </c>
      <c r="E645" s="346">
        <f>VLOOKUP(D645,'Upper Leg. by County then Tract'!$K$1:$L$319, 2,FALSE)</f>
        <v>65.7</v>
      </c>
    </row>
    <row r="646" spans="1:5" x14ac:dyDescent="0.3">
      <c r="A646" s="363" t="s">
        <v>97</v>
      </c>
      <c r="B646" s="363" t="s">
        <v>1772</v>
      </c>
      <c r="C646" s="371" t="s">
        <v>1847</v>
      </c>
      <c r="D646" s="373">
        <v>30095966400</v>
      </c>
      <c r="E646" s="372">
        <f>VLOOKUP(D646,'Upper Leg. by County then Tract'!$K$1:$L$319, 2,FALSE)</f>
        <v>54.4</v>
      </c>
    </row>
    <row r="647" spans="1:5" x14ac:dyDescent="0.3">
      <c r="A647" s="347" t="s">
        <v>97</v>
      </c>
      <c r="B647" s="347" t="s">
        <v>1772</v>
      </c>
      <c r="C647" s="354" t="s">
        <v>1847</v>
      </c>
      <c r="D647" s="286">
        <v>30095966500</v>
      </c>
      <c r="E647" s="346">
        <f>VLOOKUP(D647,'Upper Leg. by County then Tract'!$K$1:$L$319, 2,FALSE)</f>
        <v>39.700000000000003</v>
      </c>
    </row>
    <row r="648" spans="1:5" ht="15" thickBot="1" x14ac:dyDescent="0.35">
      <c r="A648" s="363" t="s">
        <v>97</v>
      </c>
      <c r="B648" s="363" t="s">
        <v>1772</v>
      </c>
      <c r="C648" s="371" t="s">
        <v>1847</v>
      </c>
      <c r="D648" s="373">
        <v>30095966600</v>
      </c>
      <c r="E648" s="372">
        <f>VLOOKUP(D648,'Upper Leg. by County then Tract'!$K$1:$L$319, 2,FALSE)</f>
        <v>65.7</v>
      </c>
    </row>
    <row r="649" spans="1:5" x14ac:dyDescent="0.3">
      <c r="A649" s="367" t="s">
        <v>99</v>
      </c>
      <c r="B649" s="366"/>
      <c r="C649" s="365"/>
      <c r="D649" s="366"/>
      <c r="E649" s="366"/>
    </row>
    <row r="650" spans="1:5" x14ac:dyDescent="0.3">
      <c r="A650" s="347" t="s">
        <v>99</v>
      </c>
      <c r="B650" s="347" t="s">
        <v>1819</v>
      </c>
      <c r="C650" s="354" t="s">
        <v>1926</v>
      </c>
      <c r="D650" s="286">
        <v>30097967000</v>
      </c>
      <c r="E650" s="346">
        <f>VLOOKUP(D650,'Upper Leg. by County then Tract'!$K$1:$L$319, 2,FALSE)</f>
        <v>38.4</v>
      </c>
    </row>
    <row r="651" spans="1:5" x14ac:dyDescent="0.3">
      <c r="A651" s="363" t="s">
        <v>99</v>
      </c>
      <c r="B651" s="363" t="s">
        <v>1772</v>
      </c>
      <c r="C651" s="371" t="s">
        <v>1847</v>
      </c>
      <c r="D651" s="373">
        <v>30097967000</v>
      </c>
      <c r="E651" s="372">
        <f>VLOOKUP(D651,'Upper Leg. by County then Tract'!$K$1:$L$319, 2,FALSE)</f>
        <v>38.4</v>
      </c>
    </row>
    <row r="652" spans="1:5" ht="15" thickBot="1" x14ac:dyDescent="0.35">
      <c r="A652" s="347" t="s">
        <v>99</v>
      </c>
      <c r="B652" s="347" t="s">
        <v>1783</v>
      </c>
      <c r="C652" s="354" t="s">
        <v>1878</v>
      </c>
      <c r="D652" s="286">
        <v>30097967000</v>
      </c>
      <c r="E652" s="346">
        <f>VLOOKUP(D652,'Upper Leg. by County then Tract'!$K$1:$L$319, 2,FALSE)</f>
        <v>38.4</v>
      </c>
    </row>
    <row r="653" spans="1:5" x14ac:dyDescent="0.3">
      <c r="A653" s="367" t="s">
        <v>101</v>
      </c>
      <c r="B653" s="366"/>
      <c r="C653" s="365"/>
      <c r="D653" s="366"/>
      <c r="E653" s="368"/>
    </row>
    <row r="654" spans="1:5" x14ac:dyDescent="0.3">
      <c r="A654" s="347" t="s">
        <v>101</v>
      </c>
      <c r="B654" s="347" t="s">
        <v>1507</v>
      </c>
      <c r="C654" s="354" t="s">
        <v>1895</v>
      </c>
      <c r="D654" s="286">
        <v>30099000100</v>
      </c>
      <c r="E654" s="346">
        <f>VLOOKUP(D654,'Upper Leg. by County then Tract'!$K$1:$L$319, 2,FALSE)</f>
        <v>54.1</v>
      </c>
    </row>
    <row r="655" spans="1:5" x14ac:dyDescent="0.3">
      <c r="A655" s="363" t="s">
        <v>101</v>
      </c>
      <c r="B655" s="363" t="s">
        <v>1507</v>
      </c>
      <c r="C655" s="371" t="s">
        <v>1895</v>
      </c>
      <c r="D655" s="373">
        <v>30099000200</v>
      </c>
      <c r="E655" s="372">
        <f>VLOOKUP(D655,'Upper Leg. by County then Tract'!$K$1:$L$319, 2,FALSE)</f>
        <v>56.2</v>
      </c>
    </row>
    <row r="656" spans="1:5" ht="15" thickBot="1" x14ac:dyDescent="0.35">
      <c r="A656" s="347" t="s">
        <v>101</v>
      </c>
      <c r="B656" s="347" t="s">
        <v>1507</v>
      </c>
      <c r="C656" s="354" t="s">
        <v>1895</v>
      </c>
      <c r="D656" s="286">
        <v>30099000300</v>
      </c>
      <c r="E656" s="346">
        <f>VLOOKUP(D656,'Upper Leg. by County then Tract'!$K$1:$L$319, 2,FALSE)</f>
        <v>43.9</v>
      </c>
    </row>
    <row r="657" spans="1:5" x14ac:dyDescent="0.3">
      <c r="A657" s="367" t="s">
        <v>103</v>
      </c>
      <c r="B657" s="366"/>
      <c r="C657" s="365"/>
      <c r="D657" s="366"/>
      <c r="E657" s="366"/>
    </row>
    <row r="658" spans="1:5" x14ac:dyDescent="0.3">
      <c r="A658" s="347" t="s">
        <v>103</v>
      </c>
      <c r="B658" s="347" t="s">
        <v>1517</v>
      </c>
      <c r="C658" s="354" t="s">
        <v>1889</v>
      </c>
      <c r="D658" s="286">
        <v>30101000100</v>
      </c>
      <c r="E658" s="346">
        <f>VLOOKUP(D658,'Upper Leg. by County then Tract'!$K$1:$L$319, 2,FALSE)</f>
        <v>30.1</v>
      </c>
    </row>
    <row r="659" spans="1:5" ht="15" thickBot="1" x14ac:dyDescent="0.35">
      <c r="A659" s="363" t="s">
        <v>103</v>
      </c>
      <c r="B659" s="363" t="s">
        <v>1517</v>
      </c>
      <c r="C659" s="371" t="s">
        <v>1889</v>
      </c>
      <c r="D659" s="373">
        <v>30101000200</v>
      </c>
      <c r="E659" s="372">
        <f>VLOOKUP(D659,'Upper Leg. by County then Tract'!$K$1:$L$319, 2,FALSE)</f>
        <v>47.9</v>
      </c>
    </row>
    <row r="660" spans="1:5" x14ac:dyDescent="0.3">
      <c r="A660" s="367" t="s">
        <v>105</v>
      </c>
      <c r="B660" s="366"/>
      <c r="C660" s="365"/>
      <c r="D660" s="366"/>
      <c r="E660" s="369"/>
    </row>
    <row r="661" spans="1:5" ht="15" thickBot="1" x14ac:dyDescent="0.35">
      <c r="A661" s="347" t="s">
        <v>105</v>
      </c>
      <c r="B661" s="347" t="s">
        <v>1518</v>
      </c>
      <c r="C661" s="354" t="s">
        <v>1860</v>
      </c>
      <c r="D661" s="286">
        <v>30103963500</v>
      </c>
      <c r="E661" s="346">
        <f>VLOOKUP(D661,'Upper Leg. by County then Tract'!$K$1:$L$319, 2,FALSE)</f>
        <v>42.3</v>
      </c>
    </row>
    <row r="662" spans="1:5" x14ac:dyDescent="0.3">
      <c r="A662" s="367" t="s">
        <v>107</v>
      </c>
      <c r="B662" s="366"/>
      <c r="C662" s="365"/>
      <c r="D662" s="366"/>
      <c r="E662" s="369"/>
    </row>
    <row r="663" spans="1:5" x14ac:dyDescent="0.3">
      <c r="A663" s="347" t="s">
        <v>107</v>
      </c>
      <c r="B663" s="347" t="s">
        <v>1527</v>
      </c>
      <c r="C663" s="354" t="s">
        <v>1922</v>
      </c>
      <c r="D663" s="286">
        <v>30105100100</v>
      </c>
      <c r="E663" s="346">
        <f>VLOOKUP(D663,'Upper Leg. by County then Tract'!$K$1:$L$319, 2,FALSE)</f>
        <v>32.4</v>
      </c>
    </row>
    <row r="664" spans="1:5" x14ac:dyDescent="0.3">
      <c r="A664" s="363" t="s">
        <v>107</v>
      </c>
      <c r="B664" s="363" t="s">
        <v>1527</v>
      </c>
      <c r="C664" s="371" t="s">
        <v>1922</v>
      </c>
      <c r="D664" s="373">
        <v>30105100500</v>
      </c>
      <c r="E664" s="372">
        <f>VLOOKUP(D664,'Upper Leg. by County then Tract'!$K$1:$L$319, 2,FALSE)</f>
        <v>59.6</v>
      </c>
    </row>
    <row r="665" spans="1:5" x14ac:dyDescent="0.3">
      <c r="A665" s="347" t="s">
        <v>107</v>
      </c>
      <c r="B665" s="347" t="s">
        <v>1527</v>
      </c>
      <c r="C665" s="354" t="s">
        <v>1922</v>
      </c>
      <c r="D665" s="286">
        <v>30105940600</v>
      </c>
      <c r="E665" s="346">
        <f>VLOOKUP(D665,'Upper Leg. by County then Tract'!$K$1:$L$319, 2,FALSE)</f>
        <v>31.4</v>
      </c>
    </row>
    <row r="666" spans="1:5" x14ac:dyDescent="0.3">
      <c r="A666" s="363" t="s">
        <v>107</v>
      </c>
      <c r="B666" s="363" t="s">
        <v>1529</v>
      </c>
      <c r="C666" s="371" t="s">
        <v>1845</v>
      </c>
      <c r="D666" s="373">
        <v>30105100100</v>
      </c>
      <c r="E666" s="372">
        <f>VLOOKUP(D666,'Upper Leg. by County then Tract'!$K$1:$L$319, 2,FALSE)</f>
        <v>32.4</v>
      </c>
    </row>
    <row r="667" spans="1:5" x14ac:dyDescent="0.3">
      <c r="A667" s="347" t="s">
        <v>107</v>
      </c>
      <c r="B667" s="347" t="s">
        <v>1529</v>
      </c>
      <c r="C667" s="354" t="s">
        <v>1845</v>
      </c>
      <c r="D667" s="286">
        <v>30105100500</v>
      </c>
      <c r="E667" s="346">
        <f>VLOOKUP(D667,'Upper Leg. by County then Tract'!$K$1:$L$319, 2,FALSE)</f>
        <v>59.6</v>
      </c>
    </row>
    <row r="668" spans="1:5" x14ac:dyDescent="0.3">
      <c r="A668" s="363" t="s">
        <v>107</v>
      </c>
      <c r="B668" s="363" t="s">
        <v>1529</v>
      </c>
      <c r="C668" s="371" t="s">
        <v>1845</v>
      </c>
      <c r="D668" s="373">
        <v>30105940600</v>
      </c>
      <c r="E668" s="372">
        <f>VLOOKUP(D668,'Upper Leg. by County then Tract'!$K$1:$L$319, 2,FALSE)</f>
        <v>31.4</v>
      </c>
    </row>
    <row r="669" spans="1:5" x14ac:dyDescent="0.3">
      <c r="A669" s="347" t="s">
        <v>107</v>
      </c>
      <c r="B669" s="347" t="s">
        <v>1530</v>
      </c>
      <c r="C669" s="354" t="s">
        <v>1862</v>
      </c>
      <c r="D669" s="286">
        <v>30105100100</v>
      </c>
      <c r="E669" s="346">
        <f>VLOOKUP(D669,'Upper Leg. by County then Tract'!$K$1:$L$319, 2,FALSE)</f>
        <v>32.4</v>
      </c>
    </row>
    <row r="670" spans="1:5" x14ac:dyDescent="0.3">
      <c r="A670" s="363" t="s">
        <v>107</v>
      </c>
      <c r="B670" s="363" t="s">
        <v>1530</v>
      </c>
      <c r="C670" s="371" t="s">
        <v>1862</v>
      </c>
      <c r="D670" s="373">
        <v>30105100500</v>
      </c>
      <c r="E670" s="372">
        <f>VLOOKUP(D670,'Upper Leg. by County then Tract'!$K$1:$L$319, 2,FALSE)</f>
        <v>59.6</v>
      </c>
    </row>
    <row r="671" spans="1:5" ht="15" thickBot="1" x14ac:dyDescent="0.35">
      <c r="A671" s="347" t="s">
        <v>107</v>
      </c>
      <c r="B671" s="347" t="s">
        <v>1530</v>
      </c>
      <c r="C671" s="354" t="s">
        <v>1862</v>
      </c>
      <c r="D671" s="286">
        <v>30105940600</v>
      </c>
      <c r="E671" s="346">
        <f>VLOOKUP(D671,'Upper Leg. by County then Tract'!$K$1:$L$319, 2,FALSE)</f>
        <v>31.4</v>
      </c>
    </row>
    <row r="672" spans="1:5" x14ac:dyDescent="0.3">
      <c r="A672" s="367" t="s">
        <v>109</v>
      </c>
      <c r="B672" s="366"/>
      <c r="C672" s="365"/>
      <c r="D672" s="366"/>
      <c r="E672" s="369"/>
    </row>
    <row r="673" spans="1:16" ht="15" thickBot="1" x14ac:dyDescent="0.35">
      <c r="A673" s="363" t="s">
        <v>109</v>
      </c>
      <c r="B673" s="363" t="s">
        <v>1526</v>
      </c>
      <c r="C673" s="371" t="s">
        <v>1858</v>
      </c>
      <c r="D673" s="373">
        <v>30107000100</v>
      </c>
      <c r="E673" s="372">
        <f>VLOOKUP(D673,'Upper Leg. by County then Tract'!$K$1:$L$319, 2,FALSE)</f>
        <v>25.4</v>
      </c>
    </row>
    <row r="674" spans="1:16" x14ac:dyDescent="0.3">
      <c r="A674" s="367" t="s">
        <v>111</v>
      </c>
      <c r="B674" s="366"/>
      <c r="C674" s="365"/>
      <c r="D674" s="366"/>
      <c r="E674" s="369"/>
    </row>
    <row r="675" spans="1:16" ht="15" thickBot="1" x14ac:dyDescent="0.35">
      <c r="A675" s="347" t="s">
        <v>111</v>
      </c>
      <c r="B675" s="347" t="s">
        <v>1504</v>
      </c>
      <c r="C675" s="354" t="s">
        <v>1863</v>
      </c>
      <c r="D675" s="286">
        <v>30109000100</v>
      </c>
      <c r="E675" s="346">
        <f>VLOOKUP(D675,'Upper Leg. by County then Tract'!$K$1:$L$319, 2,FALSE)</f>
        <v>44.3</v>
      </c>
    </row>
    <row r="676" spans="1:16" x14ac:dyDescent="0.3">
      <c r="A676" s="367" t="s">
        <v>113</v>
      </c>
      <c r="B676" s="366"/>
      <c r="C676" s="365"/>
      <c r="D676" s="366"/>
      <c r="E676" s="369"/>
    </row>
    <row r="677" spans="1:16" x14ac:dyDescent="0.3">
      <c r="A677" s="347" t="s">
        <v>113</v>
      </c>
      <c r="B677" s="347" t="s">
        <v>1518</v>
      </c>
      <c r="C677" s="354" t="s">
        <v>1860</v>
      </c>
      <c r="D677" s="286">
        <v>30111001501</v>
      </c>
      <c r="E677" s="346">
        <f>VLOOKUP(D677,'Upper Leg. by County then Tract'!$K$1:$L$319, 2,FALSE)</f>
        <v>68.400000000000006</v>
      </c>
    </row>
    <row r="678" spans="1:16" x14ac:dyDescent="0.3">
      <c r="A678" s="363" t="s">
        <v>113</v>
      </c>
      <c r="B678" s="363" t="s">
        <v>1518</v>
      </c>
      <c r="C678" s="371" t="s">
        <v>1860</v>
      </c>
      <c r="D678" s="373">
        <v>30111001502</v>
      </c>
      <c r="E678" s="372">
        <f>VLOOKUP(D678,'Upper Leg. by County then Tract'!$K$1:$L$319, 2,FALSE)</f>
        <v>56.7</v>
      </c>
    </row>
    <row r="679" spans="1:16" x14ac:dyDescent="0.3">
      <c r="A679" s="347" t="s">
        <v>113</v>
      </c>
      <c r="B679" s="347" t="s">
        <v>1534</v>
      </c>
      <c r="C679" s="354" t="s">
        <v>1861</v>
      </c>
      <c r="D679" s="286">
        <v>30111001402</v>
      </c>
      <c r="E679" s="346">
        <f>VLOOKUP(D679,'Upper Leg. by County then Tract'!$K$1:$L$319, 2,FALSE)</f>
        <v>74.599999999999994</v>
      </c>
    </row>
    <row r="680" spans="1:16" x14ac:dyDescent="0.3">
      <c r="A680" s="363" t="s">
        <v>113</v>
      </c>
      <c r="B680" s="363" t="s">
        <v>1534</v>
      </c>
      <c r="C680" s="371" t="s">
        <v>1861</v>
      </c>
      <c r="D680" s="373">
        <v>30111001403</v>
      </c>
      <c r="E680" s="372">
        <f>VLOOKUP(D680,'Upper Leg. by County then Tract'!$K$1:$L$319, 2,FALSE)</f>
        <v>70.7</v>
      </c>
    </row>
    <row r="681" spans="1:16" x14ac:dyDescent="0.3">
      <c r="A681" s="347" t="s">
        <v>113</v>
      </c>
      <c r="B681" s="347" t="s">
        <v>1534</v>
      </c>
      <c r="C681" s="354" t="s">
        <v>1861</v>
      </c>
      <c r="D681" s="286">
        <v>30111001404</v>
      </c>
      <c r="E681" s="346">
        <f>VLOOKUP(D681,'Upper Leg. by County then Tract'!$K$1:$L$319, 2,FALSE)</f>
        <v>68.2</v>
      </c>
    </row>
    <row r="682" spans="1:16" x14ac:dyDescent="0.3">
      <c r="A682" s="363" t="s">
        <v>113</v>
      </c>
      <c r="B682" s="363" t="s">
        <v>1534</v>
      </c>
      <c r="C682" s="371" t="s">
        <v>1861</v>
      </c>
      <c r="D682" s="373">
        <v>30111001501</v>
      </c>
      <c r="E682" s="372">
        <f>VLOOKUP(D682,'Upper Leg. by County then Tract'!$K$1:$L$319, 2,FALSE)</f>
        <v>68.400000000000006</v>
      </c>
    </row>
    <row r="683" spans="1:16" x14ac:dyDescent="0.3">
      <c r="A683" s="347" t="s">
        <v>113</v>
      </c>
      <c r="B683" s="347" t="s">
        <v>1534</v>
      </c>
      <c r="C683" s="354" t="s">
        <v>1861</v>
      </c>
      <c r="D683" s="286">
        <v>30111001502</v>
      </c>
      <c r="E683" s="346">
        <f>VLOOKUP(D683,'Upper Leg. by County then Tract'!$K$1:$L$319, 2,FALSE)</f>
        <v>56.7</v>
      </c>
    </row>
    <row r="684" spans="1:16" x14ac:dyDescent="0.3">
      <c r="A684" s="363" t="s">
        <v>113</v>
      </c>
      <c r="B684" s="363" t="s">
        <v>1536</v>
      </c>
      <c r="C684" s="371" t="s">
        <v>1843</v>
      </c>
      <c r="D684" s="373">
        <v>30111001502</v>
      </c>
      <c r="E684" s="372">
        <f>VLOOKUP(D684,'Upper Leg. by County then Tract'!$K$1:$L$319, 2,FALSE)</f>
        <v>56.7</v>
      </c>
    </row>
    <row r="685" spans="1:16" x14ac:dyDescent="0.3">
      <c r="A685" s="347" t="s">
        <v>113</v>
      </c>
      <c r="B685" s="347" t="s">
        <v>1536</v>
      </c>
      <c r="C685" s="354" t="s">
        <v>1843</v>
      </c>
      <c r="D685" s="286">
        <v>30111940001</v>
      </c>
      <c r="E685" s="346">
        <f>VLOOKUP(D685,'Upper Leg. by County then Tract'!$K$1:$L$319, 2,FALSE)</f>
        <v>64.8</v>
      </c>
      <c r="L685" s="347"/>
      <c r="M685" s="347"/>
      <c r="N685" s="354"/>
      <c r="O685" s="286"/>
      <c r="P685" s="346"/>
    </row>
    <row r="686" spans="1:16" x14ac:dyDescent="0.3">
      <c r="A686" s="363" t="s">
        <v>113</v>
      </c>
      <c r="B686" s="363" t="s">
        <v>1536</v>
      </c>
      <c r="C686" s="371" t="s">
        <v>1843</v>
      </c>
      <c r="D686" s="373">
        <v>30111940002</v>
      </c>
      <c r="E686" s="372">
        <f>VLOOKUP(D686,'Upper Leg. by County then Tract'!$K$1:$L$319, 2,FALSE)</f>
        <v>71.5</v>
      </c>
    </row>
    <row r="687" spans="1:16" x14ac:dyDescent="0.3">
      <c r="A687" s="347" t="s">
        <v>113</v>
      </c>
      <c r="B687" s="347" t="s">
        <v>1544</v>
      </c>
      <c r="C687" s="354" t="s">
        <v>1927</v>
      </c>
      <c r="D687" s="286">
        <v>30111000200</v>
      </c>
      <c r="E687" s="346">
        <f>VLOOKUP(D687,'Upper Leg. by County then Tract'!$K$1:$L$319, 2,FALSE)</f>
        <v>53.2</v>
      </c>
    </row>
    <row r="688" spans="1:16" x14ac:dyDescent="0.3">
      <c r="A688" s="363" t="s">
        <v>113</v>
      </c>
      <c r="B688" s="363" t="s">
        <v>1544</v>
      </c>
      <c r="C688" s="371" t="s">
        <v>1927</v>
      </c>
      <c r="D688" s="373">
        <v>30111000701</v>
      </c>
      <c r="E688" s="372">
        <f>VLOOKUP(D688,'Upper Leg. by County then Tract'!$K$1:$L$319, 2,FALSE)</f>
        <v>74.3</v>
      </c>
    </row>
    <row r="689" spans="1:5" x14ac:dyDescent="0.3">
      <c r="A689" s="347" t="s">
        <v>113</v>
      </c>
      <c r="B689" s="347" t="s">
        <v>1544</v>
      </c>
      <c r="C689" s="354" t="s">
        <v>1927</v>
      </c>
      <c r="D689" s="286">
        <v>30111000706</v>
      </c>
      <c r="E689" s="346">
        <f>VLOOKUP(D689,'Upper Leg. by County then Tract'!$K$1:$L$319, 2,FALSE)</f>
        <v>68</v>
      </c>
    </row>
    <row r="690" spans="1:5" x14ac:dyDescent="0.3">
      <c r="A690" s="363" t="s">
        <v>113</v>
      </c>
      <c r="B690" s="363" t="s">
        <v>1544</v>
      </c>
      <c r="C690" s="371" t="s">
        <v>1927</v>
      </c>
      <c r="D690" s="373">
        <v>30111000707</v>
      </c>
      <c r="E690" s="372">
        <f>VLOOKUP(D690,'Upper Leg. by County then Tract'!$K$1:$L$319, 2,FALSE)</f>
        <v>78.3</v>
      </c>
    </row>
    <row r="691" spans="1:5" x14ac:dyDescent="0.3">
      <c r="A691" s="347" t="s">
        <v>113</v>
      </c>
      <c r="B691" s="347" t="s">
        <v>1544</v>
      </c>
      <c r="C691" s="354" t="s">
        <v>1927</v>
      </c>
      <c r="D691" s="286">
        <v>30111000708</v>
      </c>
      <c r="E691" s="346">
        <f>VLOOKUP(D691,'Upper Leg. by County then Tract'!$K$1:$L$319, 2,FALSE)</f>
        <v>63.2</v>
      </c>
    </row>
    <row r="692" spans="1:5" x14ac:dyDescent="0.3">
      <c r="A692" s="363" t="s">
        <v>113</v>
      </c>
      <c r="B692" s="363" t="s">
        <v>1544</v>
      </c>
      <c r="C692" s="371" t="s">
        <v>1927</v>
      </c>
      <c r="D692" s="373">
        <v>30111001402</v>
      </c>
      <c r="E692" s="372">
        <f>VLOOKUP(D692,'Upper Leg. by County then Tract'!$K$1:$L$319, 2,FALSE)</f>
        <v>74.599999999999994</v>
      </c>
    </row>
    <row r="693" spans="1:5" x14ac:dyDescent="0.3">
      <c r="A693" s="347" t="s">
        <v>113</v>
      </c>
      <c r="B693" s="347" t="s">
        <v>1544</v>
      </c>
      <c r="C693" s="354" t="s">
        <v>1927</v>
      </c>
      <c r="D693" s="286">
        <v>30111001501</v>
      </c>
      <c r="E693" s="346">
        <f>VLOOKUP(D693,'Upper Leg. by County then Tract'!$K$1:$L$319, 2,FALSE)</f>
        <v>68.400000000000006</v>
      </c>
    </row>
    <row r="694" spans="1:5" x14ac:dyDescent="0.3">
      <c r="A694" s="363" t="s">
        <v>113</v>
      </c>
      <c r="B694" s="363" t="s">
        <v>1544</v>
      </c>
      <c r="C694" s="371" t="s">
        <v>1927</v>
      </c>
      <c r="D694" s="373">
        <v>30111940001</v>
      </c>
      <c r="E694" s="372">
        <f>VLOOKUP(D694,'Upper Leg. by County then Tract'!$K$1:$L$319, 2,FALSE)</f>
        <v>64.8</v>
      </c>
    </row>
    <row r="695" spans="1:5" x14ac:dyDescent="0.3">
      <c r="A695" s="347" t="s">
        <v>113</v>
      </c>
      <c r="B695" s="347" t="s">
        <v>1544</v>
      </c>
      <c r="C695" s="354" t="s">
        <v>1927</v>
      </c>
      <c r="D695" s="286">
        <v>30111940002</v>
      </c>
      <c r="E695" s="346">
        <f>VLOOKUP(D695,'Upper Leg. by County then Tract'!$K$1:$L$319, 2,FALSE)</f>
        <v>71.5</v>
      </c>
    </row>
    <row r="696" spans="1:5" x14ac:dyDescent="0.3">
      <c r="A696" s="363" t="s">
        <v>113</v>
      </c>
      <c r="B696" s="363" t="s">
        <v>1545</v>
      </c>
      <c r="C696" s="371" t="s">
        <v>1928</v>
      </c>
      <c r="D696" s="373">
        <v>30111000701</v>
      </c>
      <c r="E696" s="372">
        <f>VLOOKUP(D696,'Upper Leg. by County then Tract'!$K$1:$L$319, 2,FALSE)</f>
        <v>74.3</v>
      </c>
    </row>
    <row r="697" spans="1:5" x14ac:dyDescent="0.3">
      <c r="A697" s="347" t="s">
        <v>113</v>
      </c>
      <c r="B697" s="347" t="s">
        <v>1545</v>
      </c>
      <c r="C697" s="354" t="s">
        <v>1928</v>
      </c>
      <c r="D697" s="286">
        <v>30111000704</v>
      </c>
      <c r="E697" s="346">
        <f>VLOOKUP(D697,'Upper Leg. by County then Tract'!$K$1:$L$319, 2,FALSE)</f>
        <v>81.400000000000006</v>
      </c>
    </row>
    <row r="698" spans="1:5" x14ac:dyDescent="0.3">
      <c r="A698" s="363" t="s">
        <v>113</v>
      </c>
      <c r="B698" s="363" t="s">
        <v>1545</v>
      </c>
      <c r="C698" s="371" t="s">
        <v>1928</v>
      </c>
      <c r="D698" s="373">
        <v>30111000705</v>
      </c>
      <c r="E698" s="372">
        <f>VLOOKUP(D698,'Upper Leg. by County then Tract'!$K$1:$L$319, 2,FALSE)</f>
        <v>70.400000000000006</v>
      </c>
    </row>
    <row r="699" spans="1:5" x14ac:dyDescent="0.3">
      <c r="A699" s="347" t="s">
        <v>113</v>
      </c>
      <c r="B699" s="347" t="s">
        <v>1545</v>
      </c>
      <c r="C699" s="354" t="s">
        <v>1928</v>
      </c>
      <c r="D699" s="286">
        <v>30111000706</v>
      </c>
      <c r="E699" s="346">
        <f>VLOOKUP(D699,'Upper Leg. by County then Tract'!$K$1:$L$319, 2,FALSE)</f>
        <v>68</v>
      </c>
    </row>
    <row r="700" spans="1:5" x14ac:dyDescent="0.3">
      <c r="A700" s="363" t="s">
        <v>113</v>
      </c>
      <c r="B700" s="363" t="s">
        <v>1545</v>
      </c>
      <c r="C700" s="371" t="s">
        <v>1928</v>
      </c>
      <c r="D700" s="373">
        <v>30111001402</v>
      </c>
      <c r="E700" s="372">
        <f>VLOOKUP(D700,'Upper Leg. by County then Tract'!$K$1:$L$319, 2,FALSE)</f>
        <v>74.599999999999994</v>
      </c>
    </row>
    <row r="701" spans="1:5" x14ac:dyDescent="0.3">
      <c r="A701" s="347" t="s">
        <v>113</v>
      </c>
      <c r="B701" s="347" t="s">
        <v>1538</v>
      </c>
      <c r="C701" s="354" t="s">
        <v>1929</v>
      </c>
      <c r="D701" s="286">
        <v>30111000200</v>
      </c>
      <c r="E701" s="346">
        <f>VLOOKUP(D701,'Upper Leg. by County then Tract'!$K$1:$L$319, 2,FALSE)</f>
        <v>53.2</v>
      </c>
    </row>
    <row r="702" spans="1:5" x14ac:dyDescent="0.3">
      <c r="A702" s="363" t="s">
        <v>113</v>
      </c>
      <c r="B702" s="363" t="s">
        <v>1538</v>
      </c>
      <c r="C702" s="371" t="s">
        <v>1929</v>
      </c>
      <c r="D702" s="373">
        <v>30111000701</v>
      </c>
      <c r="E702" s="372">
        <f>VLOOKUP(D702,'Upper Leg. by County then Tract'!$K$1:$L$319, 2,FALSE)</f>
        <v>74.3</v>
      </c>
    </row>
    <row r="703" spans="1:5" x14ac:dyDescent="0.3">
      <c r="A703" s="347" t="s">
        <v>113</v>
      </c>
      <c r="B703" s="347" t="s">
        <v>1538</v>
      </c>
      <c r="C703" s="354" t="s">
        <v>1929</v>
      </c>
      <c r="D703" s="286">
        <v>30111000704</v>
      </c>
      <c r="E703" s="346">
        <f>VLOOKUP(D703,'Upper Leg. by County then Tract'!$K$1:$L$319, 2,FALSE)</f>
        <v>81.400000000000006</v>
      </c>
    </row>
    <row r="704" spans="1:5" x14ac:dyDescent="0.3">
      <c r="A704" s="363" t="s">
        <v>113</v>
      </c>
      <c r="B704" s="363" t="s">
        <v>1538</v>
      </c>
      <c r="C704" s="371" t="s">
        <v>1929</v>
      </c>
      <c r="D704" s="373">
        <v>30111000705</v>
      </c>
      <c r="E704" s="372">
        <f>VLOOKUP(D704,'Upper Leg. by County then Tract'!$K$1:$L$319, 2,FALSE)</f>
        <v>70.400000000000006</v>
      </c>
    </row>
    <row r="705" spans="1:5" x14ac:dyDescent="0.3">
      <c r="A705" s="347" t="s">
        <v>113</v>
      </c>
      <c r="B705" s="347" t="s">
        <v>1538</v>
      </c>
      <c r="C705" s="354" t="s">
        <v>1929</v>
      </c>
      <c r="D705" s="286">
        <v>30111000707</v>
      </c>
      <c r="E705" s="346">
        <f>VLOOKUP(D705,'Upper Leg. by County then Tract'!$K$1:$L$319, 2,FALSE)</f>
        <v>78.3</v>
      </c>
    </row>
    <row r="706" spans="1:5" x14ac:dyDescent="0.3">
      <c r="A706" s="363" t="s">
        <v>113</v>
      </c>
      <c r="B706" s="363" t="s">
        <v>1538</v>
      </c>
      <c r="C706" s="371" t="s">
        <v>1929</v>
      </c>
      <c r="D706" s="373">
        <v>30111000708</v>
      </c>
      <c r="E706" s="372">
        <f>VLOOKUP(D706,'Upper Leg. by County then Tract'!$K$1:$L$319, 2,FALSE)</f>
        <v>63.2</v>
      </c>
    </row>
    <row r="707" spans="1:5" x14ac:dyDescent="0.3">
      <c r="A707" s="347" t="s">
        <v>113</v>
      </c>
      <c r="B707" s="347" t="s">
        <v>1538</v>
      </c>
      <c r="C707" s="354" t="s">
        <v>1929</v>
      </c>
      <c r="D707" s="286">
        <v>30111001402</v>
      </c>
      <c r="E707" s="346">
        <f>VLOOKUP(D707,'Upper Leg. by County then Tract'!$K$1:$L$319, 2,FALSE)</f>
        <v>74.599999999999994</v>
      </c>
    </row>
    <row r="708" spans="1:5" x14ac:dyDescent="0.3">
      <c r="A708" s="363" t="s">
        <v>113</v>
      </c>
      <c r="B708" s="363" t="s">
        <v>1538</v>
      </c>
      <c r="C708" s="371" t="s">
        <v>1929</v>
      </c>
      <c r="D708" s="373">
        <v>30111001501</v>
      </c>
      <c r="E708" s="372">
        <f>VLOOKUP(D708,'Upper Leg. by County then Tract'!$K$1:$L$319, 2,FALSE)</f>
        <v>68.400000000000006</v>
      </c>
    </row>
    <row r="709" spans="1:5" x14ac:dyDescent="0.3">
      <c r="A709" s="347" t="s">
        <v>113</v>
      </c>
      <c r="B709" s="347" t="s">
        <v>1539</v>
      </c>
      <c r="C709" s="354" t="s">
        <v>1930</v>
      </c>
      <c r="D709" s="286">
        <v>30111001300</v>
      </c>
      <c r="E709" s="346">
        <f>VLOOKUP(D709,'Upper Leg. by County then Tract'!$K$1:$L$319, 2,FALSE)</f>
        <v>82.5</v>
      </c>
    </row>
    <row r="710" spans="1:5" x14ac:dyDescent="0.3">
      <c r="A710" s="363" t="s">
        <v>113</v>
      </c>
      <c r="B710" s="363" t="s">
        <v>1539</v>
      </c>
      <c r="C710" s="371" t="s">
        <v>1930</v>
      </c>
      <c r="D710" s="373">
        <v>30111001402</v>
      </c>
      <c r="E710" s="372">
        <f>VLOOKUP(D710,'Upper Leg. by County then Tract'!$K$1:$L$319, 2,FALSE)</f>
        <v>74.599999999999994</v>
      </c>
    </row>
    <row r="711" spans="1:5" x14ac:dyDescent="0.3">
      <c r="A711" s="347" t="s">
        <v>113</v>
      </c>
      <c r="B711" s="347" t="s">
        <v>1539</v>
      </c>
      <c r="C711" s="354" t="s">
        <v>1930</v>
      </c>
      <c r="D711" s="286">
        <v>30111001801</v>
      </c>
      <c r="E711" s="346">
        <f>VLOOKUP(D711,'Upper Leg. by County then Tract'!$K$1:$L$319, 2,FALSE)</f>
        <v>83.5</v>
      </c>
    </row>
    <row r="712" spans="1:5" x14ac:dyDescent="0.3">
      <c r="A712" s="363" t="s">
        <v>113</v>
      </c>
      <c r="B712" s="363" t="s">
        <v>1539</v>
      </c>
      <c r="C712" s="371" t="s">
        <v>1930</v>
      </c>
      <c r="D712" s="373">
        <v>30111001805</v>
      </c>
      <c r="E712" s="372">
        <f>VLOOKUP(D712,'Upper Leg. by County then Tract'!$K$1:$L$319, 2,FALSE)</f>
        <v>77.5</v>
      </c>
    </row>
    <row r="713" spans="1:5" x14ac:dyDescent="0.3">
      <c r="A713" s="347" t="s">
        <v>113</v>
      </c>
      <c r="B713" s="347" t="s">
        <v>1539</v>
      </c>
      <c r="C713" s="354" t="s">
        <v>1930</v>
      </c>
      <c r="D713" s="286">
        <v>30111001806</v>
      </c>
      <c r="E713" s="346">
        <f>VLOOKUP(D713,'Upper Leg. by County then Tract'!$K$1:$L$319, 2,FALSE)</f>
        <v>72.7</v>
      </c>
    </row>
    <row r="714" spans="1:5" x14ac:dyDescent="0.3">
      <c r="A714" s="363" t="s">
        <v>113</v>
      </c>
      <c r="B714" s="363" t="s">
        <v>1533</v>
      </c>
      <c r="C714" s="371" t="s">
        <v>1931</v>
      </c>
      <c r="D714" s="373">
        <v>30111000200</v>
      </c>
      <c r="E714" s="372">
        <f>VLOOKUP(D714,'Upper Leg. by County then Tract'!$K$1:$L$319, 2,FALSE)</f>
        <v>53.2</v>
      </c>
    </row>
    <row r="715" spans="1:5" x14ac:dyDescent="0.3">
      <c r="A715" s="347" t="s">
        <v>113</v>
      </c>
      <c r="B715" s="347" t="s">
        <v>1533</v>
      </c>
      <c r="C715" s="354" t="s">
        <v>1931</v>
      </c>
      <c r="D715" s="286">
        <v>30111000402</v>
      </c>
      <c r="E715" s="346">
        <f>VLOOKUP(D715,'Upper Leg. by County then Tract'!$K$1:$L$319, 2,FALSE)</f>
        <v>58.5</v>
      </c>
    </row>
    <row r="716" spans="1:5" x14ac:dyDescent="0.3">
      <c r="A716" s="363" t="s">
        <v>113</v>
      </c>
      <c r="B716" s="363" t="s">
        <v>1533</v>
      </c>
      <c r="C716" s="371" t="s">
        <v>1931</v>
      </c>
      <c r="D716" s="373">
        <v>30111000500</v>
      </c>
      <c r="E716" s="372">
        <f>VLOOKUP(D716,'Upper Leg. by County then Tract'!$K$1:$L$319, 2,FALSE)</f>
        <v>70.400000000000006</v>
      </c>
    </row>
    <row r="717" spans="1:5" x14ac:dyDescent="0.3">
      <c r="A717" s="347" t="s">
        <v>113</v>
      </c>
      <c r="B717" s="347" t="s">
        <v>1533</v>
      </c>
      <c r="C717" s="354" t="s">
        <v>1931</v>
      </c>
      <c r="D717" s="286">
        <v>30111000600</v>
      </c>
      <c r="E717" s="346">
        <f>VLOOKUP(D717,'Upper Leg. by County then Tract'!$K$1:$L$319, 2,FALSE)</f>
        <v>79.099999999999994</v>
      </c>
    </row>
    <row r="718" spans="1:5" x14ac:dyDescent="0.3">
      <c r="A718" s="363" t="s">
        <v>113</v>
      </c>
      <c r="B718" s="363" t="s">
        <v>1533</v>
      </c>
      <c r="C718" s="371" t="s">
        <v>1931</v>
      </c>
      <c r="D718" s="373">
        <v>30111000704</v>
      </c>
      <c r="E718" s="372">
        <f>VLOOKUP(D718,'Upper Leg. by County then Tract'!$K$1:$L$319, 2,FALSE)</f>
        <v>81.400000000000006</v>
      </c>
    </row>
    <row r="719" spans="1:5" x14ac:dyDescent="0.3">
      <c r="A719" s="347" t="s">
        <v>113</v>
      </c>
      <c r="B719" s="347" t="s">
        <v>1533</v>
      </c>
      <c r="C719" s="354" t="s">
        <v>1931</v>
      </c>
      <c r="D719" s="286">
        <v>30111001200</v>
      </c>
      <c r="E719" s="346">
        <f>VLOOKUP(D719,'Upper Leg. by County then Tract'!$K$1:$L$319, 2,FALSE)</f>
        <v>74.3</v>
      </c>
    </row>
    <row r="720" spans="1:5" x14ac:dyDescent="0.3">
      <c r="A720" s="363" t="s">
        <v>113</v>
      </c>
      <c r="B720" s="363" t="s">
        <v>1533</v>
      </c>
      <c r="C720" s="371" t="s">
        <v>1931</v>
      </c>
      <c r="D720" s="373">
        <v>30111001300</v>
      </c>
      <c r="E720" s="372">
        <f>VLOOKUP(D720,'Upper Leg. by County then Tract'!$K$1:$L$319, 2,FALSE)</f>
        <v>82.5</v>
      </c>
    </row>
    <row r="721" spans="1:5" x14ac:dyDescent="0.3">
      <c r="A721" s="347" t="s">
        <v>113</v>
      </c>
      <c r="B721" s="347" t="s">
        <v>1540</v>
      </c>
      <c r="C721" s="354" t="s">
        <v>1932</v>
      </c>
      <c r="D721" s="286">
        <v>30111000402</v>
      </c>
      <c r="E721" s="346">
        <f>VLOOKUP(D721,'Upper Leg. by County then Tract'!$K$1:$L$319, 2,FALSE)</f>
        <v>58.5</v>
      </c>
    </row>
    <row r="722" spans="1:5" x14ac:dyDescent="0.3">
      <c r="A722" s="363" t="s">
        <v>113</v>
      </c>
      <c r="B722" s="363" t="s">
        <v>1540</v>
      </c>
      <c r="C722" s="371" t="s">
        <v>1932</v>
      </c>
      <c r="D722" s="373">
        <v>30111000500</v>
      </c>
      <c r="E722" s="372">
        <f>VLOOKUP(D722,'Upper Leg. by County then Tract'!$K$1:$L$319, 2,FALSE)</f>
        <v>70.400000000000006</v>
      </c>
    </row>
    <row r="723" spans="1:5" x14ac:dyDescent="0.3">
      <c r="A723" s="347" t="s">
        <v>113</v>
      </c>
      <c r="B723" s="347" t="s">
        <v>1540</v>
      </c>
      <c r="C723" s="354" t="s">
        <v>1932</v>
      </c>
      <c r="D723" s="286">
        <v>30111001200</v>
      </c>
      <c r="E723" s="346">
        <f>VLOOKUP(D723,'Upper Leg. by County then Tract'!$K$1:$L$319, 2,FALSE)</f>
        <v>74.3</v>
      </c>
    </row>
    <row r="724" spans="1:5" x14ac:dyDescent="0.3">
      <c r="A724" s="363" t="s">
        <v>113</v>
      </c>
      <c r="B724" s="363" t="s">
        <v>1540</v>
      </c>
      <c r="C724" s="371" t="s">
        <v>1932</v>
      </c>
      <c r="D724" s="373">
        <v>30111001300</v>
      </c>
      <c r="E724" s="372">
        <f>VLOOKUP(D724,'Upper Leg. by County then Tract'!$K$1:$L$319, 2,FALSE)</f>
        <v>82.5</v>
      </c>
    </row>
    <row r="725" spans="1:5" x14ac:dyDescent="0.3">
      <c r="A725" s="347" t="s">
        <v>113</v>
      </c>
      <c r="B725" s="347" t="s">
        <v>1541</v>
      </c>
      <c r="C725" s="354" t="s">
        <v>1933</v>
      </c>
      <c r="D725" s="286">
        <v>30111000200</v>
      </c>
      <c r="E725" s="346">
        <f>VLOOKUP(D725,'Upper Leg. by County then Tract'!$K$1:$L$319, 2,FALSE)</f>
        <v>53.2</v>
      </c>
    </row>
    <row r="726" spans="1:5" x14ac:dyDescent="0.3">
      <c r="A726" s="363" t="s">
        <v>113</v>
      </c>
      <c r="B726" s="363" t="s">
        <v>1541</v>
      </c>
      <c r="C726" s="371" t="s">
        <v>1933</v>
      </c>
      <c r="D726" s="373">
        <v>30111000300</v>
      </c>
      <c r="E726" s="372">
        <f>VLOOKUP(D726,'Upper Leg. by County then Tract'!$K$1:$L$319, 2,FALSE)</f>
        <v>55.6</v>
      </c>
    </row>
    <row r="727" spans="1:5" x14ac:dyDescent="0.3">
      <c r="A727" s="347" t="s">
        <v>113</v>
      </c>
      <c r="B727" s="347" t="s">
        <v>1541</v>
      </c>
      <c r="C727" s="354" t="s">
        <v>1933</v>
      </c>
      <c r="D727" s="286">
        <v>30111000401</v>
      </c>
      <c r="E727" s="346">
        <f>VLOOKUP(D727,'Upper Leg. by County then Tract'!$K$1:$L$319, 2,FALSE)</f>
        <v>60.2</v>
      </c>
    </row>
    <row r="728" spans="1:5" x14ac:dyDescent="0.3">
      <c r="A728" s="363" t="s">
        <v>113</v>
      </c>
      <c r="B728" s="363" t="s">
        <v>1541</v>
      </c>
      <c r="C728" s="371" t="s">
        <v>1933</v>
      </c>
      <c r="D728" s="373">
        <v>30111000402</v>
      </c>
      <c r="E728" s="372">
        <f>VLOOKUP(D728,'Upper Leg. by County then Tract'!$K$1:$L$319, 2,FALSE)</f>
        <v>58.5</v>
      </c>
    </row>
    <row r="729" spans="1:5" x14ac:dyDescent="0.3">
      <c r="A729" s="347" t="s">
        <v>113</v>
      </c>
      <c r="B729" s="347" t="s">
        <v>1541</v>
      </c>
      <c r="C729" s="354" t="s">
        <v>1933</v>
      </c>
      <c r="D729" s="286">
        <v>30111001000</v>
      </c>
      <c r="E729" s="346">
        <f>VLOOKUP(D729,'Upper Leg. by County then Tract'!$K$1:$L$319, 2,FALSE)</f>
        <v>62.5</v>
      </c>
    </row>
    <row r="730" spans="1:5" x14ac:dyDescent="0.3">
      <c r="A730" s="363" t="s">
        <v>113</v>
      </c>
      <c r="B730" s="363" t="s">
        <v>1541</v>
      </c>
      <c r="C730" s="371" t="s">
        <v>1933</v>
      </c>
      <c r="D730" s="373">
        <v>30111001100</v>
      </c>
      <c r="E730" s="372">
        <f>VLOOKUP(D730,'Upper Leg. by County then Tract'!$K$1:$L$319, 2,FALSE)</f>
        <v>69.099999999999994</v>
      </c>
    </row>
    <row r="731" spans="1:5" x14ac:dyDescent="0.3">
      <c r="A731" s="347" t="s">
        <v>113</v>
      </c>
      <c r="B731" s="347" t="s">
        <v>1541</v>
      </c>
      <c r="C731" s="354" t="s">
        <v>1933</v>
      </c>
      <c r="D731" s="286">
        <v>30111001702</v>
      </c>
      <c r="E731" s="346">
        <f>VLOOKUP(D731,'Upper Leg. by County then Tract'!$K$1:$L$319, 2,FALSE)</f>
        <v>75.099999999999994</v>
      </c>
    </row>
    <row r="732" spans="1:5" x14ac:dyDescent="0.3">
      <c r="A732" s="363" t="s">
        <v>113</v>
      </c>
      <c r="B732" s="363" t="s">
        <v>1542</v>
      </c>
      <c r="C732" s="371" t="s">
        <v>1934</v>
      </c>
      <c r="D732" s="373">
        <v>30111000300</v>
      </c>
      <c r="E732" s="372">
        <f>VLOOKUP(D732,'Upper Leg. by County then Tract'!$K$1:$L$319, 2,FALSE)</f>
        <v>55.6</v>
      </c>
    </row>
    <row r="733" spans="1:5" x14ac:dyDescent="0.3">
      <c r="A733" s="347" t="s">
        <v>113</v>
      </c>
      <c r="B733" s="347" t="s">
        <v>1542</v>
      </c>
      <c r="C733" s="354" t="s">
        <v>1934</v>
      </c>
      <c r="D733" s="286">
        <v>30111000401</v>
      </c>
      <c r="E733" s="346">
        <f>VLOOKUP(D733,'Upper Leg. by County then Tract'!$K$1:$L$319, 2,FALSE)</f>
        <v>60.2</v>
      </c>
    </row>
    <row r="734" spans="1:5" x14ac:dyDescent="0.3">
      <c r="A734" s="363" t="s">
        <v>113</v>
      </c>
      <c r="B734" s="363" t="s">
        <v>1542</v>
      </c>
      <c r="C734" s="371" t="s">
        <v>1934</v>
      </c>
      <c r="D734" s="373">
        <v>30111000402</v>
      </c>
      <c r="E734" s="372">
        <f>VLOOKUP(D734,'Upper Leg. by County then Tract'!$K$1:$L$319, 2,FALSE)</f>
        <v>58.5</v>
      </c>
    </row>
    <row r="735" spans="1:5" x14ac:dyDescent="0.3">
      <c r="A735" s="347" t="s">
        <v>113</v>
      </c>
      <c r="B735" s="347" t="s">
        <v>1542</v>
      </c>
      <c r="C735" s="354" t="s">
        <v>1934</v>
      </c>
      <c r="D735" s="286">
        <v>30111001000</v>
      </c>
      <c r="E735" s="346">
        <f>VLOOKUP(D735,'Upper Leg. by County then Tract'!$K$1:$L$319, 2,FALSE)</f>
        <v>62.5</v>
      </c>
    </row>
    <row r="736" spans="1:5" x14ac:dyDescent="0.3">
      <c r="A736" s="363" t="s">
        <v>113</v>
      </c>
      <c r="B736" s="363" t="s">
        <v>1542</v>
      </c>
      <c r="C736" s="371" t="s">
        <v>1934</v>
      </c>
      <c r="D736" s="373">
        <v>30111001100</v>
      </c>
      <c r="E736" s="372">
        <f>VLOOKUP(D736,'Upper Leg. by County then Tract'!$K$1:$L$319, 2,FALSE)</f>
        <v>69.099999999999994</v>
      </c>
    </row>
    <row r="737" spans="1:5" x14ac:dyDescent="0.3">
      <c r="A737" s="347" t="s">
        <v>113</v>
      </c>
      <c r="B737" s="347" t="s">
        <v>1542</v>
      </c>
      <c r="C737" s="354" t="s">
        <v>1934</v>
      </c>
      <c r="D737" s="286">
        <v>30111001702</v>
      </c>
      <c r="E737" s="346">
        <f>VLOOKUP(D737,'Upper Leg. by County then Tract'!$K$1:$L$319, 2,FALSE)</f>
        <v>75.099999999999994</v>
      </c>
    </row>
    <row r="738" spans="1:5" x14ac:dyDescent="0.3">
      <c r="A738" s="363" t="s">
        <v>113</v>
      </c>
      <c r="B738" s="363" t="s">
        <v>1542</v>
      </c>
      <c r="C738" s="371" t="s">
        <v>1934</v>
      </c>
      <c r="D738" s="373">
        <v>30111001803</v>
      </c>
      <c r="E738" s="372">
        <f>VLOOKUP(D738,'Upper Leg. by County then Tract'!$K$1:$L$319, 2,FALSE)</f>
        <v>80.5</v>
      </c>
    </row>
    <row r="739" spans="1:5" x14ac:dyDescent="0.3">
      <c r="A739" s="347" t="s">
        <v>113</v>
      </c>
      <c r="B739" s="347" t="s">
        <v>1833</v>
      </c>
      <c r="C739" s="354" t="s">
        <v>1935</v>
      </c>
      <c r="D739" s="286">
        <v>30111000901</v>
      </c>
      <c r="E739" s="346">
        <f>VLOOKUP(D739,'Upper Leg. by County then Tract'!$K$1:$L$319, 2,FALSE)</f>
        <v>69.7</v>
      </c>
    </row>
    <row r="740" spans="1:5" x14ac:dyDescent="0.3">
      <c r="A740" s="363" t="s">
        <v>113</v>
      </c>
      <c r="B740" s="363" t="s">
        <v>1833</v>
      </c>
      <c r="C740" s="371" t="s">
        <v>1935</v>
      </c>
      <c r="D740" s="373">
        <v>30111000902</v>
      </c>
      <c r="E740" s="372">
        <f>VLOOKUP(D740,'Upper Leg. by County then Tract'!$K$1:$L$319, 2,FALSE)</f>
        <v>65.5</v>
      </c>
    </row>
    <row r="741" spans="1:5" x14ac:dyDescent="0.3">
      <c r="A741" s="347" t="s">
        <v>113</v>
      </c>
      <c r="B741" s="347" t="s">
        <v>1833</v>
      </c>
      <c r="C741" s="354" t="s">
        <v>1935</v>
      </c>
      <c r="D741" s="286">
        <v>30111001403</v>
      </c>
      <c r="E741" s="346">
        <f>VLOOKUP(D741,'Upper Leg. by County then Tract'!$K$1:$L$319, 2,FALSE)</f>
        <v>70.7</v>
      </c>
    </row>
    <row r="742" spans="1:5" x14ac:dyDescent="0.3">
      <c r="A742" s="363" t="s">
        <v>113</v>
      </c>
      <c r="B742" s="363" t="s">
        <v>1833</v>
      </c>
      <c r="C742" s="371" t="s">
        <v>1935</v>
      </c>
      <c r="D742" s="373">
        <v>30111001404</v>
      </c>
      <c r="E742" s="372">
        <f>VLOOKUP(D742,'Upper Leg. by County then Tract'!$K$1:$L$319, 2,FALSE)</f>
        <v>68.2</v>
      </c>
    </row>
    <row r="743" spans="1:5" x14ac:dyDescent="0.3">
      <c r="A743" s="347" t="s">
        <v>113</v>
      </c>
      <c r="B743" s="347" t="s">
        <v>1833</v>
      </c>
      <c r="C743" s="354" t="s">
        <v>1935</v>
      </c>
      <c r="D743" s="286">
        <v>30111001702</v>
      </c>
      <c r="E743" s="346">
        <f>VLOOKUP(D743,'Upper Leg. by County then Tract'!$K$1:$L$319, 2,FALSE)</f>
        <v>75.099999999999994</v>
      </c>
    </row>
    <row r="744" spans="1:5" x14ac:dyDescent="0.3">
      <c r="A744" s="363" t="s">
        <v>113</v>
      </c>
      <c r="B744" s="363" t="s">
        <v>1833</v>
      </c>
      <c r="C744" s="371" t="s">
        <v>1935</v>
      </c>
      <c r="D744" s="373">
        <v>30111001703</v>
      </c>
      <c r="E744" s="372">
        <f>VLOOKUP(D744,'Upper Leg. by County then Tract'!$K$1:$L$319, 2,FALSE)</f>
        <v>72.8</v>
      </c>
    </row>
    <row r="745" spans="1:5" x14ac:dyDescent="0.3">
      <c r="A745" s="347" t="s">
        <v>113</v>
      </c>
      <c r="B745" s="347" t="s">
        <v>1833</v>
      </c>
      <c r="C745" s="354" t="s">
        <v>1935</v>
      </c>
      <c r="D745" s="286">
        <v>30111001704</v>
      </c>
      <c r="E745" s="346">
        <f>VLOOKUP(D745,'Upper Leg. by County then Tract'!$K$1:$L$319, 2,FALSE)</f>
        <v>73.2</v>
      </c>
    </row>
    <row r="746" spans="1:5" x14ac:dyDescent="0.3">
      <c r="A746" s="363" t="s">
        <v>113</v>
      </c>
      <c r="B746" s="363" t="s">
        <v>1834</v>
      </c>
      <c r="C746" s="371" t="s">
        <v>1936</v>
      </c>
      <c r="D746" s="373">
        <v>30111000300</v>
      </c>
      <c r="E746" s="372">
        <f>VLOOKUP(D746,'Upper Leg. by County then Tract'!$K$1:$L$319, 2,FALSE)</f>
        <v>55.6</v>
      </c>
    </row>
    <row r="747" spans="1:5" x14ac:dyDescent="0.3">
      <c r="A747" s="347" t="s">
        <v>113</v>
      </c>
      <c r="B747" s="347" t="s">
        <v>1834</v>
      </c>
      <c r="C747" s="354" t="s">
        <v>1936</v>
      </c>
      <c r="D747" s="286">
        <v>30111000901</v>
      </c>
      <c r="E747" s="346">
        <f>VLOOKUP(D747,'Upper Leg. by County then Tract'!$K$1:$L$319, 2,FALSE)</f>
        <v>69.7</v>
      </c>
    </row>
    <row r="748" spans="1:5" x14ac:dyDescent="0.3">
      <c r="A748" s="363" t="s">
        <v>113</v>
      </c>
      <c r="B748" s="363" t="s">
        <v>1834</v>
      </c>
      <c r="C748" s="371" t="s">
        <v>1936</v>
      </c>
      <c r="D748" s="373">
        <v>30111000902</v>
      </c>
      <c r="E748" s="372">
        <f>VLOOKUP(D748,'Upper Leg. by County then Tract'!$K$1:$L$319, 2,FALSE)</f>
        <v>65.5</v>
      </c>
    </row>
    <row r="749" spans="1:5" x14ac:dyDescent="0.3">
      <c r="A749" s="347" t="s">
        <v>113</v>
      </c>
      <c r="B749" s="347" t="s">
        <v>1834</v>
      </c>
      <c r="C749" s="354" t="s">
        <v>1936</v>
      </c>
      <c r="D749" s="286">
        <v>30111001000</v>
      </c>
      <c r="E749" s="346">
        <f>VLOOKUP(D749,'Upper Leg. by County then Tract'!$K$1:$L$319, 2,FALSE)</f>
        <v>62.5</v>
      </c>
    </row>
    <row r="750" spans="1:5" x14ac:dyDescent="0.3">
      <c r="A750" s="363" t="s">
        <v>113</v>
      </c>
      <c r="B750" s="363" t="s">
        <v>1834</v>
      </c>
      <c r="C750" s="371" t="s">
        <v>1936</v>
      </c>
      <c r="D750" s="373">
        <v>30111001702</v>
      </c>
      <c r="E750" s="372">
        <f>VLOOKUP(D750,'Upper Leg. by County then Tract'!$K$1:$L$319, 2,FALSE)</f>
        <v>75.099999999999994</v>
      </c>
    </row>
    <row r="751" spans="1:5" x14ac:dyDescent="0.3">
      <c r="A751" s="347" t="s">
        <v>113</v>
      </c>
      <c r="B751" s="347" t="s">
        <v>1834</v>
      </c>
      <c r="C751" s="354" t="s">
        <v>1936</v>
      </c>
      <c r="D751" s="286">
        <v>30111001704</v>
      </c>
      <c r="E751" s="346">
        <f>VLOOKUP(D751,'Upper Leg. by County then Tract'!$K$1:$L$319, 2,FALSE)</f>
        <v>73.2</v>
      </c>
    </row>
    <row r="752" spans="1:5" x14ac:dyDescent="0.3">
      <c r="A752" s="363" t="s">
        <v>113</v>
      </c>
      <c r="B752" s="363" t="s">
        <v>1834</v>
      </c>
      <c r="C752" s="371" t="s">
        <v>1936</v>
      </c>
      <c r="D752" s="373">
        <v>30111001803</v>
      </c>
      <c r="E752" s="372">
        <f>VLOOKUP(D752,'Upper Leg. by County then Tract'!$K$1:$L$319, 2,FALSE)</f>
        <v>80.5</v>
      </c>
    </row>
    <row r="753" spans="1:5" x14ac:dyDescent="0.3">
      <c r="A753" s="347" t="s">
        <v>113</v>
      </c>
      <c r="B753" s="347" t="s">
        <v>1834</v>
      </c>
      <c r="C753" s="354" t="s">
        <v>1936</v>
      </c>
      <c r="D753" s="286">
        <v>30111001804</v>
      </c>
      <c r="E753" s="346">
        <f>VLOOKUP(D753,'Upper Leg. by County then Tract'!$K$1:$L$319, 2,FALSE)</f>
        <v>75.7</v>
      </c>
    </row>
    <row r="754" spans="1:5" x14ac:dyDescent="0.3">
      <c r="A754" s="363" t="s">
        <v>113</v>
      </c>
      <c r="B754" s="363" t="s">
        <v>1835</v>
      </c>
      <c r="C754" s="371" t="s">
        <v>1937</v>
      </c>
      <c r="D754" s="373">
        <v>30111001402</v>
      </c>
      <c r="E754" s="372">
        <f>VLOOKUP(D754,'Upper Leg. by County then Tract'!$K$1:$L$319, 2,FALSE)</f>
        <v>74.599999999999994</v>
      </c>
    </row>
    <row r="755" spans="1:5" x14ac:dyDescent="0.3">
      <c r="A755" s="347" t="s">
        <v>113</v>
      </c>
      <c r="B755" s="347" t="s">
        <v>1835</v>
      </c>
      <c r="C755" s="354" t="s">
        <v>1937</v>
      </c>
      <c r="D755" s="286">
        <v>30111001403</v>
      </c>
      <c r="E755" s="346">
        <f>VLOOKUP(D755,'Upper Leg. by County then Tract'!$K$1:$L$319, 2,FALSE)</f>
        <v>70.7</v>
      </c>
    </row>
    <row r="756" spans="1:5" x14ac:dyDescent="0.3">
      <c r="A756" s="363" t="s">
        <v>113</v>
      </c>
      <c r="B756" s="363" t="s">
        <v>1835</v>
      </c>
      <c r="C756" s="371" t="s">
        <v>1937</v>
      </c>
      <c r="D756" s="373">
        <v>30111001404</v>
      </c>
      <c r="E756" s="372">
        <f>VLOOKUP(D756,'Upper Leg. by County then Tract'!$K$1:$L$319, 2,FALSE)</f>
        <v>68.2</v>
      </c>
    </row>
    <row r="757" spans="1:5" x14ac:dyDescent="0.3">
      <c r="A757" s="347" t="s">
        <v>113</v>
      </c>
      <c r="B757" s="347" t="s">
        <v>1835</v>
      </c>
      <c r="C757" s="354" t="s">
        <v>1937</v>
      </c>
      <c r="D757" s="286">
        <v>30111001801</v>
      </c>
      <c r="E757" s="346">
        <f>VLOOKUP(D757,'Upper Leg. by County then Tract'!$K$1:$L$319, 2,FALSE)</f>
        <v>83.5</v>
      </c>
    </row>
    <row r="758" spans="1:5" x14ac:dyDescent="0.3">
      <c r="A758" s="363" t="s">
        <v>113</v>
      </c>
      <c r="B758" s="363" t="s">
        <v>1835</v>
      </c>
      <c r="C758" s="371" t="s">
        <v>1937</v>
      </c>
      <c r="D758" s="373">
        <v>30111001901</v>
      </c>
      <c r="E758" s="372">
        <f>VLOOKUP(D758,'Upper Leg. by County then Tract'!$K$1:$L$319, 2,FALSE)</f>
        <v>76.3</v>
      </c>
    </row>
    <row r="759" spans="1:5" x14ac:dyDescent="0.3">
      <c r="A759" s="347" t="s">
        <v>113</v>
      </c>
      <c r="B759" s="347" t="s">
        <v>1835</v>
      </c>
      <c r="C759" s="354" t="s">
        <v>1937</v>
      </c>
      <c r="D759" s="286">
        <v>30111001902</v>
      </c>
      <c r="E759" s="346">
        <f>VLOOKUP(D759,'Upper Leg. by County then Tract'!$K$1:$L$319, 2,FALSE)</f>
        <v>70.8</v>
      </c>
    </row>
    <row r="760" spans="1:5" x14ac:dyDescent="0.3">
      <c r="A760" s="363" t="s">
        <v>113</v>
      </c>
      <c r="B760" s="363" t="s">
        <v>1836</v>
      </c>
      <c r="C760" s="371" t="s">
        <v>1938</v>
      </c>
      <c r="D760" s="373">
        <v>30111001403</v>
      </c>
      <c r="E760" s="372">
        <f>VLOOKUP(D760,'Upper Leg. by County then Tract'!$K$1:$L$319, 2,FALSE)</f>
        <v>70.7</v>
      </c>
    </row>
    <row r="761" spans="1:5" x14ac:dyDescent="0.3">
      <c r="A761" s="347" t="s">
        <v>113</v>
      </c>
      <c r="B761" s="347" t="s">
        <v>1836</v>
      </c>
      <c r="C761" s="354" t="s">
        <v>1938</v>
      </c>
      <c r="D761" s="286">
        <v>30111001404</v>
      </c>
      <c r="E761" s="346">
        <f>VLOOKUP(D761,'Upper Leg. by County then Tract'!$K$1:$L$319, 2,FALSE)</f>
        <v>68.2</v>
      </c>
    </row>
    <row r="762" spans="1:5" x14ac:dyDescent="0.3">
      <c r="A762" s="363" t="s">
        <v>113</v>
      </c>
      <c r="B762" s="363" t="s">
        <v>1836</v>
      </c>
      <c r="C762" s="371" t="s">
        <v>1938</v>
      </c>
      <c r="D762" s="373">
        <v>30111001703</v>
      </c>
      <c r="E762" s="372">
        <f>VLOOKUP(D762,'Upper Leg. by County then Tract'!$K$1:$L$319, 2,FALSE)</f>
        <v>72.8</v>
      </c>
    </row>
    <row r="763" spans="1:5" x14ac:dyDescent="0.3">
      <c r="A763" s="347" t="s">
        <v>113</v>
      </c>
      <c r="B763" s="347" t="s">
        <v>1836</v>
      </c>
      <c r="C763" s="354" t="s">
        <v>1938</v>
      </c>
      <c r="D763" s="286">
        <v>30111001704</v>
      </c>
      <c r="E763" s="346">
        <f>VLOOKUP(D763,'Upper Leg. by County then Tract'!$K$1:$L$319, 2,FALSE)</f>
        <v>73.2</v>
      </c>
    </row>
    <row r="764" spans="1:5" x14ac:dyDescent="0.3">
      <c r="A764" s="363" t="s">
        <v>113</v>
      </c>
      <c r="B764" s="363" t="s">
        <v>1836</v>
      </c>
      <c r="C764" s="371" t="s">
        <v>1938</v>
      </c>
      <c r="D764" s="373">
        <v>30111001803</v>
      </c>
      <c r="E764" s="372">
        <f>VLOOKUP(D764,'Upper Leg. by County then Tract'!$K$1:$L$319, 2,FALSE)</f>
        <v>80.5</v>
      </c>
    </row>
    <row r="765" spans="1:5" x14ac:dyDescent="0.3">
      <c r="A765" s="347" t="s">
        <v>113</v>
      </c>
      <c r="B765" s="347" t="s">
        <v>1836</v>
      </c>
      <c r="C765" s="354" t="s">
        <v>1938</v>
      </c>
      <c r="D765" s="286">
        <v>30111001804</v>
      </c>
      <c r="E765" s="346">
        <f>VLOOKUP(D765,'Upper Leg. by County then Tract'!$K$1:$L$319, 2,FALSE)</f>
        <v>75.7</v>
      </c>
    </row>
    <row r="766" spans="1:5" x14ac:dyDescent="0.3">
      <c r="A766" s="363" t="s">
        <v>113</v>
      </c>
      <c r="B766" s="363" t="s">
        <v>1836</v>
      </c>
      <c r="C766" s="371" t="s">
        <v>1938</v>
      </c>
      <c r="D766" s="373">
        <v>30111001805</v>
      </c>
      <c r="E766" s="372">
        <f>VLOOKUP(D766,'Upper Leg. by County then Tract'!$K$1:$L$319, 2,FALSE)</f>
        <v>77.5</v>
      </c>
    </row>
    <row r="767" spans="1:5" x14ac:dyDescent="0.3">
      <c r="A767" s="347" t="s">
        <v>113</v>
      </c>
      <c r="B767" s="347" t="s">
        <v>1836</v>
      </c>
      <c r="C767" s="354" t="s">
        <v>1938</v>
      </c>
      <c r="D767" s="286">
        <v>30111001806</v>
      </c>
      <c r="E767" s="346">
        <f>VLOOKUP(D767,'Upper Leg. by County then Tract'!$K$1:$L$319, 2,FALSE)</f>
        <v>72.7</v>
      </c>
    </row>
    <row r="768" spans="1:5" x14ac:dyDescent="0.3">
      <c r="A768" s="363" t="s">
        <v>113</v>
      </c>
      <c r="B768" s="363" t="s">
        <v>1837</v>
      </c>
      <c r="C768" s="371" t="s">
        <v>1939</v>
      </c>
      <c r="D768" s="373">
        <v>30111001403</v>
      </c>
      <c r="E768" s="372">
        <f>VLOOKUP(D768,'Upper Leg. by County then Tract'!$K$1:$L$319, 2,FALSE)</f>
        <v>70.7</v>
      </c>
    </row>
    <row r="769" spans="1:5" x14ac:dyDescent="0.3">
      <c r="A769" s="347" t="s">
        <v>113</v>
      </c>
      <c r="B769" s="347" t="s">
        <v>1837</v>
      </c>
      <c r="C769" s="354" t="s">
        <v>1939</v>
      </c>
      <c r="D769" s="286">
        <v>30111001404</v>
      </c>
      <c r="E769" s="346">
        <f>VLOOKUP(D769,'Upper Leg. by County then Tract'!$K$1:$L$319, 2,FALSE)</f>
        <v>68.2</v>
      </c>
    </row>
    <row r="770" spans="1:5" x14ac:dyDescent="0.3">
      <c r="A770" s="363" t="s">
        <v>113</v>
      </c>
      <c r="B770" s="363" t="s">
        <v>1837</v>
      </c>
      <c r="C770" s="371" t="s">
        <v>1939</v>
      </c>
      <c r="D770" s="373">
        <v>30111001901</v>
      </c>
      <c r="E770" s="372">
        <f>VLOOKUP(D770,'Upper Leg. by County then Tract'!$K$1:$L$319, 2,FALSE)</f>
        <v>76.3</v>
      </c>
    </row>
    <row r="771" spans="1:5" x14ac:dyDescent="0.3">
      <c r="A771" s="347" t="s">
        <v>113</v>
      </c>
      <c r="B771" s="347" t="s">
        <v>1837</v>
      </c>
      <c r="C771" s="354" t="s">
        <v>1939</v>
      </c>
      <c r="D771" s="286">
        <v>30111001902</v>
      </c>
      <c r="E771" s="346">
        <f>VLOOKUP(D771,'Upper Leg. by County then Tract'!$K$1:$L$319, 2,FALSE)</f>
        <v>70.8</v>
      </c>
    </row>
    <row r="772" spans="1:5" x14ac:dyDescent="0.3">
      <c r="A772" s="363" t="s">
        <v>113</v>
      </c>
      <c r="B772" s="363" t="s">
        <v>1837</v>
      </c>
      <c r="C772" s="371" t="s">
        <v>1939</v>
      </c>
      <c r="D772" s="373">
        <v>30111940001</v>
      </c>
      <c r="E772" s="372">
        <f>VLOOKUP(D772,'Upper Leg. by County then Tract'!$K$1:$L$319, 2,FALSE)</f>
        <v>64.8</v>
      </c>
    </row>
    <row r="773" spans="1:5" x14ac:dyDescent="0.3">
      <c r="A773" s="347" t="s">
        <v>113</v>
      </c>
      <c r="B773" s="347" t="s">
        <v>1837</v>
      </c>
      <c r="C773" s="354" t="s">
        <v>1939</v>
      </c>
      <c r="D773" s="286">
        <v>30111940002</v>
      </c>
      <c r="E773" s="346">
        <f>VLOOKUP(D773,'Upper Leg. by County then Tract'!$K$1:$L$319, 2,FALSE)</f>
        <v>71.5</v>
      </c>
    </row>
    <row r="774" spans="1:5" x14ac:dyDescent="0.3">
      <c r="A774" s="363" t="s">
        <v>113</v>
      </c>
      <c r="B774" s="363" t="s">
        <v>1838</v>
      </c>
      <c r="C774" s="371" t="s">
        <v>1940</v>
      </c>
      <c r="D774" s="373">
        <v>30111000800</v>
      </c>
      <c r="E774" s="372">
        <f>VLOOKUP(D774,'Upper Leg. by County then Tract'!$K$1:$L$319, 2,FALSE)</f>
        <v>66.900000000000006</v>
      </c>
    </row>
    <row r="775" spans="1:5" x14ac:dyDescent="0.3">
      <c r="A775" s="347" t="s">
        <v>113</v>
      </c>
      <c r="B775" s="347" t="s">
        <v>1838</v>
      </c>
      <c r="C775" s="354" t="s">
        <v>1940</v>
      </c>
      <c r="D775" s="286">
        <v>30111940001</v>
      </c>
      <c r="E775" s="346">
        <f>VLOOKUP(D775,'Upper Leg. by County then Tract'!$K$1:$L$319, 2,FALSE)</f>
        <v>64.8</v>
      </c>
    </row>
    <row r="776" spans="1:5" x14ac:dyDescent="0.3">
      <c r="A776" s="363" t="s">
        <v>113</v>
      </c>
      <c r="B776" s="363" t="s">
        <v>1838</v>
      </c>
      <c r="C776" s="371" t="s">
        <v>1940</v>
      </c>
      <c r="D776" s="373">
        <v>30111940002</v>
      </c>
      <c r="E776" s="372">
        <f>VLOOKUP(D776,'Upper Leg. by County then Tract'!$K$1:$L$319, 2,FALSE)</f>
        <v>71.5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C426E-6BC0-404F-8A2C-DC5487A72293}">
  <dimension ref="A1:R776"/>
  <sheetViews>
    <sheetView zoomScaleNormal="100" workbookViewId="0">
      <selection sqref="A1:E1048576"/>
    </sheetView>
  </sheetViews>
  <sheetFormatPr defaultRowHeight="14.4" x14ac:dyDescent="0.3"/>
  <cols>
    <col min="1" max="1" width="24.44140625" style="288" bestFit="1" customWidth="1"/>
    <col min="2" max="2" width="24.44140625" style="288" customWidth="1"/>
    <col min="3" max="3" width="22.88671875" style="288" bestFit="1" customWidth="1"/>
    <col min="4" max="4" width="22.109375" style="288" bestFit="1" customWidth="1"/>
    <col min="5" max="5" width="23.33203125" style="288" bestFit="1" customWidth="1"/>
    <col min="6" max="6" width="23.33203125" style="273" customWidth="1"/>
    <col min="7" max="7" width="42" style="288" bestFit="1" customWidth="1"/>
    <col min="8" max="8" width="13.44140625" style="288" bestFit="1" customWidth="1"/>
    <col min="9" max="9" width="15.5546875" style="288" bestFit="1" customWidth="1"/>
    <col min="10" max="10" width="9.109375" style="288"/>
    <col min="11" max="15" width="9.109375" style="308"/>
    <col min="16" max="16" width="33.5546875" style="308" bestFit="1" customWidth="1"/>
    <col min="17" max="17" width="13.44140625" bestFit="1" customWidth="1"/>
  </cols>
  <sheetData>
    <row r="1" spans="1:15" x14ac:dyDescent="0.3">
      <c r="A1" s="353" t="s">
        <v>1769</v>
      </c>
      <c r="B1" s="353"/>
      <c r="C1" s="353"/>
      <c r="D1" s="353"/>
      <c r="E1" s="353"/>
      <c r="F1" s="348"/>
      <c r="G1" s="353"/>
    </row>
    <row r="2" spans="1:15" x14ac:dyDescent="0.3">
      <c r="A2" s="353"/>
      <c r="B2" s="353"/>
      <c r="C2" s="353"/>
      <c r="D2" s="353"/>
      <c r="E2" s="353"/>
      <c r="F2" s="348"/>
    </row>
    <row r="3" spans="1:15" ht="18" x14ac:dyDescent="0.35">
      <c r="A3" s="357" t="s">
        <v>1501</v>
      </c>
      <c r="B3" s="347" t="s">
        <v>1503</v>
      </c>
      <c r="C3" s="347" t="s">
        <v>1840</v>
      </c>
      <c r="D3" s="347" t="s">
        <v>1502</v>
      </c>
      <c r="E3" s="347" t="str">
        <f>+'State Rank'!B3</f>
        <v>Response Date7/29/2020</v>
      </c>
      <c r="F3" s="348"/>
      <c r="G3" s="355" t="s">
        <v>115</v>
      </c>
    </row>
    <row r="4" spans="1:15" x14ac:dyDescent="0.3">
      <c r="A4" s="353" t="s">
        <v>115</v>
      </c>
      <c r="B4" s="353"/>
      <c r="C4" s="353"/>
      <c r="E4" s="353"/>
      <c r="F4" s="348"/>
      <c r="G4" s="286" t="s">
        <v>433</v>
      </c>
      <c r="H4" s="286">
        <v>30001000100</v>
      </c>
      <c r="I4" s="288">
        <v>72</v>
      </c>
    </row>
    <row r="5" spans="1:15" x14ac:dyDescent="0.3">
      <c r="A5" s="347" t="s">
        <v>115</v>
      </c>
      <c r="B5" s="347" t="s">
        <v>1770</v>
      </c>
      <c r="C5" s="354" t="s">
        <v>1841</v>
      </c>
      <c r="D5" s="287">
        <v>30001000100</v>
      </c>
      <c r="E5" s="346">
        <f>VLOOKUP(D5,'Upper Leg. by County then Tract'!$K$1:$L$319, 2,FALSE)</f>
        <v>28.6</v>
      </c>
      <c r="F5" s="348"/>
      <c r="G5" s="286" t="s">
        <v>433</v>
      </c>
      <c r="H5" s="286">
        <v>30001000200</v>
      </c>
      <c r="I5" s="288">
        <v>72</v>
      </c>
    </row>
    <row r="6" spans="1:15" ht="15" thickBot="1" x14ac:dyDescent="0.35">
      <c r="A6" s="347" t="s">
        <v>115</v>
      </c>
      <c r="B6" s="347" t="s">
        <v>1770</v>
      </c>
      <c r="C6" s="354" t="s">
        <v>1841</v>
      </c>
      <c r="D6" s="287">
        <v>30001000200</v>
      </c>
      <c r="E6" s="346">
        <f>VLOOKUP(D6,'Upper Leg. by County then Tract'!$K$1:$L$319, 2,FALSE)</f>
        <v>56.4</v>
      </c>
      <c r="F6" s="348"/>
      <c r="G6" s="176" t="s">
        <v>435</v>
      </c>
      <c r="H6" s="176">
        <v>30001000300</v>
      </c>
      <c r="I6" s="179">
        <v>72</v>
      </c>
      <c r="J6" s="179"/>
      <c r="K6" s="179"/>
      <c r="L6" s="179"/>
      <c r="M6" s="179"/>
      <c r="N6" s="179"/>
      <c r="O6" s="179"/>
    </row>
    <row r="7" spans="1:15" ht="18" x14ac:dyDescent="0.35">
      <c r="A7" s="347" t="s">
        <v>115</v>
      </c>
      <c r="B7" s="347" t="s">
        <v>1770</v>
      </c>
      <c r="C7" s="354" t="s">
        <v>1841</v>
      </c>
      <c r="D7" s="287">
        <v>30001000300</v>
      </c>
      <c r="E7" s="346">
        <f>VLOOKUP(D7,'Upper Leg. by County then Tract'!$K$1:$L$319, 2,FALSE)</f>
        <v>62.4</v>
      </c>
      <c r="F7" s="348"/>
      <c r="G7" s="355" t="s">
        <v>5</v>
      </c>
    </row>
    <row r="8" spans="1:15" x14ac:dyDescent="0.3">
      <c r="A8" s="357" t="s">
        <v>5</v>
      </c>
      <c r="B8" s="357"/>
      <c r="C8" s="347"/>
      <c r="D8" s="357"/>
      <c r="E8" s="357"/>
      <c r="F8" s="348"/>
      <c r="G8" s="286" t="s">
        <v>437</v>
      </c>
      <c r="H8" s="286">
        <v>30003000100</v>
      </c>
      <c r="I8" s="288">
        <v>41</v>
      </c>
      <c r="J8" s="288">
        <v>42</v>
      </c>
    </row>
    <row r="9" spans="1:15" x14ac:dyDescent="0.3">
      <c r="A9" s="347" t="s">
        <v>5</v>
      </c>
      <c r="B9" s="347" t="s">
        <v>1535</v>
      </c>
      <c r="C9" s="354" t="s">
        <v>1842</v>
      </c>
      <c r="D9" s="286">
        <v>30003000100</v>
      </c>
      <c r="E9" s="346">
        <f>VLOOKUP(D9,'Upper Leg. by County then Tract'!$K$1:$L$319, 2,FALSE)</f>
        <v>43.3</v>
      </c>
      <c r="F9" s="348"/>
      <c r="G9" s="286" t="s">
        <v>439</v>
      </c>
      <c r="H9" s="286">
        <v>30003940400</v>
      </c>
      <c r="I9" s="288">
        <v>41</v>
      </c>
    </row>
    <row r="10" spans="1:15" x14ac:dyDescent="0.3">
      <c r="A10" s="347" t="s">
        <v>5</v>
      </c>
      <c r="B10" s="347" t="s">
        <v>1535</v>
      </c>
      <c r="C10" s="354" t="s">
        <v>1842</v>
      </c>
      <c r="D10" s="286">
        <v>30003940400</v>
      </c>
      <c r="E10" s="346">
        <f>VLOOKUP(D10,'Upper Leg. by County then Tract'!$K$1:$L$319, 2,FALSE)</f>
        <v>7.5</v>
      </c>
      <c r="F10" s="348"/>
      <c r="G10" s="286" t="s">
        <v>441</v>
      </c>
      <c r="H10" s="286">
        <v>30003940500</v>
      </c>
      <c r="I10" s="288">
        <v>42</v>
      </c>
    </row>
    <row r="11" spans="1:15" x14ac:dyDescent="0.3">
      <c r="A11" s="347" t="s">
        <v>5</v>
      </c>
      <c r="B11" s="347" t="s">
        <v>1535</v>
      </c>
      <c r="C11" s="354" t="s">
        <v>1842</v>
      </c>
      <c r="D11" s="286">
        <v>30003940600</v>
      </c>
      <c r="E11" s="346">
        <f>VLOOKUP(D11,'Upper Leg. by County then Tract'!$K$1:$L$319, 2,FALSE)</f>
        <v>6.5</v>
      </c>
      <c r="F11" s="348"/>
      <c r="G11" s="286" t="s">
        <v>443</v>
      </c>
      <c r="H11" s="286">
        <v>30003940600</v>
      </c>
      <c r="I11" s="288">
        <v>41</v>
      </c>
      <c r="J11" s="288">
        <v>42</v>
      </c>
    </row>
    <row r="12" spans="1:15" ht="15" thickBot="1" x14ac:dyDescent="0.35">
      <c r="A12" s="347" t="s">
        <v>5</v>
      </c>
      <c r="B12" s="347" t="s">
        <v>1535</v>
      </c>
      <c r="C12" s="354" t="s">
        <v>1842</v>
      </c>
      <c r="D12" s="286">
        <v>30003940700</v>
      </c>
      <c r="E12" s="346">
        <f>VLOOKUP(D12,'Upper Leg. by County then Tract'!$K$1:$L$319, 2,FALSE)</f>
        <v>5.9</v>
      </c>
      <c r="F12" s="348"/>
      <c r="G12" s="176" t="s">
        <v>445</v>
      </c>
      <c r="H12" s="176">
        <v>30003940700</v>
      </c>
      <c r="I12" s="179">
        <v>41</v>
      </c>
      <c r="J12" s="179">
        <v>42</v>
      </c>
      <c r="K12" s="179"/>
      <c r="L12" s="179"/>
      <c r="M12" s="179"/>
      <c r="N12" s="179"/>
      <c r="O12" s="179"/>
    </row>
    <row r="13" spans="1:15" ht="18" x14ac:dyDescent="0.35">
      <c r="A13" s="347" t="s">
        <v>5</v>
      </c>
      <c r="B13" s="347" t="s">
        <v>1536</v>
      </c>
      <c r="C13" s="354" t="s">
        <v>1843</v>
      </c>
      <c r="D13" s="286">
        <v>30003000100</v>
      </c>
      <c r="E13" s="346">
        <f>VLOOKUP(D13,'Upper Leg. by County then Tract'!$K$1:$L$319, 2,FALSE)</f>
        <v>43.3</v>
      </c>
      <c r="F13" s="348"/>
      <c r="G13" s="355" t="s">
        <v>7</v>
      </c>
    </row>
    <row r="14" spans="1:15" x14ac:dyDescent="0.3">
      <c r="A14" s="347" t="s">
        <v>5</v>
      </c>
      <c r="B14" s="347" t="s">
        <v>1536</v>
      </c>
      <c r="C14" s="354" t="s">
        <v>1843</v>
      </c>
      <c r="D14" s="286">
        <v>30003940500</v>
      </c>
      <c r="E14" s="346">
        <f>VLOOKUP(D14,'Upper Leg. by County then Tract'!$K$1:$L$319, 2,FALSE)</f>
        <v>7.3</v>
      </c>
      <c r="F14" s="348"/>
      <c r="G14" s="286" t="s">
        <v>447</v>
      </c>
      <c r="H14" s="286">
        <v>30005000100</v>
      </c>
      <c r="I14" s="288">
        <v>32</v>
      </c>
      <c r="J14" s="288">
        <v>33</v>
      </c>
    </row>
    <row r="15" spans="1:15" x14ac:dyDescent="0.3">
      <c r="A15" s="347" t="s">
        <v>5</v>
      </c>
      <c r="B15" s="347" t="s">
        <v>1536</v>
      </c>
      <c r="C15" s="354" t="s">
        <v>1843</v>
      </c>
      <c r="D15" s="286">
        <v>30003940600</v>
      </c>
      <c r="E15" s="346">
        <f>VLOOKUP(D15,'Upper Leg. by County then Tract'!$K$1:$L$319, 2,FALSE)</f>
        <v>6.5</v>
      </c>
      <c r="F15" s="348"/>
      <c r="G15" s="286" t="s">
        <v>449</v>
      </c>
      <c r="H15" s="286">
        <v>30005000200</v>
      </c>
      <c r="I15" s="288">
        <v>32</v>
      </c>
      <c r="J15" s="288">
        <v>33</v>
      </c>
    </row>
    <row r="16" spans="1:15" x14ac:dyDescent="0.3">
      <c r="A16" s="347" t="s">
        <v>5</v>
      </c>
      <c r="B16" s="347" t="s">
        <v>1536</v>
      </c>
      <c r="C16" s="354" t="s">
        <v>1843</v>
      </c>
      <c r="D16" s="286">
        <v>30003940700</v>
      </c>
      <c r="E16" s="346">
        <f>VLOOKUP(D16,'Upper Leg. by County then Tract'!$K$1:$L$319, 2,FALSE)</f>
        <v>5.9</v>
      </c>
      <c r="F16" s="348"/>
      <c r="G16" s="286" t="s">
        <v>451</v>
      </c>
      <c r="H16" s="286">
        <v>30005940100</v>
      </c>
      <c r="I16" s="288">
        <v>32</v>
      </c>
    </row>
    <row r="17" spans="1:15" ht="15" thickBot="1" x14ac:dyDescent="0.35">
      <c r="A17" s="357" t="s">
        <v>7</v>
      </c>
      <c r="C17" s="347"/>
      <c r="F17" s="348"/>
      <c r="G17" s="176" t="s">
        <v>453</v>
      </c>
      <c r="H17" s="176">
        <v>30005940200</v>
      </c>
      <c r="I17" s="179">
        <v>32</v>
      </c>
      <c r="J17" s="179"/>
      <c r="K17" s="179"/>
      <c r="L17" s="179"/>
      <c r="M17" s="179"/>
      <c r="N17" s="179"/>
      <c r="O17" s="179"/>
    </row>
    <row r="18" spans="1:15" ht="18" x14ac:dyDescent="0.35">
      <c r="A18" s="347" t="s">
        <v>7</v>
      </c>
      <c r="B18" s="347" t="s">
        <v>1528</v>
      </c>
      <c r="C18" s="354" t="s">
        <v>1844</v>
      </c>
      <c r="D18" s="286">
        <v>30005000100</v>
      </c>
      <c r="E18" s="346">
        <f>VLOOKUP(D18,'Upper Leg. by County then Tract'!$K$1:$L$319, 2,FALSE)</f>
        <v>38.1</v>
      </c>
      <c r="F18" s="348"/>
      <c r="G18" s="355" t="s">
        <v>1740</v>
      </c>
    </row>
    <row r="19" spans="1:15" x14ac:dyDescent="0.3">
      <c r="A19" s="347" t="s">
        <v>7</v>
      </c>
      <c r="B19" s="347" t="s">
        <v>1528</v>
      </c>
      <c r="C19" s="354" t="s">
        <v>1844</v>
      </c>
      <c r="D19" s="286">
        <v>30005000200</v>
      </c>
      <c r="E19" s="346">
        <f>VLOOKUP(D19,'Upper Leg. by County then Tract'!$K$1:$L$319, 2,FALSE)</f>
        <v>42.1</v>
      </c>
      <c r="F19" s="348"/>
      <c r="G19" s="332" t="s">
        <v>455</v>
      </c>
      <c r="H19" s="332">
        <v>30007000100</v>
      </c>
      <c r="I19" s="288">
        <v>70</v>
      </c>
    </row>
    <row r="20" spans="1:15" ht="15" thickBot="1" x14ac:dyDescent="0.35">
      <c r="A20" s="347" t="s">
        <v>7</v>
      </c>
      <c r="B20" s="347" t="s">
        <v>1528</v>
      </c>
      <c r="C20" s="354" t="s">
        <v>1844</v>
      </c>
      <c r="D20" s="286">
        <v>30005940100</v>
      </c>
      <c r="E20" s="346">
        <f>VLOOKUP(D20,'Upper Leg. by County then Tract'!$K$1:$L$319, 2,FALSE)</f>
        <v>14.7</v>
      </c>
      <c r="F20" s="348"/>
      <c r="G20" s="176" t="s">
        <v>457</v>
      </c>
      <c r="H20" s="176">
        <v>30007000200</v>
      </c>
      <c r="I20" s="179">
        <v>70</v>
      </c>
      <c r="J20" s="179"/>
      <c r="K20" s="179"/>
      <c r="L20" s="179"/>
      <c r="M20" s="179"/>
      <c r="N20" s="179"/>
      <c r="O20" s="179"/>
    </row>
    <row r="21" spans="1:15" ht="18" x14ac:dyDescent="0.35">
      <c r="A21" s="347" t="s">
        <v>7</v>
      </c>
      <c r="B21" s="347" t="s">
        <v>1528</v>
      </c>
      <c r="C21" s="354" t="s">
        <v>1844</v>
      </c>
      <c r="D21" s="286">
        <v>30005940200</v>
      </c>
      <c r="E21" s="346">
        <f>VLOOKUP(D21,'Upper Leg. by County then Tract'!$K$1:$L$319, 2,FALSE)</f>
        <v>15.6</v>
      </c>
      <c r="F21" s="348"/>
      <c r="G21" s="355" t="s">
        <v>11</v>
      </c>
    </row>
    <row r="22" spans="1:15" x14ac:dyDescent="0.3">
      <c r="A22" s="347" t="s">
        <v>7</v>
      </c>
      <c r="B22" s="347" t="s">
        <v>1529</v>
      </c>
      <c r="C22" s="354" t="s">
        <v>1845</v>
      </c>
      <c r="D22" s="286">
        <v>30005000100</v>
      </c>
      <c r="E22" s="346">
        <f>VLOOKUP(D22,'Upper Leg. by County then Tract'!$K$1:$L$319, 2,FALSE)</f>
        <v>38.1</v>
      </c>
      <c r="F22" s="348"/>
      <c r="G22" s="332" t="s">
        <v>459</v>
      </c>
      <c r="H22" s="332">
        <v>30009000100</v>
      </c>
      <c r="I22" s="288">
        <v>58</v>
      </c>
    </row>
    <row r="23" spans="1:15" x14ac:dyDescent="0.3">
      <c r="A23" s="347" t="s">
        <v>7</v>
      </c>
      <c r="B23" s="347" t="s">
        <v>1529</v>
      </c>
      <c r="C23" s="354" t="s">
        <v>1845</v>
      </c>
      <c r="D23" s="286">
        <v>30005000200</v>
      </c>
      <c r="E23" s="346">
        <f>VLOOKUP(D23,'Upper Leg. by County then Tract'!$K$1:$L$319, 2,FALSE)</f>
        <v>42.1</v>
      </c>
      <c r="F23" s="348"/>
      <c r="G23" s="332" t="s">
        <v>413</v>
      </c>
      <c r="H23" s="332">
        <v>30009000200</v>
      </c>
      <c r="I23" s="288">
        <v>58</v>
      </c>
    </row>
    <row r="24" spans="1:15" x14ac:dyDescent="0.3">
      <c r="A24" s="353" t="s">
        <v>9</v>
      </c>
      <c r="C24" s="347"/>
      <c r="F24" s="348"/>
      <c r="G24" s="332" t="s">
        <v>245</v>
      </c>
      <c r="H24" s="332">
        <v>30009000300</v>
      </c>
      <c r="I24" s="288">
        <v>58</v>
      </c>
    </row>
    <row r="25" spans="1:15" x14ac:dyDescent="0.3">
      <c r="A25" s="347" t="s">
        <v>9</v>
      </c>
      <c r="B25" s="347" t="s">
        <v>1771</v>
      </c>
      <c r="C25" s="354" t="s">
        <v>1846</v>
      </c>
      <c r="D25" s="286">
        <v>30007000100</v>
      </c>
      <c r="E25" s="346">
        <f>VLOOKUP(D25,'Upper Leg. by County then Tract'!$K$1:$L$319, 2,FALSE)</f>
        <v>54.9</v>
      </c>
      <c r="F25" s="348"/>
      <c r="G25" s="332" t="s">
        <v>461</v>
      </c>
      <c r="H25" s="332">
        <v>30009000400</v>
      </c>
      <c r="I25" s="288">
        <v>58</v>
      </c>
    </row>
    <row r="26" spans="1:15" ht="15" thickBot="1" x14ac:dyDescent="0.35">
      <c r="A26" s="347" t="s">
        <v>9</v>
      </c>
      <c r="B26" s="347" t="s">
        <v>1771</v>
      </c>
      <c r="C26" s="354" t="s">
        <v>1846</v>
      </c>
      <c r="D26" s="286">
        <v>30007000200</v>
      </c>
      <c r="E26" s="346">
        <f>VLOOKUP(D26,'Upper Leg. by County then Tract'!$K$1:$L$319, 2,FALSE)</f>
        <v>57.6</v>
      </c>
      <c r="F26" s="348"/>
      <c r="G26" s="176" t="s">
        <v>463</v>
      </c>
      <c r="H26" s="176">
        <v>30009000500</v>
      </c>
      <c r="I26" s="179">
        <v>58</v>
      </c>
      <c r="J26" s="179"/>
      <c r="K26" s="179"/>
      <c r="L26" s="179"/>
      <c r="M26" s="179"/>
      <c r="N26" s="179"/>
      <c r="O26" s="179"/>
    </row>
    <row r="27" spans="1:15" ht="18" x14ac:dyDescent="0.35">
      <c r="A27" s="353" t="s">
        <v>11</v>
      </c>
      <c r="C27" s="347"/>
      <c r="F27" s="348"/>
      <c r="G27" s="355" t="s">
        <v>13</v>
      </c>
    </row>
    <row r="28" spans="1:15" ht="15" thickBot="1" x14ac:dyDescent="0.35">
      <c r="A28" s="347" t="s">
        <v>1773</v>
      </c>
      <c r="B28" s="347" t="s">
        <v>1772</v>
      </c>
      <c r="C28" s="354" t="s">
        <v>1847</v>
      </c>
      <c r="D28" s="286">
        <v>30009000100</v>
      </c>
      <c r="E28" s="346">
        <f>VLOOKUP(D28,'Upper Leg. by County then Tract'!$K$1:$L$319, 2,FALSE)</f>
        <v>61.9</v>
      </c>
      <c r="F28" s="348"/>
      <c r="G28" s="176" t="s">
        <v>465</v>
      </c>
      <c r="H28" s="176">
        <v>30011000300</v>
      </c>
      <c r="I28" s="179">
        <v>37</v>
      </c>
      <c r="J28" s="179"/>
      <c r="K28" s="179"/>
      <c r="L28" s="179"/>
      <c r="M28" s="179"/>
      <c r="N28" s="179"/>
      <c r="O28" s="179"/>
    </row>
    <row r="29" spans="1:15" ht="18" x14ac:dyDescent="0.35">
      <c r="A29" s="347" t="s">
        <v>1773</v>
      </c>
      <c r="B29" s="347" t="s">
        <v>1772</v>
      </c>
      <c r="C29" s="354" t="s">
        <v>1847</v>
      </c>
      <c r="D29" s="286">
        <v>30009000200</v>
      </c>
      <c r="E29" s="346">
        <f>VLOOKUP(D29,'Upper Leg. by County then Tract'!$K$1:$L$319, 2,FALSE)</f>
        <v>56.1</v>
      </c>
      <c r="F29" s="348"/>
      <c r="G29" s="355" t="s">
        <v>15</v>
      </c>
    </row>
    <row r="30" spans="1:15" x14ac:dyDescent="0.3">
      <c r="A30" s="347" t="s">
        <v>1773</v>
      </c>
      <c r="B30" s="347" t="s">
        <v>1772</v>
      </c>
      <c r="C30" s="354" t="s">
        <v>1847</v>
      </c>
      <c r="D30" s="286">
        <v>30009000300</v>
      </c>
      <c r="E30" s="346">
        <f>VLOOKUP(D30,'Upper Leg. by County then Tract'!$K$1:$L$319, 2,FALSE)</f>
        <v>30.5</v>
      </c>
      <c r="F30" s="348"/>
      <c r="G30" s="286" t="s">
        <v>247</v>
      </c>
      <c r="H30" s="286">
        <v>30013000100</v>
      </c>
      <c r="I30" s="288">
        <v>25</v>
      </c>
      <c r="J30" s="288">
        <v>26</v>
      </c>
    </row>
    <row r="31" spans="1:15" x14ac:dyDescent="0.3">
      <c r="A31" s="347" t="s">
        <v>1773</v>
      </c>
      <c r="B31" s="347" t="s">
        <v>1772</v>
      </c>
      <c r="C31" s="354" t="s">
        <v>1847</v>
      </c>
      <c r="D31" s="286">
        <v>30009000400</v>
      </c>
      <c r="E31" s="346">
        <f>VLOOKUP(D31,'Upper Leg. by County then Tract'!$K$1:$L$319, 2,FALSE)</f>
        <v>30.8</v>
      </c>
      <c r="F31" s="348"/>
      <c r="G31" s="286" t="s">
        <v>467</v>
      </c>
      <c r="H31" s="286">
        <v>30013000200</v>
      </c>
      <c r="I31" s="288">
        <v>25</v>
      </c>
      <c r="J31" s="288">
        <v>26</v>
      </c>
    </row>
    <row r="32" spans="1:15" x14ac:dyDescent="0.3">
      <c r="A32" s="347" t="s">
        <v>1773</v>
      </c>
      <c r="B32" s="347" t="s">
        <v>1772</v>
      </c>
      <c r="C32" s="354" t="s">
        <v>1847</v>
      </c>
      <c r="D32" s="286">
        <v>30009000500</v>
      </c>
      <c r="E32" s="346">
        <f>VLOOKUP(D32,'Upper Leg. by County then Tract'!$K$1:$L$319, 2,FALSE)</f>
        <v>42.1</v>
      </c>
      <c r="F32" s="348"/>
      <c r="G32" s="286" t="s">
        <v>469</v>
      </c>
      <c r="H32" s="286">
        <v>30013000300</v>
      </c>
      <c r="I32" s="288">
        <v>25</v>
      </c>
      <c r="J32" s="288">
        <v>26</v>
      </c>
    </row>
    <row r="33" spans="1:12" x14ac:dyDescent="0.3">
      <c r="A33" s="353" t="s">
        <v>13</v>
      </c>
      <c r="C33" s="347"/>
      <c r="F33" s="348"/>
      <c r="G33" s="286" t="s">
        <v>249</v>
      </c>
      <c r="H33" s="286">
        <v>30013000400</v>
      </c>
      <c r="I33" s="288">
        <v>21</v>
      </c>
      <c r="J33" s="288">
        <v>25</v>
      </c>
      <c r="K33" s="308">
        <v>26</v>
      </c>
    </row>
    <row r="34" spans="1:12" x14ac:dyDescent="0.3">
      <c r="A34" s="347" t="s">
        <v>13</v>
      </c>
      <c r="B34" s="347" t="s">
        <v>1546</v>
      </c>
      <c r="C34" s="354" t="s">
        <v>1848</v>
      </c>
      <c r="D34" s="286">
        <v>30011000300</v>
      </c>
      <c r="E34" s="346">
        <f>VLOOKUP(D34,'Upper Leg. by County then Tract'!$K$1:$L$319, 2,FALSE)</f>
        <v>37.4</v>
      </c>
      <c r="F34" s="348"/>
      <c r="G34" s="286" t="s">
        <v>471</v>
      </c>
      <c r="H34" s="286">
        <v>30013000700</v>
      </c>
      <c r="I34" s="288">
        <v>23</v>
      </c>
      <c r="J34" s="288">
        <v>24</v>
      </c>
      <c r="K34" s="308">
        <v>25</v>
      </c>
    </row>
    <row r="35" spans="1:12" x14ac:dyDescent="0.3">
      <c r="A35" s="353" t="s">
        <v>15</v>
      </c>
      <c r="C35" s="347"/>
      <c r="E35" s="346"/>
      <c r="F35" s="348"/>
      <c r="G35" s="286" t="s">
        <v>251</v>
      </c>
      <c r="H35" s="286">
        <v>30013000800</v>
      </c>
      <c r="I35" s="288">
        <v>24</v>
      </c>
      <c r="J35" s="288">
        <v>25</v>
      </c>
    </row>
    <row r="36" spans="1:12" x14ac:dyDescent="0.3">
      <c r="A36" s="347" t="s">
        <v>15</v>
      </c>
      <c r="B36" s="347" t="s">
        <v>1510</v>
      </c>
      <c r="C36" s="354" t="s">
        <v>1849</v>
      </c>
      <c r="D36" s="286">
        <v>30013001201</v>
      </c>
      <c r="E36" s="346">
        <f>VLOOKUP(D36,'Upper Leg. by County then Tract'!$K$1:$L$319, 2,FALSE)</f>
        <v>42.4</v>
      </c>
      <c r="F36" s="348"/>
      <c r="G36" s="286" t="s">
        <v>473</v>
      </c>
      <c r="H36" s="286">
        <v>30013000900</v>
      </c>
      <c r="I36" s="288">
        <v>24</v>
      </c>
      <c r="J36" s="288">
        <v>25</v>
      </c>
    </row>
    <row r="37" spans="1:12" x14ac:dyDescent="0.3">
      <c r="A37" s="347" t="s">
        <v>15</v>
      </c>
      <c r="B37" s="347" t="s">
        <v>1510</v>
      </c>
      <c r="C37" s="354" t="s">
        <v>1849</v>
      </c>
      <c r="D37" s="286">
        <v>30013001202</v>
      </c>
      <c r="E37" s="346">
        <f>VLOOKUP(D37,'Upper Leg. by County then Tract'!$K$1:$L$319, 2,FALSE)</f>
        <v>45.7</v>
      </c>
      <c r="F37" s="348"/>
      <c r="G37" s="286" t="s">
        <v>475</v>
      </c>
      <c r="H37" s="286">
        <v>30013001000</v>
      </c>
      <c r="I37" s="288">
        <v>24</v>
      </c>
      <c r="J37" s="288">
        <v>25</v>
      </c>
    </row>
    <row r="38" spans="1:12" x14ac:dyDescent="0.3">
      <c r="A38" s="347" t="s">
        <v>15</v>
      </c>
      <c r="B38" s="347" t="s">
        <v>1510</v>
      </c>
      <c r="C38" s="354" t="s">
        <v>1849</v>
      </c>
      <c r="D38" s="286">
        <v>30013001700</v>
      </c>
      <c r="E38" s="346">
        <f>VLOOKUP(D38,'Upper Leg. by County then Tract'!$K$1:$L$319, 2,FALSE)</f>
        <v>74.2</v>
      </c>
      <c r="F38" s="348"/>
      <c r="G38" s="286" t="s">
        <v>253</v>
      </c>
      <c r="H38" s="286">
        <v>30013001100</v>
      </c>
      <c r="I38" s="288">
        <v>24</v>
      </c>
      <c r="J38" s="288">
        <v>25</v>
      </c>
      <c r="K38" s="308">
        <v>26</v>
      </c>
    </row>
    <row r="39" spans="1:12" x14ac:dyDescent="0.3">
      <c r="A39" s="347" t="s">
        <v>15</v>
      </c>
      <c r="B39" s="347" t="s">
        <v>1510</v>
      </c>
      <c r="C39" s="354" t="s">
        <v>1849</v>
      </c>
      <c r="D39" s="286">
        <v>30013002100</v>
      </c>
      <c r="E39" s="346">
        <f>VLOOKUP(D39,'Upper Leg. by County then Tract'!$K$1:$L$319, 2,FALSE)</f>
        <v>65.5</v>
      </c>
      <c r="F39" s="348"/>
      <c r="G39" s="286" t="s">
        <v>477</v>
      </c>
      <c r="H39" s="286">
        <v>30013001201</v>
      </c>
      <c r="I39" s="288">
        <v>19</v>
      </c>
      <c r="J39" s="288">
        <v>20</v>
      </c>
      <c r="K39" s="308">
        <v>26</v>
      </c>
    </row>
    <row r="40" spans="1:12" x14ac:dyDescent="0.3">
      <c r="A40" s="347" t="s">
        <v>15</v>
      </c>
      <c r="B40" s="347" t="s">
        <v>1510</v>
      </c>
      <c r="C40" s="354" t="s">
        <v>1849</v>
      </c>
      <c r="D40" s="286">
        <v>30013002201</v>
      </c>
      <c r="E40" s="346">
        <f>VLOOKUP(D40,'Upper Leg. by County then Tract'!$K$1:$L$319, 2,FALSE)</f>
        <v>70.7</v>
      </c>
      <c r="F40" s="348"/>
      <c r="G40" s="286" t="s">
        <v>479</v>
      </c>
      <c r="H40" s="286">
        <v>30013001202</v>
      </c>
      <c r="I40" s="288">
        <v>19</v>
      </c>
      <c r="J40" s="288">
        <v>20</v>
      </c>
      <c r="K40" s="308">
        <v>26</v>
      </c>
    </row>
    <row r="41" spans="1:12" x14ac:dyDescent="0.3">
      <c r="A41" s="347" t="s">
        <v>15</v>
      </c>
      <c r="B41" s="347" t="s">
        <v>1510</v>
      </c>
      <c r="C41" s="354" t="s">
        <v>1849</v>
      </c>
      <c r="D41" s="286">
        <v>30013002202</v>
      </c>
      <c r="E41" s="346">
        <f>VLOOKUP(D41,'Upper Leg. by County then Tract'!$K$1:$L$319, 2,FALSE)</f>
        <v>67.3</v>
      </c>
      <c r="F41" s="348"/>
      <c r="G41" s="286" t="s">
        <v>255</v>
      </c>
      <c r="H41" s="286">
        <v>30013001600</v>
      </c>
      <c r="I41" s="288">
        <v>22</v>
      </c>
    </row>
    <row r="42" spans="1:12" x14ac:dyDescent="0.3">
      <c r="A42" s="347" t="s">
        <v>15</v>
      </c>
      <c r="B42" s="347" t="s">
        <v>1510</v>
      </c>
      <c r="C42" s="354" t="s">
        <v>1849</v>
      </c>
      <c r="D42" s="286">
        <v>30013002301</v>
      </c>
      <c r="E42" s="346">
        <f>VLOOKUP(D42,'Upper Leg. by County then Tract'!$K$1:$L$319, 2,FALSE)</f>
        <v>82</v>
      </c>
      <c r="F42" s="348"/>
      <c r="G42" s="286" t="s">
        <v>481</v>
      </c>
      <c r="H42" s="286">
        <v>30013001700</v>
      </c>
      <c r="I42" s="288">
        <v>19</v>
      </c>
      <c r="J42" s="288">
        <v>20</v>
      </c>
      <c r="K42" s="308">
        <v>22</v>
      </c>
    </row>
    <row r="43" spans="1:12" x14ac:dyDescent="0.3">
      <c r="A43" s="347" t="s">
        <v>15</v>
      </c>
      <c r="B43" s="347" t="s">
        <v>1510</v>
      </c>
      <c r="C43" s="354" t="s">
        <v>1849</v>
      </c>
      <c r="D43" s="286">
        <v>30013002302</v>
      </c>
      <c r="E43" s="346">
        <f>VLOOKUP(D43,'Upper Leg. by County then Tract'!$K$1:$L$319, 2,FALSE)</f>
        <v>79.099999999999994</v>
      </c>
      <c r="F43" s="348"/>
      <c r="G43" s="286" t="s">
        <v>257</v>
      </c>
      <c r="H43" s="286">
        <v>30013001800</v>
      </c>
      <c r="I43" s="288">
        <v>21</v>
      </c>
      <c r="J43" s="288">
        <v>22</v>
      </c>
    </row>
    <row r="44" spans="1:12" x14ac:dyDescent="0.3">
      <c r="A44" s="347" t="s">
        <v>15</v>
      </c>
      <c r="B44" s="347" t="s">
        <v>1510</v>
      </c>
      <c r="C44" s="354" t="s">
        <v>1849</v>
      </c>
      <c r="D44" s="286">
        <v>30013010100</v>
      </c>
      <c r="E44" s="346">
        <f>VLOOKUP(D44,'Upper Leg. by County then Tract'!$K$1:$L$319, 2,FALSE)</f>
        <v>65.7</v>
      </c>
      <c r="F44" s="348"/>
      <c r="G44" s="286" t="s">
        <v>483</v>
      </c>
      <c r="H44" s="286">
        <v>30013001900</v>
      </c>
      <c r="I44" s="288">
        <v>21</v>
      </c>
      <c r="J44" s="288">
        <v>27</v>
      </c>
    </row>
    <row r="45" spans="1:12" x14ac:dyDescent="0.3">
      <c r="A45" s="347" t="s">
        <v>15</v>
      </c>
      <c r="B45" s="347" t="s">
        <v>1510</v>
      </c>
      <c r="C45" s="354" t="s">
        <v>1849</v>
      </c>
      <c r="D45" s="286">
        <v>30013010400</v>
      </c>
      <c r="E45" s="346">
        <f>VLOOKUP(D45,'Upper Leg. by County then Tract'!$K$1:$L$319, 2,FALSE)</f>
        <v>42.1</v>
      </c>
      <c r="F45" s="348"/>
      <c r="G45" s="286" t="s">
        <v>485</v>
      </c>
      <c r="H45" s="286">
        <v>30013002100</v>
      </c>
      <c r="I45" s="288">
        <v>19</v>
      </c>
      <c r="J45" s="288">
        <v>20</v>
      </c>
      <c r="K45" s="308">
        <v>23</v>
      </c>
      <c r="L45" s="308">
        <v>24</v>
      </c>
    </row>
    <row r="46" spans="1:12" x14ac:dyDescent="0.3">
      <c r="A46" s="347" t="s">
        <v>15</v>
      </c>
      <c r="B46" s="347" t="s">
        <v>1510</v>
      </c>
      <c r="C46" s="354" t="s">
        <v>1849</v>
      </c>
      <c r="D46" s="286">
        <v>30013010600</v>
      </c>
      <c r="E46" s="346">
        <f>VLOOKUP(D46,'Upper Leg. by County then Tract'!$K$1:$L$319, 2,FALSE)</f>
        <v>49.4</v>
      </c>
      <c r="F46" s="348"/>
      <c r="G46" s="286" t="s">
        <v>259</v>
      </c>
      <c r="H46" s="286">
        <v>30013002201</v>
      </c>
      <c r="I46" s="288">
        <v>19</v>
      </c>
      <c r="J46" s="288">
        <v>20</v>
      </c>
      <c r="K46" s="308">
        <v>23</v>
      </c>
    </row>
    <row r="47" spans="1:12" x14ac:dyDescent="0.3">
      <c r="A47" s="347" t="s">
        <v>15</v>
      </c>
      <c r="B47" s="347" t="s">
        <v>1510</v>
      </c>
      <c r="C47" s="354" t="s">
        <v>1849</v>
      </c>
      <c r="D47" s="286">
        <v>30013010700</v>
      </c>
      <c r="E47" s="346">
        <f>VLOOKUP(D47,'Upper Leg. by County then Tract'!$K$1:$L$319, 2,FALSE)</f>
        <v>60.8</v>
      </c>
      <c r="F47" s="348"/>
      <c r="G47" s="286" t="s">
        <v>487</v>
      </c>
      <c r="H47" s="286">
        <v>30013002202</v>
      </c>
      <c r="I47" s="288">
        <v>19</v>
      </c>
      <c r="J47" s="288">
        <v>20</v>
      </c>
      <c r="K47" s="308">
        <v>23</v>
      </c>
    </row>
    <row r="48" spans="1:12" x14ac:dyDescent="0.3">
      <c r="A48" s="347" t="s">
        <v>15</v>
      </c>
      <c r="B48" s="347" t="s">
        <v>1543</v>
      </c>
      <c r="C48" s="354" t="s">
        <v>1850</v>
      </c>
      <c r="D48" s="286">
        <v>30013001201</v>
      </c>
      <c r="E48" s="346">
        <f>VLOOKUP(D48,'Upper Leg. by County then Tract'!$K$1:$L$319, 2,FALSE)</f>
        <v>42.4</v>
      </c>
      <c r="F48" s="348"/>
      <c r="G48" s="286" t="s">
        <v>489</v>
      </c>
      <c r="H48" s="286">
        <v>30013002301</v>
      </c>
      <c r="I48" s="288">
        <v>19</v>
      </c>
      <c r="J48" s="288">
        <v>20</v>
      </c>
      <c r="K48" s="308">
        <v>22</v>
      </c>
    </row>
    <row r="49" spans="1:15" x14ac:dyDescent="0.3">
      <c r="A49" s="347" t="s">
        <v>15</v>
      </c>
      <c r="B49" s="347" t="s">
        <v>1543</v>
      </c>
      <c r="C49" s="354" t="s">
        <v>1850</v>
      </c>
      <c r="D49" s="286">
        <v>30013001202</v>
      </c>
      <c r="E49" s="346">
        <f>VLOOKUP(D49,'Upper Leg. by County then Tract'!$K$1:$L$319, 2,FALSE)</f>
        <v>45.7</v>
      </c>
      <c r="F49" s="348"/>
      <c r="G49" s="286" t="s">
        <v>415</v>
      </c>
      <c r="H49" s="286">
        <v>30013002302</v>
      </c>
      <c r="I49" s="288">
        <v>19</v>
      </c>
      <c r="J49" s="288">
        <v>20</v>
      </c>
      <c r="K49" s="308">
        <v>22</v>
      </c>
    </row>
    <row r="50" spans="1:15" x14ac:dyDescent="0.3">
      <c r="A50" s="347" t="s">
        <v>15</v>
      </c>
      <c r="B50" s="347" t="s">
        <v>1543</v>
      </c>
      <c r="C50" s="354" t="s">
        <v>1850</v>
      </c>
      <c r="D50" s="286">
        <v>30013001700</v>
      </c>
      <c r="E50" s="346">
        <f>VLOOKUP(D50,'Upper Leg. by County then Tract'!$K$1:$L$319, 2,FALSE)</f>
        <v>74.2</v>
      </c>
      <c r="F50" s="348"/>
      <c r="G50" s="286" t="s">
        <v>491</v>
      </c>
      <c r="H50" s="286">
        <v>30013010100</v>
      </c>
      <c r="I50" s="288">
        <v>19</v>
      </c>
      <c r="J50" s="288">
        <v>21</v>
      </c>
      <c r="K50" s="308">
        <v>22</v>
      </c>
      <c r="L50" s="308">
        <v>26</v>
      </c>
      <c r="M50" s="308">
        <v>27</v>
      </c>
    </row>
    <row r="51" spans="1:15" x14ac:dyDescent="0.3">
      <c r="A51" s="347" t="s">
        <v>15</v>
      </c>
      <c r="B51" s="347" t="s">
        <v>1543</v>
      </c>
      <c r="C51" s="354" t="s">
        <v>1850</v>
      </c>
      <c r="D51" s="286">
        <v>30013002100</v>
      </c>
      <c r="E51" s="346">
        <f>VLOOKUP(D51,'Upper Leg. by County then Tract'!$K$1:$L$319, 2,FALSE)</f>
        <v>65.5</v>
      </c>
      <c r="F51" s="348"/>
      <c r="G51" s="286" t="s">
        <v>423</v>
      </c>
      <c r="H51" s="286">
        <v>30013010400</v>
      </c>
      <c r="I51" s="288">
        <v>19</v>
      </c>
    </row>
    <row r="52" spans="1:15" x14ac:dyDescent="0.3">
      <c r="A52" s="347" t="s">
        <v>15</v>
      </c>
      <c r="B52" s="347" t="s">
        <v>1543</v>
      </c>
      <c r="C52" s="354" t="s">
        <v>1850</v>
      </c>
      <c r="D52" s="286">
        <v>30013002201</v>
      </c>
      <c r="E52" s="346">
        <f>VLOOKUP(D52,'Upper Leg. by County then Tract'!$K$1:$L$319, 2,FALSE)</f>
        <v>70.7</v>
      </c>
      <c r="F52" s="348"/>
      <c r="G52" s="286" t="s">
        <v>493</v>
      </c>
      <c r="H52" s="286">
        <v>30013010600</v>
      </c>
      <c r="I52" s="288">
        <v>19</v>
      </c>
      <c r="J52" s="288">
        <v>26</v>
      </c>
      <c r="K52" s="308">
        <v>27</v>
      </c>
      <c r="L52" s="308">
        <v>30</v>
      </c>
    </row>
    <row r="53" spans="1:15" x14ac:dyDescent="0.3">
      <c r="A53" s="347" t="s">
        <v>15</v>
      </c>
      <c r="B53" s="347" t="s">
        <v>1543</v>
      </c>
      <c r="C53" s="354" t="s">
        <v>1850</v>
      </c>
      <c r="D53" s="286">
        <v>30013002202</v>
      </c>
      <c r="E53" s="346">
        <f>VLOOKUP(D53,'Upper Leg. by County then Tract'!$K$1:$L$319, 2,FALSE)</f>
        <v>67.3</v>
      </c>
      <c r="F53" s="348"/>
      <c r="G53" s="286" t="s">
        <v>495</v>
      </c>
      <c r="H53" s="286">
        <v>30013010700</v>
      </c>
      <c r="I53" s="288">
        <v>19</v>
      </c>
    </row>
    <row r="54" spans="1:15" ht="15" thickBot="1" x14ac:dyDescent="0.35">
      <c r="A54" s="347" t="s">
        <v>15</v>
      </c>
      <c r="B54" s="347" t="s">
        <v>1543</v>
      </c>
      <c r="C54" s="354" t="s">
        <v>1850</v>
      </c>
      <c r="D54" s="286">
        <v>30013002301</v>
      </c>
      <c r="E54" s="346">
        <f>VLOOKUP(D54,'Upper Leg. by County then Tract'!$K$1:$L$319, 2,FALSE)</f>
        <v>82</v>
      </c>
      <c r="F54" s="348"/>
      <c r="G54" s="176" t="s">
        <v>497</v>
      </c>
      <c r="H54" s="176">
        <v>30013010800</v>
      </c>
      <c r="I54" s="179">
        <v>21</v>
      </c>
      <c r="J54" s="179">
        <v>23</v>
      </c>
      <c r="K54" s="179">
        <v>25</v>
      </c>
      <c r="L54" s="179">
        <v>26</v>
      </c>
      <c r="M54" s="179"/>
      <c r="N54" s="179"/>
      <c r="O54" s="179"/>
    </row>
    <row r="55" spans="1:15" ht="18" x14ac:dyDescent="0.35">
      <c r="A55" s="347" t="s">
        <v>15</v>
      </c>
      <c r="B55" s="347" t="s">
        <v>1543</v>
      </c>
      <c r="C55" s="354" t="s">
        <v>1850</v>
      </c>
      <c r="D55" s="286">
        <v>30013002302</v>
      </c>
      <c r="E55" s="346">
        <f>VLOOKUP(D55,'Upper Leg. by County then Tract'!$K$1:$L$319, 2,FALSE)</f>
        <v>79.099999999999994</v>
      </c>
      <c r="F55" s="348"/>
      <c r="G55" s="355" t="s">
        <v>17</v>
      </c>
    </row>
    <row r="56" spans="1:15" x14ac:dyDescent="0.3">
      <c r="A56" s="347" t="s">
        <v>15</v>
      </c>
      <c r="B56" s="347" t="s">
        <v>1505</v>
      </c>
      <c r="C56" s="354" t="s">
        <v>1851</v>
      </c>
      <c r="D56" s="286">
        <v>30013000400</v>
      </c>
      <c r="E56" s="346">
        <f>VLOOKUP(D56,'Upper Leg. by County then Tract'!$K$1:$L$319, 2,FALSE)</f>
        <v>57.7</v>
      </c>
      <c r="F56" s="348"/>
      <c r="G56" s="286" t="s">
        <v>499</v>
      </c>
      <c r="H56" s="286">
        <v>30015010200</v>
      </c>
      <c r="I56" s="288">
        <v>27</v>
      </c>
    </row>
    <row r="57" spans="1:15" ht="15" thickBot="1" x14ac:dyDescent="0.35">
      <c r="A57" s="347" t="s">
        <v>15</v>
      </c>
      <c r="B57" s="347" t="s">
        <v>1505</v>
      </c>
      <c r="C57" s="354" t="s">
        <v>1851</v>
      </c>
      <c r="D57" s="286">
        <v>30013010100</v>
      </c>
      <c r="E57" s="346">
        <f>VLOOKUP(D57,'Upper Leg. by County then Tract'!$K$1:$L$319, 2,FALSE)</f>
        <v>65.7</v>
      </c>
      <c r="F57" s="348"/>
      <c r="G57" s="176" t="s">
        <v>501</v>
      </c>
      <c r="H57" s="176">
        <v>30015010300</v>
      </c>
      <c r="I57" s="179">
        <v>27</v>
      </c>
      <c r="J57" s="179">
        <v>32</v>
      </c>
      <c r="K57" s="179"/>
      <c r="L57" s="179"/>
      <c r="M57" s="179"/>
      <c r="N57" s="179"/>
      <c r="O57" s="179"/>
    </row>
    <row r="58" spans="1:15" ht="18" x14ac:dyDescent="0.35">
      <c r="A58" s="347" t="s">
        <v>15</v>
      </c>
      <c r="B58" s="347" t="s">
        <v>1505</v>
      </c>
      <c r="C58" s="354" t="s">
        <v>1851</v>
      </c>
      <c r="D58" s="286">
        <v>30013001800</v>
      </c>
      <c r="E58" s="346">
        <f>VLOOKUP(D58,'Upper Leg. by County then Tract'!$K$1:$L$319, 2,FALSE)</f>
        <v>78.599999999999994</v>
      </c>
      <c r="F58" s="348"/>
      <c r="G58" s="355" t="s">
        <v>19</v>
      </c>
    </row>
    <row r="59" spans="1:15" x14ac:dyDescent="0.3">
      <c r="A59" s="347" t="s">
        <v>15</v>
      </c>
      <c r="B59" s="347" t="s">
        <v>1505</v>
      </c>
      <c r="C59" s="354" t="s">
        <v>1851</v>
      </c>
      <c r="D59" s="286">
        <v>30013001900</v>
      </c>
      <c r="E59" s="346">
        <f>VLOOKUP(D59,'Upper Leg. by County then Tract'!$K$1:$L$319, 2,FALSE)</f>
        <v>82</v>
      </c>
      <c r="F59" s="348"/>
      <c r="G59" s="286" t="s">
        <v>503</v>
      </c>
      <c r="H59" s="286">
        <v>30017961300</v>
      </c>
      <c r="I59" s="288">
        <v>37</v>
      </c>
      <c r="J59" s="288">
        <v>38</v>
      </c>
      <c r="K59" s="308">
        <v>39</v>
      </c>
    </row>
    <row r="60" spans="1:15" x14ac:dyDescent="0.3">
      <c r="A60" s="347" t="s">
        <v>15</v>
      </c>
      <c r="B60" s="347" t="s">
        <v>1505</v>
      </c>
      <c r="C60" s="354" t="s">
        <v>1851</v>
      </c>
      <c r="D60" s="286">
        <v>30013010800</v>
      </c>
      <c r="E60" s="346">
        <f>VLOOKUP(D60,'Upper Leg. by County then Tract'!$K$1:$L$319, 2,FALSE)</f>
        <v>53.2</v>
      </c>
      <c r="F60" s="348"/>
      <c r="G60" s="286" t="s">
        <v>505</v>
      </c>
      <c r="H60" s="286">
        <v>30017961500</v>
      </c>
      <c r="I60" s="288">
        <v>38</v>
      </c>
    </row>
    <row r="61" spans="1:15" x14ac:dyDescent="0.3">
      <c r="A61" s="347" t="s">
        <v>15</v>
      </c>
      <c r="B61" s="347" t="s">
        <v>1547</v>
      </c>
      <c r="C61" s="354" t="s">
        <v>1852</v>
      </c>
      <c r="D61" s="286">
        <v>30013001600</v>
      </c>
      <c r="E61" s="346">
        <f>VLOOKUP(D61,'Upper Leg. by County then Tract'!$K$1:$L$319, 2,FALSE)</f>
        <v>66.3</v>
      </c>
      <c r="F61" s="348"/>
      <c r="G61" s="286" t="s">
        <v>507</v>
      </c>
      <c r="H61" s="286">
        <v>30017961600</v>
      </c>
      <c r="I61" s="288">
        <v>38</v>
      </c>
      <c r="J61" s="288">
        <v>39</v>
      </c>
    </row>
    <row r="62" spans="1:15" x14ac:dyDescent="0.3">
      <c r="A62" s="347" t="s">
        <v>15</v>
      </c>
      <c r="B62" s="347" t="s">
        <v>1547</v>
      </c>
      <c r="C62" s="354" t="s">
        <v>1852</v>
      </c>
      <c r="D62" s="286">
        <v>30013001700</v>
      </c>
      <c r="E62" s="346">
        <f>VLOOKUP(D62,'Upper Leg. by County then Tract'!$K$1:$L$319, 2,FALSE)</f>
        <v>74.2</v>
      </c>
      <c r="F62" s="348"/>
      <c r="G62" s="286" t="s">
        <v>509</v>
      </c>
      <c r="H62" s="286">
        <v>30017961800</v>
      </c>
      <c r="I62" s="288">
        <v>38</v>
      </c>
    </row>
    <row r="63" spans="1:15" x14ac:dyDescent="0.3">
      <c r="A63" s="347" t="s">
        <v>15</v>
      </c>
      <c r="B63" s="347" t="s">
        <v>1547</v>
      </c>
      <c r="C63" s="354" t="s">
        <v>1852</v>
      </c>
      <c r="D63" s="286">
        <v>30013001800</v>
      </c>
      <c r="E63" s="346">
        <f>VLOOKUP(D63,'Upper Leg. by County then Tract'!$K$1:$L$319, 2,FALSE)</f>
        <v>78.599999999999994</v>
      </c>
      <c r="F63" s="348"/>
      <c r="G63" s="286" t="s">
        <v>511</v>
      </c>
      <c r="H63" s="286">
        <v>30017961900</v>
      </c>
      <c r="I63" s="288">
        <v>38</v>
      </c>
    </row>
    <row r="64" spans="1:15" x14ac:dyDescent="0.3">
      <c r="A64" s="347" t="s">
        <v>15</v>
      </c>
      <c r="B64" s="347" t="s">
        <v>1547</v>
      </c>
      <c r="C64" s="354" t="s">
        <v>1852</v>
      </c>
      <c r="D64" s="286">
        <v>30013002301</v>
      </c>
      <c r="E64" s="346">
        <f>VLOOKUP(D64,'Upper Leg. by County then Tract'!$K$1:$L$319, 2,FALSE)</f>
        <v>82</v>
      </c>
      <c r="F64" s="348"/>
      <c r="G64" s="286" t="s">
        <v>513</v>
      </c>
      <c r="H64" s="286">
        <v>30017962000</v>
      </c>
      <c r="I64" s="288">
        <v>38</v>
      </c>
    </row>
    <row r="65" spans="1:15" ht="18" x14ac:dyDescent="0.35">
      <c r="A65" s="347" t="s">
        <v>15</v>
      </c>
      <c r="B65" s="347" t="s">
        <v>1547</v>
      </c>
      <c r="C65" s="354" t="s">
        <v>1852</v>
      </c>
      <c r="D65" s="286">
        <v>30013002302</v>
      </c>
      <c r="E65" s="346">
        <f>VLOOKUP(D65,'Upper Leg. by County then Tract'!$K$1:$L$319, 2,FALSE)</f>
        <v>79.099999999999994</v>
      </c>
      <c r="F65" s="348"/>
      <c r="G65" s="355" t="s">
        <v>21</v>
      </c>
    </row>
    <row r="66" spans="1:15" ht="15" thickBot="1" x14ac:dyDescent="0.35">
      <c r="A66" s="347" t="s">
        <v>15</v>
      </c>
      <c r="B66" s="347" t="s">
        <v>1547</v>
      </c>
      <c r="C66" s="354" t="s">
        <v>1852</v>
      </c>
      <c r="D66" s="286">
        <v>30013010100</v>
      </c>
      <c r="E66" s="346">
        <f>VLOOKUP(D66,'Upper Leg. by County then Tract'!$K$1:$L$319, 2,FALSE)</f>
        <v>65.7</v>
      </c>
      <c r="F66" s="348"/>
      <c r="G66" s="176" t="s">
        <v>515</v>
      </c>
      <c r="H66" s="176">
        <v>30019020300</v>
      </c>
      <c r="I66" s="179">
        <v>34</v>
      </c>
      <c r="J66" s="179"/>
      <c r="K66" s="179"/>
      <c r="L66" s="179"/>
      <c r="M66" s="179"/>
      <c r="N66" s="179"/>
      <c r="O66" s="179"/>
    </row>
    <row r="67" spans="1:15" ht="18" x14ac:dyDescent="0.35">
      <c r="A67" s="347" t="s">
        <v>15</v>
      </c>
      <c r="B67" s="347" t="s">
        <v>1548</v>
      </c>
      <c r="C67" s="354" t="s">
        <v>1853</v>
      </c>
      <c r="D67" s="286">
        <v>30013000700</v>
      </c>
      <c r="E67" s="346">
        <f>VLOOKUP(D67,'Upper Leg. by County then Tract'!$K$1:$L$319, 2,FALSE)</f>
        <v>53.3</v>
      </c>
      <c r="F67" s="348"/>
      <c r="G67" s="355" t="s">
        <v>23</v>
      </c>
    </row>
    <row r="68" spans="1:15" x14ac:dyDescent="0.3">
      <c r="A68" s="347" t="s">
        <v>15</v>
      </c>
      <c r="B68" s="347" t="s">
        <v>1548</v>
      </c>
      <c r="C68" s="354" t="s">
        <v>1853</v>
      </c>
      <c r="D68" s="286">
        <v>30013002100</v>
      </c>
      <c r="E68" s="346">
        <f>VLOOKUP(D68,'Upper Leg. by County then Tract'!$K$1:$L$319, 2,FALSE)</f>
        <v>65.5</v>
      </c>
      <c r="F68" s="348"/>
      <c r="G68" s="286" t="s">
        <v>517</v>
      </c>
      <c r="H68" s="286">
        <v>30021000100</v>
      </c>
      <c r="I68" s="288">
        <v>36</v>
      </c>
    </row>
    <row r="69" spans="1:15" x14ac:dyDescent="0.3">
      <c r="A69" s="347" t="s">
        <v>15</v>
      </c>
      <c r="B69" s="347" t="s">
        <v>1548</v>
      </c>
      <c r="C69" s="354" t="s">
        <v>1853</v>
      </c>
      <c r="D69" s="286">
        <v>30013002201</v>
      </c>
      <c r="E69" s="346">
        <f>VLOOKUP(D69,'Upper Leg. by County then Tract'!$K$1:$L$319, 2,FALSE)</f>
        <v>70.7</v>
      </c>
      <c r="F69" s="348"/>
      <c r="G69" s="286" t="s">
        <v>519</v>
      </c>
      <c r="H69" s="286">
        <v>30021000200</v>
      </c>
      <c r="I69" s="288">
        <v>36</v>
      </c>
    </row>
    <row r="70" spans="1:15" ht="15" thickBot="1" x14ac:dyDescent="0.35">
      <c r="A70" s="347" t="s">
        <v>15</v>
      </c>
      <c r="B70" s="347" t="s">
        <v>1548</v>
      </c>
      <c r="C70" s="354" t="s">
        <v>1853</v>
      </c>
      <c r="D70" s="286">
        <v>30013002202</v>
      </c>
      <c r="E70" s="346">
        <f>VLOOKUP(D70,'Upper Leg. by County then Tract'!$K$1:$L$319, 2,FALSE)</f>
        <v>67.3</v>
      </c>
      <c r="F70" s="348"/>
      <c r="G70" s="176" t="s">
        <v>521</v>
      </c>
      <c r="H70" s="176">
        <v>30021000300</v>
      </c>
      <c r="I70" s="179">
        <v>36</v>
      </c>
      <c r="J70" s="179"/>
      <c r="K70" s="179"/>
      <c r="L70" s="179"/>
      <c r="M70" s="179"/>
      <c r="N70" s="179"/>
      <c r="O70" s="179"/>
    </row>
    <row r="71" spans="1:15" ht="18" x14ac:dyDescent="0.35">
      <c r="A71" s="347" t="s">
        <v>15</v>
      </c>
      <c r="B71" s="347" t="s">
        <v>1548</v>
      </c>
      <c r="C71" s="354" t="s">
        <v>1853</v>
      </c>
      <c r="D71" s="286">
        <v>30013010800</v>
      </c>
      <c r="E71" s="346">
        <f>VLOOKUP(D71,'Upper Leg. by County then Tract'!$K$1:$L$319, 2,FALSE)</f>
        <v>53.2</v>
      </c>
      <c r="F71" s="348"/>
      <c r="G71" s="355" t="s">
        <v>25</v>
      </c>
    </row>
    <row r="72" spans="1:15" x14ac:dyDescent="0.3">
      <c r="A72" s="347" t="s">
        <v>15</v>
      </c>
      <c r="B72" s="347" t="s">
        <v>1549</v>
      </c>
      <c r="C72" s="354" t="s">
        <v>1854</v>
      </c>
      <c r="D72" s="286">
        <v>30013000700</v>
      </c>
      <c r="E72" s="346">
        <f>VLOOKUP(D72,'Upper Leg. by County then Tract'!$K$1:$L$319, 2,FALSE)</f>
        <v>53.3</v>
      </c>
      <c r="F72" s="348"/>
      <c r="G72" s="286" t="s">
        <v>523</v>
      </c>
      <c r="H72" s="286">
        <v>30023000300</v>
      </c>
      <c r="I72" s="288">
        <v>77</v>
      </c>
      <c r="J72" s="288">
        <v>78</v>
      </c>
    </row>
    <row r="73" spans="1:15" x14ac:dyDescent="0.3">
      <c r="A73" s="347" t="s">
        <v>15</v>
      </c>
      <c r="B73" s="347" t="s">
        <v>1549</v>
      </c>
      <c r="C73" s="354" t="s">
        <v>1854</v>
      </c>
      <c r="D73" s="286">
        <v>30013000800</v>
      </c>
      <c r="E73" s="346">
        <f>VLOOKUP(D73,'Upper Leg. by County then Tract'!$K$1:$L$319, 2,FALSE)</f>
        <v>57.2</v>
      </c>
      <c r="F73" s="348"/>
      <c r="G73" s="286" t="s">
        <v>261</v>
      </c>
      <c r="H73" s="286">
        <v>30023000400</v>
      </c>
      <c r="I73" s="288">
        <v>77</v>
      </c>
      <c r="J73" s="288">
        <v>78</v>
      </c>
    </row>
    <row r="74" spans="1:15" ht="15" thickBot="1" x14ac:dyDescent="0.35">
      <c r="A74" s="347" t="s">
        <v>15</v>
      </c>
      <c r="B74" s="347" t="s">
        <v>1549</v>
      </c>
      <c r="C74" s="354" t="s">
        <v>1854</v>
      </c>
      <c r="D74" s="286">
        <v>30013000900</v>
      </c>
      <c r="E74" s="346">
        <f>VLOOKUP(D74,'Upper Leg. by County then Tract'!$K$1:$L$319, 2,FALSE)</f>
        <v>68.400000000000006</v>
      </c>
      <c r="F74" s="348"/>
      <c r="G74" s="176" t="s">
        <v>525</v>
      </c>
      <c r="H74" s="176">
        <v>30023000500</v>
      </c>
      <c r="I74" s="179">
        <v>77</v>
      </c>
      <c r="J74" s="179">
        <v>78</v>
      </c>
      <c r="K74" s="179"/>
      <c r="L74" s="179"/>
      <c r="M74" s="179"/>
      <c r="N74" s="179"/>
      <c r="O74" s="179"/>
    </row>
    <row r="75" spans="1:15" ht="18" x14ac:dyDescent="0.35">
      <c r="A75" s="347" t="s">
        <v>15</v>
      </c>
      <c r="B75" s="347" t="s">
        <v>1549</v>
      </c>
      <c r="C75" s="354" t="s">
        <v>1854</v>
      </c>
      <c r="D75" s="286">
        <v>30013001000</v>
      </c>
      <c r="E75" s="346">
        <f>VLOOKUP(D75,'Upper Leg. by County then Tract'!$K$1:$L$319, 2,FALSE)</f>
        <v>83.4</v>
      </c>
      <c r="F75" s="348"/>
      <c r="G75" s="355" t="s">
        <v>27</v>
      </c>
    </row>
    <row r="76" spans="1:15" ht="15" thickBot="1" x14ac:dyDescent="0.35">
      <c r="A76" s="347" t="s">
        <v>15</v>
      </c>
      <c r="B76" s="347" t="s">
        <v>1549</v>
      </c>
      <c r="C76" s="354" t="s">
        <v>1854</v>
      </c>
      <c r="D76" s="286">
        <v>30013001100</v>
      </c>
      <c r="E76" s="346">
        <f>VLOOKUP(D76,'Upper Leg. by County then Tract'!$K$1:$L$319, 2,FALSE)</f>
        <v>76.2</v>
      </c>
      <c r="F76" s="348"/>
      <c r="G76" s="176" t="s">
        <v>263</v>
      </c>
      <c r="H76" s="176">
        <v>30025000100</v>
      </c>
      <c r="I76" s="179">
        <v>37</v>
      </c>
      <c r="J76" s="179"/>
      <c r="K76" s="179"/>
      <c r="L76" s="179"/>
      <c r="M76" s="179"/>
      <c r="N76" s="179"/>
      <c r="O76" s="179"/>
    </row>
    <row r="77" spans="1:15" ht="18" x14ac:dyDescent="0.35">
      <c r="A77" s="347" t="s">
        <v>15</v>
      </c>
      <c r="B77" s="347" t="s">
        <v>1549</v>
      </c>
      <c r="C77" s="354" t="s">
        <v>1854</v>
      </c>
      <c r="D77" s="286">
        <v>30013002100</v>
      </c>
      <c r="E77" s="346">
        <f>VLOOKUP(D77,'Upper Leg. by County then Tract'!$K$1:$L$319, 2,FALSE)</f>
        <v>65.5</v>
      </c>
      <c r="F77" s="348"/>
      <c r="G77" s="355" t="s">
        <v>29</v>
      </c>
    </row>
    <row r="78" spans="1:15" x14ac:dyDescent="0.3">
      <c r="A78" s="347" t="s">
        <v>15</v>
      </c>
      <c r="B78" s="347" t="s">
        <v>1550</v>
      </c>
      <c r="C78" s="354" t="s">
        <v>1855</v>
      </c>
      <c r="D78" s="286">
        <v>30013000100</v>
      </c>
      <c r="E78" s="346">
        <f>VLOOKUP(D78,'Upper Leg. by County then Tract'!$K$1:$L$319, 2,FALSE)</f>
        <v>75.400000000000006</v>
      </c>
      <c r="F78" s="348"/>
      <c r="G78" s="286" t="s">
        <v>527</v>
      </c>
      <c r="H78" s="286">
        <v>30027030100</v>
      </c>
      <c r="I78" s="288">
        <v>29</v>
      </c>
      <c r="J78" s="288">
        <v>30</v>
      </c>
    </row>
    <row r="79" spans="1:15" x14ac:dyDescent="0.3">
      <c r="A79" s="347" t="s">
        <v>15</v>
      </c>
      <c r="B79" s="347" t="s">
        <v>1550</v>
      </c>
      <c r="C79" s="354" t="s">
        <v>1855</v>
      </c>
      <c r="D79" s="286">
        <v>30013000200</v>
      </c>
      <c r="E79" s="346">
        <f>VLOOKUP(D79,'Upper Leg. by County then Tract'!$K$1:$L$319, 2,FALSE)</f>
        <v>75.5</v>
      </c>
      <c r="F79" s="348"/>
      <c r="G79" s="286" t="s">
        <v>529</v>
      </c>
      <c r="H79" s="286">
        <v>30027030201</v>
      </c>
      <c r="I79" s="288">
        <v>29</v>
      </c>
    </row>
    <row r="80" spans="1:15" ht="15" thickBot="1" x14ac:dyDescent="0.35">
      <c r="A80" s="347" t="s">
        <v>15</v>
      </c>
      <c r="B80" s="347" t="s">
        <v>1550</v>
      </c>
      <c r="C80" s="354" t="s">
        <v>1855</v>
      </c>
      <c r="D80" s="286">
        <v>30013000300</v>
      </c>
      <c r="E80" s="346">
        <f>VLOOKUP(D80,'Upper Leg. by County then Tract'!$K$1:$L$319, 2,FALSE)</f>
        <v>67.8</v>
      </c>
      <c r="F80" s="348"/>
      <c r="G80" s="176" t="s">
        <v>265</v>
      </c>
      <c r="H80" s="176">
        <v>30027030202</v>
      </c>
      <c r="I80" s="179">
        <v>29</v>
      </c>
      <c r="J80" s="179"/>
      <c r="K80" s="179"/>
      <c r="L80" s="179"/>
      <c r="M80" s="179"/>
      <c r="N80" s="179"/>
      <c r="O80" s="179"/>
    </row>
    <row r="81" spans="1:14" ht="18" x14ac:dyDescent="0.35">
      <c r="A81" s="347" t="s">
        <v>15</v>
      </c>
      <c r="B81" s="347" t="s">
        <v>1550</v>
      </c>
      <c r="C81" s="354" t="s">
        <v>1855</v>
      </c>
      <c r="D81" s="286">
        <v>30013000400</v>
      </c>
      <c r="E81" s="346">
        <f>VLOOKUP(D81,'Upper Leg. by County then Tract'!$K$1:$L$319, 2,FALSE)</f>
        <v>57.7</v>
      </c>
      <c r="F81" s="348"/>
      <c r="G81" s="355" t="s">
        <v>31</v>
      </c>
    </row>
    <row r="82" spans="1:14" x14ac:dyDescent="0.3">
      <c r="A82" s="347" t="s">
        <v>15</v>
      </c>
      <c r="B82" s="347" t="s">
        <v>1550</v>
      </c>
      <c r="C82" s="354" t="s">
        <v>1855</v>
      </c>
      <c r="D82" s="286">
        <v>30013000700</v>
      </c>
      <c r="E82" s="346">
        <f>VLOOKUP(D82,'Upper Leg. by County then Tract'!$K$1:$L$319, 2,FALSE)</f>
        <v>53.3</v>
      </c>
      <c r="F82" s="348"/>
      <c r="G82" s="286" t="s">
        <v>531</v>
      </c>
      <c r="H82" s="286">
        <v>30029000101</v>
      </c>
      <c r="I82" s="288">
        <v>3</v>
      </c>
      <c r="J82" s="288">
        <v>4</v>
      </c>
      <c r="K82" s="308">
        <v>5</v>
      </c>
      <c r="L82" s="308">
        <v>6</v>
      </c>
      <c r="M82" s="308">
        <v>10</v>
      </c>
      <c r="N82" s="308">
        <v>15</v>
      </c>
    </row>
    <row r="83" spans="1:14" x14ac:dyDescent="0.3">
      <c r="A83" s="347" t="s">
        <v>15</v>
      </c>
      <c r="B83" s="347" t="s">
        <v>1550</v>
      </c>
      <c r="C83" s="354" t="s">
        <v>1855</v>
      </c>
      <c r="D83" s="286">
        <v>30013000800</v>
      </c>
      <c r="E83" s="346">
        <f>VLOOKUP(D83,'Upper Leg. by County then Tract'!$K$1:$L$319, 2,FALSE)</f>
        <v>57.2</v>
      </c>
      <c r="F83" s="348"/>
      <c r="G83" s="286" t="s">
        <v>533</v>
      </c>
      <c r="H83" s="286">
        <v>30029000102</v>
      </c>
      <c r="I83" s="288">
        <v>3</v>
      </c>
      <c r="J83" s="288">
        <v>4</v>
      </c>
      <c r="K83" s="308">
        <v>5</v>
      </c>
      <c r="L83" s="308">
        <v>6</v>
      </c>
      <c r="M83" s="308">
        <v>10</v>
      </c>
      <c r="N83" s="308">
        <v>15</v>
      </c>
    </row>
    <row r="84" spans="1:14" x14ac:dyDescent="0.3">
      <c r="A84" s="347" t="s">
        <v>15</v>
      </c>
      <c r="B84" s="347" t="s">
        <v>1550</v>
      </c>
      <c r="C84" s="354" t="s">
        <v>1855</v>
      </c>
      <c r="D84" s="286">
        <v>30013000900</v>
      </c>
      <c r="E84" s="346">
        <f>VLOOKUP(D84,'Upper Leg. by County then Tract'!$K$1:$L$319, 2,FALSE)</f>
        <v>68.400000000000006</v>
      </c>
      <c r="F84" s="348"/>
      <c r="G84" s="286" t="s">
        <v>267</v>
      </c>
      <c r="H84" s="286">
        <v>30029000201</v>
      </c>
      <c r="I84" s="288">
        <v>3</v>
      </c>
      <c r="J84" s="288">
        <v>4</v>
      </c>
      <c r="K84" s="308">
        <v>5</v>
      </c>
    </row>
    <row r="85" spans="1:14" x14ac:dyDescent="0.3">
      <c r="A85" s="347" t="s">
        <v>15</v>
      </c>
      <c r="B85" s="347" t="s">
        <v>1550</v>
      </c>
      <c r="C85" s="354" t="s">
        <v>1855</v>
      </c>
      <c r="D85" s="286">
        <v>30013001000</v>
      </c>
      <c r="E85" s="346">
        <f>VLOOKUP(D85,'Upper Leg. by County then Tract'!$K$1:$L$319, 2,FALSE)</f>
        <v>83.4</v>
      </c>
      <c r="F85" s="348"/>
      <c r="G85" s="286" t="s">
        <v>535</v>
      </c>
      <c r="H85" s="286">
        <v>30029000202</v>
      </c>
      <c r="I85" s="288">
        <v>3</v>
      </c>
      <c r="J85" s="288">
        <v>4</v>
      </c>
    </row>
    <row r="86" spans="1:14" x14ac:dyDescent="0.3">
      <c r="A86" s="347" t="s">
        <v>15</v>
      </c>
      <c r="B86" s="347" t="s">
        <v>1550</v>
      </c>
      <c r="C86" s="354" t="s">
        <v>1855</v>
      </c>
      <c r="D86" s="286">
        <v>30013001100</v>
      </c>
      <c r="E86" s="346">
        <f>VLOOKUP(D86,'Upper Leg. by County then Tract'!$K$1:$L$319, 2,FALSE)</f>
        <v>76.2</v>
      </c>
      <c r="F86" s="348"/>
      <c r="G86" s="286" t="s">
        <v>269</v>
      </c>
      <c r="H86" s="286">
        <v>30029000203</v>
      </c>
      <c r="I86" s="288">
        <v>3</v>
      </c>
      <c r="J86" s="288">
        <v>4</v>
      </c>
    </row>
    <row r="87" spans="1:14" x14ac:dyDescent="0.3">
      <c r="A87" s="347" t="s">
        <v>15</v>
      </c>
      <c r="B87" s="347" t="s">
        <v>1550</v>
      </c>
      <c r="C87" s="354" t="s">
        <v>1855</v>
      </c>
      <c r="D87" s="286">
        <v>30013010800</v>
      </c>
      <c r="E87" s="346">
        <f>VLOOKUP(D87,'Upper Leg. by County then Tract'!$K$1:$L$319, 2,FALSE)</f>
        <v>53.2</v>
      </c>
      <c r="F87" s="348"/>
      <c r="G87" s="286" t="s">
        <v>537</v>
      </c>
      <c r="H87" s="286">
        <v>30029000301</v>
      </c>
      <c r="I87" s="288">
        <v>3</v>
      </c>
      <c r="J87" s="288">
        <v>5</v>
      </c>
      <c r="K87" s="308">
        <v>6</v>
      </c>
    </row>
    <row r="88" spans="1:14" x14ac:dyDescent="0.3">
      <c r="A88" s="347" t="s">
        <v>15</v>
      </c>
      <c r="B88" s="347" t="s">
        <v>1551</v>
      </c>
      <c r="C88" s="354" t="s">
        <v>1856</v>
      </c>
      <c r="D88" s="286">
        <v>30013000100</v>
      </c>
      <c r="E88" s="346">
        <f>VLOOKUP(D88,'Upper Leg. by County then Tract'!$K$1:$L$319, 2,FALSE)</f>
        <v>75.400000000000006</v>
      </c>
      <c r="F88" s="348"/>
      <c r="G88" s="286" t="s">
        <v>539</v>
      </c>
      <c r="H88" s="286">
        <v>30029000302</v>
      </c>
      <c r="I88" s="288">
        <v>3</v>
      </c>
      <c r="J88" s="288">
        <v>5</v>
      </c>
      <c r="K88" s="308">
        <v>6</v>
      </c>
    </row>
    <row r="89" spans="1:14" x14ac:dyDescent="0.3">
      <c r="A89" s="347" t="s">
        <v>15</v>
      </c>
      <c r="B89" s="347" t="s">
        <v>1551</v>
      </c>
      <c r="C89" s="354" t="s">
        <v>1856</v>
      </c>
      <c r="D89" s="286">
        <v>30013000200</v>
      </c>
      <c r="E89" s="346">
        <f>VLOOKUP(D89,'Upper Leg. by County then Tract'!$K$1:$L$319, 2,FALSE)</f>
        <v>75.5</v>
      </c>
      <c r="F89" s="348"/>
      <c r="G89" s="286" t="s">
        <v>271</v>
      </c>
      <c r="H89" s="286">
        <v>30029000402</v>
      </c>
      <c r="I89" s="288">
        <v>5</v>
      </c>
      <c r="J89" s="288">
        <v>6</v>
      </c>
    </row>
    <row r="90" spans="1:14" x14ac:dyDescent="0.3">
      <c r="A90" s="347" t="s">
        <v>15</v>
      </c>
      <c r="B90" s="347" t="s">
        <v>1551</v>
      </c>
      <c r="C90" s="354" t="s">
        <v>1856</v>
      </c>
      <c r="D90" s="286">
        <v>30013000300</v>
      </c>
      <c r="E90" s="346">
        <f>VLOOKUP(D90,'Upper Leg. by County then Tract'!$K$1:$L$319, 2,FALSE)</f>
        <v>67.8</v>
      </c>
      <c r="F90" s="348"/>
      <c r="G90" s="286" t="s">
        <v>541</v>
      </c>
      <c r="H90" s="286">
        <v>30029000403</v>
      </c>
      <c r="I90" s="288">
        <v>4</v>
      </c>
      <c r="J90" s="288">
        <v>5</v>
      </c>
      <c r="K90" s="308">
        <v>6</v>
      </c>
    </row>
    <row r="91" spans="1:14" x14ac:dyDescent="0.3">
      <c r="A91" s="347" t="s">
        <v>15</v>
      </c>
      <c r="B91" s="347" t="s">
        <v>1551</v>
      </c>
      <c r="C91" s="354" t="s">
        <v>1856</v>
      </c>
      <c r="D91" s="286">
        <v>30013000400</v>
      </c>
      <c r="E91" s="346">
        <f>VLOOKUP(D91,'Upper Leg. by County then Tract'!$K$1:$L$319, 2,FALSE)</f>
        <v>57.7</v>
      </c>
      <c r="F91" s="348"/>
      <c r="G91" s="286" t="s">
        <v>543</v>
      </c>
      <c r="H91" s="286">
        <v>30029000404</v>
      </c>
      <c r="I91" s="288">
        <v>4</v>
      </c>
      <c r="J91" s="288">
        <v>5</v>
      </c>
      <c r="K91" s="308">
        <v>6</v>
      </c>
    </row>
    <row r="92" spans="1:14" x14ac:dyDescent="0.3">
      <c r="A92" s="347" t="s">
        <v>15</v>
      </c>
      <c r="B92" s="347" t="s">
        <v>1551</v>
      </c>
      <c r="C92" s="354" t="s">
        <v>1856</v>
      </c>
      <c r="D92" s="286">
        <v>30013001100</v>
      </c>
      <c r="E92" s="346">
        <f>VLOOKUP(D92,'Upper Leg. by County then Tract'!$K$1:$L$319, 2,FALSE)</f>
        <v>76.2</v>
      </c>
      <c r="F92" s="348"/>
      <c r="G92" s="286" t="s">
        <v>273</v>
      </c>
      <c r="H92" s="286">
        <v>30029000601</v>
      </c>
      <c r="I92" s="288">
        <v>4</v>
      </c>
      <c r="J92" s="288">
        <v>6</v>
      </c>
    </row>
    <row r="93" spans="1:14" x14ac:dyDescent="0.3">
      <c r="A93" s="347" t="s">
        <v>15</v>
      </c>
      <c r="B93" s="347" t="s">
        <v>1551</v>
      </c>
      <c r="C93" s="354" t="s">
        <v>1856</v>
      </c>
      <c r="D93" s="286">
        <v>30013001201</v>
      </c>
      <c r="E93" s="346">
        <f>VLOOKUP(D93,'Upper Leg. by County then Tract'!$K$1:$L$319, 2,FALSE)</f>
        <v>42.4</v>
      </c>
      <c r="F93" s="348"/>
      <c r="G93" s="286" t="s">
        <v>545</v>
      </c>
      <c r="H93" s="286">
        <v>30029000602</v>
      </c>
      <c r="I93" s="288">
        <v>4</v>
      </c>
      <c r="J93" s="288">
        <v>9</v>
      </c>
    </row>
    <row r="94" spans="1:14" x14ac:dyDescent="0.3">
      <c r="A94" s="347" t="s">
        <v>15</v>
      </c>
      <c r="B94" s="347" t="s">
        <v>1551</v>
      </c>
      <c r="C94" s="354" t="s">
        <v>1856</v>
      </c>
      <c r="D94" s="286">
        <v>30013001202</v>
      </c>
      <c r="E94" s="346">
        <f>VLOOKUP(D94,'Upper Leg. by County then Tract'!$K$1:$L$319, 2,FALSE)</f>
        <v>45.7</v>
      </c>
      <c r="F94" s="348"/>
      <c r="G94" s="286" t="s">
        <v>547</v>
      </c>
      <c r="H94" s="286">
        <v>30029000700</v>
      </c>
      <c r="I94" s="288">
        <v>4</v>
      </c>
      <c r="J94" s="288">
        <v>9</v>
      </c>
    </row>
    <row r="95" spans="1:14" x14ac:dyDescent="0.3">
      <c r="A95" s="347" t="s">
        <v>15</v>
      </c>
      <c r="B95" s="347" t="s">
        <v>1551</v>
      </c>
      <c r="C95" s="354" t="s">
        <v>1856</v>
      </c>
      <c r="D95" s="286">
        <v>30013010100</v>
      </c>
      <c r="E95" s="346">
        <f>VLOOKUP(D95,'Upper Leg. by County then Tract'!$K$1:$L$319, 2,FALSE)</f>
        <v>65.7</v>
      </c>
      <c r="F95" s="348"/>
      <c r="G95" s="286" t="s">
        <v>275</v>
      </c>
      <c r="H95" s="286">
        <v>30029000801</v>
      </c>
      <c r="I95" s="288">
        <v>4</v>
      </c>
      <c r="J95" s="288">
        <v>6</v>
      </c>
      <c r="K95" s="308">
        <v>7</v>
      </c>
      <c r="L95" s="308">
        <v>8</v>
      </c>
      <c r="M95" s="308">
        <v>9</v>
      </c>
      <c r="N95" s="308">
        <v>11</v>
      </c>
    </row>
    <row r="96" spans="1:14" x14ac:dyDescent="0.3">
      <c r="A96" s="347" t="s">
        <v>15</v>
      </c>
      <c r="B96" s="347" t="s">
        <v>1551</v>
      </c>
      <c r="C96" s="354" t="s">
        <v>1856</v>
      </c>
      <c r="D96" s="286">
        <v>30013010600</v>
      </c>
      <c r="E96" s="346">
        <f>VLOOKUP(D96,'Upper Leg. by County then Tract'!$K$1:$L$319, 2,FALSE)</f>
        <v>49.4</v>
      </c>
      <c r="F96" s="348"/>
      <c r="G96" s="286" t="s">
        <v>549</v>
      </c>
      <c r="H96" s="286">
        <v>30029000802</v>
      </c>
      <c r="I96" s="288">
        <v>4</v>
      </c>
      <c r="J96" s="288">
        <v>6</v>
      </c>
      <c r="K96" s="308">
        <v>7</v>
      </c>
      <c r="L96" s="308">
        <v>8</v>
      </c>
      <c r="M96" s="308">
        <v>9</v>
      </c>
      <c r="N96" s="308">
        <v>11</v>
      </c>
    </row>
    <row r="97" spans="1:13" x14ac:dyDescent="0.3">
      <c r="A97" s="347" t="s">
        <v>15</v>
      </c>
      <c r="B97" s="347" t="s">
        <v>1551</v>
      </c>
      <c r="C97" s="354" t="s">
        <v>1856</v>
      </c>
      <c r="D97" s="286">
        <v>30013010800</v>
      </c>
      <c r="E97" s="346">
        <f>VLOOKUP(D97,'Upper Leg. by County then Tract'!$K$1:$L$319, 2,FALSE)</f>
        <v>53.2</v>
      </c>
      <c r="F97" s="348"/>
      <c r="G97" s="286" t="s">
        <v>277</v>
      </c>
      <c r="H97" s="286">
        <v>30029000901</v>
      </c>
      <c r="I97" s="288">
        <v>7</v>
      </c>
      <c r="J97" s="288">
        <v>8</v>
      </c>
      <c r="K97" s="308">
        <v>9</v>
      </c>
    </row>
    <row r="98" spans="1:13" x14ac:dyDescent="0.3">
      <c r="A98" s="347" t="s">
        <v>15</v>
      </c>
      <c r="B98" s="347" t="s">
        <v>1552</v>
      </c>
      <c r="C98" s="354" t="s">
        <v>1857</v>
      </c>
      <c r="D98" s="286">
        <v>30013001900</v>
      </c>
      <c r="E98" s="346">
        <f>VLOOKUP(D98,'Upper Leg. by County then Tract'!$K$1:$L$319, 2,FALSE)</f>
        <v>82</v>
      </c>
      <c r="F98" s="348"/>
      <c r="G98" s="286" t="s">
        <v>551</v>
      </c>
      <c r="H98" s="286">
        <v>30029000902</v>
      </c>
      <c r="I98" s="288">
        <v>7</v>
      </c>
      <c r="J98" s="288">
        <v>8</v>
      </c>
      <c r="K98" s="308">
        <v>9</v>
      </c>
    </row>
    <row r="99" spans="1:13" x14ac:dyDescent="0.3">
      <c r="A99" s="347" t="s">
        <v>15</v>
      </c>
      <c r="B99" s="347" t="s">
        <v>1552</v>
      </c>
      <c r="C99" s="354" t="s">
        <v>1857</v>
      </c>
      <c r="D99" s="286">
        <v>30013010100</v>
      </c>
      <c r="E99" s="346">
        <f>VLOOKUP(D99,'Upper Leg. by County then Tract'!$K$1:$L$319, 2,FALSE)</f>
        <v>65.7</v>
      </c>
      <c r="F99" s="348"/>
      <c r="G99" s="286" t="s">
        <v>553</v>
      </c>
      <c r="H99" s="286">
        <v>30029000903</v>
      </c>
      <c r="I99" s="288">
        <v>7</v>
      </c>
      <c r="J99" s="288">
        <v>8</v>
      </c>
      <c r="K99" s="308">
        <v>9</v>
      </c>
    </row>
    <row r="100" spans="1:13" x14ac:dyDescent="0.3">
      <c r="A100" s="347" t="s">
        <v>15</v>
      </c>
      <c r="B100" s="347" t="s">
        <v>1552</v>
      </c>
      <c r="C100" s="354" t="s">
        <v>1857</v>
      </c>
      <c r="D100" s="286">
        <v>30013010600</v>
      </c>
      <c r="E100" s="346">
        <f>VLOOKUP(D100,'Upper Leg. by County then Tract'!$K$1:$L$319, 2,FALSE)</f>
        <v>49.4</v>
      </c>
      <c r="F100" s="348"/>
      <c r="G100" s="286" t="s">
        <v>279</v>
      </c>
      <c r="H100" s="286">
        <v>30029001000</v>
      </c>
      <c r="I100" s="288">
        <v>7</v>
      </c>
    </row>
    <row r="101" spans="1:13" x14ac:dyDescent="0.3">
      <c r="A101" s="347" t="s">
        <v>15</v>
      </c>
      <c r="B101" s="347" t="s">
        <v>1526</v>
      </c>
      <c r="C101" s="354" t="s">
        <v>1858</v>
      </c>
      <c r="D101" s="286">
        <v>30013010600</v>
      </c>
      <c r="E101" s="346">
        <f>VLOOKUP(D101,'Upper Leg. by County then Tract'!$K$1:$L$319, 2,FALSE)</f>
        <v>49.4</v>
      </c>
      <c r="F101" s="348"/>
      <c r="G101" s="286" t="s">
        <v>555</v>
      </c>
      <c r="H101" s="286">
        <v>30029001101</v>
      </c>
      <c r="I101" s="288">
        <v>7</v>
      </c>
      <c r="J101" s="288">
        <v>8</v>
      </c>
    </row>
    <row r="102" spans="1:13" x14ac:dyDescent="0.3">
      <c r="A102" s="353" t="s">
        <v>17</v>
      </c>
      <c r="C102" s="347"/>
      <c r="F102" s="348"/>
      <c r="G102" s="286" t="s">
        <v>557</v>
      </c>
      <c r="H102" s="286">
        <v>30029001102</v>
      </c>
      <c r="I102" s="288">
        <v>7</v>
      </c>
      <c r="J102" s="288">
        <v>8</v>
      </c>
    </row>
    <row r="103" spans="1:13" x14ac:dyDescent="0.3">
      <c r="A103" s="347" t="s">
        <v>17</v>
      </c>
      <c r="B103" s="347" t="s">
        <v>1552</v>
      </c>
      <c r="C103" s="354" t="s">
        <v>1857</v>
      </c>
      <c r="D103" s="286">
        <v>30015010200</v>
      </c>
      <c r="E103" s="346">
        <f>VLOOKUP(D103,'Upper Leg. by County then Tract'!$K$1:$L$319, 2,FALSE)</f>
        <v>50.2</v>
      </c>
      <c r="F103" s="348"/>
      <c r="G103" s="286" t="s">
        <v>281</v>
      </c>
      <c r="H103" s="286">
        <v>30029001201</v>
      </c>
      <c r="I103" s="288">
        <v>7</v>
      </c>
      <c r="J103" s="288">
        <v>8</v>
      </c>
      <c r="K103" s="308">
        <v>9</v>
      </c>
      <c r="L103" s="308">
        <v>10</v>
      </c>
      <c r="M103" s="308">
        <v>11</v>
      </c>
    </row>
    <row r="104" spans="1:13" x14ac:dyDescent="0.3">
      <c r="A104" s="347" t="s">
        <v>17</v>
      </c>
      <c r="B104" s="347" t="s">
        <v>1552</v>
      </c>
      <c r="C104" s="354" t="s">
        <v>1857</v>
      </c>
      <c r="D104" s="286">
        <v>30015010300</v>
      </c>
      <c r="E104" s="346">
        <f>VLOOKUP(D104,'Upper Leg. by County then Tract'!$K$1:$L$319, 2,FALSE)</f>
        <v>40</v>
      </c>
      <c r="F104" s="348"/>
      <c r="G104" s="286" t="s">
        <v>559</v>
      </c>
      <c r="H104" s="286">
        <v>30029001202</v>
      </c>
      <c r="I104" s="288">
        <v>7</v>
      </c>
      <c r="J104" s="288">
        <v>8</v>
      </c>
      <c r="K104" s="308">
        <v>9</v>
      </c>
      <c r="L104" s="308">
        <v>10</v>
      </c>
      <c r="M104" s="308">
        <v>11</v>
      </c>
    </row>
    <row r="105" spans="1:13" x14ac:dyDescent="0.3">
      <c r="A105" s="347" t="s">
        <v>17</v>
      </c>
      <c r="B105" s="347" t="s">
        <v>1528</v>
      </c>
      <c r="C105" s="354" t="s">
        <v>1844</v>
      </c>
      <c r="D105" s="286">
        <v>30015010300</v>
      </c>
      <c r="E105" s="346">
        <f>VLOOKUP(D105,'Upper Leg. by County then Tract'!$K$1:$L$319, 2,FALSE)</f>
        <v>40</v>
      </c>
      <c r="F105" s="348"/>
      <c r="G105" s="286" t="s">
        <v>283</v>
      </c>
      <c r="H105" s="286">
        <v>30029001303</v>
      </c>
      <c r="I105" s="288">
        <v>10</v>
      </c>
      <c r="J105" s="288">
        <v>11</v>
      </c>
    </row>
    <row r="106" spans="1:13" x14ac:dyDescent="0.3">
      <c r="A106" s="353" t="s">
        <v>19</v>
      </c>
      <c r="C106" s="347"/>
      <c r="F106" s="348"/>
      <c r="G106" s="286" t="s">
        <v>561</v>
      </c>
      <c r="H106" s="286">
        <v>30029001304</v>
      </c>
      <c r="I106" s="288">
        <v>10</v>
      </c>
      <c r="J106" s="288">
        <v>11</v>
      </c>
    </row>
    <row r="107" spans="1:13" x14ac:dyDescent="0.3">
      <c r="A107" s="347" t="s">
        <v>19</v>
      </c>
      <c r="B107" s="347" t="s">
        <v>1546</v>
      </c>
      <c r="C107" s="354" t="s">
        <v>1848</v>
      </c>
      <c r="D107" s="286">
        <v>30017961300</v>
      </c>
      <c r="E107" s="346">
        <f>VLOOKUP(D107,'Upper Leg. by County then Tract'!$K$1:$L$319, 2,FALSE)</f>
        <v>49.3</v>
      </c>
      <c r="F107" s="348"/>
      <c r="G107" s="286" t="s">
        <v>563</v>
      </c>
      <c r="H107" s="286">
        <v>30029001305</v>
      </c>
      <c r="I107" s="288">
        <v>4</v>
      </c>
      <c r="J107" s="288">
        <v>10</v>
      </c>
    </row>
    <row r="108" spans="1:13" x14ac:dyDescent="0.3">
      <c r="A108" s="347" t="s">
        <v>19</v>
      </c>
      <c r="B108" s="347" t="s">
        <v>1532</v>
      </c>
      <c r="C108" s="354" t="s">
        <v>1859</v>
      </c>
      <c r="D108" s="286">
        <v>30017961300</v>
      </c>
      <c r="E108" s="346">
        <f>VLOOKUP(D108,'Upper Leg. by County then Tract'!$K$1:$L$319, 2,FALSE)</f>
        <v>49.3</v>
      </c>
      <c r="F108" s="348"/>
      <c r="G108" s="286" t="s">
        <v>285</v>
      </c>
      <c r="H108" s="286">
        <v>30029001306</v>
      </c>
      <c r="I108" s="288">
        <v>4</v>
      </c>
      <c r="J108" s="288">
        <v>10</v>
      </c>
    </row>
    <row r="109" spans="1:13" x14ac:dyDescent="0.3">
      <c r="A109" s="347" t="s">
        <v>19</v>
      </c>
      <c r="B109" s="347" t="s">
        <v>1532</v>
      </c>
      <c r="C109" s="354" t="s">
        <v>1859</v>
      </c>
      <c r="D109" s="286">
        <v>30017961500</v>
      </c>
      <c r="E109" s="346">
        <f>VLOOKUP(D109,'Upper Leg. by County then Tract'!$K$1:$L$319, 2,FALSE)</f>
        <v>54.1</v>
      </c>
      <c r="F109" s="348"/>
      <c r="G109" s="286" t="s">
        <v>565</v>
      </c>
      <c r="H109" s="286">
        <v>30029001401</v>
      </c>
      <c r="I109" s="288">
        <v>10</v>
      </c>
      <c r="J109" s="288">
        <v>11</v>
      </c>
    </row>
    <row r="110" spans="1:13" x14ac:dyDescent="0.3">
      <c r="A110" s="347" t="s">
        <v>19</v>
      </c>
      <c r="B110" s="347" t="s">
        <v>1532</v>
      </c>
      <c r="C110" s="354" t="s">
        <v>1859</v>
      </c>
      <c r="D110" s="286">
        <v>30017961600</v>
      </c>
      <c r="E110" s="346">
        <f>VLOOKUP(D110,'Upper Leg. by County then Tract'!$K$1:$L$319, 2,FALSE)</f>
        <v>55.3</v>
      </c>
      <c r="F110" s="348"/>
      <c r="G110" s="286" t="s">
        <v>567</v>
      </c>
      <c r="H110" s="286">
        <v>30029001402</v>
      </c>
      <c r="I110" s="288">
        <v>10</v>
      </c>
      <c r="J110" s="288">
        <v>11</v>
      </c>
    </row>
    <row r="111" spans="1:13" x14ac:dyDescent="0.3">
      <c r="A111" s="347" t="s">
        <v>19</v>
      </c>
      <c r="B111" s="347" t="s">
        <v>1532</v>
      </c>
      <c r="C111" s="354" t="s">
        <v>1859</v>
      </c>
      <c r="D111" s="286">
        <v>30017961800</v>
      </c>
      <c r="E111" s="346">
        <f>VLOOKUP(D111,'Upper Leg. by County then Tract'!$K$1:$L$319, 2,FALSE)</f>
        <v>69.900000000000006</v>
      </c>
      <c r="F111" s="348"/>
      <c r="G111" s="286" t="s">
        <v>287</v>
      </c>
      <c r="H111" s="286">
        <v>30029001701</v>
      </c>
      <c r="I111" s="288">
        <v>6</v>
      </c>
      <c r="J111" s="288">
        <v>11</v>
      </c>
      <c r="K111" s="308">
        <v>13</v>
      </c>
    </row>
    <row r="112" spans="1:13" x14ac:dyDescent="0.3">
      <c r="A112" s="347" t="s">
        <v>19</v>
      </c>
      <c r="B112" s="347" t="s">
        <v>1532</v>
      </c>
      <c r="C112" s="354" t="s">
        <v>1859</v>
      </c>
      <c r="D112" s="286">
        <v>30017961900</v>
      </c>
      <c r="E112" s="346">
        <f>VLOOKUP(D112,'Upper Leg. by County then Tract'!$K$1:$L$319, 2,FALSE)</f>
        <v>68.7</v>
      </c>
      <c r="F112" s="348"/>
      <c r="G112" s="286" t="s">
        <v>569</v>
      </c>
      <c r="H112" s="286">
        <v>30029001702</v>
      </c>
      <c r="I112" s="288">
        <v>6</v>
      </c>
      <c r="J112" s="288">
        <v>11</v>
      </c>
      <c r="K112" s="308">
        <v>13</v>
      </c>
    </row>
    <row r="113" spans="1:15" ht="15" thickBot="1" x14ac:dyDescent="0.35">
      <c r="A113" s="347" t="s">
        <v>19</v>
      </c>
      <c r="B113" s="347" t="s">
        <v>1532</v>
      </c>
      <c r="C113" s="354" t="s">
        <v>1859</v>
      </c>
      <c r="D113" s="286">
        <v>30017962000</v>
      </c>
      <c r="E113" s="346">
        <f>VLOOKUP(D113,'Upper Leg. by County then Tract'!$K$1:$L$319, 2,FALSE)</f>
        <v>49.7</v>
      </c>
      <c r="F113" s="348"/>
      <c r="G113" s="176" t="s">
        <v>289</v>
      </c>
      <c r="H113" s="176">
        <v>30029001703</v>
      </c>
      <c r="I113" s="179">
        <v>6</v>
      </c>
      <c r="J113" s="179">
        <v>11</v>
      </c>
      <c r="K113" s="179">
        <v>13</v>
      </c>
      <c r="L113" s="179"/>
      <c r="M113" s="179"/>
      <c r="N113" s="179"/>
      <c r="O113" s="179"/>
    </row>
    <row r="114" spans="1:15" ht="18" x14ac:dyDescent="0.35">
      <c r="A114" s="347" t="s">
        <v>19</v>
      </c>
      <c r="B114" s="347" t="s">
        <v>1518</v>
      </c>
      <c r="C114" s="354" t="s">
        <v>1860</v>
      </c>
      <c r="D114" s="286">
        <v>30017961300</v>
      </c>
      <c r="E114" s="346">
        <f>VLOOKUP(D114,'Upper Leg. by County then Tract'!$K$1:$L$319, 2,FALSE)</f>
        <v>49.3</v>
      </c>
      <c r="F114" s="348"/>
      <c r="G114" s="355" t="s">
        <v>33</v>
      </c>
    </row>
    <row r="115" spans="1:15" x14ac:dyDescent="0.3">
      <c r="A115" s="347" t="s">
        <v>19</v>
      </c>
      <c r="B115" s="347" t="s">
        <v>1518</v>
      </c>
      <c r="C115" s="354" t="s">
        <v>1860</v>
      </c>
      <c r="D115" s="286">
        <v>30017961600</v>
      </c>
      <c r="E115" s="346">
        <f>VLOOKUP(D115,'Upper Leg. by County then Tract'!$K$1:$L$319, 2,FALSE)</f>
        <v>55.3</v>
      </c>
      <c r="F115" s="348"/>
      <c r="G115" s="286" t="s">
        <v>571</v>
      </c>
      <c r="H115" s="286">
        <v>30031000101</v>
      </c>
      <c r="I115" s="288">
        <v>61</v>
      </c>
      <c r="J115" s="288">
        <v>67</v>
      </c>
      <c r="K115" s="308">
        <v>68</v>
      </c>
      <c r="L115" s="308">
        <v>69</v>
      </c>
    </row>
    <row r="116" spans="1:15" x14ac:dyDescent="0.3">
      <c r="A116" s="353" t="s">
        <v>21</v>
      </c>
      <c r="C116" s="347"/>
      <c r="F116" s="348"/>
      <c r="G116" s="286" t="s">
        <v>573</v>
      </c>
      <c r="H116" s="286">
        <v>30031000104</v>
      </c>
      <c r="I116" s="288">
        <v>67</v>
      </c>
    </row>
    <row r="117" spans="1:15" x14ac:dyDescent="0.3">
      <c r="A117" s="347" t="s">
        <v>21</v>
      </c>
      <c r="B117" s="347" t="s">
        <v>1530</v>
      </c>
      <c r="C117" s="354" t="s">
        <v>1862</v>
      </c>
      <c r="D117" s="286">
        <v>30019020300</v>
      </c>
      <c r="E117" s="346">
        <f>VLOOKUP(D117,'Upper Leg. by County then Tract'!$K$1:$L$319, 2,FALSE)</f>
        <v>39.200000000000003</v>
      </c>
      <c r="F117" s="348"/>
      <c r="G117" s="286" t="s">
        <v>291</v>
      </c>
      <c r="H117" s="286">
        <v>30031000105</v>
      </c>
      <c r="I117" s="288">
        <v>67</v>
      </c>
    </row>
    <row r="118" spans="1:15" x14ac:dyDescent="0.3">
      <c r="A118" s="353" t="s">
        <v>23</v>
      </c>
      <c r="C118" s="347"/>
      <c r="F118" s="348"/>
      <c r="G118" s="286" t="s">
        <v>663</v>
      </c>
      <c r="H118" s="286">
        <v>30031000201</v>
      </c>
      <c r="I118" s="288">
        <v>64</v>
      </c>
      <c r="J118" s="288">
        <v>68</v>
      </c>
      <c r="K118" s="308">
        <v>69</v>
      </c>
    </row>
    <row r="119" spans="1:15" x14ac:dyDescent="0.3">
      <c r="A119" s="347" t="s">
        <v>23</v>
      </c>
      <c r="B119" s="347" t="s">
        <v>1504</v>
      </c>
      <c r="C119" s="354" t="s">
        <v>1863</v>
      </c>
      <c r="D119" s="286">
        <v>30021000100</v>
      </c>
      <c r="E119" s="346">
        <f>VLOOKUP(D119,'Upper Leg. by County then Tract'!$K$1:$L$319, 2,FALSE)</f>
        <v>50.3</v>
      </c>
      <c r="F119" s="348"/>
      <c r="G119" s="286" t="s">
        <v>575</v>
      </c>
      <c r="H119" s="286">
        <v>30031000202</v>
      </c>
      <c r="I119" s="288">
        <v>64</v>
      </c>
      <c r="J119" s="288">
        <v>68</v>
      </c>
      <c r="K119" s="308">
        <v>69</v>
      </c>
    </row>
    <row r="120" spans="1:15" x14ac:dyDescent="0.3">
      <c r="A120" s="347" t="s">
        <v>23</v>
      </c>
      <c r="B120" s="347" t="s">
        <v>1504</v>
      </c>
      <c r="C120" s="354" t="s">
        <v>1863</v>
      </c>
      <c r="D120" s="286">
        <v>30021000200</v>
      </c>
      <c r="E120" s="346">
        <f>VLOOKUP(D120,'Upper Leg. by County then Tract'!$K$1:$L$319, 2,FALSE)</f>
        <v>55.3</v>
      </c>
      <c r="F120" s="348"/>
      <c r="G120" s="286" t="s">
        <v>293</v>
      </c>
      <c r="H120" s="286">
        <v>30031000300</v>
      </c>
      <c r="I120" s="288">
        <v>69</v>
      </c>
    </row>
    <row r="121" spans="1:15" x14ac:dyDescent="0.3">
      <c r="A121" s="347" t="s">
        <v>23</v>
      </c>
      <c r="B121" s="347" t="s">
        <v>1504</v>
      </c>
      <c r="C121" s="354" t="s">
        <v>1863</v>
      </c>
      <c r="D121" s="286">
        <v>30021000300</v>
      </c>
      <c r="E121" s="346">
        <f>VLOOKUP(D121,'Upper Leg. by County then Tract'!$K$1:$L$319, 2,FALSE)</f>
        <v>63.2</v>
      </c>
      <c r="F121" s="348"/>
      <c r="G121" s="286" t="s">
        <v>577</v>
      </c>
      <c r="H121" s="286">
        <v>30031000400</v>
      </c>
      <c r="I121" s="288">
        <v>64</v>
      </c>
      <c r="J121" s="288">
        <v>69</v>
      </c>
    </row>
    <row r="122" spans="1:15" x14ac:dyDescent="0.3">
      <c r="A122" s="353" t="s">
        <v>25</v>
      </c>
      <c r="B122" s="347"/>
      <c r="C122" s="347"/>
      <c r="F122" s="348"/>
      <c r="G122" s="286" t="s">
        <v>295</v>
      </c>
      <c r="H122" s="286">
        <v>30031000502</v>
      </c>
      <c r="I122" s="288">
        <v>61</v>
      </c>
      <c r="J122" s="288">
        <v>62</v>
      </c>
      <c r="K122" s="308">
        <v>63</v>
      </c>
      <c r="L122" s="308">
        <v>64</v>
      </c>
      <c r="M122" s="308">
        <v>65</v>
      </c>
      <c r="N122" s="308">
        <v>68</v>
      </c>
    </row>
    <row r="123" spans="1:15" x14ac:dyDescent="0.3">
      <c r="A123" s="347" t="s">
        <v>1774</v>
      </c>
      <c r="B123" s="347" t="s">
        <v>1775</v>
      </c>
      <c r="C123" s="354" t="s">
        <v>1864</v>
      </c>
      <c r="D123" s="286">
        <v>30023000300</v>
      </c>
      <c r="E123" s="346">
        <f>VLOOKUP(D123,'Upper Leg. by County then Tract'!$K$1:$L$319, 2,FALSE)</f>
        <v>46.7</v>
      </c>
      <c r="F123" s="348"/>
      <c r="G123" s="286" t="s">
        <v>579</v>
      </c>
      <c r="H123" s="286">
        <v>30031000504</v>
      </c>
      <c r="I123" s="288">
        <v>61</v>
      </c>
    </row>
    <row r="124" spans="1:15" x14ac:dyDescent="0.3">
      <c r="A124" s="347" t="s">
        <v>1774</v>
      </c>
      <c r="B124" s="347" t="s">
        <v>1775</v>
      </c>
      <c r="C124" s="354" t="s">
        <v>1864</v>
      </c>
      <c r="D124" s="286">
        <v>30023000400</v>
      </c>
      <c r="E124" s="346">
        <f>VLOOKUP(D124,'Upper Leg. by County then Tract'!$K$1:$L$319, 2,FALSE)</f>
        <v>59</v>
      </c>
      <c r="F124" s="348"/>
      <c r="G124" s="286" t="s">
        <v>581</v>
      </c>
      <c r="H124" s="286">
        <v>30031000505</v>
      </c>
      <c r="I124" s="288">
        <v>61</v>
      </c>
      <c r="J124" s="288">
        <v>63</v>
      </c>
      <c r="K124" s="308">
        <v>64</v>
      </c>
      <c r="L124" s="308">
        <v>65</v>
      </c>
      <c r="M124" s="308">
        <v>66</v>
      </c>
      <c r="N124" s="308">
        <v>67</v>
      </c>
    </row>
    <row r="125" spans="1:15" x14ac:dyDescent="0.3">
      <c r="A125" s="347" t="s">
        <v>1774</v>
      </c>
      <c r="B125" s="347" t="s">
        <v>1775</v>
      </c>
      <c r="C125" s="354" t="s">
        <v>1864</v>
      </c>
      <c r="D125" s="286">
        <v>30023000500</v>
      </c>
      <c r="E125" s="346">
        <f>VLOOKUP(D125,'Upper Leg. by County then Tract'!$K$1:$L$319, 2,FALSE)</f>
        <v>40.5</v>
      </c>
      <c r="F125" s="348"/>
      <c r="G125" s="286" t="s">
        <v>297</v>
      </c>
      <c r="H125" s="286">
        <v>30031000506</v>
      </c>
      <c r="I125" s="288">
        <v>61</v>
      </c>
      <c r="J125" s="288">
        <v>63</v>
      </c>
      <c r="K125" s="308">
        <v>64</v>
      </c>
      <c r="L125" s="308">
        <v>65</v>
      </c>
      <c r="M125" s="308">
        <v>66</v>
      </c>
      <c r="N125" s="308">
        <v>67</v>
      </c>
    </row>
    <row r="126" spans="1:15" x14ac:dyDescent="0.3">
      <c r="A126" s="347" t="s">
        <v>1774</v>
      </c>
      <c r="B126" s="347" t="s">
        <v>1776</v>
      </c>
      <c r="C126" s="354" t="s">
        <v>1865</v>
      </c>
      <c r="D126" s="286">
        <v>30023000300</v>
      </c>
      <c r="E126" s="346">
        <f>VLOOKUP(D126,'Upper Leg. by County then Tract'!$K$1:$L$319, 2,FALSE)</f>
        <v>46.7</v>
      </c>
      <c r="F126" s="348"/>
      <c r="G126" s="286" t="s">
        <v>583</v>
      </c>
      <c r="H126" s="286">
        <v>30031000507</v>
      </c>
      <c r="I126" s="288">
        <v>61</v>
      </c>
      <c r="J126" s="288">
        <v>63</v>
      </c>
      <c r="K126" s="308">
        <v>64</v>
      </c>
      <c r="L126" s="308">
        <v>65</v>
      </c>
      <c r="M126" s="308">
        <v>66</v>
      </c>
      <c r="N126" s="308">
        <v>67</v>
      </c>
    </row>
    <row r="127" spans="1:15" x14ac:dyDescent="0.3">
      <c r="A127" s="347" t="s">
        <v>1774</v>
      </c>
      <c r="B127" s="347" t="s">
        <v>1776</v>
      </c>
      <c r="C127" s="354" t="s">
        <v>1865</v>
      </c>
      <c r="D127" s="286">
        <v>30023000400</v>
      </c>
      <c r="E127" s="346">
        <f>VLOOKUP(D127,'Upper Leg. by County then Tract'!$K$1:$L$319, 2,FALSE)</f>
        <v>59</v>
      </c>
      <c r="F127" s="348"/>
      <c r="G127" s="286" t="s">
        <v>585</v>
      </c>
      <c r="H127" s="286">
        <v>30031000600</v>
      </c>
      <c r="I127" s="288">
        <v>61</v>
      </c>
      <c r="J127" s="288">
        <v>65</v>
      </c>
    </row>
    <row r="128" spans="1:15" x14ac:dyDescent="0.3">
      <c r="A128" s="347" t="s">
        <v>1774</v>
      </c>
      <c r="B128" s="347" t="s">
        <v>1776</v>
      </c>
      <c r="C128" s="354" t="s">
        <v>1865</v>
      </c>
      <c r="D128" s="286">
        <v>30023000500</v>
      </c>
      <c r="E128" s="346">
        <f>VLOOKUP(D128,'Upper Leg. by County then Tract'!$K$1:$L$319, 2,FALSE)</f>
        <v>40.5</v>
      </c>
      <c r="F128" s="348"/>
      <c r="G128" s="286" t="s">
        <v>299</v>
      </c>
      <c r="H128" s="286">
        <v>30031000701</v>
      </c>
      <c r="I128" s="288">
        <v>61</v>
      </c>
      <c r="J128" s="288">
        <v>65</v>
      </c>
      <c r="K128" s="308">
        <v>66</v>
      </c>
    </row>
    <row r="129" spans="1:18" x14ac:dyDescent="0.3">
      <c r="A129" s="353" t="s">
        <v>27</v>
      </c>
      <c r="C129" s="347"/>
      <c r="F129" s="348"/>
      <c r="G129" s="286" t="s">
        <v>587</v>
      </c>
      <c r="H129" s="286">
        <v>30031000703</v>
      </c>
      <c r="I129" s="288">
        <v>63</v>
      </c>
      <c r="J129" s="288">
        <v>66</v>
      </c>
      <c r="Q129" s="188"/>
      <c r="R129" s="188"/>
    </row>
    <row r="130" spans="1:18" s="188" customFormat="1" x14ac:dyDescent="0.3">
      <c r="A130" s="347" t="s">
        <v>1777</v>
      </c>
      <c r="B130" s="347" t="s">
        <v>1546</v>
      </c>
      <c r="C130" s="354" t="s">
        <v>1848</v>
      </c>
      <c r="D130" s="286">
        <v>30025000100</v>
      </c>
      <c r="E130" s="346">
        <f>VLOOKUP(D130,'Upper Leg. by County then Tract'!$K$1:$L$319, 2,FALSE)</f>
        <v>25.4</v>
      </c>
      <c r="F130" s="348"/>
      <c r="G130" s="286" t="s">
        <v>589</v>
      </c>
      <c r="H130" s="286">
        <v>30031000704</v>
      </c>
      <c r="I130" s="288">
        <v>63</v>
      </c>
      <c r="J130" s="288">
        <v>66</v>
      </c>
      <c r="K130" s="308"/>
      <c r="L130" s="308"/>
      <c r="M130" s="308"/>
      <c r="N130" s="308"/>
      <c r="O130" s="308"/>
      <c r="P130" s="308"/>
    </row>
    <row r="131" spans="1:18" x14ac:dyDescent="0.3">
      <c r="A131" s="353" t="s">
        <v>29</v>
      </c>
      <c r="C131" s="347"/>
      <c r="F131" s="348"/>
      <c r="G131" s="286" t="s">
        <v>301</v>
      </c>
      <c r="H131" s="286">
        <v>30031000800</v>
      </c>
      <c r="I131" s="288">
        <v>61</v>
      </c>
      <c r="J131" s="288">
        <v>62</v>
      </c>
      <c r="K131" s="308">
        <v>63</v>
      </c>
      <c r="L131" s="308">
        <v>66</v>
      </c>
    </row>
    <row r="132" spans="1:18" x14ac:dyDescent="0.3">
      <c r="A132" s="347" t="s">
        <v>1778</v>
      </c>
      <c r="B132" s="347" t="s">
        <v>1509</v>
      </c>
      <c r="C132" s="354" t="s">
        <v>1866</v>
      </c>
      <c r="D132" s="286">
        <v>30027030100</v>
      </c>
      <c r="E132" s="346">
        <f>VLOOKUP(D132,'Upper Leg. by County then Tract'!$K$1:$L$319, 2,FALSE)</f>
        <v>48.3</v>
      </c>
      <c r="F132" s="348"/>
      <c r="G132" s="286" t="s">
        <v>591</v>
      </c>
      <c r="H132" s="286">
        <v>30031000900</v>
      </c>
      <c r="I132" s="288">
        <v>63</v>
      </c>
      <c r="J132" s="288">
        <v>66</v>
      </c>
    </row>
    <row r="133" spans="1:18" x14ac:dyDescent="0.3">
      <c r="A133" s="347" t="s">
        <v>1778</v>
      </c>
      <c r="B133" s="347" t="s">
        <v>1509</v>
      </c>
      <c r="C133" s="354" t="s">
        <v>1866</v>
      </c>
      <c r="D133" s="286">
        <v>30027030201</v>
      </c>
      <c r="E133" s="346">
        <f>VLOOKUP(D133,'Upper Leg. by County then Tract'!$K$1:$L$319, 2,FALSE)</f>
        <v>68</v>
      </c>
      <c r="F133" s="348"/>
      <c r="G133" s="286" t="s">
        <v>303</v>
      </c>
      <c r="H133" s="286">
        <v>30031001001</v>
      </c>
      <c r="I133" s="288">
        <v>61</v>
      </c>
      <c r="J133" s="288">
        <v>62</v>
      </c>
    </row>
    <row r="134" spans="1:18" x14ac:dyDescent="0.3">
      <c r="A134" s="347" t="s">
        <v>1778</v>
      </c>
      <c r="B134" s="347" t="s">
        <v>1509</v>
      </c>
      <c r="C134" s="354" t="s">
        <v>1866</v>
      </c>
      <c r="D134" s="286">
        <v>30027030202</v>
      </c>
      <c r="E134" s="346">
        <f>VLOOKUP(D134,'Upper Leg. by County then Tract'!$K$1:$L$319, 2,FALSE)</f>
        <v>58.9</v>
      </c>
      <c r="F134" s="348"/>
      <c r="G134" s="286" t="s">
        <v>593</v>
      </c>
      <c r="H134" s="286">
        <v>30031001002</v>
      </c>
      <c r="I134" s="288">
        <v>61</v>
      </c>
      <c r="J134" s="288">
        <v>62</v>
      </c>
    </row>
    <row r="135" spans="1:18" x14ac:dyDescent="0.3">
      <c r="A135" s="347" t="s">
        <v>1778</v>
      </c>
      <c r="B135" s="347" t="s">
        <v>1526</v>
      </c>
      <c r="C135" s="354" t="s">
        <v>1858</v>
      </c>
      <c r="D135" s="286">
        <v>30027030100</v>
      </c>
      <c r="E135" s="346">
        <f>VLOOKUP(D135,'Upper Leg. by County then Tract'!$K$1:$L$319, 2,FALSE)</f>
        <v>48.3</v>
      </c>
      <c r="F135" s="348"/>
      <c r="G135" s="286" t="s">
        <v>595</v>
      </c>
      <c r="H135" s="286">
        <v>30031001101</v>
      </c>
      <c r="I135" s="288">
        <v>62</v>
      </c>
      <c r="J135" s="288">
        <v>63</v>
      </c>
      <c r="K135" s="308">
        <v>64</v>
      </c>
      <c r="L135" s="308">
        <v>69</v>
      </c>
    </row>
    <row r="136" spans="1:18" x14ac:dyDescent="0.3">
      <c r="A136" s="353" t="s">
        <v>31</v>
      </c>
      <c r="C136" s="347"/>
      <c r="F136" s="348"/>
      <c r="G136" s="286" t="s">
        <v>305</v>
      </c>
      <c r="H136" s="286">
        <v>30031001102</v>
      </c>
      <c r="I136" s="288">
        <v>62</v>
      </c>
      <c r="J136" s="288">
        <v>63</v>
      </c>
    </row>
    <row r="137" spans="1:18" x14ac:dyDescent="0.3">
      <c r="A137" s="347" t="s">
        <v>1779</v>
      </c>
      <c r="B137" s="347" t="s">
        <v>1520</v>
      </c>
      <c r="C137" s="354" t="s">
        <v>1867</v>
      </c>
      <c r="D137" s="286">
        <v>30029000101</v>
      </c>
      <c r="E137" s="346">
        <f>VLOOKUP(D137,'Upper Leg. by County then Tract'!$K$1:$L$319, 2,FALSE)</f>
        <v>18</v>
      </c>
      <c r="F137" s="348"/>
      <c r="G137" s="286" t="s">
        <v>597</v>
      </c>
      <c r="H137" s="286">
        <v>30031001200</v>
      </c>
      <c r="I137" s="288">
        <v>61</v>
      </c>
      <c r="J137" s="288">
        <v>63</v>
      </c>
      <c r="K137" s="308">
        <v>64</v>
      </c>
      <c r="L137" s="308">
        <v>69</v>
      </c>
    </row>
    <row r="138" spans="1:18" x14ac:dyDescent="0.3">
      <c r="A138" s="347" t="s">
        <v>1779</v>
      </c>
      <c r="B138" s="347" t="s">
        <v>1520</v>
      </c>
      <c r="C138" s="354" t="s">
        <v>1867</v>
      </c>
      <c r="D138" s="286">
        <v>30029000102</v>
      </c>
      <c r="E138" s="346">
        <f>VLOOKUP(D138,'Upper Leg. by County then Tract'!$K$1:$L$319, 2,FALSE)</f>
        <v>22.9</v>
      </c>
      <c r="F138" s="348"/>
      <c r="G138" s="286" t="s">
        <v>599</v>
      </c>
      <c r="H138" s="286">
        <v>30031001500</v>
      </c>
      <c r="I138" s="288">
        <v>64</v>
      </c>
    </row>
    <row r="139" spans="1:18" x14ac:dyDescent="0.3">
      <c r="A139" s="347" t="s">
        <v>1779</v>
      </c>
      <c r="B139" s="347" t="s">
        <v>1520</v>
      </c>
      <c r="C139" s="354" t="s">
        <v>1867</v>
      </c>
      <c r="D139" s="286">
        <v>30029000201</v>
      </c>
      <c r="E139" s="346">
        <f>VLOOKUP(D139,'Upper Leg. by County then Tract'!$K$1:$L$319, 2,FALSE)</f>
        <v>45.5</v>
      </c>
      <c r="F139" s="348"/>
      <c r="G139" s="286" t="s">
        <v>307</v>
      </c>
      <c r="H139" s="286">
        <v>30031001600</v>
      </c>
      <c r="I139" s="288">
        <v>64</v>
      </c>
    </row>
    <row r="140" spans="1:18" ht="15" thickBot="1" x14ac:dyDescent="0.35">
      <c r="A140" s="347" t="s">
        <v>1779</v>
      </c>
      <c r="B140" s="347" t="s">
        <v>1520</v>
      </c>
      <c r="C140" s="354" t="s">
        <v>1867</v>
      </c>
      <c r="D140" s="286">
        <v>30029000202</v>
      </c>
      <c r="E140" s="346">
        <f>VLOOKUP(D140,'Upper Leg. by County then Tract'!$K$1:$L$319, 2,FALSE)</f>
        <v>59.2</v>
      </c>
      <c r="F140" s="348"/>
      <c r="G140" s="176" t="s">
        <v>601</v>
      </c>
      <c r="H140" s="176">
        <v>30031001700</v>
      </c>
      <c r="I140" s="179">
        <v>59</v>
      </c>
      <c r="J140" s="179">
        <v>61</v>
      </c>
      <c r="K140" s="179">
        <v>64</v>
      </c>
      <c r="L140" s="179">
        <v>67</v>
      </c>
      <c r="M140" s="179">
        <v>69</v>
      </c>
      <c r="N140" s="179"/>
      <c r="O140" s="179"/>
    </row>
    <row r="141" spans="1:18" ht="18" x14ac:dyDescent="0.35">
      <c r="A141" s="347" t="s">
        <v>1779</v>
      </c>
      <c r="B141" s="347" t="s">
        <v>1520</v>
      </c>
      <c r="C141" s="354" t="s">
        <v>1867</v>
      </c>
      <c r="D141" s="286">
        <v>30029000203</v>
      </c>
      <c r="E141" s="346">
        <f>VLOOKUP(D141,'Upper Leg. by County then Tract'!$K$1:$L$319, 2,FALSE)</f>
        <v>50.4</v>
      </c>
      <c r="F141" s="348"/>
      <c r="G141" s="355" t="s">
        <v>35</v>
      </c>
    </row>
    <row r="142" spans="1:18" ht="15" thickBot="1" x14ac:dyDescent="0.35">
      <c r="A142" s="347" t="s">
        <v>1779</v>
      </c>
      <c r="B142" s="347" t="s">
        <v>1520</v>
      </c>
      <c r="C142" s="354" t="s">
        <v>1867</v>
      </c>
      <c r="D142" s="286">
        <v>30029000301</v>
      </c>
      <c r="E142" s="346">
        <f>VLOOKUP(D142,'Upper Leg. by County then Tract'!$K$1:$L$319, 2,FALSE)</f>
        <v>44</v>
      </c>
      <c r="F142" s="348"/>
      <c r="G142" s="176" t="s">
        <v>603</v>
      </c>
      <c r="H142" s="176">
        <v>30033000100</v>
      </c>
      <c r="I142" s="179">
        <v>37</v>
      </c>
      <c r="J142" s="179"/>
      <c r="K142" s="179"/>
      <c r="L142" s="179"/>
      <c r="M142" s="179"/>
      <c r="N142" s="179"/>
      <c r="O142" s="179"/>
    </row>
    <row r="143" spans="1:18" ht="18" x14ac:dyDescent="0.35">
      <c r="A143" s="347" t="s">
        <v>1779</v>
      </c>
      <c r="B143" s="347" t="s">
        <v>1520</v>
      </c>
      <c r="C143" s="354" t="s">
        <v>1867</v>
      </c>
      <c r="D143" s="286">
        <v>30029000302</v>
      </c>
      <c r="E143" s="346">
        <f>VLOOKUP(D143,'Upper Leg. by County then Tract'!$K$1:$L$319, 2,FALSE)</f>
        <v>25.4</v>
      </c>
      <c r="F143" s="348"/>
      <c r="G143" s="355" t="s">
        <v>37</v>
      </c>
    </row>
    <row r="144" spans="1:18" x14ac:dyDescent="0.3">
      <c r="A144" s="347" t="s">
        <v>1779</v>
      </c>
      <c r="B144" s="347" t="s">
        <v>1521</v>
      </c>
      <c r="C144" s="354" t="s">
        <v>1868</v>
      </c>
      <c r="D144" s="286">
        <v>30029000101</v>
      </c>
      <c r="E144" s="346">
        <f>VLOOKUP(D144,'Upper Leg. by County then Tract'!$K$1:$L$319, 2,FALSE)</f>
        <v>18</v>
      </c>
      <c r="F144" s="348"/>
      <c r="G144" s="286" t="s">
        <v>605</v>
      </c>
      <c r="H144" s="286">
        <v>30035940200</v>
      </c>
      <c r="I144" s="288">
        <v>15</v>
      </c>
      <c r="J144" s="288">
        <v>16</v>
      </c>
    </row>
    <row r="145" spans="1:15" x14ac:dyDescent="0.3">
      <c r="A145" s="347" t="s">
        <v>1779</v>
      </c>
      <c r="B145" s="347" t="s">
        <v>1521</v>
      </c>
      <c r="C145" s="354" t="s">
        <v>1868</v>
      </c>
      <c r="D145" s="286">
        <v>30029000102</v>
      </c>
      <c r="E145" s="346">
        <f>VLOOKUP(D145,'Upper Leg. by County then Tract'!$K$1:$L$319, 2,FALSE)</f>
        <v>22.9</v>
      </c>
      <c r="F145" s="348"/>
      <c r="G145" s="286" t="s">
        <v>607</v>
      </c>
      <c r="H145" s="286">
        <v>30035940400</v>
      </c>
      <c r="I145" s="288">
        <v>15</v>
      </c>
      <c r="J145" s="288">
        <v>16</v>
      </c>
    </row>
    <row r="146" spans="1:15" x14ac:dyDescent="0.3">
      <c r="A146" s="347" t="s">
        <v>1779</v>
      </c>
      <c r="B146" s="347" t="s">
        <v>1521</v>
      </c>
      <c r="C146" s="354" t="s">
        <v>1868</v>
      </c>
      <c r="D146" s="286">
        <v>30029000201</v>
      </c>
      <c r="E146" s="346">
        <f>VLOOKUP(D146,'Upper Leg. by County then Tract'!$K$1:$L$319, 2,FALSE)</f>
        <v>45.5</v>
      </c>
      <c r="F146" s="348"/>
      <c r="G146" s="286" t="s">
        <v>609</v>
      </c>
      <c r="H146" s="286">
        <v>30035976000</v>
      </c>
      <c r="I146" s="288">
        <v>16</v>
      </c>
      <c r="J146" s="288">
        <v>18</v>
      </c>
    </row>
    <row r="147" spans="1:15" ht="15" thickBot="1" x14ac:dyDescent="0.35">
      <c r="A147" s="347" t="s">
        <v>1779</v>
      </c>
      <c r="B147" s="347" t="s">
        <v>1521</v>
      </c>
      <c r="C147" s="354" t="s">
        <v>1868</v>
      </c>
      <c r="D147" s="286">
        <v>30029000202</v>
      </c>
      <c r="E147" s="346">
        <f>VLOOKUP(D147,'Upper Leg. by County then Tract'!$K$1:$L$319, 2,FALSE)</f>
        <v>59.2</v>
      </c>
      <c r="F147" s="348"/>
      <c r="G147" s="176" t="s">
        <v>611</v>
      </c>
      <c r="H147" s="176">
        <v>30035980000</v>
      </c>
      <c r="I147" s="179">
        <v>16</v>
      </c>
      <c r="J147" s="179"/>
      <c r="K147" s="179"/>
      <c r="L147" s="179"/>
      <c r="M147" s="179"/>
      <c r="N147" s="179"/>
      <c r="O147" s="179"/>
    </row>
    <row r="148" spans="1:15" ht="18" x14ac:dyDescent="0.35">
      <c r="A148" s="347" t="s">
        <v>1779</v>
      </c>
      <c r="B148" s="347" t="s">
        <v>1521</v>
      </c>
      <c r="C148" s="354" t="s">
        <v>1868</v>
      </c>
      <c r="D148" s="286">
        <v>30029000203</v>
      </c>
      <c r="E148" s="346">
        <f>VLOOKUP(D148,'Upper Leg. by County then Tract'!$K$1:$L$319, 2,FALSE)</f>
        <v>50.4</v>
      </c>
      <c r="F148" s="348"/>
      <c r="G148" s="355" t="s">
        <v>39</v>
      </c>
    </row>
    <row r="149" spans="1:15" ht="15" thickBot="1" x14ac:dyDescent="0.35">
      <c r="A149" s="347" t="s">
        <v>1779</v>
      </c>
      <c r="B149" s="347" t="s">
        <v>1521</v>
      </c>
      <c r="C149" s="354" t="s">
        <v>1868</v>
      </c>
      <c r="D149" s="286">
        <v>30029000403</v>
      </c>
      <c r="E149" s="346">
        <f>VLOOKUP(D149,'Upper Leg. by County then Tract'!$K$1:$L$319, 2,FALSE)</f>
        <v>54</v>
      </c>
      <c r="F149" s="348"/>
      <c r="G149" s="176" t="s">
        <v>613</v>
      </c>
      <c r="H149" s="176">
        <v>30037000100</v>
      </c>
      <c r="I149" s="179">
        <v>30</v>
      </c>
      <c r="J149" s="179"/>
      <c r="K149" s="179"/>
      <c r="L149" s="179"/>
      <c r="M149" s="179"/>
      <c r="N149" s="179"/>
      <c r="O149" s="179"/>
    </row>
    <row r="150" spans="1:15" ht="18" x14ac:dyDescent="0.35">
      <c r="A150" s="347" t="s">
        <v>1779</v>
      </c>
      <c r="B150" s="347" t="s">
        <v>1521</v>
      </c>
      <c r="C150" s="354" t="s">
        <v>1868</v>
      </c>
      <c r="D150" s="286">
        <v>30029000404</v>
      </c>
      <c r="E150" s="346">
        <f>VLOOKUP(D150,'Upper Leg. by County then Tract'!$K$1:$L$319, 2,FALSE)</f>
        <v>65.099999999999994</v>
      </c>
      <c r="F150" s="348"/>
      <c r="G150" s="355" t="s">
        <v>41</v>
      </c>
    </row>
    <row r="151" spans="1:15" x14ac:dyDescent="0.3">
      <c r="A151" s="347" t="s">
        <v>1779</v>
      </c>
      <c r="B151" s="347" t="s">
        <v>1521</v>
      </c>
      <c r="C151" s="354" t="s">
        <v>1868</v>
      </c>
      <c r="D151" s="286">
        <v>30029000601</v>
      </c>
      <c r="E151" s="346">
        <f>VLOOKUP(D151,'Upper Leg. by County then Tract'!$K$1:$L$319, 2,FALSE)</f>
        <v>65.599999999999994</v>
      </c>
      <c r="F151" s="348"/>
      <c r="G151" s="286" t="s">
        <v>615</v>
      </c>
      <c r="H151" s="286">
        <v>30039961701</v>
      </c>
      <c r="I151" s="288">
        <v>77</v>
      </c>
    </row>
    <row r="152" spans="1:15" ht="15" thickBot="1" x14ac:dyDescent="0.35">
      <c r="A152" s="347" t="s">
        <v>1779</v>
      </c>
      <c r="B152" s="347" t="s">
        <v>1521</v>
      </c>
      <c r="C152" s="354" t="s">
        <v>1868</v>
      </c>
      <c r="D152" s="286">
        <v>30029000602</v>
      </c>
      <c r="E152" s="346">
        <f>VLOOKUP(D152,'Upper Leg. by County then Tract'!$K$1:$L$319, 2,FALSE)</f>
        <v>60.5</v>
      </c>
      <c r="F152" s="348"/>
      <c r="G152" s="176" t="s">
        <v>617</v>
      </c>
      <c r="H152" s="176">
        <v>30039961702</v>
      </c>
      <c r="I152" s="179">
        <v>77</v>
      </c>
      <c r="J152" s="179"/>
      <c r="K152" s="179"/>
      <c r="L152" s="179"/>
      <c r="M152" s="179"/>
      <c r="N152" s="179"/>
      <c r="O152" s="179"/>
    </row>
    <row r="153" spans="1:15" ht="18" x14ac:dyDescent="0.35">
      <c r="A153" s="347" t="s">
        <v>1779</v>
      </c>
      <c r="B153" s="347" t="s">
        <v>1521</v>
      </c>
      <c r="C153" s="354" t="s">
        <v>1868</v>
      </c>
      <c r="D153" s="286">
        <v>30029000700</v>
      </c>
      <c r="E153" s="346">
        <f>VLOOKUP(D153,'Upper Leg. by County then Tract'!$K$1:$L$319, 2,FALSE)</f>
        <v>67.2</v>
      </c>
      <c r="F153" s="348"/>
      <c r="G153" s="355" t="s">
        <v>43</v>
      </c>
    </row>
    <row r="154" spans="1:15" x14ac:dyDescent="0.3">
      <c r="A154" s="347" t="s">
        <v>1779</v>
      </c>
      <c r="B154" s="347" t="s">
        <v>1521</v>
      </c>
      <c r="C154" s="354" t="s">
        <v>1868</v>
      </c>
      <c r="D154" s="286">
        <v>30029000801</v>
      </c>
      <c r="E154" s="346">
        <f>VLOOKUP(D154,'Upper Leg. by County then Tract'!$K$1:$L$319, 2,FALSE)</f>
        <v>75.5</v>
      </c>
      <c r="F154" s="348"/>
      <c r="G154" s="286" t="s">
        <v>619</v>
      </c>
      <c r="H154" s="286">
        <v>30041040100</v>
      </c>
      <c r="I154" s="288">
        <v>27</v>
      </c>
      <c r="J154" s="288">
        <v>32</v>
      </c>
    </row>
    <row r="155" spans="1:15" x14ac:dyDescent="0.3">
      <c r="A155" s="347" t="s">
        <v>1779</v>
      </c>
      <c r="B155" s="347" t="s">
        <v>1521</v>
      </c>
      <c r="C155" s="354" t="s">
        <v>1868</v>
      </c>
      <c r="D155" s="286">
        <v>30029000802</v>
      </c>
      <c r="E155" s="346">
        <f>VLOOKUP(D155,'Upper Leg. by County then Tract'!$K$1:$L$319, 2,FALSE)</f>
        <v>72.099999999999994</v>
      </c>
      <c r="F155" s="348"/>
      <c r="G155" s="286" t="s">
        <v>621</v>
      </c>
      <c r="H155" s="286">
        <v>30041040200</v>
      </c>
      <c r="I155" s="288">
        <v>27</v>
      </c>
      <c r="J155" s="288">
        <v>28</v>
      </c>
      <c r="K155" s="308">
        <v>32</v>
      </c>
      <c r="L155" s="308">
        <v>33</v>
      </c>
    </row>
    <row r="156" spans="1:15" x14ac:dyDescent="0.3">
      <c r="A156" s="347" t="s">
        <v>1779</v>
      </c>
      <c r="B156" s="347" t="s">
        <v>1521</v>
      </c>
      <c r="C156" s="354" t="s">
        <v>1868</v>
      </c>
      <c r="D156" s="286">
        <v>30029001305</v>
      </c>
      <c r="E156" s="346">
        <f>VLOOKUP(D156,'Upper Leg. by County then Tract'!$K$1:$L$319, 2,FALSE)</f>
        <v>43.2</v>
      </c>
      <c r="F156" s="348"/>
      <c r="G156" s="286" t="s">
        <v>623</v>
      </c>
      <c r="H156" s="286">
        <v>30041040300</v>
      </c>
      <c r="I156" s="288">
        <v>28</v>
      </c>
      <c r="J156" s="288">
        <v>33</v>
      </c>
    </row>
    <row r="157" spans="1:15" x14ac:dyDescent="0.3">
      <c r="A157" s="347" t="s">
        <v>1779</v>
      </c>
      <c r="B157" s="347" t="s">
        <v>1521</v>
      </c>
      <c r="C157" s="354" t="s">
        <v>1868</v>
      </c>
      <c r="D157" s="286">
        <v>30029001306</v>
      </c>
      <c r="E157" s="346">
        <f>VLOOKUP(D157,'Upper Leg. by County then Tract'!$K$1:$L$319, 2,FALSE)</f>
        <v>62.7</v>
      </c>
      <c r="F157" s="348"/>
      <c r="G157" s="286" t="s">
        <v>625</v>
      </c>
      <c r="H157" s="286">
        <v>30041040400</v>
      </c>
      <c r="I157" s="288">
        <v>28</v>
      </c>
      <c r="J157" s="288">
        <v>32</v>
      </c>
    </row>
    <row r="158" spans="1:15" x14ac:dyDescent="0.3">
      <c r="A158" s="347" t="s">
        <v>1779</v>
      </c>
      <c r="B158" s="347" t="s">
        <v>1522</v>
      </c>
      <c r="C158" s="354" t="s">
        <v>1869</v>
      </c>
      <c r="D158" s="286">
        <v>30029000101</v>
      </c>
      <c r="E158" s="346">
        <f>VLOOKUP(D158,'Upper Leg. by County then Tract'!$K$1:$L$319, 2,FALSE)</f>
        <v>18</v>
      </c>
      <c r="F158" s="348"/>
      <c r="G158" s="286" t="s">
        <v>627</v>
      </c>
      <c r="H158" s="286">
        <v>30041040500</v>
      </c>
      <c r="I158" s="288">
        <v>28</v>
      </c>
    </row>
    <row r="159" spans="1:15" ht="15" thickBot="1" x14ac:dyDescent="0.35">
      <c r="A159" s="347" t="s">
        <v>1779</v>
      </c>
      <c r="B159" s="347" t="s">
        <v>1522</v>
      </c>
      <c r="C159" s="354" t="s">
        <v>1869</v>
      </c>
      <c r="D159" s="286">
        <v>30029000102</v>
      </c>
      <c r="E159" s="346">
        <f>VLOOKUP(D159,'Upper Leg. by County then Tract'!$K$1:$L$319, 2,FALSE)</f>
        <v>22.9</v>
      </c>
      <c r="F159" s="348"/>
      <c r="G159" s="176" t="s">
        <v>629</v>
      </c>
      <c r="H159" s="176">
        <v>30041940300</v>
      </c>
      <c r="I159" s="179">
        <v>27</v>
      </c>
      <c r="J159" s="179">
        <v>32</v>
      </c>
      <c r="K159" s="179"/>
      <c r="L159" s="179"/>
      <c r="M159" s="179"/>
      <c r="N159" s="179"/>
      <c r="O159" s="179"/>
    </row>
    <row r="160" spans="1:15" ht="18" x14ac:dyDescent="0.35">
      <c r="A160" s="347" t="s">
        <v>1779</v>
      </c>
      <c r="B160" s="347" t="s">
        <v>1522</v>
      </c>
      <c r="C160" s="354" t="s">
        <v>1869</v>
      </c>
      <c r="D160" s="286">
        <v>30029000201</v>
      </c>
      <c r="E160" s="346">
        <f>VLOOKUP(D160,'Upper Leg. by County then Tract'!$K$1:$L$319, 2,FALSE)</f>
        <v>45.5</v>
      </c>
      <c r="F160" s="348"/>
      <c r="G160" s="355" t="s">
        <v>1492</v>
      </c>
    </row>
    <row r="161" spans="1:15" x14ac:dyDescent="0.3">
      <c r="A161" s="347" t="s">
        <v>1779</v>
      </c>
      <c r="B161" s="347" t="s">
        <v>1522</v>
      </c>
      <c r="C161" s="354" t="s">
        <v>1869</v>
      </c>
      <c r="D161" s="286">
        <v>30029000301</v>
      </c>
      <c r="E161" s="346">
        <f>VLOOKUP(D161,'Upper Leg. by County then Tract'!$K$1:$L$319, 2,FALSE)</f>
        <v>44</v>
      </c>
      <c r="F161" s="348"/>
      <c r="G161" s="286" t="s">
        <v>631</v>
      </c>
      <c r="H161" s="286">
        <v>30043962201</v>
      </c>
      <c r="I161" s="288">
        <v>75</v>
      </c>
    </row>
    <row r="162" spans="1:15" x14ac:dyDescent="0.3">
      <c r="A162" s="347" t="s">
        <v>1779</v>
      </c>
      <c r="B162" s="347" t="s">
        <v>1522</v>
      </c>
      <c r="C162" s="354" t="s">
        <v>1869</v>
      </c>
      <c r="D162" s="286">
        <v>30029000302</v>
      </c>
      <c r="E162" s="346">
        <f>VLOOKUP(D162,'Upper Leg. by County then Tract'!$K$1:$L$319, 2,FALSE)</f>
        <v>25.4</v>
      </c>
      <c r="F162" s="348"/>
      <c r="G162" s="286" t="s">
        <v>633</v>
      </c>
      <c r="H162" s="286">
        <v>30043962202</v>
      </c>
      <c r="I162" s="291">
        <v>75</v>
      </c>
    </row>
    <row r="163" spans="1:15" ht="15" thickBot="1" x14ac:dyDescent="0.35">
      <c r="A163" s="347" t="s">
        <v>1779</v>
      </c>
      <c r="B163" s="347" t="s">
        <v>1522</v>
      </c>
      <c r="C163" s="354" t="s">
        <v>1869</v>
      </c>
      <c r="D163" s="286">
        <v>30029000402</v>
      </c>
      <c r="E163" s="346">
        <f>VLOOKUP(D163,'Upper Leg. by County then Tract'!$K$1:$L$319, 2,FALSE)</f>
        <v>51.4</v>
      </c>
      <c r="F163" s="348"/>
      <c r="G163" s="176" t="s">
        <v>635</v>
      </c>
      <c r="H163" s="176">
        <v>30043962300</v>
      </c>
      <c r="I163" s="356">
        <v>71</v>
      </c>
      <c r="J163" s="179">
        <v>75</v>
      </c>
      <c r="K163" s="179"/>
      <c r="L163" s="179"/>
      <c r="M163" s="179"/>
      <c r="N163" s="179"/>
      <c r="O163" s="179"/>
    </row>
    <row r="164" spans="1:15" ht="18" x14ac:dyDescent="0.35">
      <c r="A164" s="347" t="s">
        <v>1779</v>
      </c>
      <c r="B164" s="347" t="s">
        <v>1522</v>
      </c>
      <c r="C164" s="354" t="s">
        <v>1869</v>
      </c>
      <c r="D164" s="286">
        <v>30029000403</v>
      </c>
      <c r="E164" s="346">
        <f>VLOOKUP(D164,'Upper Leg. by County then Tract'!$K$1:$L$319, 2,FALSE)</f>
        <v>54</v>
      </c>
      <c r="F164" s="348"/>
      <c r="G164" s="355" t="s">
        <v>47</v>
      </c>
      <c r="H164" s="286"/>
    </row>
    <row r="165" spans="1:15" ht="15" thickBot="1" x14ac:dyDescent="0.35">
      <c r="A165" s="347" t="s">
        <v>1779</v>
      </c>
      <c r="B165" s="347" t="s">
        <v>1522</v>
      </c>
      <c r="C165" s="354" t="s">
        <v>1869</v>
      </c>
      <c r="D165" s="286">
        <v>30029000404</v>
      </c>
      <c r="E165" s="346">
        <f>VLOOKUP(D165,'Upper Leg. by County then Tract'!$K$1:$L$319, 2,FALSE)</f>
        <v>65.099999999999994</v>
      </c>
      <c r="F165" s="348"/>
      <c r="G165" s="176" t="s">
        <v>637</v>
      </c>
      <c r="H165" s="176">
        <v>30045000100</v>
      </c>
      <c r="I165" s="179">
        <v>30</v>
      </c>
      <c r="J165" s="179"/>
      <c r="K165" s="179"/>
      <c r="L165" s="179"/>
      <c r="M165" s="179"/>
      <c r="N165" s="179"/>
      <c r="O165" s="179"/>
    </row>
    <row r="166" spans="1:15" ht="18" x14ac:dyDescent="0.35">
      <c r="A166" s="347" t="s">
        <v>1779</v>
      </c>
      <c r="B166" s="347" t="s">
        <v>1523</v>
      </c>
      <c r="C166" s="354" t="s">
        <v>1870</v>
      </c>
      <c r="D166" s="286">
        <v>30029000101</v>
      </c>
      <c r="E166" s="346">
        <f>VLOOKUP(D166,'Upper Leg. by County then Tract'!$K$1:$L$319, 2,FALSE)</f>
        <v>18</v>
      </c>
      <c r="F166" s="348"/>
      <c r="G166" s="355" t="s">
        <v>49</v>
      </c>
    </row>
    <row r="167" spans="1:15" x14ac:dyDescent="0.3">
      <c r="A167" s="347" t="s">
        <v>1779</v>
      </c>
      <c r="B167" s="347" t="s">
        <v>1523</v>
      </c>
      <c r="C167" s="354" t="s">
        <v>1870</v>
      </c>
      <c r="D167" s="286">
        <v>30029000102</v>
      </c>
      <c r="E167" s="346">
        <f>VLOOKUP(D167,'Upper Leg. by County then Tract'!$K$1:$L$319, 2,FALSE)</f>
        <v>22.9</v>
      </c>
      <c r="F167" s="348"/>
      <c r="G167" s="286" t="s">
        <v>639</v>
      </c>
      <c r="H167" s="286">
        <v>30047000100</v>
      </c>
      <c r="I167" s="288">
        <v>10</v>
      </c>
      <c r="J167" s="288">
        <v>15</v>
      </c>
    </row>
    <row r="168" spans="1:15" x14ac:dyDescent="0.3">
      <c r="A168" s="347" t="s">
        <v>1779</v>
      </c>
      <c r="B168" s="347" t="s">
        <v>1523</v>
      </c>
      <c r="C168" s="354" t="s">
        <v>1870</v>
      </c>
      <c r="D168" s="286">
        <v>30029000301</v>
      </c>
      <c r="E168" s="346">
        <f>VLOOKUP(D168,'Upper Leg. by County then Tract'!$K$1:$L$319, 2,FALSE)</f>
        <v>44</v>
      </c>
      <c r="F168" s="348"/>
      <c r="G168" s="286" t="s">
        <v>641</v>
      </c>
      <c r="H168" s="286">
        <v>30047000200</v>
      </c>
      <c r="I168" s="288">
        <v>10</v>
      </c>
      <c r="J168" s="288">
        <v>12</v>
      </c>
    </row>
    <row r="169" spans="1:15" x14ac:dyDescent="0.3">
      <c r="A169" s="347" t="s">
        <v>1779</v>
      </c>
      <c r="B169" s="347" t="s">
        <v>1523</v>
      </c>
      <c r="C169" s="354" t="s">
        <v>1870</v>
      </c>
      <c r="D169" s="286">
        <v>30029000302</v>
      </c>
      <c r="E169" s="346">
        <f>VLOOKUP(D169,'Upper Leg. by County then Tract'!$K$1:$L$319, 2,FALSE)</f>
        <v>25.4</v>
      </c>
      <c r="F169" s="348"/>
      <c r="G169" s="286" t="s">
        <v>643</v>
      </c>
      <c r="H169" s="286">
        <v>30047940304</v>
      </c>
      <c r="I169" s="288">
        <v>12</v>
      </c>
      <c r="J169" s="288">
        <v>15</v>
      </c>
      <c r="K169" s="308">
        <v>93</v>
      </c>
    </row>
    <row r="170" spans="1:15" x14ac:dyDescent="0.3">
      <c r="A170" s="347" t="s">
        <v>1779</v>
      </c>
      <c r="B170" s="347" t="s">
        <v>1523</v>
      </c>
      <c r="C170" s="354" t="s">
        <v>1870</v>
      </c>
      <c r="D170" s="286">
        <v>30029000402</v>
      </c>
      <c r="E170" s="346">
        <f>VLOOKUP(D170,'Upper Leg. by County then Tract'!$K$1:$L$319, 2,FALSE)</f>
        <v>51.4</v>
      </c>
      <c r="F170" s="348"/>
      <c r="G170" s="286" t="s">
        <v>309</v>
      </c>
      <c r="H170" s="286">
        <v>30047940305</v>
      </c>
      <c r="I170" s="288">
        <v>12</v>
      </c>
      <c r="J170" s="288">
        <v>15</v>
      </c>
      <c r="K170" s="308">
        <v>93</v>
      </c>
    </row>
    <row r="171" spans="1:15" x14ac:dyDescent="0.3">
      <c r="A171" s="347" t="s">
        <v>1779</v>
      </c>
      <c r="B171" s="347" t="s">
        <v>1523</v>
      </c>
      <c r="C171" s="354" t="s">
        <v>1870</v>
      </c>
      <c r="D171" s="286">
        <v>30029000403</v>
      </c>
      <c r="E171" s="346">
        <f>VLOOKUP(D171,'Upper Leg. by County then Tract'!$K$1:$L$319, 2,FALSE)</f>
        <v>54</v>
      </c>
      <c r="F171" s="348"/>
      <c r="G171" s="286" t="s">
        <v>645</v>
      </c>
      <c r="H171" s="286">
        <v>30047940306</v>
      </c>
      <c r="I171" s="288">
        <v>12</v>
      </c>
      <c r="J171" s="288">
        <v>93</v>
      </c>
    </row>
    <row r="172" spans="1:15" x14ac:dyDescent="0.3">
      <c r="A172" s="347" t="s">
        <v>1779</v>
      </c>
      <c r="B172" s="347" t="s">
        <v>1523</v>
      </c>
      <c r="C172" s="354" t="s">
        <v>1870</v>
      </c>
      <c r="D172" s="286">
        <v>30029000404</v>
      </c>
      <c r="E172" s="346">
        <f>VLOOKUP(D172,'Upper Leg. by County then Tract'!$K$1:$L$319, 2,FALSE)</f>
        <v>65.099999999999994</v>
      </c>
      <c r="F172" s="348"/>
      <c r="G172" s="286" t="s">
        <v>311</v>
      </c>
      <c r="H172" s="286">
        <v>30047940307</v>
      </c>
      <c r="I172" s="288">
        <v>12</v>
      </c>
      <c r="J172" s="288">
        <v>93</v>
      </c>
    </row>
    <row r="173" spans="1:15" x14ac:dyDescent="0.3">
      <c r="A173" s="347" t="s">
        <v>1779</v>
      </c>
      <c r="B173" s="347" t="s">
        <v>1523</v>
      </c>
      <c r="C173" s="354" t="s">
        <v>1870</v>
      </c>
      <c r="D173" s="286">
        <v>30029000601</v>
      </c>
      <c r="E173" s="346">
        <f>VLOOKUP(D173,'Upper Leg. by County then Tract'!$K$1:$L$319, 2,FALSE)</f>
        <v>65.599999999999994</v>
      </c>
      <c r="F173" s="348"/>
      <c r="G173" s="286" t="s">
        <v>647</v>
      </c>
      <c r="H173" s="286">
        <v>30047940400</v>
      </c>
      <c r="I173" s="288">
        <v>12</v>
      </c>
      <c r="J173" s="288">
        <v>15</v>
      </c>
      <c r="K173" s="308">
        <v>93</v>
      </c>
    </row>
    <row r="174" spans="1:15" x14ac:dyDescent="0.3">
      <c r="A174" s="347" t="s">
        <v>1779</v>
      </c>
      <c r="B174" s="347" t="s">
        <v>1523</v>
      </c>
      <c r="C174" s="354" t="s">
        <v>1870</v>
      </c>
      <c r="D174" s="286">
        <v>30029000801</v>
      </c>
      <c r="E174" s="346">
        <f>VLOOKUP(D174,'Upper Leg. by County then Tract'!$K$1:$L$319, 2,FALSE)</f>
        <v>75.5</v>
      </c>
      <c r="F174" s="348"/>
      <c r="G174" s="286" t="s">
        <v>649</v>
      </c>
      <c r="H174" s="286">
        <v>30047940500</v>
      </c>
      <c r="I174" s="288">
        <v>15</v>
      </c>
      <c r="J174" s="288">
        <v>93</v>
      </c>
    </row>
    <row r="175" spans="1:15" x14ac:dyDescent="0.3">
      <c r="A175" s="347" t="s">
        <v>1779</v>
      </c>
      <c r="B175" s="347" t="s">
        <v>1523</v>
      </c>
      <c r="C175" s="354" t="s">
        <v>1870</v>
      </c>
      <c r="D175" s="286">
        <v>30029000802</v>
      </c>
      <c r="E175" s="346">
        <f>VLOOKUP(D175,'Upper Leg. by County then Tract'!$K$1:$L$319, 2,FALSE)</f>
        <v>72.099999999999994</v>
      </c>
      <c r="F175" s="348"/>
      <c r="G175" s="286" t="s">
        <v>313</v>
      </c>
      <c r="H175" s="286">
        <v>30047940600</v>
      </c>
      <c r="I175" s="288">
        <v>15</v>
      </c>
      <c r="J175" s="288">
        <v>93</v>
      </c>
    </row>
    <row r="176" spans="1:15" ht="15" thickBot="1" x14ac:dyDescent="0.35">
      <c r="A176" s="347" t="s">
        <v>1779</v>
      </c>
      <c r="B176" s="347" t="s">
        <v>1523</v>
      </c>
      <c r="C176" s="354" t="s">
        <v>1870</v>
      </c>
      <c r="D176" s="286">
        <v>30029001701</v>
      </c>
      <c r="E176" s="346">
        <f>VLOOKUP(D176,'Upper Leg. by County then Tract'!$K$1:$L$319, 2,FALSE)</f>
        <v>54.3</v>
      </c>
      <c r="F176" s="348"/>
      <c r="G176" s="176" t="s">
        <v>651</v>
      </c>
      <c r="H176" s="176">
        <v>30047940700</v>
      </c>
      <c r="I176" s="179">
        <v>15</v>
      </c>
      <c r="J176" s="179">
        <v>93</v>
      </c>
      <c r="K176" s="179"/>
      <c r="L176" s="179"/>
      <c r="M176" s="179"/>
      <c r="N176" s="179"/>
      <c r="O176" s="179"/>
    </row>
    <row r="177" spans="1:12" ht="18" x14ac:dyDescent="0.35">
      <c r="A177" s="347" t="s">
        <v>1779</v>
      </c>
      <c r="B177" s="347" t="s">
        <v>1523</v>
      </c>
      <c r="C177" s="354" t="s">
        <v>1870</v>
      </c>
      <c r="D177" s="286">
        <v>30029001702</v>
      </c>
      <c r="E177" s="346">
        <f>VLOOKUP(D177,'Upper Leg. by County then Tract'!$K$1:$L$319, 2,FALSE)</f>
        <v>55</v>
      </c>
      <c r="F177" s="348"/>
      <c r="G177" s="355" t="s">
        <v>1741</v>
      </c>
    </row>
    <row r="178" spans="1:12" x14ac:dyDescent="0.3">
      <c r="A178" s="347" t="s">
        <v>1779</v>
      </c>
      <c r="B178" s="347" t="s">
        <v>1523</v>
      </c>
      <c r="C178" s="354" t="s">
        <v>1870</v>
      </c>
      <c r="D178" s="286">
        <v>30029001703</v>
      </c>
      <c r="E178" s="346">
        <f>VLOOKUP(D178,'Upper Leg. by County then Tract'!$K$1:$L$319, 2,FALSE)</f>
        <v>31.8</v>
      </c>
      <c r="F178" s="348"/>
      <c r="G178" s="286" t="s">
        <v>653</v>
      </c>
      <c r="H178" s="286">
        <v>30049000100</v>
      </c>
      <c r="I178" s="288">
        <v>17</v>
      </c>
      <c r="J178" s="288">
        <v>80</v>
      </c>
    </row>
    <row r="179" spans="1:12" x14ac:dyDescent="0.3">
      <c r="A179" s="347" t="s">
        <v>1779</v>
      </c>
      <c r="B179" s="347" t="s">
        <v>1524</v>
      </c>
      <c r="C179" s="354" t="s">
        <v>1871</v>
      </c>
      <c r="D179" s="286">
        <v>30029000801</v>
      </c>
      <c r="E179" s="346">
        <f>VLOOKUP(D179,'Upper Leg. by County then Tract'!$K$1:$L$319, 2,FALSE)</f>
        <v>75.5</v>
      </c>
      <c r="F179" s="348"/>
      <c r="G179" s="286" t="s">
        <v>315</v>
      </c>
      <c r="H179" s="286">
        <v>30049000200</v>
      </c>
      <c r="I179" s="288">
        <v>80</v>
      </c>
    </row>
    <row r="180" spans="1:12" x14ac:dyDescent="0.3">
      <c r="A180" s="347" t="s">
        <v>1779</v>
      </c>
      <c r="B180" s="347" t="s">
        <v>1524</v>
      </c>
      <c r="C180" s="354" t="s">
        <v>1871</v>
      </c>
      <c r="D180" s="286">
        <v>30029000802</v>
      </c>
      <c r="E180" s="346">
        <f>VLOOKUP(D180,'Upper Leg. by County then Tract'!$K$1:$L$319, 2,FALSE)</f>
        <v>72.099999999999994</v>
      </c>
      <c r="F180" s="348"/>
      <c r="G180" s="286" t="s">
        <v>655</v>
      </c>
      <c r="H180" s="286">
        <v>30049000300</v>
      </c>
      <c r="I180" s="288">
        <v>17</v>
      </c>
      <c r="J180" s="288">
        <v>70</v>
      </c>
      <c r="K180" s="308">
        <v>80</v>
      </c>
    </row>
    <row r="181" spans="1:12" x14ac:dyDescent="0.3">
      <c r="A181" s="347" t="s">
        <v>1779</v>
      </c>
      <c r="B181" s="347" t="s">
        <v>1524</v>
      </c>
      <c r="C181" s="354" t="s">
        <v>1871</v>
      </c>
      <c r="D181" s="286">
        <v>30029000901</v>
      </c>
      <c r="E181" s="346">
        <f>VLOOKUP(D181,'Upper Leg. by County then Tract'!$K$1:$L$319, 2,FALSE)</f>
        <v>68.5</v>
      </c>
      <c r="F181" s="348"/>
      <c r="G181" s="286" t="s">
        <v>317</v>
      </c>
      <c r="H181" s="286">
        <v>30049000400</v>
      </c>
      <c r="I181" s="288">
        <v>80</v>
      </c>
      <c r="J181" s="288">
        <v>81</v>
      </c>
      <c r="K181" s="308">
        <v>82</v>
      </c>
      <c r="L181" s="308">
        <v>83</v>
      </c>
    </row>
    <row r="182" spans="1:12" x14ac:dyDescent="0.3">
      <c r="A182" s="347" t="s">
        <v>1779</v>
      </c>
      <c r="B182" s="347" t="s">
        <v>1524</v>
      </c>
      <c r="C182" s="354" t="s">
        <v>1871</v>
      </c>
      <c r="D182" s="286">
        <v>30029000902</v>
      </c>
      <c r="E182" s="346">
        <f>VLOOKUP(D182,'Upper Leg. by County then Tract'!$K$1:$L$319, 2,FALSE)</f>
        <v>76.5</v>
      </c>
      <c r="F182" s="348"/>
      <c r="G182" s="286" t="s">
        <v>657</v>
      </c>
      <c r="H182" s="286">
        <v>30049000501</v>
      </c>
      <c r="I182" s="288">
        <v>79</v>
      </c>
      <c r="J182" s="288">
        <v>80</v>
      </c>
      <c r="K182" s="308">
        <v>81</v>
      </c>
      <c r="L182" s="308">
        <v>82</v>
      </c>
    </row>
    <row r="183" spans="1:12" x14ac:dyDescent="0.3">
      <c r="A183" s="347" t="s">
        <v>1779</v>
      </c>
      <c r="B183" s="347" t="s">
        <v>1524</v>
      </c>
      <c r="C183" s="354" t="s">
        <v>1871</v>
      </c>
      <c r="D183" s="286">
        <v>30029000903</v>
      </c>
      <c r="E183" s="346">
        <f>VLOOKUP(D183,'Upper Leg. by County then Tract'!$K$1:$L$319, 2,FALSE)</f>
        <v>62.9</v>
      </c>
      <c r="F183" s="348"/>
      <c r="G183" s="286" t="s">
        <v>659</v>
      </c>
      <c r="H183" s="286">
        <v>30049000503</v>
      </c>
      <c r="I183" s="288">
        <v>79</v>
      </c>
      <c r="J183" s="288">
        <v>81</v>
      </c>
      <c r="K183" s="308">
        <v>82</v>
      </c>
    </row>
    <row r="184" spans="1:12" x14ac:dyDescent="0.3">
      <c r="A184" s="347" t="s">
        <v>1779</v>
      </c>
      <c r="B184" s="347" t="s">
        <v>1524</v>
      </c>
      <c r="C184" s="354" t="s">
        <v>1871</v>
      </c>
      <c r="D184" s="286">
        <v>30029001000</v>
      </c>
      <c r="E184" s="346">
        <f>VLOOKUP(D184,'Upper Leg. by County then Tract'!$K$1:$L$319, 2,FALSE)</f>
        <v>63.3</v>
      </c>
      <c r="F184" s="348"/>
      <c r="G184" s="286" t="s">
        <v>319</v>
      </c>
      <c r="H184" s="286">
        <v>30049000504</v>
      </c>
      <c r="I184" s="288">
        <v>79</v>
      </c>
      <c r="J184" s="288">
        <v>81</v>
      </c>
      <c r="K184" s="308">
        <v>82</v>
      </c>
    </row>
    <row r="185" spans="1:12" x14ac:dyDescent="0.3">
      <c r="A185" s="347" t="s">
        <v>1779</v>
      </c>
      <c r="B185" s="347" t="s">
        <v>1524</v>
      </c>
      <c r="C185" s="354" t="s">
        <v>1871</v>
      </c>
      <c r="D185" s="286">
        <v>30029001101</v>
      </c>
      <c r="E185" s="346">
        <f>VLOOKUP(D185,'Upper Leg. by County then Tract'!$K$1:$L$319, 2,FALSE)</f>
        <v>64.599999999999994</v>
      </c>
      <c r="F185" s="348"/>
      <c r="G185" s="286" t="s">
        <v>661</v>
      </c>
      <c r="H185" s="286">
        <v>30049000600</v>
      </c>
      <c r="I185" s="288">
        <v>79</v>
      </c>
      <c r="J185" s="288">
        <v>80</v>
      </c>
    </row>
    <row r="186" spans="1:12" x14ac:dyDescent="0.3">
      <c r="A186" s="347" t="s">
        <v>1779</v>
      </c>
      <c r="B186" s="347" t="s">
        <v>1524</v>
      </c>
      <c r="C186" s="354" t="s">
        <v>1871</v>
      </c>
      <c r="D186" s="286">
        <v>30029001102</v>
      </c>
      <c r="E186" s="346">
        <f>VLOOKUP(D186,'Upper Leg. by County then Tract'!$K$1:$L$319, 2,FALSE)</f>
        <v>66.8</v>
      </c>
      <c r="F186" s="348"/>
      <c r="G186" s="286" t="s">
        <v>321</v>
      </c>
      <c r="H186" s="286">
        <v>30049000701</v>
      </c>
      <c r="I186" s="288">
        <v>79</v>
      </c>
      <c r="J186" s="288">
        <v>81</v>
      </c>
    </row>
    <row r="187" spans="1:12" x14ac:dyDescent="0.3">
      <c r="A187" s="347" t="s">
        <v>1779</v>
      </c>
      <c r="B187" s="347" t="s">
        <v>1524</v>
      </c>
      <c r="C187" s="354" t="s">
        <v>1871</v>
      </c>
      <c r="D187" s="286">
        <v>30029001201</v>
      </c>
      <c r="E187" s="346">
        <f>VLOOKUP(D187,'Upper Leg. by County then Tract'!$K$1:$L$319, 2,FALSE)</f>
        <v>70</v>
      </c>
      <c r="F187" s="348"/>
      <c r="G187" s="286" t="s">
        <v>665</v>
      </c>
      <c r="H187" s="286">
        <v>30049000702</v>
      </c>
      <c r="I187" s="288">
        <v>79</v>
      </c>
      <c r="J187" s="288">
        <v>81</v>
      </c>
    </row>
    <row r="188" spans="1:12" x14ac:dyDescent="0.3">
      <c r="A188" s="347" t="s">
        <v>1779</v>
      </c>
      <c r="B188" s="347" t="s">
        <v>1524</v>
      </c>
      <c r="C188" s="354" t="s">
        <v>1871</v>
      </c>
      <c r="D188" s="286">
        <v>30029001202</v>
      </c>
      <c r="E188" s="346">
        <f>VLOOKUP(D188,'Upper Leg. by County then Tract'!$K$1:$L$319, 2,FALSE)</f>
        <v>64.900000000000006</v>
      </c>
      <c r="F188" s="348"/>
      <c r="G188" s="286" t="s">
        <v>667</v>
      </c>
      <c r="H188" s="286">
        <v>30049000800</v>
      </c>
      <c r="I188" s="288">
        <v>79</v>
      </c>
      <c r="J188" s="288">
        <v>81</v>
      </c>
      <c r="K188" s="308">
        <v>82</v>
      </c>
    </row>
    <row r="189" spans="1:12" x14ac:dyDescent="0.3">
      <c r="A189" s="347" t="s">
        <v>1779</v>
      </c>
      <c r="B189" s="347" t="s">
        <v>1525</v>
      </c>
      <c r="C189" s="354" t="s">
        <v>1872</v>
      </c>
      <c r="D189" s="286">
        <v>30029000801</v>
      </c>
      <c r="E189" s="346">
        <f>VLOOKUP(D189,'Upper Leg. by County then Tract'!$K$1:$L$319, 2,FALSE)</f>
        <v>75.5</v>
      </c>
      <c r="F189" s="348"/>
      <c r="G189" s="286" t="s">
        <v>323</v>
      </c>
      <c r="H189" s="286">
        <v>30049000900</v>
      </c>
      <c r="I189" s="288">
        <v>81</v>
      </c>
      <c r="J189" s="288">
        <v>82</v>
      </c>
      <c r="K189" s="308">
        <v>83</v>
      </c>
    </row>
    <row r="190" spans="1:12" x14ac:dyDescent="0.3">
      <c r="A190" s="347" t="s">
        <v>1779</v>
      </c>
      <c r="B190" s="347" t="s">
        <v>1525</v>
      </c>
      <c r="C190" s="354" t="s">
        <v>1872</v>
      </c>
      <c r="D190" s="286">
        <v>30029000802</v>
      </c>
      <c r="E190" s="346">
        <f>VLOOKUP(D190,'Upper Leg. by County then Tract'!$K$1:$L$319, 2,FALSE)</f>
        <v>72.099999999999994</v>
      </c>
      <c r="F190" s="348"/>
      <c r="G190" s="286" t="s">
        <v>669</v>
      </c>
      <c r="H190" s="286">
        <v>30049001000</v>
      </c>
      <c r="I190" s="288">
        <v>79</v>
      </c>
      <c r="J190" s="288">
        <v>81</v>
      </c>
      <c r="K190" s="308">
        <v>82</v>
      </c>
      <c r="L190" s="308">
        <v>83</v>
      </c>
    </row>
    <row r="191" spans="1:12" x14ac:dyDescent="0.3">
      <c r="A191" s="347" t="s">
        <v>1779</v>
      </c>
      <c r="B191" s="347" t="s">
        <v>1525</v>
      </c>
      <c r="C191" s="354" t="s">
        <v>1872</v>
      </c>
      <c r="D191" s="286">
        <v>30029000901</v>
      </c>
      <c r="E191" s="346">
        <f>VLOOKUP(D191,'Upper Leg. by County then Tract'!$K$1:$L$319, 2,FALSE)</f>
        <v>68.5</v>
      </c>
      <c r="F191" s="348"/>
      <c r="G191" s="286" t="s">
        <v>325</v>
      </c>
      <c r="H191" s="286">
        <v>30049001101</v>
      </c>
      <c r="I191" s="288">
        <v>83</v>
      </c>
      <c r="J191" s="288">
        <v>84</v>
      </c>
    </row>
    <row r="192" spans="1:12" x14ac:dyDescent="0.3">
      <c r="A192" s="347" t="s">
        <v>1779</v>
      </c>
      <c r="B192" s="347" t="s">
        <v>1525</v>
      </c>
      <c r="C192" s="354" t="s">
        <v>1872</v>
      </c>
      <c r="D192" s="286">
        <v>30029000902</v>
      </c>
      <c r="E192" s="346">
        <f>VLOOKUP(D192,'Upper Leg. by County then Tract'!$K$1:$L$319, 2,FALSE)</f>
        <v>76.5</v>
      </c>
      <c r="F192" s="348"/>
      <c r="G192" s="286" t="s">
        <v>671</v>
      </c>
      <c r="H192" s="286">
        <v>30049001102</v>
      </c>
      <c r="I192" s="288">
        <v>83</v>
      </c>
      <c r="J192" s="288">
        <v>84</v>
      </c>
    </row>
    <row r="193" spans="1:15" x14ac:dyDescent="0.3">
      <c r="A193" s="347" t="s">
        <v>1779</v>
      </c>
      <c r="B193" s="347" t="s">
        <v>1525</v>
      </c>
      <c r="C193" s="354" t="s">
        <v>1872</v>
      </c>
      <c r="D193" s="286">
        <v>30029000903</v>
      </c>
      <c r="E193" s="346">
        <f>VLOOKUP(D193,'Upper Leg. by County then Tract'!$K$1:$L$319, 2,FALSE)</f>
        <v>62.9</v>
      </c>
      <c r="F193" s="348"/>
      <c r="G193" s="286" t="s">
        <v>425</v>
      </c>
      <c r="H193" s="286">
        <v>30049001201</v>
      </c>
      <c r="I193" s="288">
        <v>70</v>
      </c>
      <c r="J193" s="288">
        <v>83</v>
      </c>
      <c r="K193" s="308">
        <v>84</v>
      </c>
    </row>
    <row r="194" spans="1:15" ht="15" thickBot="1" x14ac:dyDescent="0.35">
      <c r="A194" s="347" t="s">
        <v>1779</v>
      </c>
      <c r="B194" s="347" t="s">
        <v>1525</v>
      </c>
      <c r="C194" s="354" t="s">
        <v>1872</v>
      </c>
      <c r="D194" s="286">
        <v>30029001101</v>
      </c>
      <c r="E194" s="346">
        <f>VLOOKUP(D194,'Upper Leg. by County then Tract'!$K$1:$L$319, 2,FALSE)</f>
        <v>64.599999999999994</v>
      </c>
      <c r="F194" s="348"/>
      <c r="G194" s="176" t="s">
        <v>327</v>
      </c>
      <c r="H194" s="176">
        <v>30049001202</v>
      </c>
      <c r="I194" s="179">
        <v>70</v>
      </c>
      <c r="J194" s="179">
        <v>80</v>
      </c>
      <c r="K194" s="179">
        <v>83</v>
      </c>
      <c r="L194" s="179"/>
      <c r="M194" s="179"/>
      <c r="N194" s="179"/>
      <c r="O194" s="179"/>
    </row>
    <row r="195" spans="1:15" ht="18" x14ac:dyDescent="0.35">
      <c r="A195" s="347" t="s">
        <v>1779</v>
      </c>
      <c r="B195" s="347" t="s">
        <v>1525</v>
      </c>
      <c r="C195" s="354" t="s">
        <v>1872</v>
      </c>
      <c r="D195" s="286">
        <v>30029001102</v>
      </c>
      <c r="E195" s="346">
        <f>VLOOKUP(D195,'Upper Leg. by County then Tract'!$K$1:$L$319, 2,FALSE)</f>
        <v>66.8</v>
      </c>
      <c r="F195" s="348"/>
      <c r="G195" s="355" t="s">
        <v>53</v>
      </c>
    </row>
    <row r="196" spans="1:15" ht="15" thickBot="1" x14ac:dyDescent="0.35">
      <c r="A196" s="347" t="s">
        <v>1779</v>
      </c>
      <c r="B196" s="347" t="s">
        <v>1525</v>
      </c>
      <c r="C196" s="354" t="s">
        <v>1872</v>
      </c>
      <c r="D196" s="286">
        <v>30029001201</v>
      </c>
      <c r="E196" s="346">
        <f>VLOOKUP(D196,'Upper Leg. by County then Tract'!$K$1:$L$319, 2,FALSE)</f>
        <v>70</v>
      </c>
      <c r="F196" s="348"/>
      <c r="G196" s="176" t="s">
        <v>673</v>
      </c>
      <c r="H196" s="176">
        <v>30051050100</v>
      </c>
      <c r="I196" s="288">
        <v>27</v>
      </c>
    </row>
    <row r="197" spans="1:15" ht="18" x14ac:dyDescent="0.35">
      <c r="A197" s="347" t="s">
        <v>1779</v>
      </c>
      <c r="B197" s="347" t="s">
        <v>1525</v>
      </c>
      <c r="C197" s="354" t="s">
        <v>1872</v>
      </c>
      <c r="D197" s="286">
        <v>30029001202</v>
      </c>
      <c r="E197" s="346">
        <f>VLOOKUP(D197,'Upper Leg. by County then Tract'!$K$1:$L$319, 2,FALSE)</f>
        <v>64.900000000000006</v>
      </c>
      <c r="F197" s="348"/>
      <c r="G197" s="355" t="s">
        <v>55</v>
      </c>
    </row>
    <row r="198" spans="1:15" x14ac:dyDescent="0.3">
      <c r="A198" s="347" t="s">
        <v>1779</v>
      </c>
      <c r="B198" s="347" t="s">
        <v>1531</v>
      </c>
      <c r="C198" s="354" t="s">
        <v>1873</v>
      </c>
      <c r="D198" s="286">
        <v>30029000602</v>
      </c>
      <c r="E198" s="346">
        <f>VLOOKUP(D198,'Upper Leg. by County then Tract'!$K$1:$L$319, 2,FALSE)</f>
        <v>60.5</v>
      </c>
      <c r="F198" s="348"/>
      <c r="G198" s="286" t="s">
        <v>675</v>
      </c>
      <c r="H198" s="286">
        <v>30053000100</v>
      </c>
      <c r="I198" s="288">
        <v>1</v>
      </c>
      <c r="J198" s="288">
        <v>2</v>
      </c>
    </row>
    <row r="199" spans="1:15" x14ac:dyDescent="0.3">
      <c r="A199" s="347" t="s">
        <v>1779</v>
      </c>
      <c r="B199" s="347" t="s">
        <v>1531</v>
      </c>
      <c r="C199" s="354" t="s">
        <v>1873</v>
      </c>
      <c r="D199" s="286">
        <v>30029000700</v>
      </c>
      <c r="E199" s="346">
        <f>VLOOKUP(D199,'Upper Leg. by County then Tract'!$K$1:$L$319, 2,FALSE)</f>
        <v>67.2</v>
      </c>
      <c r="F199" s="348"/>
      <c r="G199" s="286" t="s">
        <v>329</v>
      </c>
      <c r="H199" s="286">
        <v>30053000200</v>
      </c>
      <c r="I199" s="288">
        <v>1</v>
      </c>
    </row>
    <row r="200" spans="1:15" x14ac:dyDescent="0.3">
      <c r="A200" s="347" t="s">
        <v>1779</v>
      </c>
      <c r="B200" s="347" t="s">
        <v>1531</v>
      </c>
      <c r="C200" s="354" t="s">
        <v>1873</v>
      </c>
      <c r="D200" s="286">
        <v>30029000801</v>
      </c>
      <c r="E200" s="346">
        <f>VLOOKUP(D200,'Upper Leg. by County then Tract'!$K$1:$L$319, 2,FALSE)</f>
        <v>75.5</v>
      </c>
      <c r="F200" s="348"/>
      <c r="G200" s="286" t="s">
        <v>677</v>
      </c>
      <c r="H200" s="286">
        <v>30053000300</v>
      </c>
      <c r="I200" s="288">
        <v>1</v>
      </c>
      <c r="J200" s="288">
        <v>2</v>
      </c>
    </row>
    <row r="201" spans="1:15" x14ac:dyDescent="0.3">
      <c r="A201" s="347" t="s">
        <v>1779</v>
      </c>
      <c r="B201" s="347" t="s">
        <v>1531</v>
      </c>
      <c r="C201" s="354" t="s">
        <v>1873</v>
      </c>
      <c r="D201" s="286">
        <v>30029000802</v>
      </c>
      <c r="E201" s="346">
        <f>VLOOKUP(D201,'Upper Leg. by County then Tract'!$K$1:$L$319, 2,FALSE)</f>
        <v>72.099999999999994</v>
      </c>
      <c r="F201" s="348"/>
      <c r="G201" s="286" t="s">
        <v>331</v>
      </c>
      <c r="H201" s="286">
        <v>30053000401</v>
      </c>
      <c r="I201" s="288">
        <v>2</v>
      </c>
    </row>
    <row r="202" spans="1:15" x14ac:dyDescent="0.3">
      <c r="A202" s="347" t="s">
        <v>1779</v>
      </c>
      <c r="B202" s="347" t="s">
        <v>1531</v>
      </c>
      <c r="C202" s="354" t="s">
        <v>1873</v>
      </c>
      <c r="D202" s="286">
        <v>30029000901</v>
      </c>
      <c r="E202" s="346">
        <f>VLOOKUP(D202,'Upper Leg. by County then Tract'!$K$1:$L$319, 2,FALSE)</f>
        <v>68.5</v>
      </c>
      <c r="F202" s="348"/>
      <c r="G202" s="286" t="s">
        <v>679</v>
      </c>
      <c r="H202" s="286">
        <v>30053000402</v>
      </c>
      <c r="I202" s="288">
        <v>2</v>
      </c>
    </row>
    <row r="203" spans="1:15" ht="15" thickBot="1" x14ac:dyDescent="0.35">
      <c r="A203" s="347" t="s">
        <v>1779</v>
      </c>
      <c r="B203" s="347" t="s">
        <v>1531</v>
      </c>
      <c r="C203" s="354" t="s">
        <v>1873</v>
      </c>
      <c r="D203" s="286">
        <v>30029000902</v>
      </c>
      <c r="E203" s="346">
        <f>VLOOKUP(D203,'Upper Leg. by County then Tract'!$K$1:$L$319, 2,FALSE)</f>
        <v>76.5</v>
      </c>
      <c r="F203" s="348"/>
      <c r="G203" s="176" t="s">
        <v>417</v>
      </c>
      <c r="H203" s="176">
        <v>30053000500</v>
      </c>
      <c r="I203" s="179">
        <v>1</v>
      </c>
      <c r="J203" s="179">
        <v>2</v>
      </c>
      <c r="K203" s="179"/>
      <c r="L203" s="179"/>
      <c r="M203" s="179"/>
      <c r="N203" s="179"/>
      <c r="O203" s="179"/>
    </row>
    <row r="204" spans="1:15" ht="18" x14ac:dyDescent="0.35">
      <c r="A204" s="347" t="s">
        <v>1779</v>
      </c>
      <c r="B204" s="347" t="s">
        <v>1531</v>
      </c>
      <c r="C204" s="354" t="s">
        <v>1873</v>
      </c>
      <c r="D204" s="286">
        <v>30029000903</v>
      </c>
      <c r="E204" s="346">
        <f>VLOOKUP(D204,'Upper Leg. by County then Tract'!$K$1:$L$319, 2,FALSE)</f>
        <v>62.9</v>
      </c>
      <c r="F204" s="348"/>
      <c r="G204" s="355" t="s">
        <v>59</v>
      </c>
    </row>
    <row r="205" spans="1:15" x14ac:dyDescent="0.3">
      <c r="A205" s="347" t="s">
        <v>1779</v>
      </c>
      <c r="B205" s="347" t="s">
        <v>1531</v>
      </c>
      <c r="C205" s="354" t="s">
        <v>1873</v>
      </c>
      <c r="D205" s="286">
        <v>30029001201</v>
      </c>
      <c r="E205" s="346">
        <f>VLOOKUP(D205,'Upper Leg. by County then Tract'!$K$1:$L$319, 2,FALSE)</f>
        <v>70</v>
      </c>
      <c r="F205" s="348"/>
      <c r="G205" s="286" t="s">
        <v>681</v>
      </c>
      <c r="H205" s="286">
        <v>30057000101</v>
      </c>
      <c r="I205" s="288">
        <v>71</v>
      </c>
    </row>
    <row r="206" spans="1:15" x14ac:dyDescent="0.3">
      <c r="A206" s="347" t="s">
        <v>1779</v>
      </c>
      <c r="B206" s="347" t="s">
        <v>1531</v>
      </c>
      <c r="C206" s="354" t="s">
        <v>1873</v>
      </c>
      <c r="D206" s="286">
        <v>30029001202</v>
      </c>
      <c r="E206" s="346">
        <f>VLOOKUP(D206,'Upper Leg. by County then Tract'!$K$1:$L$319, 2,FALSE)</f>
        <v>64.900000000000006</v>
      </c>
      <c r="F206" s="348"/>
      <c r="G206" s="286" t="s">
        <v>683</v>
      </c>
      <c r="H206" s="286">
        <v>30057000102</v>
      </c>
      <c r="I206" s="288">
        <v>71</v>
      </c>
    </row>
    <row r="207" spans="1:15" x14ac:dyDescent="0.3">
      <c r="A207" s="347" t="s">
        <v>1779</v>
      </c>
      <c r="B207" s="347" t="s">
        <v>1511</v>
      </c>
      <c r="C207" s="354" t="s">
        <v>1874</v>
      </c>
      <c r="D207" s="286">
        <v>30029000101</v>
      </c>
      <c r="E207" s="346">
        <f>VLOOKUP(D207,'Upper Leg. by County then Tract'!$K$1:$L$319, 2,FALSE)</f>
        <v>18</v>
      </c>
      <c r="F207" s="348"/>
      <c r="G207" s="286" t="s">
        <v>335</v>
      </c>
      <c r="H207" s="286">
        <v>30057000200</v>
      </c>
      <c r="I207" s="288">
        <v>71</v>
      </c>
    </row>
    <row r="208" spans="1:15" ht="15" thickBot="1" x14ac:dyDescent="0.35">
      <c r="A208" s="347" t="s">
        <v>1779</v>
      </c>
      <c r="B208" s="347" t="s">
        <v>1511</v>
      </c>
      <c r="C208" s="354" t="s">
        <v>1874</v>
      </c>
      <c r="D208" s="286">
        <v>30029000102</v>
      </c>
      <c r="E208" s="346">
        <f>VLOOKUP(D208,'Upper Leg. by County then Tract'!$K$1:$L$319, 2,FALSE)</f>
        <v>22.9</v>
      </c>
      <c r="F208" s="348"/>
      <c r="G208" s="176" t="s">
        <v>685</v>
      </c>
      <c r="H208" s="176">
        <v>30057000300</v>
      </c>
      <c r="I208" s="179">
        <v>71</v>
      </c>
      <c r="J208" s="179"/>
      <c r="K208" s="179"/>
      <c r="L208" s="179"/>
      <c r="M208" s="179"/>
      <c r="N208" s="179"/>
      <c r="O208" s="179"/>
    </row>
    <row r="209" spans="1:15" ht="18" x14ac:dyDescent="0.35">
      <c r="A209" s="347" t="s">
        <v>1779</v>
      </c>
      <c r="B209" s="347" t="s">
        <v>1511</v>
      </c>
      <c r="C209" s="354" t="s">
        <v>1874</v>
      </c>
      <c r="D209" s="286">
        <v>30029001201</v>
      </c>
      <c r="E209" s="346">
        <f>VLOOKUP(D209,'Upper Leg. by County then Tract'!$K$1:$L$319, 2,FALSE)</f>
        <v>70</v>
      </c>
      <c r="F209" s="348"/>
      <c r="G209" s="355" t="s">
        <v>57</v>
      </c>
    </row>
    <row r="210" spans="1:15" ht="15" thickBot="1" x14ac:dyDescent="0.35">
      <c r="A210" s="347" t="s">
        <v>1779</v>
      </c>
      <c r="B210" s="347" t="s">
        <v>1511</v>
      </c>
      <c r="C210" s="354" t="s">
        <v>1874</v>
      </c>
      <c r="D210" s="286">
        <v>30029001202</v>
      </c>
      <c r="E210" s="346">
        <f>VLOOKUP(D210,'Upper Leg. by County then Tract'!$K$1:$L$319, 2,FALSE)</f>
        <v>64.900000000000006</v>
      </c>
      <c r="F210" s="348"/>
      <c r="G210" s="176" t="s">
        <v>333</v>
      </c>
      <c r="H210" s="176">
        <v>30055954000</v>
      </c>
      <c r="I210" s="179">
        <v>37</v>
      </c>
      <c r="J210" s="179"/>
      <c r="K210" s="179"/>
      <c r="L210" s="179"/>
      <c r="M210" s="179"/>
      <c r="N210" s="179"/>
      <c r="O210" s="179"/>
    </row>
    <row r="211" spans="1:15" ht="18" x14ac:dyDescent="0.35">
      <c r="A211" s="347" t="s">
        <v>1779</v>
      </c>
      <c r="B211" s="347" t="s">
        <v>1511</v>
      </c>
      <c r="C211" s="354" t="s">
        <v>1874</v>
      </c>
      <c r="D211" s="286">
        <v>30029001303</v>
      </c>
      <c r="E211" s="346">
        <f>VLOOKUP(D211,'Upper Leg. by County then Tract'!$K$1:$L$319, 2,FALSE)</f>
        <v>38.5</v>
      </c>
      <c r="F211" s="348"/>
      <c r="G211" s="355" t="s">
        <v>61</v>
      </c>
    </row>
    <row r="212" spans="1:15" ht="15" thickBot="1" x14ac:dyDescent="0.35">
      <c r="A212" s="347" t="s">
        <v>1779</v>
      </c>
      <c r="B212" s="347" t="s">
        <v>1511</v>
      </c>
      <c r="C212" s="354" t="s">
        <v>1874</v>
      </c>
      <c r="D212" s="286">
        <v>30029001304</v>
      </c>
      <c r="E212" s="346">
        <f>VLOOKUP(D212,'Upper Leg. by County then Tract'!$K$1:$L$319, 2,FALSE)</f>
        <v>40.299999999999997</v>
      </c>
      <c r="F212" s="348"/>
      <c r="G212" s="176" t="s">
        <v>687</v>
      </c>
      <c r="H212" s="176">
        <v>30059000100</v>
      </c>
      <c r="I212" s="179">
        <v>30</v>
      </c>
      <c r="J212" s="179"/>
      <c r="K212" s="179"/>
      <c r="L212" s="179"/>
      <c r="M212" s="179"/>
      <c r="N212" s="179"/>
      <c r="O212" s="179"/>
    </row>
    <row r="213" spans="1:15" ht="18" x14ac:dyDescent="0.35">
      <c r="A213" s="347" t="s">
        <v>1779</v>
      </c>
      <c r="B213" s="347" t="s">
        <v>1511</v>
      </c>
      <c r="C213" s="354" t="s">
        <v>1874</v>
      </c>
      <c r="D213" s="286">
        <v>30029001305</v>
      </c>
      <c r="E213" s="346">
        <f>VLOOKUP(D213,'Upper Leg. by County then Tract'!$K$1:$L$319, 2,FALSE)</f>
        <v>43.2</v>
      </c>
      <c r="F213" s="348"/>
      <c r="G213" s="355" t="s">
        <v>63</v>
      </c>
    </row>
    <row r="214" spans="1:15" x14ac:dyDescent="0.3">
      <c r="A214" s="347" t="s">
        <v>1779</v>
      </c>
      <c r="B214" s="347" t="s">
        <v>1511</v>
      </c>
      <c r="C214" s="354" t="s">
        <v>1874</v>
      </c>
      <c r="D214" s="286">
        <v>30029001306</v>
      </c>
      <c r="E214" s="346">
        <f>VLOOKUP(D214,'Upper Leg. by County then Tract'!$K$1:$L$319, 2,FALSE)</f>
        <v>62.7</v>
      </c>
      <c r="F214" s="348"/>
      <c r="G214" s="286" t="s">
        <v>337</v>
      </c>
      <c r="H214" s="286">
        <v>30061964500</v>
      </c>
      <c r="I214" s="288">
        <v>14</v>
      </c>
    </row>
    <row r="215" spans="1:15" ht="15" thickBot="1" x14ac:dyDescent="0.35">
      <c r="A215" s="347" t="s">
        <v>1779</v>
      </c>
      <c r="B215" s="347" t="s">
        <v>1511</v>
      </c>
      <c r="C215" s="354" t="s">
        <v>1874</v>
      </c>
      <c r="D215" s="286">
        <v>30029001401</v>
      </c>
      <c r="E215" s="346">
        <f>VLOOKUP(D215,'Upper Leg. by County then Tract'!$K$1:$L$319, 2,FALSE)</f>
        <v>58.3</v>
      </c>
      <c r="F215" s="348"/>
      <c r="G215" s="176" t="s">
        <v>689</v>
      </c>
      <c r="H215" s="176">
        <v>30061964600</v>
      </c>
      <c r="I215" s="179">
        <v>14</v>
      </c>
      <c r="J215" s="179"/>
      <c r="K215" s="179"/>
      <c r="L215" s="179"/>
      <c r="M215" s="179"/>
      <c r="N215" s="179"/>
      <c r="O215" s="179"/>
    </row>
    <row r="216" spans="1:15" ht="18" x14ac:dyDescent="0.35">
      <c r="A216" s="347" t="s">
        <v>1779</v>
      </c>
      <c r="B216" s="347" t="s">
        <v>1511</v>
      </c>
      <c r="C216" s="354" t="s">
        <v>1874</v>
      </c>
      <c r="D216" s="286">
        <v>30029001402</v>
      </c>
      <c r="E216" s="346">
        <f>VLOOKUP(D216,'Upper Leg. by County then Tract'!$K$1:$L$319, 2,FALSE)</f>
        <v>39.299999999999997</v>
      </c>
      <c r="F216" s="348"/>
      <c r="G216" s="355" t="s">
        <v>65</v>
      </c>
    </row>
    <row r="217" spans="1:15" x14ac:dyDescent="0.3">
      <c r="A217" s="347" t="s">
        <v>1779</v>
      </c>
      <c r="B217" s="347" t="s">
        <v>1512</v>
      </c>
      <c r="C217" s="354" t="s">
        <v>1875</v>
      </c>
      <c r="D217" s="286">
        <v>30029000801</v>
      </c>
      <c r="E217" s="346">
        <f>VLOOKUP(D217,'Upper Leg. by County then Tract'!$K$1:$L$319, 2,FALSE)</f>
        <v>75.5</v>
      </c>
      <c r="F217" s="348"/>
      <c r="G217" s="286" t="s">
        <v>339</v>
      </c>
      <c r="H217" s="286">
        <v>30063000100</v>
      </c>
      <c r="I217" s="288">
        <v>91</v>
      </c>
      <c r="J217" s="288">
        <v>94</v>
      </c>
    </row>
    <row r="218" spans="1:15" x14ac:dyDescent="0.3">
      <c r="A218" s="347" t="s">
        <v>1779</v>
      </c>
      <c r="B218" s="347" t="s">
        <v>1512</v>
      </c>
      <c r="C218" s="354" t="s">
        <v>1875</v>
      </c>
      <c r="D218" s="286">
        <v>30029000802</v>
      </c>
      <c r="E218" s="346">
        <f>VLOOKUP(D218,'Upper Leg. by County then Tract'!$K$1:$L$319, 2,FALSE)</f>
        <v>72.099999999999994</v>
      </c>
      <c r="F218" s="348"/>
      <c r="G218" s="286" t="s">
        <v>691</v>
      </c>
      <c r="H218" s="286">
        <v>30063000203</v>
      </c>
      <c r="I218" s="288">
        <v>91</v>
      </c>
      <c r="J218" s="288">
        <v>94</v>
      </c>
      <c r="K218" s="308">
        <v>95</v>
      </c>
    </row>
    <row r="219" spans="1:15" x14ac:dyDescent="0.3">
      <c r="A219" s="347" t="s">
        <v>1779</v>
      </c>
      <c r="B219" s="347" t="s">
        <v>1512</v>
      </c>
      <c r="C219" s="354" t="s">
        <v>1875</v>
      </c>
      <c r="D219" s="286">
        <v>30029001201</v>
      </c>
      <c r="E219" s="346">
        <f>VLOOKUP(D219,'Upper Leg. by County then Tract'!$K$1:$L$319, 2,FALSE)</f>
        <v>70</v>
      </c>
      <c r="F219" s="348"/>
      <c r="G219" s="286" t="s">
        <v>693</v>
      </c>
      <c r="H219" s="286">
        <v>30063000204</v>
      </c>
      <c r="I219" s="288">
        <v>91</v>
      </c>
      <c r="J219" s="288">
        <v>94</v>
      </c>
      <c r="K219" s="308">
        <v>95</v>
      </c>
    </row>
    <row r="220" spans="1:15" x14ac:dyDescent="0.3">
      <c r="A220" s="347" t="s">
        <v>1779</v>
      </c>
      <c r="B220" s="347" t="s">
        <v>1512</v>
      </c>
      <c r="C220" s="354" t="s">
        <v>1875</v>
      </c>
      <c r="D220" s="286">
        <v>30029001202</v>
      </c>
      <c r="E220" s="346">
        <f>VLOOKUP(D220,'Upper Leg. by County then Tract'!$K$1:$L$319, 2,FALSE)</f>
        <v>64.900000000000006</v>
      </c>
      <c r="F220" s="348"/>
      <c r="G220" s="286" t="s">
        <v>341</v>
      </c>
      <c r="H220" s="286">
        <v>30063000205</v>
      </c>
      <c r="I220" s="288">
        <v>94</v>
      </c>
      <c r="J220" s="288">
        <v>95</v>
      </c>
      <c r="K220" s="308">
        <v>96</v>
      </c>
      <c r="L220" s="308">
        <v>97</v>
      </c>
      <c r="M220" s="308">
        <v>98</v>
      </c>
    </row>
    <row r="221" spans="1:15" x14ac:dyDescent="0.3">
      <c r="A221" s="347" t="s">
        <v>1779</v>
      </c>
      <c r="B221" s="347" t="s">
        <v>1512</v>
      </c>
      <c r="C221" s="354" t="s">
        <v>1875</v>
      </c>
      <c r="D221" s="286">
        <v>30029001303</v>
      </c>
      <c r="E221" s="346">
        <f>VLOOKUP(D221,'Upper Leg. by County then Tract'!$K$1:$L$319, 2,FALSE)</f>
        <v>38.5</v>
      </c>
      <c r="F221" s="348"/>
      <c r="G221" s="286" t="s">
        <v>695</v>
      </c>
      <c r="H221" s="286">
        <v>30063000206</v>
      </c>
      <c r="I221" s="288">
        <v>94</v>
      </c>
      <c r="J221" s="288">
        <v>95</v>
      </c>
      <c r="K221" s="308">
        <v>96</v>
      </c>
      <c r="L221" s="308">
        <v>97</v>
      </c>
      <c r="M221" s="308">
        <v>98</v>
      </c>
    </row>
    <row r="222" spans="1:15" x14ac:dyDescent="0.3">
      <c r="A222" s="347" t="s">
        <v>1779</v>
      </c>
      <c r="B222" s="347" t="s">
        <v>1512</v>
      </c>
      <c r="C222" s="354" t="s">
        <v>1875</v>
      </c>
      <c r="D222" s="286">
        <v>30029001304</v>
      </c>
      <c r="E222" s="346">
        <f>VLOOKUP(D222,'Upper Leg. by County then Tract'!$K$1:$L$319, 2,FALSE)</f>
        <v>40.299999999999997</v>
      </c>
      <c r="F222" s="348"/>
      <c r="G222" s="286" t="s">
        <v>697</v>
      </c>
      <c r="H222" s="286">
        <v>30063000300</v>
      </c>
      <c r="I222" s="288">
        <v>91</v>
      </c>
      <c r="J222" s="288">
        <v>95</v>
      </c>
    </row>
    <row r="223" spans="1:15" x14ac:dyDescent="0.3">
      <c r="A223" s="347" t="s">
        <v>1779</v>
      </c>
      <c r="B223" s="347" t="s">
        <v>1512</v>
      </c>
      <c r="C223" s="354" t="s">
        <v>1875</v>
      </c>
      <c r="D223" s="286">
        <v>30029001401</v>
      </c>
      <c r="E223" s="346">
        <f>VLOOKUP(D223,'Upper Leg. by County then Tract'!$K$1:$L$319, 2,FALSE)</f>
        <v>58.3</v>
      </c>
      <c r="F223" s="348"/>
      <c r="G223" s="286" t="s">
        <v>343</v>
      </c>
      <c r="H223" s="286">
        <v>30063000400</v>
      </c>
      <c r="I223" s="288">
        <v>89</v>
      </c>
      <c r="J223" s="288">
        <v>91</v>
      </c>
      <c r="K223" s="308">
        <v>92</v>
      </c>
    </row>
    <row r="224" spans="1:15" x14ac:dyDescent="0.3">
      <c r="A224" s="347" t="s">
        <v>1779</v>
      </c>
      <c r="B224" s="347" t="s">
        <v>1512</v>
      </c>
      <c r="C224" s="354" t="s">
        <v>1875</v>
      </c>
      <c r="D224" s="286">
        <v>30029001402</v>
      </c>
      <c r="E224" s="346">
        <f>VLOOKUP(D224,'Upper Leg. by County then Tract'!$K$1:$L$319, 2,FALSE)</f>
        <v>39.299999999999997</v>
      </c>
      <c r="F224" s="348"/>
      <c r="G224" s="286" t="s">
        <v>699</v>
      </c>
      <c r="H224" s="286">
        <v>30063000501</v>
      </c>
      <c r="I224" s="288">
        <v>89</v>
      </c>
      <c r="J224" s="288">
        <v>90</v>
      </c>
      <c r="K224" s="308">
        <v>91</v>
      </c>
      <c r="L224" s="308">
        <v>100</v>
      </c>
    </row>
    <row r="225" spans="1:13" x14ac:dyDescent="0.3">
      <c r="A225" s="347" t="s">
        <v>1779</v>
      </c>
      <c r="B225" s="347" t="s">
        <v>1512</v>
      </c>
      <c r="C225" s="354" t="s">
        <v>1875</v>
      </c>
      <c r="D225" s="286">
        <v>30029001701</v>
      </c>
      <c r="E225" s="346">
        <f>VLOOKUP(D225,'Upper Leg. by County then Tract'!$K$1:$L$319, 2,FALSE)</f>
        <v>54.3</v>
      </c>
      <c r="F225" s="348"/>
      <c r="G225" s="286" t="s">
        <v>345</v>
      </c>
      <c r="H225" s="286">
        <v>30063000502</v>
      </c>
      <c r="I225" s="288">
        <v>89</v>
      </c>
      <c r="J225" s="288">
        <v>90</v>
      </c>
      <c r="K225" s="308">
        <v>91</v>
      </c>
      <c r="L225" s="308">
        <v>100</v>
      </c>
    </row>
    <row r="226" spans="1:13" x14ac:dyDescent="0.3">
      <c r="A226" s="347" t="s">
        <v>1779</v>
      </c>
      <c r="B226" s="347" t="s">
        <v>1512</v>
      </c>
      <c r="C226" s="354" t="s">
        <v>1875</v>
      </c>
      <c r="D226" s="286">
        <v>30029001702</v>
      </c>
      <c r="E226" s="346">
        <f>VLOOKUP(D226,'Upper Leg. by County then Tract'!$K$1:$L$319, 2,FALSE)</f>
        <v>55</v>
      </c>
      <c r="F226" s="348"/>
      <c r="G226" s="286" t="s">
        <v>701</v>
      </c>
      <c r="H226" s="286">
        <v>30063000700</v>
      </c>
      <c r="I226" s="288">
        <v>91</v>
      </c>
      <c r="J226" s="288">
        <v>95</v>
      </c>
      <c r="K226" s="308">
        <v>100</v>
      </c>
    </row>
    <row r="227" spans="1:13" x14ac:dyDescent="0.3">
      <c r="A227" s="347" t="s">
        <v>1779</v>
      </c>
      <c r="B227" s="347" t="s">
        <v>1512</v>
      </c>
      <c r="C227" s="354" t="s">
        <v>1875</v>
      </c>
      <c r="D227" s="286">
        <v>30029001703</v>
      </c>
      <c r="E227" s="346">
        <f>VLOOKUP(D227,'Upper Leg. by County then Tract'!$K$1:$L$319, 2,FALSE)</f>
        <v>31.8</v>
      </c>
      <c r="F227" s="348"/>
      <c r="G227" s="286" t="s">
        <v>703</v>
      </c>
      <c r="H227" s="286">
        <v>30063000801</v>
      </c>
      <c r="I227" s="288">
        <v>95</v>
      </c>
      <c r="J227" s="288">
        <v>98</v>
      </c>
      <c r="K227" s="308">
        <v>100</v>
      </c>
    </row>
    <row r="228" spans="1:13" x14ac:dyDescent="0.3">
      <c r="A228" s="347" t="s">
        <v>1779</v>
      </c>
      <c r="B228" s="347" t="s">
        <v>1514</v>
      </c>
      <c r="C228" s="354" t="s">
        <v>1876</v>
      </c>
      <c r="D228" s="286">
        <v>30029001701</v>
      </c>
      <c r="E228" s="346">
        <f>VLOOKUP(D228,'Upper Leg. by County then Tract'!$K$1:$L$319, 2,FALSE)</f>
        <v>54.3</v>
      </c>
      <c r="F228" s="348"/>
      <c r="G228" s="286" t="s">
        <v>347</v>
      </c>
      <c r="H228" s="286">
        <v>30063000802</v>
      </c>
      <c r="I228" s="288">
        <v>95</v>
      </c>
      <c r="J228" s="288">
        <v>98</v>
      </c>
      <c r="K228" s="308">
        <v>100</v>
      </c>
    </row>
    <row r="229" spans="1:13" x14ac:dyDescent="0.3">
      <c r="A229" s="347" t="s">
        <v>1779</v>
      </c>
      <c r="B229" s="347" t="s">
        <v>1514</v>
      </c>
      <c r="C229" s="354" t="s">
        <v>1876</v>
      </c>
      <c r="D229" s="286">
        <v>30029001702</v>
      </c>
      <c r="E229" s="346">
        <f>VLOOKUP(D229,'Upper Leg. by County then Tract'!$K$1:$L$319, 2,FALSE)</f>
        <v>55</v>
      </c>
      <c r="F229" s="348"/>
      <c r="G229" s="286" t="s">
        <v>705</v>
      </c>
      <c r="H229" s="286">
        <v>30063000901</v>
      </c>
      <c r="I229" s="288">
        <v>95</v>
      </c>
      <c r="J229" s="288">
        <v>97</v>
      </c>
      <c r="K229" s="308">
        <v>98</v>
      </c>
      <c r="L229" s="308">
        <v>99</v>
      </c>
    </row>
    <row r="230" spans="1:13" x14ac:dyDescent="0.3">
      <c r="A230" s="347" t="s">
        <v>1779</v>
      </c>
      <c r="B230" s="347" t="s">
        <v>1514</v>
      </c>
      <c r="C230" s="354" t="s">
        <v>1876</v>
      </c>
      <c r="D230" s="286">
        <v>30029001703</v>
      </c>
      <c r="E230" s="346">
        <f>VLOOKUP(D230,'Upper Leg. by County then Tract'!$K$1:$L$319, 2,FALSE)</f>
        <v>31.8</v>
      </c>
      <c r="F230" s="348"/>
      <c r="G230" s="286" t="s">
        <v>707</v>
      </c>
      <c r="H230" s="286">
        <v>30063000902</v>
      </c>
      <c r="I230" s="288">
        <v>96</v>
      </c>
      <c r="J230" s="288">
        <v>97</v>
      </c>
      <c r="K230" s="308">
        <v>98</v>
      </c>
    </row>
    <row r="231" spans="1:13" x14ac:dyDescent="0.3">
      <c r="A231" s="347" t="s">
        <v>1779</v>
      </c>
      <c r="B231" s="347" t="s">
        <v>1516</v>
      </c>
      <c r="C231" s="354" t="s">
        <v>1877</v>
      </c>
      <c r="D231" s="286">
        <v>30029000101</v>
      </c>
      <c r="E231" s="346">
        <f>VLOOKUP(D231,'Upper Leg. by County then Tract'!$K$1:$L$319, 2,FALSE)</f>
        <v>18</v>
      </c>
      <c r="F231" s="348"/>
      <c r="G231" s="286" t="s">
        <v>349</v>
      </c>
      <c r="H231" s="286">
        <v>30063001001</v>
      </c>
      <c r="I231" s="288">
        <v>98</v>
      </c>
      <c r="J231" s="288">
        <v>99</v>
      </c>
      <c r="K231" s="308">
        <v>100</v>
      </c>
    </row>
    <row r="232" spans="1:13" x14ac:dyDescent="0.3">
      <c r="A232" s="347" t="s">
        <v>1779</v>
      </c>
      <c r="B232" s="347" t="s">
        <v>1516</v>
      </c>
      <c r="C232" s="354" t="s">
        <v>1877</v>
      </c>
      <c r="D232" s="286">
        <v>30029000102</v>
      </c>
      <c r="E232" s="346">
        <f>VLOOKUP(D232,'Upper Leg. by County then Tract'!$K$1:$L$319, 2,FALSE)</f>
        <v>22.9</v>
      </c>
      <c r="F232" s="348"/>
      <c r="G232" s="286" t="s">
        <v>709</v>
      </c>
      <c r="H232" s="286">
        <v>30063001002</v>
      </c>
      <c r="I232" s="288">
        <v>98</v>
      </c>
      <c r="J232" s="288">
        <v>99</v>
      </c>
      <c r="K232" s="308">
        <v>100</v>
      </c>
    </row>
    <row r="233" spans="1:13" x14ac:dyDescent="0.3">
      <c r="A233" s="353" t="s">
        <v>33</v>
      </c>
      <c r="C233" s="347"/>
      <c r="F233" s="348"/>
      <c r="G233" s="286" t="s">
        <v>351</v>
      </c>
      <c r="H233" s="286">
        <v>30063001100</v>
      </c>
      <c r="I233" s="288">
        <v>91</v>
      </c>
      <c r="J233" s="288">
        <v>100</v>
      </c>
    </row>
    <row r="234" spans="1:13" x14ac:dyDescent="0.3">
      <c r="A234" s="347" t="s">
        <v>33</v>
      </c>
      <c r="B234" s="347" t="s">
        <v>1783</v>
      </c>
      <c r="C234" s="354" t="s">
        <v>1878</v>
      </c>
      <c r="D234" s="286">
        <v>30031001700</v>
      </c>
      <c r="E234" s="346">
        <f>VLOOKUP(D234,'Upper Leg. by County then Tract'!$K$1:$L$319, 2,FALSE)</f>
        <v>59.9</v>
      </c>
      <c r="F234" s="348"/>
      <c r="G234" s="286" t="s">
        <v>711</v>
      </c>
      <c r="H234" s="286">
        <v>30063001200</v>
      </c>
      <c r="I234" s="288">
        <v>90</v>
      </c>
      <c r="J234" s="288">
        <v>100</v>
      </c>
    </row>
    <row r="235" spans="1:13" x14ac:dyDescent="0.3">
      <c r="A235" s="347" t="s">
        <v>33</v>
      </c>
      <c r="B235" s="347" t="s">
        <v>1782</v>
      </c>
      <c r="C235" s="354" t="s">
        <v>1879</v>
      </c>
      <c r="D235" s="286">
        <v>30031000101</v>
      </c>
      <c r="E235" s="346">
        <f>VLOOKUP(D235,'Upper Leg. by County then Tract'!$K$1:$L$319, 2,FALSE)</f>
        <v>73.400000000000006</v>
      </c>
      <c r="F235" s="348"/>
      <c r="G235" s="286" t="s">
        <v>713</v>
      </c>
      <c r="H235" s="286">
        <v>30063001302</v>
      </c>
      <c r="I235" s="288">
        <v>89</v>
      </c>
      <c r="J235" s="288">
        <v>90</v>
      </c>
    </row>
    <row r="236" spans="1:13" x14ac:dyDescent="0.3">
      <c r="A236" s="347" t="s">
        <v>33</v>
      </c>
      <c r="B236" s="347" t="s">
        <v>1782</v>
      </c>
      <c r="C236" s="354" t="s">
        <v>1879</v>
      </c>
      <c r="D236" s="286">
        <v>30031000502</v>
      </c>
      <c r="E236" s="346">
        <f>VLOOKUP(D236,'Upper Leg. by County then Tract'!$K$1:$L$319, 2,FALSE)</f>
        <v>76.3</v>
      </c>
      <c r="F236" s="348"/>
      <c r="G236" s="286" t="s">
        <v>353</v>
      </c>
      <c r="H236" s="286">
        <v>30063001303</v>
      </c>
      <c r="I236" s="288">
        <v>99</v>
      </c>
    </row>
    <row r="237" spans="1:13" x14ac:dyDescent="0.3">
      <c r="A237" s="347" t="s">
        <v>33</v>
      </c>
      <c r="B237" s="347" t="s">
        <v>1782</v>
      </c>
      <c r="C237" s="354" t="s">
        <v>1879</v>
      </c>
      <c r="D237" s="286">
        <v>30031000504</v>
      </c>
      <c r="E237" s="346">
        <f>VLOOKUP(D237,'Upper Leg. by County then Tract'!$K$1:$L$319, 2,FALSE)</f>
        <v>70.7</v>
      </c>
      <c r="F237" s="348"/>
      <c r="G237" s="286" t="s">
        <v>715</v>
      </c>
      <c r="H237" s="286">
        <v>30063001304</v>
      </c>
      <c r="I237" s="288">
        <v>89</v>
      </c>
      <c r="J237" s="288">
        <v>90</v>
      </c>
      <c r="K237" s="308">
        <v>98</v>
      </c>
      <c r="L237" s="308">
        <v>99</v>
      </c>
    </row>
    <row r="238" spans="1:13" x14ac:dyDescent="0.3">
      <c r="A238" s="347" t="s">
        <v>33</v>
      </c>
      <c r="B238" s="347" t="s">
        <v>1782</v>
      </c>
      <c r="C238" s="354" t="s">
        <v>1879</v>
      </c>
      <c r="D238" s="286">
        <v>30031000505</v>
      </c>
      <c r="E238" s="346">
        <f>VLOOKUP(D238,'Upper Leg. by County then Tract'!$K$1:$L$319, 2,FALSE)</f>
        <v>64</v>
      </c>
      <c r="F238" s="348"/>
      <c r="G238" s="286" t="s">
        <v>717</v>
      </c>
      <c r="H238" s="286">
        <v>30063001401</v>
      </c>
      <c r="I238" s="288">
        <v>89</v>
      </c>
      <c r="J238" s="288">
        <v>91</v>
      </c>
      <c r="K238" s="308">
        <v>92</v>
      </c>
      <c r="L238" s="308">
        <v>94</v>
      </c>
      <c r="M238" s="308">
        <v>97</v>
      </c>
    </row>
    <row r="239" spans="1:13" x14ac:dyDescent="0.3">
      <c r="A239" s="347" t="s">
        <v>33</v>
      </c>
      <c r="B239" s="347" t="s">
        <v>1782</v>
      </c>
      <c r="C239" s="354" t="s">
        <v>1879</v>
      </c>
      <c r="D239" s="286">
        <v>30031000506</v>
      </c>
      <c r="E239" s="346">
        <f>VLOOKUP(D239,'Upper Leg. by County then Tract'!$K$1:$L$319, 2,FALSE)</f>
        <v>67.5</v>
      </c>
      <c r="F239" s="348"/>
      <c r="G239" s="286" t="s">
        <v>355</v>
      </c>
      <c r="H239" s="286">
        <v>30063001402</v>
      </c>
      <c r="I239" s="288">
        <v>89</v>
      </c>
      <c r="J239" s="288">
        <v>91</v>
      </c>
      <c r="K239" s="308">
        <v>92</v>
      </c>
      <c r="L239" s="308">
        <v>94</v>
      </c>
      <c r="M239" s="308">
        <v>97</v>
      </c>
    </row>
    <row r="240" spans="1:13" x14ac:dyDescent="0.3">
      <c r="A240" s="347" t="s">
        <v>33</v>
      </c>
      <c r="B240" s="347" t="s">
        <v>1782</v>
      </c>
      <c r="C240" s="354" t="s">
        <v>1879</v>
      </c>
      <c r="D240" s="286">
        <v>30031000507</v>
      </c>
      <c r="E240" s="346">
        <f>VLOOKUP(D240,'Upper Leg. by County then Tract'!$K$1:$L$319, 2,FALSE)</f>
        <v>56.9</v>
      </c>
      <c r="F240" s="348"/>
      <c r="G240" s="286" t="s">
        <v>719</v>
      </c>
      <c r="H240" s="286">
        <v>30063001501</v>
      </c>
      <c r="I240" s="288">
        <v>89</v>
      </c>
      <c r="J240" s="288">
        <v>97</v>
      </c>
    </row>
    <row r="241" spans="1:15" x14ac:dyDescent="0.3">
      <c r="A241" s="347" t="s">
        <v>33</v>
      </c>
      <c r="B241" s="347" t="s">
        <v>1782</v>
      </c>
      <c r="C241" s="354" t="s">
        <v>1879</v>
      </c>
      <c r="D241" s="286">
        <v>30031000600</v>
      </c>
      <c r="E241" s="346">
        <f>VLOOKUP(D241,'Upper Leg. by County then Tract'!$K$1:$L$319, 2,FALSE)</f>
        <v>65.099999999999994</v>
      </c>
      <c r="F241" s="348"/>
      <c r="G241" s="286" t="s">
        <v>357</v>
      </c>
      <c r="H241" s="286">
        <v>30063001502</v>
      </c>
      <c r="I241" s="288">
        <v>89</v>
      </c>
      <c r="J241" s="288">
        <v>97</v>
      </c>
    </row>
    <row r="242" spans="1:15" x14ac:dyDescent="0.3">
      <c r="A242" s="347" t="s">
        <v>33</v>
      </c>
      <c r="B242" s="347" t="s">
        <v>1782</v>
      </c>
      <c r="C242" s="354" t="s">
        <v>1879</v>
      </c>
      <c r="D242" s="286">
        <v>30031000701</v>
      </c>
      <c r="E242" s="346">
        <f>VLOOKUP(D242,'Upper Leg. by County then Tract'!$K$1:$L$319, 2,FALSE)</f>
        <v>62.3</v>
      </c>
      <c r="F242" s="348"/>
      <c r="G242" s="286" t="s">
        <v>721</v>
      </c>
      <c r="H242" s="286">
        <v>30063001601</v>
      </c>
      <c r="I242" s="288">
        <v>14</v>
      </c>
      <c r="J242" s="288">
        <v>94</v>
      </c>
      <c r="K242" s="308">
        <v>96</v>
      </c>
      <c r="L242" s="308">
        <v>97</v>
      </c>
    </row>
    <row r="243" spans="1:15" x14ac:dyDescent="0.3">
      <c r="A243" s="347" t="s">
        <v>33</v>
      </c>
      <c r="B243" s="347" t="s">
        <v>1782</v>
      </c>
      <c r="C243" s="354" t="s">
        <v>1879</v>
      </c>
      <c r="D243" s="286">
        <v>30031000800</v>
      </c>
      <c r="E243" s="346">
        <f>VLOOKUP(D243,'Upper Leg. by County then Tract'!$K$1:$L$319, 2,FALSE)</f>
        <v>60.5</v>
      </c>
      <c r="F243" s="348"/>
      <c r="G243" s="286" t="s">
        <v>723</v>
      </c>
      <c r="H243" s="286">
        <v>30063001602</v>
      </c>
      <c r="I243" s="288">
        <v>14</v>
      </c>
      <c r="J243" s="288">
        <v>94</v>
      </c>
      <c r="K243" s="308">
        <v>96</v>
      </c>
      <c r="L243" s="308">
        <v>97</v>
      </c>
    </row>
    <row r="244" spans="1:15" x14ac:dyDescent="0.3">
      <c r="A244" s="347" t="s">
        <v>33</v>
      </c>
      <c r="B244" s="347" t="s">
        <v>1782</v>
      </c>
      <c r="C244" s="354" t="s">
        <v>1879</v>
      </c>
      <c r="D244" s="286">
        <v>30031001001</v>
      </c>
      <c r="E244" s="346">
        <f>VLOOKUP(D244,'Upper Leg. by County then Tract'!$K$1:$L$319, 2,FALSE)</f>
        <v>81.3</v>
      </c>
      <c r="F244" s="348"/>
      <c r="G244" s="286" t="s">
        <v>725</v>
      </c>
      <c r="H244" s="286">
        <v>30063001801</v>
      </c>
      <c r="I244" s="288">
        <v>92</v>
      </c>
      <c r="J244" s="288">
        <v>94</v>
      </c>
    </row>
    <row r="245" spans="1:15" ht="15" thickBot="1" x14ac:dyDescent="0.35">
      <c r="A245" s="347" t="s">
        <v>33</v>
      </c>
      <c r="B245" s="347" t="s">
        <v>1782</v>
      </c>
      <c r="C245" s="354" t="s">
        <v>1879</v>
      </c>
      <c r="D245" s="286">
        <v>30031001002</v>
      </c>
      <c r="E245" s="346">
        <f>VLOOKUP(D245,'Upper Leg. by County then Tract'!$K$1:$L$319, 2,FALSE)</f>
        <v>75.599999999999994</v>
      </c>
      <c r="F245" s="348"/>
      <c r="G245" s="176" t="s">
        <v>727</v>
      </c>
      <c r="H245" s="176">
        <v>30063001802</v>
      </c>
      <c r="I245" s="179">
        <v>92</v>
      </c>
      <c r="J245" s="179">
        <v>94</v>
      </c>
      <c r="K245" s="179"/>
      <c r="L245" s="179"/>
      <c r="M245" s="179"/>
      <c r="N245" s="179"/>
      <c r="O245" s="179"/>
    </row>
    <row r="246" spans="1:15" ht="18" x14ac:dyDescent="0.35">
      <c r="A246" s="347" t="s">
        <v>33</v>
      </c>
      <c r="B246" s="347" t="s">
        <v>1782</v>
      </c>
      <c r="C246" s="354" t="s">
        <v>1879</v>
      </c>
      <c r="D246" s="286">
        <v>30031001200</v>
      </c>
      <c r="E246" s="346">
        <f>VLOOKUP(D246,'Upper Leg. by County then Tract'!$K$1:$L$319, 2,FALSE)</f>
        <v>59.3</v>
      </c>
      <c r="F246" s="348"/>
      <c r="G246" s="355" t="s">
        <v>1495</v>
      </c>
    </row>
    <row r="247" spans="1:15" x14ac:dyDescent="0.3">
      <c r="A247" s="347" t="s">
        <v>33</v>
      </c>
      <c r="B247" s="347" t="s">
        <v>1782</v>
      </c>
      <c r="C247" s="354" t="s">
        <v>1879</v>
      </c>
      <c r="D247" s="286">
        <v>30031001700</v>
      </c>
      <c r="E247" s="346">
        <f>VLOOKUP(D247,'Upper Leg. by County then Tract'!$K$1:$L$319, 2,FALSE)</f>
        <v>59.9</v>
      </c>
      <c r="F247" s="348"/>
      <c r="G247" s="286" t="s">
        <v>729</v>
      </c>
      <c r="H247" s="286">
        <v>30065000100</v>
      </c>
      <c r="I247" s="288">
        <v>40</v>
      </c>
    </row>
    <row r="248" spans="1:15" ht="15" thickBot="1" x14ac:dyDescent="0.35">
      <c r="A248" s="347" t="s">
        <v>33</v>
      </c>
      <c r="B248" s="347" t="s">
        <v>1784</v>
      </c>
      <c r="C248" s="354" t="s">
        <v>1880</v>
      </c>
      <c r="D248" s="286">
        <v>30031000502</v>
      </c>
      <c r="E248" s="346">
        <f>VLOOKUP(D248,'Upper Leg. by County then Tract'!$K$1:$L$319, 2,FALSE)</f>
        <v>76.3</v>
      </c>
      <c r="F248" s="348"/>
      <c r="G248" s="176" t="s">
        <v>731</v>
      </c>
      <c r="H248" s="176">
        <v>30065000200</v>
      </c>
      <c r="I248" s="179">
        <v>40</v>
      </c>
      <c r="J248" s="179"/>
      <c r="K248" s="179"/>
      <c r="L248" s="179"/>
      <c r="M248" s="179"/>
      <c r="N248" s="179"/>
      <c r="O248" s="179"/>
    </row>
    <row r="249" spans="1:15" ht="18" x14ac:dyDescent="0.35">
      <c r="A249" s="347" t="s">
        <v>33</v>
      </c>
      <c r="B249" s="347" t="s">
        <v>1784</v>
      </c>
      <c r="C249" s="354" t="s">
        <v>1880</v>
      </c>
      <c r="D249" s="286">
        <v>30031000800</v>
      </c>
      <c r="E249" s="346">
        <f>VLOOKUP(D249,'Upper Leg. by County then Tract'!$K$1:$L$319, 2,FALSE)</f>
        <v>60.5</v>
      </c>
      <c r="F249" s="348"/>
      <c r="G249" s="355" t="s">
        <v>69</v>
      </c>
    </row>
    <row r="250" spans="1:15" x14ac:dyDescent="0.3">
      <c r="A250" s="347" t="s">
        <v>33</v>
      </c>
      <c r="B250" s="347" t="s">
        <v>1784</v>
      </c>
      <c r="C250" s="354" t="s">
        <v>1880</v>
      </c>
      <c r="D250" s="286">
        <v>30031001001</v>
      </c>
      <c r="E250" s="346">
        <f>VLOOKUP(D250,'Upper Leg. by County then Tract'!$K$1:$L$319, 2,FALSE)</f>
        <v>81.3</v>
      </c>
      <c r="F250" s="348"/>
      <c r="G250" s="286" t="s">
        <v>733</v>
      </c>
      <c r="H250" s="286">
        <v>30067000100</v>
      </c>
      <c r="I250" s="288">
        <v>59</v>
      </c>
      <c r="J250" s="288">
        <v>60</v>
      </c>
    </row>
    <row r="251" spans="1:15" x14ac:dyDescent="0.3">
      <c r="A251" s="347" t="s">
        <v>33</v>
      </c>
      <c r="B251" s="347" t="s">
        <v>1784</v>
      </c>
      <c r="C251" s="354" t="s">
        <v>1880</v>
      </c>
      <c r="D251" s="286">
        <v>30031001002</v>
      </c>
      <c r="E251" s="346">
        <f>VLOOKUP(D251,'Upper Leg. by County then Tract'!$K$1:$L$319, 2,FALSE)</f>
        <v>75.599999999999994</v>
      </c>
      <c r="F251" s="348"/>
      <c r="G251" s="286" t="s">
        <v>735</v>
      </c>
      <c r="H251" s="286">
        <v>30067000200</v>
      </c>
      <c r="I251" s="288">
        <v>59</v>
      </c>
      <c r="J251" s="288">
        <v>60</v>
      </c>
    </row>
    <row r="252" spans="1:15" x14ac:dyDescent="0.3">
      <c r="A252" s="347" t="s">
        <v>33</v>
      </c>
      <c r="B252" s="347" t="s">
        <v>1784</v>
      </c>
      <c r="C252" s="354" t="s">
        <v>1880</v>
      </c>
      <c r="D252" s="286">
        <v>30031001101</v>
      </c>
      <c r="E252" s="346">
        <f>VLOOKUP(D252,'Upper Leg. by County then Tract'!$K$1:$L$319, 2,FALSE)</f>
        <v>58.8</v>
      </c>
      <c r="F252" s="348"/>
      <c r="G252" s="286" t="s">
        <v>737</v>
      </c>
      <c r="H252" s="286">
        <v>30067000300</v>
      </c>
      <c r="I252" s="288">
        <v>59</v>
      </c>
      <c r="J252" s="288">
        <v>60</v>
      </c>
    </row>
    <row r="253" spans="1:15" x14ac:dyDescent="0.3">
      <c r="A253" s="347" t="s">
        <v>33</v>
      </c>
      <c r="B253" s="347" t="s">
        <v>1784</v>
      </c>
      <c r="C253" s="354" t="s">
        <v>1880</v>
      </c>
      <c r="D253" s="286">
        <v>30031001102</v>
      </c>
      <c r="E253" s="346">
        <f>VLOOKUP(D253,'Upper Leg. by County then Tract'!$K$1:$L$319, 2,FALSE)</f>
        <v>61.9</v>
      </c>
      <c r="F253" s="348"/>
      <c r="G253" s="286" t="s">
        <v>739</v>
      </c>
      <c r="H253" s="286">
        <v>30067000400</v>
      </c>
      <c r="I253" s="288">
        <v>59</v>
      </c>
      <c r="J253" s="288">
        <v>60</v>
      </c>
    </row>
    <row r="254" spans="1:15" x14ac:dyDescent="0.3">
      <c r="A254" s="347" t="s">
        <v>33</v>
      </c>
      <c r="B254" s="347" t="s">
        <v>1785</v>
      </c>
      <c r="C254" s="354" t="s">
        <v>1881</v>
      </c>
      <c r="D254" s="286">
        <v>30031000502</v>
      </c>
      <c r="E254" s="346">
        <f>VLOOKUP(D254,'Upper Leg. by County then Tract'!$K$1:$L$319, 2,FALSE)</f>
        <v>76.3</v>
      </c>
      <c r="F254" s="348"/>
      <c r="G254" s="286" t="s">
        <v>741</v>
      </c>
      <c r="H254" s="286">
        <v>30067000500</v>
      </c>
      <c r="I254" s="288">
        <v>59</v>
      </c>
    </row>
    <row r="255" spans="1:15" ht="15" thickBot="1" x14ac:dyDescent="0.35">
      <c r="A255" s="347" t="s">
        <v>33</v>
      </c>
      <c r="B255" s="347" t="s">
        <v>1785</v>
      </c>
      <c r="C255" s="354" t="s">
        <v>1881</v>
      </c>
      <c r="D255" s="286">
        <v>30031000505</v>
      </c>
      <c r="E255" s="346">
        <f>VLOOKUP(D255,'Upper Leg. by County then Tract'!$K$1:$L$319, 2,FALSE)</f>
        <v>64</v>
      </c>
      <c r="F255" s="348"/>
      <c r="G255" s="176" t="s">
        <v>743</v>
      </c>
      <c r="H255" s="176">
        <v>30067980600</v>
      </c>
      <c r="I255" s="179">
        <v>59</v>
      </c>
      <c r="J255" s="179"/>
      <c r="K255" s="179"/>
      <c r="L255" s="179"/>
      <c r="M255" s="179"/>
      <c r="N255" s="179"/>
      <c r="O255" s="179"/>
    </row>
    <row r="256" spans="1:15" ht="18" x14ac:dyDescent="0.35">
      <c r="A256" s="347" t="s">
        <v>33</v>
      </c>
      <c r="B256" s="347" t="s">
        <v>1785</v>
      </c>
      <c r="C256" s="354" t="s">
        <v>1881</v>
      </c>
      <c r="D256" s="286">
        <v>30031000506</v>
      </c>
      <c r="E256" s="346">
        <f>VLOOKUP(D256,'Upper Leg. by County then Tract'!$K$1:$L$319, 2,FALSE)</f>
        <v>67.5</v>
      </c>
      <c r="F256" s="348"/>
      <c r="G256" s="355" t="s">
        <v>71</v>
      </c>
    </row>
    <row r="257" spans="1:15" ht="15" thickBot="1" x14ac:dyDescent="0.35">
      <c r="A257" s="347" t="s">
        <v>33</v>
      </c>
      <c r="B257" s="347" t="s">
        <v>1785</v>
      </c>
      <c r="C257" s="354" t="s">
        <v>1881</v>
      </c>
      <c r="D257" s="286">
        <v>30031000507</v>
      </c>
      <c r="E257" s="346">
        <f>VLOOKUP(D257,'Upper Leg. by County then Tract'!$K$1:$L$319, 2,FALSE)</f>
        <v>56.9</v>
      </c>
      <c r="F257" s="348"/>
      <c r="G257" s="176" t="s">
        <v>745</v>
      </c>
      <c r="H257" s="176">
        <v>30069000100</v>
      </c>
      <c r="I257" s="179">
        <v>29</v>
      </c>
      <c r="J257" s="179"/>
      <c r="K257" s="179"/>
      <c r="L257" s="179"/>
      <c r="M257" s="179"/>
      <c r="N257" s="179"/>
      <c r="O257" s="179"/>
    </row>
    <row r="258" spans="1:15" ht="18" x14ac:dyDescent="0.35">
      <c r="A258" s="347" t="s">
        <v>33</v>
      </c>
      <c r="B258" s="347" t="s">
        <v>1785</v>
      </c>
      <c r="C258" s="354" t="s">
        <v>1881</v>
      </c>
      <c r="D258" s="286">
        <v>30031000703</v>
      </c>
      <c r="E258" s="346">
        <f>VLOOKUP(D258,'Upper Leg. by County then Tract'!$K$1:$L$319, 2,FALSE)</f>
        <v>69.900000000000006</v>
      </c>
      <c r="F258" s="348"/>
      <c r="G258" s="355" t="s">
        <v>73</v>
      </c>
    </row>
    <row r="259" spans="1:15" ht="15" thickBot="1" x14ac:dyDescent="0.35">
      <c r="A259" s="347" t="s">
        <v>33</v>
      </c>
      <c r="B259" s="347" t="s">
        <v>1785</v>
      </c>
      <c r="C259" s="354" t="s">
        <v>1881</v>
      </c>
      <c r="D259" s="286">
        <v>30031000704</v>
      </c>
      <c r="E259" s="346">
        <f>VLOOKUP(D259,'Upper Leg. by County then Tract'!$K$1:$L$319, 2,FALSE)</f>
        <v>75.099999999999994</v>
      </c>
      <c r="F259" s="348"/>
      <c r="G259" s="176" t="s">
        <v>747</v>
      </c>
      <c r="H259" s="176">
        <v>30071060200</v>
      </c>
      <c r="I259" s="179">
        <v>32</v>
      </c>
      <c r="J259" s="179">
        <v>33</v>
      </c>
      <c r="K259" s="179"/>
      <c r="L259" s="179"/>
      <c r="M259" s="179"/>
      <c r="N259" s="179"/>
      <c r="O259" s="179"/>
    </row>
    <row r="260" spans="1:15" ht="18" x14ac:dyDescent="0.35">
      <c r="A260" s="347" t="s">
        <v>33</v>
      </c>
      <c r="B260" s="347" t="s">
        <v>1785</v>
      </c>
      <c r="C260" s="354" t="s">
        <v>1881</v>
      </c>
      <c r="D260" s="286">
        <v>30031000800</v>
      </c>
      <c r="E260" s="346">
        <f>VLOOKUP(D260,'Upper Leg. by County then Tract'!$K$1:$L$319, 2,FALSE)</f>
        <v>60.5</v>
      </c>
      <c r="F260" s="348"/>
      <c r="G260" s="355" t="s">
        <v>75</v>
      </c>
      <c r="H260" s="286"/>
    </row>
    <row r="261" spans="1:15" x14ac:dyDescent="0.3">
      <c r="A261" s="347" t="s">
        <v>33</v>
      </c>
      <c r="B261" s="347" t="s">
        <v>1785</v>
      </c>
      <c r="C261" s="354" t="s">
        <v>1881</v>
      </c>
      <c r="D261" s="286">
        <v>30031000900</v>
      </c>
      <c r="E261" s="346">
        <f>VLOOKUP(D261,'Upper Leg. by County then Tract'!$K$1:$L$319, 2,FALSE)</f>
        <v>65.2</v>
      </c>
      <c r="F261" s="348"/>
      <c r="G261" s="286" t="s">
        <v>749</v>
      </c>
      <c r="H261" s="332">
        <v>30073977000</v>
      </c>
      <c r="I261" s="288">
        <v>17</v>
      </c>
      <c r="J261" s="288">
        <v>18</v>
      </c>
    </row>
    <row r="262" spans="1:15" ht="15" thickBot="1" x14ac:dyDescent="0.35">
      <c r="A262" s="347" t="s">
        <v>33</v>
      </c>
      <c r="B262" s="347" t="s">
        <v>1785</v>
      </c>
      <c r="C262" s="354" t="s">
        <v>1881</v>
      </c>
      <c r="D262" s="286">
        <v>30031001101</v>
      </c>
      <c r="E262" s="346">
        <f>VLOOKUP(D262,'Upper Leg. by County then Tract'!$K$1:$L$319, 2,FALSE)</f>
        <v>58.8</v>
      </c>
      <c r="F262" s="348"/>
      <c r="G262" s="176" t="s">
        <v>751</v>
      </c>
      <c r="H262" s="176">
        <v>30073977200</v>
      </c>
      <c r="I262" s="179">
        <v>15</v>
      </c>
      <c r="J262" s="179">
        <v>17</v>
      </c>
      <c r="K262" s="179"/>
      <c r="L262" s="179"/>
      <c r="M262" s="179"/>
      <c r="N262" s="179"/>
      <c r="O262" s="179"/>
    </row>
    <row r="263" spans="1:15" ht="18" x14ac:dyDescent="0.35">
      <c r="A263" s="347" t="s">
        <v>33</v>
      </c>
      <c r="B263" s="347" t="s">
        <v>1785</v>
      </c>
      <c r="C263" s="354" t="s">
        <v>1881</v>
      </c>
      <c r="D263" s="286">
        <v>30031001102</v>
      </c>
      <c r="E263" s="346">
        <f>VLOOKUP(D263,'Upper Leg. by County then Tract'!$K$1:$L$319, 2,FALSE)</f>
        <v>61.9</v>
      </c>
      <c r="F263" s="348"/>
      <c r="G263" s="355" t="s">
        <v>77</v>
      </c>
    </row>
    <row r="264" spans="1:15" ht="15" thickBot="1" x14ac:dyDescent="0.35">
      <c r="A264" s="347" t="s">
        <v>33</v>
      </c>
      <c r="B264" s="347" t="s">
        <v>1785</v>
      </c>
      <c r="C264" s="354" t="s">
        <v>1881</v>
      </c>
      <c r="D264" s="286">
        <v>30031001200</v>
      </c>
      <c r="E264" s="346">
        <f>VLOOKUP(D264,'Upper Leg. by County then Tract'!$K$1:$L$319, 2,FALSE)</f>
        <v>59.3</v>
      </c>
      <c r="F264" s="348"/>
      <c r="G264" s="176" t="s">
        <v>117</v>
      </c>
      <c r="H264" s="176">
        <v>30075000100</v>
      </c>
      <c r="I264" s="179">
        <v>37</v>
      </c>
      <c r="J264" s="179">
        <v>41</v>
      </c>
      <c r="K264" s="179"/>
      <c r="L264" s="179"/>
      <c r="M264" s="179"/>
      <c r="N264" s="179"/>
      <c r="O264" s="179"/>
    </row>
    <row r="265" spans="1:15" ht="18" x14ac:dyDescent="0.35">
      <c r="A265" s="347" t="s">
        <v>33</v>
      </c>
      <c r="B265" s="347" t="s">
        <v>1786</v>
      </c>
      <c r="C265" s="354" t="s">
        <v>1882</v>
      </c>
      <c r="D265" s="286">
        <v>30031000201</v>
      </c>
      <c r="E265" s="346">
        <f>VLOOKUP(D265,'Upper Leg. by County then Tract'!$K$1:$L$319, 2,FALSE)</f>
        <v>74.7</v>
      </c>
      <c r="F265" s="348"/>
      <c r="G265" s="355" t="s">
        <v>1742</v>
      </c>
    </row>
    <row r="266" spans="1:15" x14ac:dyDescent="0.3">
      <c r="A266" s="347" t="s">
        <v>33</v>
      </c>
      <c r="B266" s="347" t="s">
        <v>1786</v>
      </c>
      <c r="C266" s="354" t="s">
        <v>1882</v>
      </c>
      <c r="D266" s="286">
        <v>30031000202</v>
      </c>
      <c r="E266" s="346">
        <f>VLOOKUP(D266,'Upper Leg. by County then Tract'!$K$1:$L$319, 2,FALSE)</f>
        <v>74.3</v>
      </c>
      <c r="F266" s="348"/>
      <c r="G266" s="286" t="s">
        <v>119</v>
      </c>
      <c r="H266" s="286">
        <v>30077000100</v>
      </c>
      <c r="I266" s="288">
        <v>80</v>
      </c>
    </row>
    <row r="267" spans="1:15" ht="15" thickBot="1" x14ac:dyDescent="0.35">
      <c r="A267" s="347" t="s">
        <v>33</v>
      </c>
      <c r="B267" s="347" t="s">
        <v>1786</v>
      </c>
      <c r="C267" s="354" t="s">
        <v>1882</v>
      </c>
      <c r="D267" s="286">
        <v>30031000400</v>
      </c>
      <c r="E267" s="346">
        <f>VLOOKUP(D267,'Upper Leg. by County then Tract'!$K$1:$L$319, 2,FALSE)</f>
        <v>58.4</v>
      </c>
      <c r="F267" s="348"/>
      <c r="G267" s="176" t="s">
        <v>121</v>
      </c>
      <c r="H267" s="176">
        <v>30077000200</v>
      </c>
      <c r="I267" s="179">
        <v>78</v>
      </c>
      <c r="J267" s="179">
        <v>80</v>
      </c>
      <c r="K267" s="179"/>
      <c r="L267" s="179"/>
      <c r="M267" s="179"/>
      <c r="N267" s="179"/>
      <c r="O267" s="179"/>
    </row>
    <row r="268" spans="1:15" ht="18" x14ac:dyDescent="0.35">
      <c r="A268" s="347" t="s">
        <v>33</v>
      </c>
      <c r="B268" s="347" t="s">
        <v>1786</v>
      </c>
      <c r="C268" s="354" t="s">
        <v>1882</v>
      </c>
      <c r="D268" s="286">
        <v>30031000502</v>
      </c>
      <c r="E268" s="346">
        <f>VLOOKUP(D268,'Upper Leg. by County then Tract'!$K$1:$L$319, 2,FALSE)</f>
        <v>76.3</v>
      </c>
      <c r="F268" s="348"/>
      <c r="G268" s="355" t="s">
        <v>81</v>
      </c>
    </row>
    <row r="269" spans="1:15" ht="15" thickBot="1" x14ac:dyDescent="0.35">
      <c r="A269" s="347" t="s">
        <v>33</v>
      </c>
      <c r="B269" s="347" t="s">
        <v>1786</v>
      </c>
      <c r="C269" s="354" t="s">
        <v>1882</v>
      </c>
      <c r="D269" s="286">
        <v>30031000505</v>
      </c>
      <c r="E269" s="346">
        <f>VLOOKUP(D269,'Upper Leg. by County then Tract'!$K$1:$L$319, 2,FALSE)</f>
        <v>64</v>
      </c>
      <c r="F269" s="348"/>
      <c r="G269" s="176" t="s">
        <v>123</v>
      </c>
      <c r="H269" s="176">
        <v>30079000100</v>
      </c>
      <c r="I269" s="179">
        <v>37</v>
      </c>
      <c r="J269" s="179"/>
      <c r="K269" s="179"/>
      <c r="L269" s="179"/>
      <c r="M269" s="179"/>
      <c r="N269" s="179"/>
      <c r="O269" s="179"/>
    </row>
    <row r="270" spans="1:15" ht="18" x14ac:dyDescent="0.35">
      <c r="A270" s="347" t="s">
        <v>33</v>
      </c>
      <c r="B270" s="347" t="s">
        <v>1786</v>
      </c>
      <c r="C270" s="354" t="s">
        <v>1882</v>
      </c>
      <c r="D270" s="286">
        <v>30031000506</v>
      </c>
      <c r="E270" s="346">
        <f>VLOOKUP(D270,'Upper Leg. by County then Tract'!$K$1:$L$319, 2,FALSE)</f>
        <v>67.5</v>
      </c>
      <c r="F270" s="348"/>
      <c r="G270" s="355" t="s">
        <v>83</v>
      </c>
      <c r="H270" s="286"/>
    </row>
    <row r="271" spans="1:15" x14ac:dyDescent="0.3">
      <c r="A271" s="347" t="s">
        <v>33</v>
      </c>
      <c r="B271" s="347" t="s">
        <v>1786</v>
      </c>
      <c r="C271" s="354" t="s">
        <v>1882</v>
      </c>
      <c r="D271" s="286">
        <v>30031000507</v>
      </c>
      <c r="E271" s="346">
        <f>VLOOKUP(D271,'Upper Leg. by County then Tract'!$K$1:$L$319, 2,FALSE)</f>
        <v>56.9</v>
      </c>
      <c r="F271" s="348"/>
      <c r="G271" s="286" t="s">
        <v>359</v>
      </c>
      <c r="H271" s="332">
        <v>30081000100</v>
      </c>
      <c r="I271" s="288">
        <v>88</v>
      </c>
    </row>
    <row r="272" spans="1:15" x14ac:dyDescent="0.3">
      <c r="A272" s="347" t="s">
        <v>33</v>
      </c>
      <c r="B272" s="347" t="s">
        <v>1786</v>
      </c>
      <c r="C272" s="354" t="s">
        <v>1882</v>
      </c>
      <c r="D272" s="286">
        <v>30031001101</v>
      </c>
      <c r="E272" s="346">
        <f>VLOOKUP(D272,'Upper Leg. by County then Tract'!$K$1:$L$319, 2,FALSE)</f>
        <v>58.8</v>
      </c>
      <c r="F272" s="348"/>
      <c r="G272" s="286" t="s">
        <v>125</v>
      </c>
      <c r="H272" s="332">
        <v>30081000201</v>
      </c>
      <c r="I272" s="288">
        <v>87</v>
      </c>
      <c r="J272" s="288">
        <v>88</v>
      </c>
    </row>
    <row r="273" spans="1:15" x14ac:dyDescent="0.3">
      <c r="A273" s="347" t="s">
        <v>33</v>
      </c>
      <c r="B273" s="347" t="s">
        <v>1786</v>
      </c>
      <c r="C273" s="354" t="s">
        <v>1882</v>
      </c>
      <c r="D273" s="286">
        <v>30031001200</v>
      </c>
      <c r="E273" s="346">
        <f>VLOOKUP(D273,'Upper Leg. by County then Tract'!$K$1:$L$319, 2,FALSE)</f>
        <v>59.3</v>
      </c>
      <c r="F273" s="348"/>
      <c r="G273" s="286" t="s">
        <v>127</v>
      </c>
      <c r="H273" s="332">
        <v>30081000203</v>
      </c>
      <c r="I273" s="288">
        <v>85</v>
      </c>
      <c r="J273" s="288">
        <v>87</v>
      </c>
      <c r="K273" s="308">
        <v>88</v>
      </c>
    </row>
    <row r="274" spans="1:15" x14ac:dyDescent="0.3">
      <c r="A274" s="347" t="s">
        <v>33</v>
      </c>
      <c r="B274" s="347" t="s">
        <v>1786</v>
      </c>
      <c r="C274" s="354" t="s">
        <v>1882</v>
      </c>
      <c r="D274" s="286">
        <v>30031001500</v>
      </c>
      <c r="E274" s="346">
        <f>VLOOKUP(D274,'Upper Leg. by County then Tract'!$K$1:$L$319, 2,FALSE)</f>
        <v>23</v>
      </c>
      <c r="F274" s="348"/>
      <c r="G274" s="286" t="s">
        <v>361</v>
      </c>
      <c r="H274" s="332">
        <v>30081000204</v>
      </c>
      <c r="I274" s="288">
        <v>85</v>
      </c>
      <c r="J274" s="288">
        <v>87</v>
      </c>
      <c r="K274" s="308">
        <v>88</v>
      </c>
    </row>
    <row r="275" spans="1:15" x14ac:dyDescent="0.3">
      <c r="A275" s="347" t="s">
        <v>33</v>
      </c>
      <c r="B275" s="347" t="s">
        <v>1786</v>
      </c>
      <c r="C275" s="354" t="s">
        <v>1882</v>
      </c>
      <c r="D275" s="286">
        <v>30031001600</v>
      </c>
      <c r="E275" s="346">
        <f>VLOOKUP(D275,'Upper Leg. by County then Tract'!$K$1:$L$319, 2,FALSE)</f>
        <v>31.7</v>
      </c>
      <c r="F275" s="348"/>
      <c r="G275" s="286" t="s">
        <v>129</v>
      </c>
      <c r="H275" s="332">
        <v>30081000300</v>
      </c>
      <c r="I275" s="288">
        <v>85</v>
      </c>
      <c r="J275" s="288">
        <v>87</v>
      </c>
    </row>
    <row r="276" spans="1:15" x14ac:dyDescent="0.3">
      <c r="A276" s="347" t="s">
        <v>33</v>
      </c>
      <c r="B276" s="347" t="s">
        <v>1786</v>
      </c>
      <c r="C276" s="354" t="s">
        <v>1882</v>
      </c>
      <c r="D276" s="286">
        <v>30031001700</v>
      </c>
      <c r="E276" s="346">
        <f>VLOOKUP(D276,'Upper Leg. by County then Tract'!$K$1:$L$319, 2,FALSE)</f>
        <v>59.9</v>
      </c>
      <c r="F276" s="348"/>
      <c r="G276" s="286" t="s">
        <v>131</v>
      </c>
      <c r="H276" s="332">
        <v>30081000401</v>
      </c>
      <c r="I276" s="288">
        <v>85</v>
      </c>
      <c r="J276" s="288">
        <v>87</v>
      </c>
    </row>
    <row r="277" spans="1:15" x14ac:dyDescent="0.3">
      <c r="A277" s="347" t="s">
        <v>33</v>
      </c>
      <c r="B277" s="347" t="s">
        <v>1787</v>
      </c>
      <c r="C277" s="354" t="s">
        <v>1883</v>
      </c>
      <c r="D277" s="286">
        <v>30031000502</v>
      </c>
      <c r="E277" s="346">
        <f>VLOOKUP(D277,'Upper Leg. by County then Tract'!$K$1:$L$319, 2,FALSE)</f>
        <v>76.3</v>
      </c>
      <c r="F277" s="348"/>
      <c r="G277" s="286" t="s">
        <v>363</v>
      </c>
      <c r="H277" s="332">
        <v>30081000402</v>
      </c>
      <c r="I277" s="288">
        <v>85</v>
      </c>
      <c r="J277" s="288">
        <v>86</v>
      </c>
      <c r="K277" s="308">
        <v>87</v>
      </c>
    </row>
    <row r="278" spans="1:15" x14ac:dyDescent="0.3">
      <c r="A278" s="347" t="s">
        <v>33</v>
      </c>
      <c r="B278" s="347" t="s">
        <v>1787</v>
      </c>
      <c r="C278" s="354" t="s">
        <v>1883</v>
      </c>
      <c r="D278" s="286">
        <v>30031000505</v>
      </c>
      <c r="E278" s="346">
        <f>VLOOKUP(D278,'Upper Leg. by County then Tract'!$K$1:$L$319, 2,FALSE)</f>
        <v>64</v>
      </c>
      <c r="F278" s="348"/>
      <c r="G278" s="286" t="s">
        <v>133</v>
      </c>
      <c r="H278" s="332">
        <v>30081000501</v>
      </c>
      <c r="I278" s="288">
        <v>85</v>
      </c>
      <c r="J278" s="288">
        <v>86</v>
      </c>
    </row>
    <row r="279" spans="1:15" x14ac:dyDescent="0.3">
      <c r="A279" s="347" t="s">
        <v>33</v>
      </c>
      <c r="B279" s="347" t="s">
        <v>1787</v>
      </c>
      <c r="C279" s="354" t="s">
        <v>1883</v>
      </c>
      <c r="D279" s="286">
        <v>30031000506</v>
      </c>
      <c r="E279" s="346">
        <f>VLOOKUP(D279,'Upper Leg. by County then Tract'!$K$1:$L$319, 2,FALSE)</f>
        <v>67.5</v>
      </c>
      <c r="F279" s="348"/>
      <c r="G279" s="286" t="s">
        <v>365</v>
      </c>
      <c r="H279" s="332">
        <v>30081000502</v>
      </c>
      <c r="I279" s="288">
        <v>85</v>
      </c>
      <c r="J279" s="288">
        <v>86</v>
      </c>
    </row>
    <row r="280" spans="1:15" x14ac:dyDescent="0.3">
      <c r="A280" s="347" t="s">
        <v>33</v>
      </c>
      <c r="B280" s="347" t="s">
        <v>1787</v>
      </c>
      <c r="C280" s="354" t="s">
        <v>1883</v>
      </c>
      <c r="D280" s="286">
        <v>30031000507</v>
      </c>
      <c r="E280" s="346">
        <f>VLOOKUP(D280,'Upper Leg. by County then Tract'!$K$1:$L$319, 2,FALSE)</f>
        <v>56.9</v>
      </c>
      <c r="F280" s="348"/>
      <c r="G280" s="286" t="s">
        <v>135</v>
      </c>
      <c r="H280" s="332">
        <v>30081000601</v>
      </c>
      <c r="I280" s="288">
        <v>85</v>
      </c>
      <c r="J280" s="288">
        <v>86</v>
      </c>
    </row>
    <row r="281" spans="1:15" x14ac:dyDescent="0.3">
      <c r="A281" s="347" t="s">
        <v>33</v>
      </c>
      <c r="B281" s="347" t="s">
        <v>1787</v>
      </c>
      <c r="C281" s="354" t="s">
        <v>1883</v>
      </c>
      <c r="D281" s="286">
        <v>30031000600</v>
      </c>
      <c r="E281" s="346">
        <f>VLOOKUP(D281,'Upper Leg. by County then Tract'!$K$1:$L$319, 2,FALSE)</f>
        <v>65.099999999999994</v>
      </c>
      <c r="F281" s="348"/>
      <c r="G281" s="286" t="s">
        <v>137</v>
      </c>
      <c r="H281" s="332">
        <v>30081000602</v>
      </c>
      <c r="I281" s="288">
        <v>85</v>
      </c>
      <c r="J281" s="288">
        <v>86</v>
      </c>
    </row>
    <row r="282" spans="1:15" x14ac:dyDescent="0.3">
      <c r="A282" s="347" t="s">
        <v>33</v>
      </c>
      <c r="B282" s="347" t="s">
        <v>1787</v>
      </c>
      <c r="C282" s="354" t="s">
        <v>1883</v>
      </c>
      <c r="D282" s="286">
        <v>30031000701</v>
      </c>
      <c r="E282" s="346">
        <f>VLOOKUP(D282,'Upper Leg. by County then Tract'!$K$1:$L$319, 2,FALSE)</f>
        <v>62.3</v>
      </c>
      <c r="F282" s="348"/>
      <c r="G282" s="286" t="s">
        <v>367</v>
      </c>
      <c r="H282" s="332">
        <v>30081000700</v>
      </c>
      <c r="I282" s="288">
        <v>85</v>
      </c>
    </row>
    <row r="283" spans="1:15" ht="15" thickBot="1" x14ac:dyDescent="0.35">
      <c r="A283" s="347" t="s">
        <v>33</v>
      </c>
      <c r="B283" s="347" t="s">
        <v>1788</v>
      </c>
      <c r="C283" s="354" t="s">
        <v>1884</v>
      </c>
      <c r="D283" s="286">
        <v>30031000505</v>
      </c>
      <c r="E283" s="346">
        <f>VLOOKUP(D283,'Upper Leg. by County then Tract'!$K$1:$L$319, 2,FALSE)</f>
        <v>64</v>
      </c>
      <c r="F283" s="348"/>
      <c r="G283" s="176" t="s">
        <v>139</v>
      </c>
      <c r="H283" s="176">
        <v>30081000800</v>
      </c>
      <c r="I283" s="179">
        <v>85</v>
      </c>
      <c r="J283" s="179"/>
      <c r="K283" s="179"/>
      <c r="L283" s="179"/>
      <c r="M283" s="179"/>
      <c r="N283" s="179"/>
      <c r="O283" s="179"/>
    </row>
    <row r="284" spans="1:15" ht="18" x14ac:dyDescent="0.35">
      <c r="A284" s="347" t="s">
        <v>33</v>
      </c>
      <c r="B284" s="347" t="s">
        <v>1788</v>
      </c>
      <c r="C284" s="354" t="s">
        <v>1884</v>
      </c>
      <c r="D284" s="286">
        <v>30031000506</v>
      </c>
      <c r="E284" s="346">
        <f>VLOOKUP(D284,'Upper Leg. by County then Tract'!$K$1:$L$319, 2,FALSE)</f>
        <v>67.5</v>
      </c>
      <c r="F284" s="348"/>
      <c r="G284" s="355" t="s">
        <v>85</v>
      </c>
    </row>
    <row r="285" spans="1:15" x14ac:dyDescent="0.3">
      <c r="A285" s="347" t="s">
        <v>33</v>
      </c>
      <c r="B285" s="347" t="s">
        <v>1788</v>
      </c>
      <c r="C285" s="354" t="s">
        <v>1884</v>
      </c>
      <c r="D285" s="286">
        <v>30031000507</v>
      </c>
      <c r="E285" s="346">
        <f>VLOOKUP(D285,'Upper Leg. by County then Tract'!$K$1:$L$319, 2,FALSE)</f>
        <v>56.9</v>
      </c>
      <c r="F285" s="348"/>
      <c r="G285" s="286" t="s">
        <v>141</v>
      </c>
      <c r="H285" s="286">
        <v>30083070100</v>
      </c>
      <c r="I285" s="288">
        <v>35</v>
      </c>
    </row>
    <row r="286" spans="1:15" x14ac:dyDescent="0.3">
      <c r="A286" s="347" t="s">
        <v>33</v>
      </c>
      <c r="B286" s="347" t="s">
        <v>1788</v>
      </c>
      <c r="C286" s="354" t="s">
        <v>1884</v>
      </c>
      <c r="D286" s="286">
        <v>30031000701</v>
      </c>
      <c r="E286" s="346">
        <f>VLOOKUP(D286,'Upper Leg. by County then Tract'!$K$1:$L$319, 2,FALSE)</f>
        <v>62.3</v>
      </c>
      <c r="F286" s="348"/>
      <c r="G286" s="286" t="s">
        <v>369</v>
      </c>
      <c r="H286" s="286">
        <v>30083070200</v>
      </c>
      <c r="I286" s="288">
        <v>35</v>
      </c>
    </row>
    <row r="287" spans="1:15" x14ac:dyDescent="0.3">
      <c r="A287" s="347" t="s">
        <v>33</v>
      </c>
      <c r="B287" s="347" t="s">
        <v>1788</v>
      </c>
      <c r="C287" s="354" t="s">
        <v>1884</v>
      </c>
      <c r="D287" s="286">
        <v>30031000703</v>
      </c>
      <c r="E287" s="346">
        <f>VLOOKUP(D287,'Upper Leg. by County then Tract'!$K$1:$L$319, 2,FALSE)</f>
        <v>69.900000000000006</v>
      </c>
      <c r="F287" s="348"/>
      <c r="G287" s="286" t="s">
        <v>143</v>
      </c>
      <c r="H287" s="286">
        <v>30083070301</v>
      </c>
      <c r="I287" s="288">
        <v>35</v>
      </c>
    </row>
    <row r="288" spans="1:15" x14ac:dyDescent="0.3">
      <c r="A288" s="347" t="s">
        <v>33</v>
      </c>
      <c r="B288" s="347" t="s">
        <v>1788</v>
      </c>
      <c r="C288" s="354" t="s">
        <v>1884</v>
      </c>
      <c r="D288" s="286">
        <v>30031000704</v>
      </c>
      <c r="E288" s="346">
        <f>VLOOKUP(D288,'Upper Leg. by County then Tract'!$K$1:$L$319, 2,FALSE)</f>
        <v>75.099999999999994</v>
      </c>
      <c r="F288" s="348"/>
      <c r="G288" s="286" t="s">
        <v>371</v>
      </c>
      <c r="H288" s="286">
        <v>30083070302</v>
      </c>
      <c r="I288" s="288">
        <v>35</v>
      </c>
    </row>
    <row r="289" spans="1:15" ht="15" thickBot="1" x14ac:dyDescent="0.35">
      <c r="A289" s="347" t="s">
        <v>33</v>
      </c>
      <c r="B289" s="347" t="s">
        <v>1788</v>
      </c>
      <c r="C289" s="354" t="s">
        <v>1884</v>
      </c>
      <c r="D289" s="286">
        <v>30031000800</v>
      </c>
      <c r="E289" s="346">
        <f>VLOOKUP(D289,'Upper Leg. by County then Tract'!$K$1:$L$319, 2,FALSE)</f>
        <v>60.5</v>
      </c>
      <c r="F289" s="348"/>
      <c r="G289" s="176" t="s">
        <v>145</v>
      </c>
      <c r="H289" s="176">
        <v>30083070302</v>
      </c>
      <c r="I289" s="179">
        <v>35</v>
      </c>
      <c r="J289" s="179"/>
      <c r="K289" s="179"/>
      <c r="L289" s="179"/>
      <c r="M289" s="179"/>
      <c r="N289" s="179"/>
      <c r="O289" s="179"/>
    </row>
    <row r="290" spans="1:15" ht="18" x14ac:dyDescent="0.35">
      <c r="A290" s="347" t="s">
        <v>33</v>
      </c>
      <c r="B290" s="347" t="s">
        <v>1788</v>
      </c>
      <c r="C290" s="354" t="s">
        <v>1884</v>
      </c>
      <c r="D290" s="286">
        <v>30031000900</v>
      </c>
      <c r="E290" s="346">
        <f>VLOOKUP(D290,'Upper Leg. by County then Tract'!$K$1:$L$319, 2,FALSE)</f>
        <v>65.2</v>
      </c>
      <c r="F290" s="348"/>
      <c r="G290" s="355" t="s">
        <v>87</v>
      </c>
    </row>
    <row r="291" spans="1:15" x14ac:dyDescent="0.3">
      <c r="A291" s="347" t="s">
        <v>33</v>
      </c>
      <c r="B291" s="347" t="s">
        <v>1781</v>
      </c>
      <c r="C291" s="354" t="s">
        <v>1885</v>
      </c>
      <c r="D291" s="286">
        <v>30031000101</v>
      </c>
      <c r="E291" s="346">
        <f>VLOOKUP(D291,'Upper Leg. by County then Tract'!$K$1:$L$319, 2,FALSE)</f>
        <v>73.400000000000006</v>
      </c>
      <c r="F291" s="348"/>
      <c r="G291" s="286" t="s">
        <v>147</v>
      </c>
      <c r="H291" s="332">
        <v>30085080100</v>
      </c>
      <c r="I291" s="288">
        <v>34</v>
      </c>
    </row>
    <row r="292" spans="1:15" x14ac:dyDescent="0.3">
      <c r="A292" s="347" t="s">
        <v>33</v>
      </c>
      <c r="B292" s="347" t="s">
        <v>1781</v>
      </c>
      <c r="C292" s="354" t="s">
        <v>1885</v>
      </c>
      <c r="D292" s="286">
        <v>30031000104</v>
      </c>
      <c r="E292" s="346">
        <f>VLOOKUP(D292,'Upper Leg. by County then Tract'!$K$1:$L$319, 2,FALSE)</f>
        <v>62.8</v>
      </c>
      <c r="F292" s="348"/>
      <c r="G292" s="286" t="s">
        <v>373</v>
      </c>
      <c r="H292" s="332">
        <v>30085940001</v>
      </c>
      <c r="I292" s="288">
        <v>31</v>
      </c>
      <c r="J292" s="288">
        <v>34</v>
      </c>
    </row>
    <row r="293" spans="1:15" ht="15" thickBot="1" x14ac:dyDescent="0.35">
      <c r="A293" s="347" t="s">
        <v>33</v>
      </c>
      <c r="B293" s="347" t="s">
        <v>1781</v>
      </c>
      <c r="C293" s="354" t="s">
        <v>1885</v>
      </c>
      <c r="D293" s="286">
        <v>30031000105</v>
      </c>
      <c r="E293" s="346">
        <f>VLOOKUP(D293,'Upper Leg. by County then Tract'!$K$1:$L$319, 2,FALSE)</f>
        <v>69.599999999999994</v>
      </c>
      <c r="F293" s="348"/>
      <c r="G293" s="176" t="s">
        <v>149</v>
      </c>
      <c r="H293" s="176">
        <v>30085940002</v>
      </c>
      <c r="I293" s="179">
        <v>31</v>
      </c>
      <c r="J293" s="179">
        <v>34</v>
      </c>
      <c r="K293" s="179"/>
      <c r="L293" s="179"/>
      <c r="M293" s="179"/>
      <c r="N293" s="179"/>
      <c r="O293" s="179"/>
    </row>
    <row r="294" spans="1:15" ht="18" x14ac:dyDescent="0.35">
      <c r="A294" s="347" t="s">
        <v>33</v>
      </c>
      <c r="B294" s="347" t="s">
        <v>1781</v>
      </c>
      <c r="C294" s="354" t="s">
        <v>1885</v>
      </c>
      <c r="D294" s="286">
        <v>30031000505</v>
      </c>
      <c r="E294" s="346">
        <f>VLOOKUP(D294,'Upper Leg. by County then Tract'!$K$1:$L$319, 2,FALSE)</f>
        <v>64</v>
      </c>
      <c r="F294" s="348"/>
      <c r="G294" s="355" t="s">
        <v>89</v>
      </c>
    </row>
    <row r="295" spans="1:15" x14ac:dyDescent="0.3">
      <c r="A295" s="347" t="s">
        <v>33</v>
      </c>
      <c r="B295" s="347" t="s">
        <v>1781</v>
      </c>
      <c r="C295" s="354" t="s">
        <v>1885</v>
      </c>
      <c r="D295" s="286">
        <v>30031000506</v>
      </c>
      <c r="E295" s="346">
        <f>VLOOKUP(D295,'Upper Leg. by County then Tract'!$K$1:$L$319, 2,FALSE)</f>
        <v>67.5</v>
      </c>
      <c r="F295" s="348"/>
      <c r="G295" s="286" t="s">
        <v>151</v>
      </c>
      <c r="H295" s="286">
        <v>30087000100</v>
      </c>
      <c r="I295" s="288">
        <v>39</v>
      </c>
    </row>
    <row r="296" spans="1:15" x14ac:dyDescent="0.3">
      <c r="A296" s="347" t="s">
        <v>33</v>
      </c>
      <c r="B296" s="347" t="s">
        <v>1781</v>
      </c>
      <c r="C296" s="354" t="s">
        <v>1885</v>
      </c>
      <c r="D296" s="286">
        <v>30031000507</v>
      </c>
      <c r="E296" s="346">
        <f>VLOOKUP(D296,'Upper Leg. by County then Tract'!$K$1:$L$319, 2,FALSE)</f>
        <v>56.9</v>
      </c>
      <c r="F296" s="348"/>
      <c r="G296" s="286" t="s">
        <v>375</v>
      </c>
      <c r="H296" s="286">
        <v>30087000200</v>
      </c>
      <c r="I296" s="288">
        <v>39</v>
      </c>
      <c r="J296" s="288">
        <v>41</v>
      </c>
    </row>
    <row r="297" spans="1:15" x14ac:dyDescent="0.3">
      <c r="A297" s="347" t="s">
        <v>33</v>
      </c>
      <c r="B297" s="347" t="s">
        <v>1781</v>
      </c>
      <c r="C297" s="354" t="s">
        <v>1885</v>
      </c>
      <c r="D297" s="286">
        <v>30031001700</v>
      </c>
      <c r="E297" s="346">
        <f>VLOOKUP(D297,'Upper Leg. by County then Tract'!$K$1:$L$319, 2,FALSE)</f>
        <v>59.9</v>
      </c>
      <c r="F297" s="348"/>
      <c r="G297" s="286" t="s">
        <v>153</v>
      </c>
      <c r="H297" s="286">
        <v>30087000300</v>
      </c>
      <c r="I297" s="288">
        <v>39</v>
      </c>
      <c r="J297" s="288">
        <v>41</v>
      </c>
    </row>
    <row r="298" spans="1:15" ht="15" thickBot="1" x14ac:dyDescent="0.35">
      <c r="A298" s="347" t="s">
        <v>33</v>
      </c>
      <c r="B298" s="347" t="s">
        <v>1780</v>
      </c>
      <c r="C298" s="354" t="s">
        <v>1886</v>
      </c>
      <c r="D298" s="286">
        <v>30031000101</v>
      </c>
      <c r="E298" s="346">
        <f>VLOOKUP(D298,'Upper Leg. by County then Tract'!$K$1:$L$319, 2,FALSE)</f>
        <v>73.400000000000006</v>
      </c>
      <c r="F298" s="348"/>
      <c r="G298" s="176" t="s">
        <v>155</v>
      </c>
      <c r="H298" s="176">
        <v>30087940400</v>
      </c>
      <c r="I298" s="179">
        <v>41</v>
      </c>
      <c r="J298" s="179"/>
      <c r="K298" s="179"/>
      <c r="L298" s="179"/>
      <c r="M298" s="179"/>
      <c r="N298" s="179"/>
      <c r="O298" s="179"/>
    </row>
    <row r="299" spans="1:15" ht="18" x14ac:dyDescent="0.35">
      <c r="A299" s="347" t="s">
        <v>33</v>
      </c>
      <c r="B299" s="347" t="s">
        <v>1780</v>
      </c>
      <c r="C299" s="354" t="s">
        <v>1886</v>
      </c>
      <c r="D299" s="286">
        <v>30031000201</v>
      </c>
      <c r="E299" s="346">
        <f>VLOOKUP(D299,'Upper Leg. by County then Tract'!$K$1:$L$319, 2,FALSE)</f>
        <v>74.7</v>
      </c>
      <c r="F299" s="348"/>
      <c r="G299" s="355" t="s">
        <v>91</v>
      </c>
    </row>
    <row r="300" spans="1:15" x14ac:dyDescent="0.3">
      <c r="A300" s="347" t="s">
        <v>33</v>
      </c>
      <c r="B300" s="347" t="s">
        <v>1780</v>
      </c>
      <c r="C300" s="354" t="s">
        <v>1886</v>
      </c>
      <c r="D300" s="286">
        <v>30031000202</v>
      </c>
      <c r="E300" s="346">
        <f>VLOOKUP(D300,'Upper Leg. by County then Tract'!$K$1:$L$319, 2,FALSE)</f>
        <v>74.3</v>
      </c>
      <c r="F300" s="348"/>
      <c r="G300" s="286" t="s">
        <v>379</v>
      </c>
      <c r="H300" s="286">
        <v>30089000100</v>
      </c>
      <c r="I300" s="288">
        <v>13</v>
      </c>
      <c r="J300" s="288">
        <v>14</v>
      </c>
    </row>
    <row r="301" spans="1:15" x14ac:dyDescent="0.3">
      <c r="A301" s="347" t="s">
        <v>33</v>
      </c>
      <c r="B301" s="347" t="s">
        <v>1780</v>
      </c>
      <c r="C301" s="354" t="s">
        <v>1886</v>
      </c>
      <c r="D301" s="286">
        <v>30031000502</v>
      </c>
      <c r="E301" s="346">
        <f>VLOOKUP(D301,'Upper Leg. by County then Tract'!$K$1:$L$319, 2,FALSE)</f>
        <v>76.3</v>
      </c>
      <c r="F301" s="348"/>
      <c r="G301" s="286" t="s">
        <v>157</v>
      </c>
      <c r="H301" s="286">
        <v>30089000201</v>
      </c>
      <c r="I301" s="288">
        <v>13</v>
      </c>
    </row>
    <row r="302" spans="1:15" x14ac:dyDescent="0.3">
      <c r="A302" s="347" t="s">
        <v>33</v>
      </c>
      <c r="B302" s="347" t="s">
        <v>1789</v>
      </c>
      <c r="C302" s="354" t="s">
        <v>1887</v>
      </c>
      <c r="D302" s="286">
        <v>30031000101</v>
      </c>
      <c r="E302" s="346">
        <f>VLOOKUP(D302,'Upper Leg. by County then Tract'!$K$1:$L$319, 2,FALSE)</f>
        <v>73.400000000000006</v>
      </c>
      <c r="F302" s="348"/>
      <c r="G302" s="286" t="s">
        <v>381</v>
      </c>
      <c r="H302" s="286">
        <v>30089000202</v>
      </c>
      <c r="I302" s="288">
        <v>13</v>
      </c>
    </row>
    <row r="303" spans="1:15" ht="15" thickBot="1" x14ac:dyDescent="0.35">
      <c r="A303" s="347" t="s">
        <v>33</v>
      </c>
      <c r="B303" s="347" t="s">
        <v>1789</v>
      </c>
      <c r="C303" s="354" t="s">
        <v>1887</v>
      </c>
      <c r="D303" s="286">
        <v>30031000201</v>
      </c>
      <c r="E303" s="346">
        <f>VLOOKUP(D303,'Upper Leg. by County then Tract'!$K$1:$L$319, 2,FALSE)</f>
        <v>74.7</v>
      </c>
      <c r="F303" s="348"/>
      <c r="G303" s="176" t="s">
        <v>159</v>
      </c>
      <c r="H303" s="176">
        <v>30089940300</v>
      </c>
      <c r="I303" s="179">
        <v>14</v>
      </c>
      <c r="J303" s="179"/>
      <c r="K303" s="179"/>
      <c r="L303" s="179"/>
      <c r="M303" s="179"/>
      <c r="N303" s="179"/>
      <c r="O303" s="179"/>
    </row>
    <row r="304" spans="1:15" ht="18" x14ac:dyDescent="0.35">
      <c r="A304" s="347" t="s">
        <v>33</v>
      </c>
      <c r="B304" s="347" t="s">
        <v>1789</v>
      </c>
      <c r="C304" s="354" t="s">
        <v>1887</v>
      </c>
      <c r="D304" s="286">
        <v>30031000202</v>
      </c>
      <c r="E304" s="346">
        <f>VLOOKUP(D304,'Upper Leg. by County then Tract'!$K$1:$L$319, 2,FALSE)</f>
        <v>74.3</v>
      </c>
      <c r="F304" s="348"/>
      <c r="G304" s="355" t="s">
        <v>93</v>
      </c>
    </row>
    <row r="305" spans="1:15" x14ac:dyDescent="0.3">
      <c r="A305" s="347" t="s">
        <v>33</v>
      </c>
      <c r="B305" s="347" t="s">
        <v>1789</v>
      </c>
      <c r="C305" s="354" t="s">
        <v>1887</v>
      </c>
      <c r="D305" s="286">
        <v>30031000300</v>
      </c>
      <c r="E305" s="346">
        <f>VLOOKUP(D305,'Upper Leg. by County then Tract'!$K$1:$L$319, 2,FALSE)</f>
        <v>48.4</v>
      </c>
      <c r="F305" s="348"/>
      <c r="G305" s="286" t="s">
        <v>161</v>
      </c>
      <c r="H305" s="286">
        <v>30091090200</v>
      </c>
      <c r="I305" s="288">
        <v>34</v>
      </c>
    </row>
    <row r="306" spans="1:15" ht="15" thickBot="1" x14ac:dyDescent="0.35">
      <c r="A306" s="347" t="s">
        <v>33</v>
      </c>
      <c r="B306" s="347" t="s">
        <v>1789</v>
      </c>
      <c r="C306" s="354" t="s">
        <v>1887</v>
      </c>
      <c r="D306" s="286">
        <v>30031000400</v>
      </c>
      <c r="E306" s="346">
        <f>VLOOKUP(D306,'Upper Leg. by County then Tract'!$K$1:$L$319, 2,FALSE)</f>
        <v>58.4</v>
      </c>
      <c r="F306" s="348"/>
      <c r="G306" s="176" t="s">
        <v>383</v>
      </c>
      <c r="H306" s="176">
        <v>30091090400</v>
      </c>
      <c r="I306" s="179">
        <v>34</v>
      </c>
      <c r="J306" s="179"/>
      <c r="K306" s="179"/>
      <c r="L306" s="179"/>
      <c r="M306" s="179"/>
      <c r="N306" s="179"/>
      <c r="O306" s="179"/>
    </row>
    <row r="307" spans="1:15" ht="18" x14ac:dyDescent="0.35">
      <c r="A307" s="347" t="s">
        <v>33</v>
      </c>
      <c r="B307" s="347" t="s">
        <v>1789</v>
      </c>
      <c r="C307" s="354" t="s">
        <v>1887</v>
      </c>
      <c r="D307" s="286">
        <v>30031001101</v>
      </c>
      <c r="E307" s="346">
        <f>VLOOKUP(D307,'Upper Leg. by County then Tract'!$K$1:$L$319, 2,FALSE)</f>
        <v>58.8</v>
      </c>
      <c r="F307" s="348"/>
      <c r="G307" s="355" t="s">
        <v>95</v>
      </c>
    </row>
    <row r="308" spans="1:15" x14ac:dyDescent="0.3">
      <c r="A308" s="347" t="s">
        <v>33</v>
      </c>
      <c r="B308" s="347" t="s">
        <v>1789</v>
      </c>
      <c r="C308" s="354" t="s">
        <v>1887</v>
      </c>
      <c r="D308" s="286">
        <v>30031001200</v>
      </c>
      <c r="E308" s="346">
        <f>VLOOKUP(D308,'Upper Leg. by County then Tract'!$K$1:$L$319, 2,FALSE)</f>
        <v>59.3</v>
      </c>
      <c r="F308" s="348"/>
      <c r="G308" s="286" t="s">
        <v>163</v>
      </c>
      <c r="H308" s="286">
        <v>30093000101</v>
      </c>
      <c r="I308" s="288">
        <v>74</v>
      </c>
      <c r="J308" s="288">
        <v>78</v>
      </c>
    </row>
    <row r="309" spans="1:15" x14ac:dyDescent="0.3">
      <c r="A309" s="347" t="s">
        <v>33</v>
      </c>
      <c r="B309" s="347" t="s">
        <v>1789</v>
      </c>
      <c r="C309" s="354" t="s">
        <v>1887</v>
      </c>
      <c r="D309" s="286">
        <v>30031001700</v>
      </c>
      <c r="E309" s="346">
        <f>VLOOKUP(D309,'Upper Leg. by County then Tract'!$K$1:$L$319, 2,FALSE)</f>
        <v>59.9</v>
      </c>
      <c r="F309" s="348"/>
      <c r="G309" s="286" t="s">
        <v>165</v>
      </c>
      <c r="H309" s="286">
        <v>30093000102</v>
      </c>
      <c r="I309" s="288">
        <v>74</v>
      </c>
      <c r="J309" s="288">
        <v>78</v>
      </c>
    </row>
    <row r="310" spans="1:15" x14ac:dyDescent="0.3">
      <c r="A310" s="353" t="s">
        <v>35</v>
      </c>
      <c r="C310" s="347"/>
      <c r="F310" s="348"/>
      <c r="G310" s="286" t="s">
        <v>377</v>
      </c>
      <c r="H310" s="286">
        <v>30093000200</v>
      </c>
      <c r="I310" s="288">
        <v>74</v>
      </c>
      <c r="J310" s="288">
        <v>78</v>
      </c>
    </row>
    <row r="311" spans="1:15" x14ac:dyDescent="0.3">
      <c r="A311" s="347" t="s">
        <v>35</v>
      </c>
      <c r="B311" s="347" t="s">
        <v>1546</v>
      </c>
      <c r="C311" s="354" t="s">
        <v>1848</v>
      </c>
      <c r="D311" s="286">
        <v>30033000100</v>
      </c>
      <c r="E311" s="346">
        <f>VLOOKUP(D311,'Upper Leg. by County then Tract'!$K$1:$L$319, 2,FALSE)</f>
        <v>43.1</v>
      </c>
      <c r="F311" s="348"/>
      <c r="G311" s="286" t="s">
        <v>167</v>
      </c>
      <c r="H311" s="286">
        <v>30093000300</v>
      </c>
      <c r="I311" s="288">
        <v>73</v>
      </c>
    </row>
    <row r="312" spans="1:15" x14ac:dyDescent="0.3">
      <c r="A312" s="353" t="s">
        <v>37</v>
      </c>
      <c r="C312" s="347"/>
      <c r="F312" s="348"/>
      <c r="G312" s="286" t="s">
        <v>385</v>
      </c>
      <c r="H312" s="286">
        <v>30093000400</v>
      </c>
      <c r="I312" s="288">
        <v>73</v>
      </c>
      <c r="J312" s="288">
        <v>76</v>
      </c>
      <c r="K312" s="308">
        <v>78</v>
      </c>
    </row>
    <row r="313" spans="1:15" x14ac:dyDescent="0.3">
      <c r="A313" s="347" t="s">
        <v>37</v>
      </c>
      <c r="B313" s="347" t="s">
        <v>1516</v>
      </c>
      <c r="C313" s="354" t="s">
        <v>1877</v>
      </c>
      <c r="D313" s="286">
        <v>30035940200</v>
      </c>
      <c r="E313" s="346">
        <f>VLOOKUP(D313,'Upper Leg. by County then Tract'!$K$1:$L$319, 2,FALSE)</f>
        <v>20.3</v>
      </c>
      <c r="F313" s="348"/>
      <c r="G313" s="286" t="s">
        <v>169</v>
      </c>
      <c r="H313" s="286">
        <v>30093000500</v>
      </c>
      <c r="I313" s="288">
        <v>73</v>
      </c>
      <c r="J313" s="288">
        <v>76</v>
      </c>
    </row>
    <row r="314" spans="1:15" x14ac:dyDescent="0.3">
      <c r="A314" s="347" t="s">
        <v>37</v>
      </c>
      <c r="B314" s="347" t="s">
        <v>1516</v>
      </c>
      <c r="C314" s="354" t="s">
        <v>1877</v>
      </c>
      <c r="D314" s="286">
        <v>30035940400</v>
      </c>
      <c r="E314" s="346">
        <f>VLOOKUP(D314,'Upper Leg. by County then Tract'!$K$1:$L$319, 2,FALSE)</f>
        <v>18.8</v>
      </c>
      <c r="F314" s="348"/>
      <c r="G314" s="286" t="s">
        <v>171</v>
      </c>
      <c r="H314" s="286">
        <v>30093000600</v>
      </c>
      <c r="I314" s="288">
        <v>73</v>
      </c>
      <c r="J314" s="288">
        <v>74</v>
      </c>
    </row>
    <row r="315" spans="1:15" x14ac:dyDescent="0.3">
      <c r="A315" s="347" t="s">
        <v>37</v>
      </c>
      <c r="B315" s="347" t="s">
        <v>1506</v>
      </c>
      <c r="C315" s="354" t="s">
        <v>1888</v>
      </c>
      <c r="D315" s="286">
        <v>30035940200</v>
      </c>
      <c r="E315" s="346">
        <f>VLOOKUP(D315,'Upper Leg. by County then Tract'!$K$1:$L$319, 2,FALSE)</f>
        <v>20.3</v>
      </c>
      <c r="F315" s="348"/>
      <c r="G315" s="286" t="s">
        <v>387</v>
      </c>
      <c r="H315" s="286">
        <v>30093000700</v>
      </c>
      <c r="I315" s="288">
        <v>76</v>
      </c>
    </row>
    <row r="316" spans="1:15" ht="15" thickBot="1" x14ac:dyDescent="0.35">
      <c r="A316" s="347" t="s">
        <v>37</v>
      </c>
      <c r="B316" s="347" t="s">
        <v>1506</v>
      </c>
      <c r="C316" s="354" t="s">
        <v>1888</v>
      </c>
      <c r="D316" s="286">
        <v>30035940400</v>
      </c>
      <c r="E316" s="346">
        <f>VLOOKUP(D316,'Upper Leg. by County then Tract'!$K$1:$L$319, 2,FALSE)</f>
        <v>18.8</v>
      </c>
      <c r="F316" s="348"/>
      <c r="G316" s="176" t="s">
        <v>173</v>
      </c>
      <c r="H316" s="176">
        <v>30093000800</v>
      </c>
      <c r="I316" s="179">
        <v>71</v>
      </c>
      <c r="J316" s="179">
        <v>72</v>
      </c>
      <c r="K316" s="179">
        <v>73</v>
      </c>
      <c r="L316" s="179">
        <v>74</v>
      </c>
      <c r="M316" s="179">
        <v>76</v>
      </c>
      <c r="N316" s="179">
        <v>78</v>
      </c>
      <c r="O316" s="179"/>
    </row>
    <row r="317" spans="1:15" x14ac:dyDescent="0.3">
      <c r="A317" s="347" t="s">
        <v>37</v>
      </c>
      <c r="B317" s="347" t="s">
        <v>1506</v>
      </c>
      <c r="C317" s="354" t="s">
        <v>1888</v>
      </c>
      <c r="D317" s="286">
        <v>30035976000</v>
      </c>
      <c r="E317" s="346">
        <f>VLOOKUP(D317,'Upper Leg. by County then Tract'!$K$1:$L$319, 2,FALSE)</f>
        <v>55.2</v>
      </c>
      <c r="F317" s="348"/>
    </row>
    <row r="318" spans="1:15" x14ac:dyDescent="0.3">
      <c r="A318" s="347" t="s">
        <v>37</v>
      </c>
      <c r="B318" s="347" t="s">
        <v>1506</v>
      </c>
      <c r="C318" s="354" t="s">
        <v>1888</v>
      </c>
      <c r="D318" s="286">
        <v>30035980000</v>
      </c>
      <c r="E318" s="346">
        <f>VLOOKUP(D318,'Upper Leg. by County then Tract'!$K$1:$L$319, 2,FALSE)</f>
        <v>3.5</v>
      </c>
      <c r="F318" s="348"/>
    </row>
    <row r="319" spans="1:15" x14ac:dyDescent="0.3">
      <c r="A319" s="347" t="s">
        <v>37</v>
      </c>
      <c r="B319" s="347" t="s">
        <v>1517</v>
      </c>
      <c r="C319" s="354" t="s">
        <v>1889</v>
      </c>
      <c r="D319" s="286">
        <v>30035976000</v>
      </c>
      <c r="E319" s="346">
        <f>VLOOKUP(D319,'Upper Leg. by County then Tract'!$K$1:$L$319, 2,FALSE)</f>
        <v>55.2</v>
      </c>
      <c r="F319" s="348"/>
    </row>
    <row r="320" spans="1:15" x14ac:dyDescent="0.3">
      <c r="A320" s="353" t="s">
        <v>39</v>
      </c>
      <c r="C320" s="347"/>
      <c r="F320" s="348"/>
    </row>
    <row r="321" spans="1:15" x14ac:dyDescent="0.3">
      <c r="A321" s="347" t="s">
        <v>39</v>
      </c>
      <c r="B321" s="347" t="s">
        <v>1526</v>
      </c>
      <c r="C321" s="354" t="s">
        <v>1858</v>
      </c>
      <c r="D321" s="286">
        <v>30037000100</v>
      </c>
      <c r="E321" s="346">
        <f>VLOOKUP(D321,'Upper Leg. by County then Tract'!$K$1:$L$319, 2,FALSE)</f>
        <v>37.299999999999997</v>
      </c>
      <c r="F321" s="348"/>
    </row>
    <row r="322" spans="1:15" x14ac:dyDescent="0.3">
      <c r="A322" s="353" t="s">
        <v>41</v>
      </c>
      <c r="C322" s="347"/>
      <c r="F322" s="348"/>
    </row>
    <row r="323" spans="1:15" ht="18" x14ac:dyDescent="0.35">
      <c r="A323" s="347" t="s">
        <v>41</v>
      </c>
      <c r="B323" s="347" t="s">
        <v>1775</v>
      </c>
      <c r="C323" s="354" t="s">
        <v>1864</v>
      </c>
      <c r="D323" s="286">
        <v>30039961701</v>
      </c>
      <c r="E323" s="346">
        <f>VLOOKUP(D323,'Upper Leg. by County then Tract'!$K$1:$L$319, 2,FALSE)</f>
        <v>29.8</v>
      </c>
      <c r="F323" s="348"/>
      <c r="G323" s="355"/>
    </row>
    <row r="324" spans="1:15" ht="18" x14ac:dyDescent="0.35">
      <c r="A324" s="347" t="s">
        <v>41</v>
      </c>
      <c r="B324" s="347" t="s">
        <v>1775</v>
      </c>
      <c r="C324" s="354" t="s">
        <v>1864</v>
      </c>
      <c r="D324" s="286">
        <v>30039961702</v>
      </c>
      <c r="E324" s="346">
        <f>VLOOKUP(D324,'Upper Leg. by County then Tract'!$K$1:$L$319, 2,FALSE)</f>
        <v>26.4</v>
      </c>
      <c r="F324" s="348"/>
      <c r="G324" s="355" t="s">
        <v>97</v>
      </c>
    </row>
    <row r="325" spans="1:15" x14ac:dyDescent="0.3">
      <c r="A325" s="353" t="s">
        <v>43</v>
      </c>
      <c r="C325" s="347"/>
      <c r="F325" s="348"/>
      <c r="G325" s="286" t="s">
        <v>389</v>
      </c>
      <c r="H325" s="286">
        <v>30095966400</v>
      </c>
      <c r="I325" s="288">
        <v>57</v>
      </c>
      <c r="J325" s="288">
        <v>58</v>
      </c>
    </row>
    <row r="326" spans="1:15" x14ac:dyDescent="0.3">
      <c r="A326" s="347" t="s">
        <v>43</v>
      </c>
      <c r="B326" s="347" t="s">
        <v>1552</v>
      </c>
      <c r="C326" s="354" t="s">
        <v>1857</v>
      </c>
      <c r="D326" s="286">
        <v>30041040100</v>
      </c>
      <c r="E326" s="346">
        <f>VLOOKUP(D326,'Upper Leg. by County then Tract'!$K$1:$L$319, 2,FALSE)</f>
        <v>41.1</v>
      </c>
      <c r="F326" s="348"/>
      <c r="G326" s="286" t="s">
        <v>175</v>
      </c>
      <c r="H326" s="286">
        <v>30095966500</v>
      </c>
      <c r="I326" s="288">
        <v>57</v>
      </c>
      <c r="J326" s="288">
        <v>58</v>
      </c>
    </row>
    <row r="327" spans="1:15" ht="15" thickBot="1" x14ac:dyDescent="0.35">
      <c r="A327" s="347" t="s">
        <v>43</v>
      </c>
      <c r="B327" s="347" t="s">
        <v>1552</v>
      </c>
      <c r="C327" s="354" t="s">
        <v>1857</v>
      </c>
      <c r="D327" s="286">
        <v>30041040200</v>
      </c>
      <c r="E327" s="346">
        <f>VLOOKUP(D327,'Upper Leg. by County then Tract'!$K$1:$L$319, 2,FALSE)</f>
        <v>44.8</v>
      </c>
      <c r="F327" s="348"/>
      <c r="G327" s="176" t="s">
        <v>177</v>
      </c>
      <c r="H327" s="176">
        <v>30095966600</v>
      </c>
      <c r="I327" s="179">
        <v>57</v>
      </c>
      <c r="J327" s="179">
        <v>58</v>
      </c>
      <c r="K327" s="179"/>
      <c r="L327" s="179"/>
      <c r="M327" s="179"/>
      <c r="N327" s="179"/>
      <c r="O327" s="179"/>
    </row>
    <row r="328" spans="1:15" ht="18" x14ac:dyDescent="0.35">
      <c r="A328" s="347" t="s">
        <v>43</v>
      </c>
      <c r="B328" s="347" t="s">
        <v>1552</v>
      </c>
      <c r="C328" s="354" t="s">
        <v>1857</v>
      </c>
      <c r="D328" s="286">
        <v>30041940300</v>
      </c>
      <c r="E328" s="346">
        <f>VLOOKUP(D328,'Upper Leg. by County then Tract'!$K$1:$L$319, 2,FALSE)</f>
        <v>22.3</v>
      </c>
      <c r="F328" s="348"/>
      <c r="G328" s="355" t="s">
        <v>99</v>
      </c>
    </row>
    <row r="329" spans="1:15" ht="15" thickBot="1" x14ac:dyDescent="0.35">
      <c r="A329" s="347" t="s">
        <v>43</v>
      </c>
      <c r="B329" s="347" t="s">
        <v>1553</v>
      </c>
      <c r="C329" s="354" t="s">
        <v>1890</v>
      </c>
      <c r="D329" s="286">
        <v>30041040200</v>
      </c>
      <c r="E329" s="346">
        <f>VLOOKUP(D329,'Upper Leg. by County then Tract'!$K$1:$L$319, 2,FALSE)</f>
        <v>44.8</v>
      </c>
      <c r="F329" s="348"/>
      <c r="G329" s="176" t="s">
        <v>391</v>
      </c>
      <c r="H329" s="176">
        <v>30097967000</v>
      </c>
      <c r="I329" s="179">
        <v>57</v>
      </c>
      <c r="J329" s="179">
        <v>58</v>
      </c>
      <c r="K329" s="179">
        <v>59</v>
      </c>
      <c r="L329" s="179"/>
      <c r="M329" s="179"/>
      <c r="N329" s="179"/>
      <c r="O329" s="179"/>
    </row>
    <row r="330" spans="1:15" ht="18" x14ac:dyDescent="0.35">
      <c r="A330" s="347" t="s">
        <v>43</v>
      </c>
      <c r="B330" s="347" t="s">
        <v>1553</v>
      </c>
      <c r="C330" s="354" t="s">
        <v>1890</v>
      </c>
      <c r="D330" s="286">
        <v>30041040300</v>
      </c>
      <c r="E330" s="346">
        <f>VLOOKUP(D330,'Upper Leg. by County then Tract'!$K$1:$L$319, 2,FALSE)</f>
        <v>48.3</v>
      </c>
      <c r="F330" s="348"/>
      <c r="G330" s="355" t="s">
        <v>101</v>
      </c>
    </row>
    <row r="331" spans="1:15" x14ac:dyDescent="0.3">
      <c r="A331" s="347" t="s">
        <v>43</v>
      </c>
      <c r="B331" s="347" t="s">
        <v>1553</v>
      </c>
      <c r="C331" s="354" t="s">
        <v>1890</v>
      </c>
      <c r="D331" s="286">
        <v>30041040400</v>
      </c>
      <c r="E331" s="346">
        <f>VLOOKUP(D331,'Upper Leg. by County then Tract'!$K$1:$L$319, 2,FALSE)</f>
        <v>67.400000000000006</v>
      </c>
      <c r="F331" s="348"/>
      <c r="G331" s="286" t="s">
        <v>179</v>
      </c>
      <c r="H331" s="286">
        <v>30099000100</v>
      </c>
      <c r="I331" s="288">
        <v>17</v>
      </c>
    </row>
    <row r="332" spans="1:15" x14ac:dyDescent="0.3">
      <c r="A332" s="347" t="s">
        <v>43</v>
      </c>
      <c r="B332" s="347" t="s">
        <v>1553</v>
      </c>
      <c r="C332" s="354" t="s">
        <v>1890</v>
      </c>
      <c r="D332" s="286">
        <v>30041040500</v>
      </c>
      <c r="E332" s="346">
        <f>VLOOKUP(D332,'Upper Leg. by County then Tract'!$K$1:$L$319, 2,FALSE)</f>
        <v>75</v>
      </c>
      <c r="F332" s="348"/>
      <c r="G332" s="286" t="s">
        <v>181</v>
      </c>
      <c r="H332" s="286">
        <v>30099000200</v>
      </c>
      <c r="I332" s="288">
        <v>17</v>
      </c>
    </row>
    <row r="333" spans="1:15" ht="15" thickBot="1" x14ac:dyDescent="0.35">
      <c r="A333" s="347" t="s">
        <v>43</v>
      </c>
      <c r="B333" s="347" t="s">
        <v>1528</v>
      </c>
      <c r="C333" s="354" t="s">
        <v>1844</v>
      </c>
      <c r="D333" s="286">
        <v>30041040100</v>
      </c>
      <c r="E333" s="346">
        <f>VLOOKUP(D333,'Upper Leg. by County then Tract'!$K$1:$L$319, 2,FALSE)</f>
        <v>41.1</v>
      </c>
      <c r="F333" s="348"/>
      <c r="G333" s="176" t="s">
        <v>393</v>
      </c>
      <c r="H333" s="176">
        <v>30099000300</v>
      </c>
      <c r="I333" s="179">
        <v>17</v>
      </c>
      <c r="J333" s="179"/>
      <c r="K333" s="179"/>
      <c r="L333" s="179"/>
      <c r="M333" s="179"/>
      <c r="N333" s="179"/>
      <c r="O333" s="179"/>
    </row>
    <row r="334" spans="1:15" ht="18" x14ac:dyDescent="0.35">
      <c r="A334" s="347" t="s">
        <v>43</v>
      </c>
      <c r="B334" s="347" t="s">
        <v>1528</v>
      </c>
      <c r="C334" s="354" t="s">
        <v>1844</v>
      </c>
      <c r="D334" s="286">
        <v>30041040200</v>
      </c>
      <c r="E334" s="346">
        <f>VLOOKUP(D334,'Upper Leg. by County then Tract'!$K$1:$L$319, 2,FALSE)</f>
        <v>44.8</v>
      </c>
      <c r="F334" s="348"/>
      <c r="G334" s="355" t="s">
        <v>103</v>
      </c>
    </row>
    <row r="335" spans="1:15" x14ac:dyDescent="0.3">
      <c r="A335" s="347" t="s">
        <v>43</v>
      </c>
      <c r="B335" s="347" t="s">
        <v>1528</v>
      </c>
      <c r="C335" s="354" t="s">
        <v>1844</v>
      </c>
      <c r="D335" s="286">
        <v>30041040400</v>
      </c>
      <c r="E335" s="346">
        <f>VLOOKUP(D335,'Upper Leg. by County then Tract'!$K$1:$L$319, 2,FALSE)</f>
        <v>67.400000000000006</v>
      </c>
      <c r="F335" s="348"/>
      <c r="G335" s="286" t="s">
        <v>183</v>
      </c>
      <c r="H335" s="286">
        <v>30101000100</v>
      </c>
      <c r="I335" s="288">
        <v>18</v>
      </c>
    </row>
    <row r="336" spans="1:15" ht="15" thickBot="1" x14ac:dyDescent="0.35">
      <c r="A336" s="347" t="s">
        <v>43</v>
      </c>
      <c r="B336" s="347" t="s">
        <v>1528</v>
      </c>
      <c r="C336" s="354" t="s">
        <v>1844</v>
      </c>
      <c r="D336" s="286">
        <v>30041940300</v>
      </c>
      <c r="E336" s="346">
        <f>VLOOKUP(D336,'Upper Leg. by County then Tract'!$K$1:$L$319, 2,FALSE)</f>
        <v>22.3</v>
      </c>
      <c r="F336" s="348"/>
      <c r="G336" s="176" t="s">
        <v>185</v>
      </c>
      <c r="H336" s="176">
        <v>30101000200</v>
      </c>
      <c r="I336" s="179">
        <v>18</v>
      </c>
      <c r="J336" s="179"/>
      <c r="K336" s="179"/>
      <c r="L336" s="179"/>
      <c r="M336" s="179"/>
      <c r="N336" s="179"/>
      <c r="O336" s="179"/>
    </row>
    <row r="337" spans="1:15" ht="18" x14ac:dyDescent="0.35">
      <c r="A337" s="347" t="s">
        <v>43</v>
      </c>
      <c r="B337" s="347" t="s">
        <v>1529</v>
      </c>
      <c r="C337" s="354" t="s">
        <v>1845</v>
      </c>
      <c r="D337" s="286">
        <v>30041040200</v>
      </c>
      <c r="E337" s="346">
        <f>VLOOKUP(D337,'Upper Leg. by County then Tract'!$K$1:$L$319, 2,FALSE)</f>
        <v>44.8</v>
      </c>
      <c r="F337" s="348"/>
      <c r="G337" s="355" t="s">
        <v>105</v>
      </c>
    </row>
    <row r="338" spans="1:15" ht="15" thickBot="1" x14ac:dyDescent="0.35">
      <c r="A338" s="347" t="s">
        <v>43</v>
      </c>
      <c r="B338" s="347" t="s">
        <v>1529</v>
      </c>
      <c r="C338" s="354" t="s">
        <v>1845</v>
      </c>
      <c r="D338" s="286">
        <v>30041040300</v>
      </c>
      <c r="E338" s="346">
        <f>VLOOKUP(D338,'Upper Leg. by County then Tract'!$K$1:$L$319, 2,FALSE)</f>
        <v>48.3</v>
      </c>
      <c r="F338" s="348"/>
      <c r="G338" s="176" t="s">
        <v>187</v>
      </c>
      <c r="H338" s="176">
        <v>30103963500</v>
      </c>
      <c r="I338" s="179">
        <v>39</v>
      </c>
      <c r="J338" s="179"/>
      <c r="K338" s="179"/>
      <c r="L338" s="179"/>
      <c r="M338" s="179"/>
      <c r="N338" s="179"/>
      <c r="O338" s="179"/>
    </row>
    <row r="339" spans="1:15" ht="18" x14ac:dyDescent="0.35">
      <c r="A339" s="353" t="s">
        <v>45</v>
      </c>
      <c r="B339" s="347"/>
      <c r="C339" s="354"/>
      <c r="D339" s="286"/>
      <c r="F339" s="348"/>
      <c r="G339" s="355" t="s">
        <v>107</v>
      </c>
    </row>
    <row r="340" spans="1:15" x14ac:dyDescent="0.3">
      <c r="A340" s="347" t="s">
        <v>45</v>
      </c>
      <c r="B340" s="347" t="s">
        <v>1799</v>
      </c>
      <c r="C340" s="354" t="s">
        <v>1891</v>
      </c>
      <c r="D340" s="286">
        <v>30043962300</v>
      </c>
      <c r="E340" s="346">
        <f>VLOOKUP(D340,'Upper Leg. by County then Tract'!$K$1:$L$319, 2,FALSE)</f>
        <v>50.3</v>
      </c>
      <c r="F340" s="348"/>
      <c r="G340" s="286" t="s">
        <v>189</v>
      </c>
      <c r="H340" s="286">
        <v>30105100100</v>
      </c>
      <c r="I340" s="288">
        <v>31</v>
      </c>
      <c r="J340" s="288">
        <v>33</v>
      </c>
      <c r="K340" s="308">
        <v>34</v>
      </c>
    </row>
    <row r="341" spans="1:15" x14ac:dyDescent="0.3">
      <c r="A341" s="347" t="s">
        <v>45</v>
      </c>
      <c r="B341" s="347" t="s">
        <v>1839</v>
      </c>
      <c r="C341" s="354" t="s">
        <v>1892</v>
      </c>
      <c r="D341" s="286">
        <v>30043962201</v>
      </c>
      <c r="E341" s="346">
        <f>VLOOKUP(D341,'Upper Leg. by County then Tract'!$K$1:$L$319, 2,FALSE)</f>
        <v>80.599999999999994</v>
      </c>
      <c r="F341" s="348"/>
      <c r="G341" s="286" t="s">
        <v>395</v>
      </c>
      <c r="H341" s="286">
        <v>30105100500</v>
      </c>
      <c r="I341" s="288">
        <v>31</v>
      </c>
      <c r="J341" s="288">
        <v>33</v>
      </c>
      <c r="K341" s="308">
        <v>34</v>
      </c>
    </row>
    <row r="342" spans="1:15" ht="15" thickBot="1" x14ac:dyDescent="0.35">
      <c r="A342" s="347" t="s">
        <v>45</v>
      </c>
      <c r="B342" s="347" t="s">
        <v>1839</v>
      </c>
      <c r="C342" s="354" t="s">
        <v>1892</v>
      </c>
      <c r="D342" s="286">
        <v>30043962202</v>
      </c>
      <c r="E342" s="346">
        <f>VLOOKUP(D342,'Upper Leg. by County then Tract'!$K$1:$L$319, 2,FALSE)</f>
        <v>51.8</v>
      </c>
      <c r="F342" s="348"/>
      <c r="G342" s="176" t="s">
        <v>191</v>
      </c>
      <c r="H342" s="176">
        <v>30105940600</v>
      </c>
      <c r="I342" s="179">
        <v>31</v>
      </c>
      <c r="J342" s="179">
        <v>33</v>
      </c>
      <c r="K342" s="179">
        <v>34</v>
      </c>
      <c r="L342" s="179"/>
      <c r="M342" s="179"/>
      <c r="N342" s="179"/>
      <c r="O342" s="179"/>
    </row>
    <row r="343" spans="1:15" ht="18" x14ac:dyDescent="0.35">
      <c r="A343" s="347" t="s">
        <v>45</v>
      </c>
      <c r="B343" s="347" t="s">
        <v>1839</v>
      </c>
      <c r="C343" s="354" t="s">
        <v>1892</v>
      </c>
      <c r="D343" s="286">
        <v>30043962300</v>
      </c>
      <c r="E343" s="346">
        <f>VLOOKUP(D343,'Upper Leg. by County then Tract'!$K$1:$L$319, 2,FALSE)</f>
        <v>50.3</v>
      </c>
      <c r="F343" s="348"/>
      <c r="G343" s="355" t="s">
        <v>109</v>
      </c>
    </row>
    <row r="344" spans="1:15" ht="15" thickBot="1" x14ac:dyDescent="0.35">
      <c r="A344" s="353" t="s">
        <v>47</v>
      </c>
      <c r="C344" s="347"/>
      <c r="E344" s="286"/>
      <c r="F344" s="348"/>
      <c r="G344" s="176" t="s">
        <v>397</v>
      </c>
      <c r="H344" s="176">
        <v>30107000100</v>
      </c>
      <c r="I344" s="179">
        <v>30</v>
      </c>
      <c r="J344" s="179"/>
      <c r="K344" s="179"/>
      <c r="L344" s="179"/>
      <c r="M344" s="179"/>
      <c r="N344" s="179"/>
      <c r="O344" s="179"/>
    </row>
    <row r="345" spans="1:15" ht="18" x14ac:dyDescent="0.35">
      <c r="A345" s="347" t="s">
        <v>47</v>
      </c>
      <c r="B345" s="347" t="s">
        <v>1526</v>
      </c>
      <c r="C345" s="354" t="s">
        <v>1858</v>
      </c>
      <c r="D345" s="286">
        <v>30045000100</v>
      </c>
      <c r="E345" s="346">
        <f>VLOOKUP(D345,'Upper Leg. by County then Tract'!$K$1:$L$319, 2,FALSE)</f>
        <v>39.4</v>
      </c>
      <c r="F345" s="348"/>
      <c r="G345" s="355" t="s">
        <v>111</v>
      </c>
    </row>
    <row r="346" spans="1:15" ht="15" thickBot="1" x14ac:dyDescent="0.35">
      <c r="A346" s="353" t="s">
        <v>49</v>
      </c>
      <c r="C346" s="347"/>
      <c r="E346" s="286"/>
      <c r="F346" s="348"/>
      <c r="G346" s="176" t="s">
        <v>193</v>
      </c>
      <c r="H346" s="176">
        <v>30109000100</v>
      </c>
      <c r="I346" s="179">
        <v>36</v>
      </c>
      <c r="J346" s="179"/>
      <c r="K346" s="179"/>
      <c r="L346" s="179"/>
      <c r="M346" s="179"/>
      <c r="N346" s="179"/>
      <c r="O346" s="179"/>
    </row>
    <row r="347" spans="1:15" ht="18" x14ac:dyDescent="0.35">
      <c r="A347" s="347" t="s">
        <v>49</v>
      </c>
      <c r="B347" s="347" t="s">
        <v>1511</v>
      </c>
      <c r="C347" s="354" t="s">
        <v>1874</v>
      </c>
      <c r="D347" s="286">
        <v>30047000100</v>
      </c>
      <c r="E347" s="346">
        <f>VLOOKUP(D347,'Upper Leg. by County then Tract'!$K$1:$L$319, 2,FALSE)</f>
        <v>31.6</v>
      </c>
      <c r="F347" s="348"/>
      <c r="G347" s="355" t="s">
        <v>113</v>
      </c>
    </row>
    <row r="348" spans="1:15" x14ac:dyDescent="0.3">
      <c r="A348" s="347" t="s">
        <v>49</v>
      </c>
      <c r="B348" s="347" t="s">
        <v>1511</v>
      </c>
      <c r="C348" s="354" t="s">
        <v>1874</v>
      </c>
      <c r="D348" s="286">
        <v>30047000200</v>
      </c>
      <c r="E348" s="346">
        <f>VLOOKUP(D348,'Upper Leg. by County then Tract'!$K$1:$L$319, 2,FALSE)</f>
        <v>26.6</v>
      </c>
      <c r="F348" s="348"/>
      <c r="G348" s="286" t="s">
        <v>195</v>
      </c>
      <c r="H348" s="286">
        <v>30111000200</v>
      </c>
      <c r="I348" s="288">
        <v>43</v>
      </c>
      <c r="J348" s="288">
        <v>45</v>
      </c>
      <c r="K348" s="308">
        <v>47</v>
      </c>
      <c r="L348" s="308">
        <v>49</v>
      </c>
    </row>
    <row r="349" spans="1:15" x14ac:dyDescent="0.3">
      <c r="A349" s="347" t="s">
        <v>49</v>
      </c>
      <c r="B349" s="347" t="s">
        <v>1513</v>
      </c>
      <c r="C349" s="354" t="s">
        <v>1893</v>
      </c>
      <c r="D349" s="286">
        <v>30047000200</v>
      </c>
      <c r="E349" s="346">
        <f>VLOOKUP(D349,'Upper Leg. by County then Tract'!$K$1:$L$319, 2,FALSE)</f>
        <v>26.6</v>
      </c>
      <c r="F349" s="348"/>
      <c r="G349" s="286" t="s">
        <v>399</v>
      </c>
      <c r="H349" s="286">
        <v>30111000300</v>
      </c>
      <c r="I349" s="288">
        <v>49</v>
      </c>
      <c r="J349" s="288">
        <v>50</v>
      </c>
      <c r="K349" s="308">
        <v>52</v>
      </c>
    </row>
    <row r="350" spans="1:15" x14ac:dyDescent="0.3">
      <c r="A350" s="347" t="s">
        <v>49</v>
      </c>
      <c r="B350" s="347" t="s">
        <v>1513</v>
      </c>
      <c r="C350" s="354" t="s">
        <v>1893</v>
      </c>
      <c r="D350" s="286">
        <v>30047940304</v>
      </c>
      <c r="E350" s="346">
        <f>VLOOKUP(D350,'Upper Leg. by County then Tract'!$K$1:$L$319, 2,FALSE)</f>
        <v>29.4</v>
      </c>
      <c r="F350" s="348"/>
      <c r="G350" s="286" t="s">
        <v>197</v>
      </c>
      <c r="H350" s="286">
        <v>30111000401</v>
      </c>
      <c r="I350" s="288">
        <v>49</v>
      </c>
      <c r="J350" s="288">
        <v>50</v>
      </c>
    </row>
    <row r="351" spans="1:15" x14ac:dyDescent="0.3">
      <c r="A351" s="347" t="s">
        <v>49</v>
      </c>
      <c r="B351" s="347" t="s">
        <v>1513</v>
      </c>
      <c r="C351" s="354" t="s">
        <v>1893</v>
      </c>
      <c r="D351" s="286">
        <v>30047940305</v>
      </c>
      <c r="E351" s="346">
        <f>VLOOKUP(D351,'Upper Leg. by County then Tract'!$K$1:$L$319, 2,FALSE)</f>
        <v>56.4</v>
      </c>
      <c r="F351" s="348"/>
      <c r="G351" s="286" t="s">
        <v>401</v>
      </c>
      <c r="H351" s="286">
        <v>30111000402</v>
      </c>
      <c r="I351" s="288">
        <v>47</v>
      </c>
      <c r="J351" s="288">
        <v>48</v>
      </c>
      <c r="K351" s="308">
        <v>49</v>
      </c>
      <c r="L351" s="308">
        <v>50</v>
      </c>
    </row>
    <row r="352" spans="1:15" x14ac:dyDescent="0.3">
      <c r="A352" s="347" t="s">
        <v>49</v>
      </c>
      <c r="B352" s="347" t="s">
        <v>1513</v>
      </c>
      <c r="C352" s="354" t="s">
        <v>1893</v>
      </c>
      <c r="D352" s="286">
        <v>30047940306</v>
      </c>
      <c r="E352" s="346">
        <f>VLOOKUP(D352,'Upper Leg. by County then Tract'!$K$1:$L$319, 2,FALSE)</f>
        <v>32.5</v>
      </c>
      <c r="F352" s="348"/>
      <c r="G352" s="286" t="s">
        <v>199</v>
      </c>
      <c r="H352" s="286">
        <v>30111000500</v>
      </c>
      <c r="I352" s="288">
        <v>47</v>
      </c>
      <c r="J352" s="288">
        <v>48</v>
      </c>
    </row>
    <row r="353" spans="1:14" x14ac:dyDescent="0.3">
      <c r="A353" s="347" t="s">
        <v>49</v>
      </c>
      <c r="B353" s="347" t="s">
        <v>1513</v>
      </c>
      <c r="C353" s="354" t="s">
        <v>1893</v>
      </c>
      <c r="D353" s="286">
        <v>30047940307</v>
      </c>
      <c r="E353" s="346">
        <f>VLOOKUP(D353,'Upper Leg. by County then Tract'!$K$1:$L$319, 2,FALSE)</f>
        <v>46.1</v>
      </c>
      <c r="F353" s="348"/>
      <c r="G353" s="286" t="s">
        <v>201</v>
      </c>
      <c r="H353" s="286">
        <v>30111000600</v>
      </c>
      <c r="I353" s="288">
        <v>47</v>
      </c>
    </row>
    <row r="354" spans="1:14" x14ac:dyDescent="0.3">
      <c r="A354" s="347" t="s">
        <v>49</v>
      </c>
      <c r="B354" s="347" t="s">
        <v>1513</v>
      </c>
      <c r="C354" s="354" t="s">
        <v>1893</v>
      </c>
      <c r="D354" s="286">
        <v>30047940400</v>
      </c>
      <c r="E354" s="346">
        <f>VLOOKUP(D354,'Upper Leg. by County then Tract'!$K$1:$L$319, 2,FALSE)</f>
        <v>38.1</v>
      </c>
      <c r="F354" s="348"/>
      <c r="G354" s="286" t="s">
        <v>403</v>
      </c>
      <c r="H354" s="286">
        <v>30111000701</v>
      </c>
      <c r="I354" s="288">
        <v>43</v>
      </c>
      <c r="J354" s="288">
        <v>44</v>
      </c>
      <c r="K354" s="308">
        <v>45</v>
      </c>
    </row>
    <row r="355" spans="1:14" x14ac:dyDescent="0.3">
      <c r="A355" s="347" t="s">
        <v>49</v>
      </c>
      <c r="B355" s="347" t="s">
        <v>1516</v>
      </c>
      <c r="C355" s="354" t="s">
        <v>1877</v>
      </c>
      <c r="D355" s="286">
        <v>30047000100</v>
      </c>
      <c r="E355" s="346">
        <f>VLOOKUP(D355,'Upper Leg. by County then Tract'!$K$1:$L$319, 2,FALSE)</f>
        <v>31.6</v>
      </c>
      <c r="F355" s="348"/>
      <c r="G355" s="286" t="s">
        <v>419</v>
      </c>
      <c r="H355" s="286">
        <v>30111000704</v>
      </c>
      <c r="I355" s="288">
        <v>44</v>
      </c>
      <c r="J355" s="288">
        <v>45</v>
      </c>
      <c r="K355" s="308">
        <v>47</v>
      </c>
    </row>
    <row r="356" spans="1:14" x14ac:dyDescent="0.3">
      <c r="A356" s="347" t="s">
        <v>49</v>
      </c>
      <c r="B356" s="347" t="s">
        <v>1516</v>
      </c>
      <c r="C356" s="354" t="s">
        <v>1877</v>
      </c>
      <c r="D356" s="286">
        <v>30047940304</v>
      </c>
      <c r="E356" s="346">
        <f>VLOOKUP(D356,'Upper Leg. by County then Tract'!$K$1:$L$319, 2,FALSE)</f>
        <v>29.4</v>
      </c>
      <c r="F356" s="348"/>
      <c r="G356" s="286" t="s">
        <v>203</v>
      </c>
      <c r="H356" s="286">
        <v>30111000705</v>
      </c>
      <c r="I356" s="288">
        <v>44</v>
      </c>
      <c r="J356" s="288">
        <v>45</v>
      </c>
    </row>
    <row r="357" spans="1:14" x14ac:dyDescent="0.3">
      <c r="A357" s="347" t="s">
        <v>49</v>
      </c>
      <c r="B357" s="347" t="s">
        <v>1516</v>
      </c>
      <c r="C357" s="354" t="s">
        <v>1877</v>
      </c>
      <c r="D357" s="286">
        <v>30047940305</v>
      </c>
      <c r="E357" s="346">
        <f>VLOOKUP(D357,'Upper Leg. by County then Tract'!$K$1:$L$319, 2,FALSE)</f>
        <v>56.4</v>
      </c>
      <c r="F357" s="348"/>
      <c r="G357" s="286" t="s">
        <v>405</v>
      </c>
      <c r="H357" s="286">
        <v>30111000706</v>
      </c>
      <c r="I357" s="288">
        <v>43</v>
      </c>
      <c r="J357" s="288">
        <v>44</v>
      </c>
    </row>
    <row r="358" spans="1:14" x14ac:dyDescent="0.3">
      <c r="A358" s="347" t="s">
        <v>49</v>
      </c>
      <c r="B358" s="347" t="s">
        <v>1516</v>
      </c>
      <c r="C358" s="354" t="s">
        <v>1877</v>
      </c>
      <c r="D358" s="286">
        <v>30047940400</v>
      </c>
      <c r="E358" s="346">
        <f>VLOOKUP(D358,'Upper Leg. by County then Tract'!$K$1:$L$319, 2,FALSE)</f>
        <v>38.1</v>
      </c>
      <c r="F358" s="348"/>
      <c r="G358" s="286" t="s">
        <v>427</v>
      </c>
      <c r="H358" s="286">
        <v>30111000707</v>
      </c>
      <c r="I358" s="288">
        <v>43</v>
      </c>
      <c r="J358" s="288">
        <v>45</v>
      </c>
    </row>
    <row r="359" spans="1:14" x14ac:dyDescent="0.3">
      <c r="A359" s="347" t="s">
        <v>49</v>
      </c>
      <c r="B359" s="347" t="s">
        <v>1516</v>
      </c>
      <c r="C359" s="354" t="s">
        <v>1877</v>
      </c>
      <c r="D359" s="286">
        <v>30047940500</v>
      </c>
      <c r="E359" s="346">
        <f>VLOOKUP(D359,'Upper Leg. by County then Tract'!$K$1:$L$319, 2,FALSE)</f>
        <v>54.1</v>
      </c>
      <c r="F359" s="348"/>
      <c r="G359" s="286" t="s">
        <v>407</v>
      </c>
      <c r="H359" s="286">
        <v>30111000708</v>
      </c>
      <c r="I359" s="288">
        <v>43</v>
      </c>
      <c r="J359" s="288">
        <v>45</v>
      </c>
    </row>
    <row r="360" spans="1:14" x14ac:dyDescent="0.3">
      <c r="A360" s="347" t="s">
        <v>49</v>
      </c>
      <c r="B360" s="347" t="s">
        <v>1516</v>
      </c>
      <c r="C360" s="354" t="s">
        <v>1877</v>
      </c>
      <c r="D360" s="286">
        <v>30047940600</v>
      </c>
      <c r="E360" s="346">
        <f>VLOOKUP(D360,'Upper Leg. by County then Tract'!$K$1:$L$319, 2,FALSE)</f>
        <v>46.3</v>
      </c>
      <c r="F360" s="348"/>
      <c r="G360" s="286" t="s">
        <v>207</v>
      </c>
      <c r="H360" s="286">
        <v>30111000800</v>
      </c>
      <c r="I360" s="288">
        <v>56</v>
      </c>
    </row>
    <row r="361" spans="1:14" x14ac:dyDescent="0.3">
      <c r="A361" s="347" t="s">
        <v>49</v>
      </c>
      <c r="B361" s="347" t="s">
        <v>1516</v>
      </c>
      <c r="C361" s="354" t="s">
        <v>1877</v>
      </c>
      <c r="D361" s="286">
        <v>30047940700</v>
      </c>
      <c r="E361" s="346">
        <f>VLOOKUP(D361,'Upper Leg. by County then Tract'!$K$1:$L$319, 2,FALSE)</f>
        <v>41.4</v>
      </c>
      <c r="F361" s="348"/>
      <c r="G361" s="286" t="s">
        <v>209</v>
      </c>
      <c r="H361" s="286">
        <v>30111000901</v>
      </c>
      <c r="I361" s="288">
        <v>51</v>
      </c>
      <c r="J361" s="288">
        <v>52</v>
      </c>
    </row>
    <row r="362" spans="1:14" x14ac:dyDescent="0.3">
      <c r="A362" s="347" t="s">
        <v>49</v>
      </c>
      <c r="B362" s="347" t="s">
        <v>1797</v>
      </c>
      <c r="C362" s="354" t="s">
        <v>1894</v>
      </c>
      <c r="D362" s="286">
        <v>30047940304</v>
      </c>
      <c r="E362" s="346">
        <f>VLOOKUP(D362,'Upper Leg. by County then Tract'!$K$1:$L$319, 2,FALSE)</f>
        <v>29.4</v>
      </c>
      <c r="F362" s="348"/>
      <c r="G362" s="286" t="s">
        <v>211</v>
      </c>
      <c r="H362" s="286">
        <v>30111000902</v>
      </c>
      <c r="I362" s="288">
        <v>51</v>
      </c>
      <c r="J362" s="288">
        <v>52</v>
      </c>
    </row>
    <row r="363" spans="1:14" x14ac:dyDescent="0.3">
      <c r="A363" s="347" t="s">
        <v>49</v>
      </c>
      <c r="B363" s="347" t="s">
        <v>1797</v>
      </c>
      <c r="C363" s="354" t="s">
        <v>1894</v>
      </c>
      <c r="D363" s="286">
        <v>30047940305</v>
      </c>
      <c r="E363" s="346">
        <f>VLOOKUP(D363,'Upper Leg. by County then Tract'!$K$1:$L$319, 2,FALSE)</f>
        <v>56.4</v>
      </c>
      <c r="F363" s="348"/>
      <c r="G363" s="286" t="s">
        <v>205</v>
      </c>
      <c r="H363" s="286">
        <v>30111001000</v>
      </c>
      <c r="I363" s="288">
        <v>49</v>
      </c>
      <c r="J363" s="288">
        <v>50</v>
      </c>
      <c r="K363" s="308">
        <v>52</v>
      </c>
    </row>
    <row r="364" spans="1:14" x14ac:dyDescent="0.3">
      <c r="A364" s="347" t="s">
        <v>49</v>
      </c>
      <c r="B364" s="347" t="s">
        <v>1797</v>
      </c>
      <c r="C364" s="354" t="s">
        <v>1894</v>
      </c>
      <c r="D364" s="286">
        <v>30047940306</v>
      </c>
      <c r="E364" s="346">
        <f>VLOOKUP(D364,'Upper Leg. by County then Tract'!$K$1:$L$319, 2,FALSE)</f>
        <v>32.5</v>
      </c>
      <c r="F364" s="348"/>
      <c r="G364" s="286" t="s">
        <v>213</v>
      </c>
      <c r="H364" s="286">
        <v>30111001100</v>
      </c>
      <c r="I364" s="288">
        <v>49</v>
      </c>
      <c r="J364" s="288">
        <v>50</v>
      </c>
    </row>
    <row r="365" spans="1:14" x14ac:dyDescent="0.3">
      <c r="A365" s="347" t="s">
        <v>49</v>
      </c>
      <c r="B365" s="347" t="s">
        <v>1797</v>
      </c>
      <c r="C365" s="354" t="s">
        <v>1894</v>
      </c>
      <c r="D365" s="286">
        <v>30047940307</v>
      </c>
      <c r="E365" s="346">
        <f>VLOOKUP(D365,'Upper Leg. by County then Tract'!$K$1:$L$319, 2,FALSE)</f>
        <v>46.1</v>
      </c>
      <c r="F365" s="348"/>
      <c r="G365" s="286" t="s">
        <v>215</v>
      </c>
      <c r="H365" s="286">
        <v>30111001200</v>
      </c>
      <c r="I365" s="288">
        <v>47</v>
      </c>
      <c r="J365" s="288">
        <v>48</v>
      </c>
    </row>
    <row r="366" spans="1:14" x14ac:dyDescent="0.3">
      <c r="A366" s="347" t="s">
        <v>49</v>
      </c>
      <c r="B366" s="347" t="s">
        <v>1797</v>
      </c>
      <c r="C366" s="354" t="s">
        <v>1894</v>
      </c>
      <c r="D366" s="286">
        <v>30047940400</v>
      </c>
      <c r="E366" s="346">
        <f>VLOOKUP(D366,'Upper Leg. by County then Tract'!$K$1:$L$319, 2,FALSE)</f>
        <v>38.1</v>
      </c>
      <c r="F366" s="348"/>
      <c r="G366" s="286" t="s">
        <v>217</v>
      </c>
      <c r="H366" s="286">
        <v>30111001300</v>
      </c>
      <c r="I366" s="288">
        <v>46</v>
      </c>
      <c r="J366" s="288">
        <v>47</v>
      </c>
      <c r="K366" s="308">
        <v>48</v>
      </c>
    </row>
    <row r="367" spans="1:14" x14ac:dyDescent="0.3">
      <c r="A367" s="347" t="s">
        <v>49</v>
      </c>
      <c r="B367" s="347" t="s">
        <v>1797</v>
      </c>
      <c r="C367" s="354" t="s">
        <v>1894</v>
      </c>
      <c r="D367" s="286">
        <v>30047940500</v>
      </c>
      <c r="E367" s="346">
        <f>VLOOKUP(D367,'Upper Leg. by County then Tract'!$K$1:$L$319, 2,FALSE)</f>
        <v>54.1</v>
      </c>
      <c r="F367" s="348"/>
      <c r="G367" s="286" t="s">
        <v>219</v>
      </c>
      <c r="H367" s="286">
        <v>30111001402</v>
      </c>
      <c r="I367" s="288">
        <v>40</v>
      </c>
      <c r="J367" s="288">
        <v>43</v>
      </c>
      <c r="K367" s="308">
        <v>44</v>
      </c>
      <c r="L367" s="308">
        <v>45</v>
      </c>
      <c r="M367" s="308">
        <v>46</v>
      </c>
      <c r="N367" s="308">
        <v>53</v>
      </c>
    </row>
    <row r="368" spans="1:14" x14ac:dyDescent="0.3">
      <c r="A368" s="347" t="s">
        <v>49</v>
      </c>
      <c r="B368" s="347" t="s">
        <v>1797</v>
      </c>
      <c r="C368" s="354" t="s">
        <v>1894</v>
      </c>
      <c r="D368" s="286">
        <v>30047940600</v>
      </c>
      <c r="E368" s="346">
        <f>VLOOKUP(D368,'Upper Leg. by County then Tract'!$K$1:$L$319, 2,FALSE)</f>
        <v>46.3</v>
      </c>
      <c r="F368" s="348"/>
      <c r="G368" s="286" t="s">
        <v>421</v>
      </c>
      <c r="H368" s="286">
        <v>30111001403</v>
      </c>
      <c r="I368" s="288">
        <v>40</v>
      </c>
      <c r="J368" s="288">
        <v>51</v>
      </c>
      <c r="K368" s="308">
        <v>53</v>
      </c>
      <c r="L368" s="308">
        <v>54</v>
      </c>
      <c r="M368" s="308">
        <v>55</v>
      </c>
    </row>
    <row r="369" spans="1:15" x14ac:dyDescent="0.3">
      <c r="A369" s="347" t="s">
        <v>49</v>
      </c>
      <c r="B369" s="347" t="s">
        <v>1797</v>
      </c>
      <c r="C369" s="354" t="s">
        <v>1894</v>
      </c>
      <c r="D369" s="286">
        <v>30047940700</v>
      </c>
      <c r="E369" s="346">
        <f>VLOOKUP(D369,'Upper Leg. by County then Tract'!$K$1:$L$319, 2,FALSE)</f>
        <v>41.4</v>
      </c>
      <c r="F369" s="348"/>
      <c r="G369" s="286" t="s">
        <v>221</v>
      </c>
      <c r="H369" s="286">
        <v>30111001404</v>
      </c>
      <c r="I369" s="288">
        <v>40</v>
      </c>
      <c r="J369" s="288">
        <v>51</v>
      </c>
      <c r="K369" s="308">
        <v>53</v>
      </c>
      <c r="L369" s="308">
        <v>54</v>
      </c>
      <c r="M369" s="308">
        <v>55</v>
      </c>
    </row>
    <row r="370" spans="1:15" x14ac:dyDescent="0.3">
      <c r="A370" s="353" t="s">
        <v>1741</v>
      </c>
      <c r="C370" s="347"/>
      <c r="F370" s="348"/>
      <c r="G370" s="286" t="s">
        <v>223</v>
      </c>
      <c r="H370" s="286">
        <v>30111001501</v>
      </c>
      <c r="I370" s="288">
        <v>39</v>
      </c>
      <c r="J370" s="288">
        <v>40</v>
      </c>
      <c r="K370" s="308">
        <v>43</v>
      </c>
      <c r="L370" s="308">
        <v>45</v>
      </c>
    </row>
    <row r="371" spans="1:15" x14ac:dyDescent="0.3">
      <c r="A371" s="347" t="s">
        <v>1741</v>
      </c>
      <c r="B371" s="347" t="s">
        <v>1507</v>
      </c>
      <c r="C371" s="354" t="s">
        <v>1895</v>
      </c>
      <c r="D371" s="286">
        <v>30049000100</v>
      </c>
      <c r="E371" s="346">
        <f>VLOOKUP(D371,'Upper Leg. by County then Tract'!$K$1:$L$319, 2,FALSE)</f>
        <v>31.4</v>
      </c>
      <c r="F371" s="348"/>
      <c r="G371" s="286" t="s">
        <v>225</v>
      </c>
      <c r="H371" s="286">
        <v>30111001502</v>
      </c>
      <c r="I371" s="288">
        <v>39</v>
      </c>
      <c r="J371" s="288">
        <v>40</v>
      </c>
      <c r="K371" s="308">
        <v>42</v>
      </c>
    </row>
    <row r="372" spans="1:15" x14ac:dyDescent="0.3">
      <c r="A372" s="347" t="s">
        <v>1741</v>
      </c>
      <c r="B372" s="347" t="s">
        <v>1507</v>
      </c>
      <c r="C372" s="354" t="s">
        <v>1895</v>
      </c>
      <c r="D372" s="286">
        <v>30049000300</v>
      </c>
      <c r="E372" s="346">
        <f>VLOOKUP(D372,'Upper Leg. by County then Tract'!$K$1:$L$319, 2,FALSE)</f>
        <v>43.6</v>
      </c>
      <c r="F372" s="348"/>
      <c r="G372" s="286" t="s">
        <v>227</v>
      </c>
      <c r="H372" s="286">
        <v>30111001702</v>
      </c>
      <c r="I372" s="288">
        <v>49</v>
      </c>
      <c r="J372" s="288">
        <v>50</v>
      </c>
      <c r="K372" s="308">
        <v>51</v>
      </c>
      <c r="L372" s="308">
        <v>52</v>
      </c>
    </row>
    <row r="373" spans="1:15" x14ac:dyDescent="0.3">
      <c r="A373" s="347" t="s">
        <v>1741</v>
      </c>
      <c r="B373" s="347" t="s">
        <v>1771</v>
      </c>
      <c r="C373" s="354" t="s">
        <v>1846</v>
      </c>
      <c r="D373" s="286">
        <v>30049000300</v>
      </c>
      <c r="E373" s="346">
        <f>VLOOKUP(D373,'Upper Leg. by County then Tract'!$K$1:$L$319, 2,FALSE)</f>
        <v>43.6</v>
      </c>
      <c r="F373" s="348"/>
      <c r="G373" s="286" t="s">
        <v>229</v>
      </c>
      <c r="H373" s="286">
        <v>30111001703</v>
      </c>
      <c r="I373" s="288">
        <v>51</v>
      </c>
      <c r="J373" s="288">
        <v>54</v>
      </c>
    </row>
    <row r="374" spans="1:15" x14ac:dyDescent="0.3">
      <c r="A374" s="347" t="s">
        <v>1741</v>
      </c>
      <c r="B374" s="347" t="s">
        <v>1771</v>
      </c>
      <c r="C374" s="354" t="s">
        <v>1846</v>
      </c>
      <c r="D374" s="286">
        <v>30049001201</v>
      </c>
      <c r="E374" s="346">
        <f>VLOOKUP(D374,'Upper Leg. by County then Tract'!$K$1:$L$319, 2,FALSE)</f>
        <v>65.3</v>
      </c>
      <c r="F374" s="348"/>
      <c r="G374" s="286" t="s">
        <v>231</v>
      </c>
      <c r="H374" s="286">
        <v>30111001704</v>
      </c>
      <c r="I374" s="288">
        <v>51</v>
      </c>
      <c r="J374" s="288">
        <v>52</v>
      </c>
      <c r="K374" s="308">
        <v>54</v>
      </c>
    </row>
    <row r="375" spans="1:15" x14ac:dyDescent="0.3">
      <c r="A375" s="347" t="s">
        <v>1741</v>
      </c>
      <c r="B375" s="347" t="s">
        <v>1771</v>
      </c>
      <c r="C375" s="354" t="s">
        <v>1846</v>
      </c>
      <c r="D375" s="286">
        <v>30049001202</v>
      </c>
      <c r="E375" s="346">
        <f>VLOOKUP(D375,'Upper Leg. by County then Tract'!$K$1:$L$319, 2,FALSE)</f>
        <v>68.8</v>
      </c>
      <c r="F375" s="348"/>
      <c r="G375" s="286" t="s">
        <v>233</v>
      </c>
      <c r="H375" s="286">
        <v>30111001801</v>
      </c>
      <c r="I375" s="288">
        <v>46</v>
      </c>
      <c r="J375" s="288">
        <v>53</v>
      </c>
    </row>
    <row r="376" spans="1:15" x14ac:dyDescent="0.3">
      <c r="A376" s="347" t="s">
        <v>1741</v>
      </c>
      <c r="B376" s="347" t="s">
        <v>1792</v>
      </c>
      <c r="C376" s="354" t="s">
        <v>1896</v>
      </c>
      <c r="D376" s="286">
        <v>30049000501</v>
      </c>
      <c r="E376" s="346">
        <f>VLOOKUP(D376,'Upper Leg. by County then Tract'!$K$1:$L$319, 2,FALSE)</f>
        <v>76.5</v>
      </c>
      <c r="F376" s="348"/>
      <c r="G376" s="286" t="s">
        <v>235</v>
      </c>
      <c r="H376" s="286">
        <v>30111001803</v>
      </c>
      <c r="I376" s="288">
        <v>50</v>
      </c>
      <c r="J376" s="288">
        <v>52</v>
      </c>
      <c r="K376" s="308">
        <v>54</v>
      </c>
    </row>
    <row r="377" spans="1:15" x14ac:dyDescent="0.3">
      <c r="A377" s="347" t="s">
        <v>1741</v>
      </c>
      <c r="B377" s="347" t="s">
        <v>1792</v>
      </c>
      <c r="C377" s="354" t="s">
        <v>1896</v>
      </c>
      <c r="D377" s="286">
        <v>30049000503</v>
      </c>
      <c r="E377" s="346">
        <f>VLOOKUP(D377,'Upper Leg. by County then Tract'!$K$1:$L$319, 2,FALSE)</f>
        <v>69.3</v>
      </c>
      <c r="F377" s="348"/>
      <c r="G377" s="286" t="s">
        <v>237</v>
      </c>
      <c r="H377" s="286">
        <v>30111001804</v>
      </c>
      <c r="I377" s="288">
        <v>52</v>
      </c>
      <c r="J377" s="288">
        <v>54</v>
      </c>
    </row>
    <row r="378" spans="1:15" x14ac:dyDescent="0.3">
      <c r="A378" s="347" t="s">
        <v>1741</v>
      </c>
      <c r="B378" s="347" t="s">
        <v>1792</v>
      </c>
      <c r="C378" s="354" t="s">
        <v>1896</v>
      </c>
      <c r="D378" s="286">
        <v>30049000504</v>
      </c>
      <c r="E378" s="346">
        <f>VLOOKUP(D378,'Upper Leg. by County then Tract'!$K$1:$L$319, 2,FALSE)</f>
        <v>79.900000000000006</v>
      </c>
      <c r="F378" s="348"/>
      <c r="G378" s="286" t="s">
        <v>429</v>
      </c>
      <c r="H378" s="286">
        <v>30111001805</v>
      </c>
      <c r="I378" s="288">
        <v>46</v>
      </c>
      <c r="J378" s="288">
        <v>54</v>
      </c>
    </row>
    <row r="379" spans="1:15" x14ac:dyDescent="0.3">
      <c r="A379" s="347" t="s">
        <v>1741</v>
      </c>
      <c r="B379" s="347" t="s">
        <v>1792</v>
      </c>
      <c r="C379" s="354" t="s">
        <v>1896</v>
      </c>
      <c r="D379" s="286">
        <v>30049000600</v>
      </c>
      <c r="E379" s="346">
        <f>VLOOKUP(D379,'Upper Leg. by County then Tract'!$K$1:$L$319, 2,FALSE)</f>
        <v>70.599999999999994</v>
      </c>
      <c r="F379" s="348"/>
      <c r="G379" s="286" t="s">
        <v>409</v>
      </c>
      <c r="H379" s="286">
        <v>30111001806</v>
      </c>
      <c r="I379" s="288">
        <v>46</v>
      </c>
      <c r="J379" s="288">
        <v>54</v>
      </c>
    </row>
    <row r="380" spans="1:15" x14ac:dyDescent="0.3">
      <c r="A380" s="347" t="s">
        <v>1741</v>
      </c>
      <c r="B380" s="347" t="s">
        <v>1792</v>
      </c>
      <c r="C380" s="354" t="s">
        <v>1896</v>
      </c>
      <c r="D380" s="286">
        <v>30049000701</v>
      </c>
      <c r="E380" s="346">
        <f>VLOOKUP(D380,'Upper Leg. by County then Tract'!$K$1:$L$319, 2,FALSE)</f>
        <v>73.8</v>
      </c>
      <c r="F380" s="348"/>
      <c r="G380" s="286" t="s">
        <v>239</v>
      </c>
      <c r="H380" s="286">
        <v>30111001901</v>
      </c>
      <c r="I380" s="288">
        <v>53</v>
      </c>
      <c r="J380" s="288">
        <v>55</v>
      </c>
    </row>
    <row r="381" spans="1:15" x14ac:dyDescent="0.3">
      <c r="A381" s="347" t="s">
        <v>1741</v>
      </c>
      <c r="B381" s="347" t="s">
        <v>1792</v>
      </c>
      <c r="C381" s="354" t="s">
        <v>1896</v>
      </c>
      <c r="D381" s="286">
        <v>30049000702</v>
      </c>
      <c r="E381" s="346">
        <f>VLOOKUP(D381,'Upper Leg. by County then Tract'!$K$1:$L$319, 2,FALSE)</f>
        <v>76.099999999999994</v>
      </c>
      <c r="F381" s="348"/>
      <c r="G381" s="286" t="s">
        <v>411</v>
      </c>
      <c r="H381" s="286">
        <v>30111001902</v>
      </c>
      <c r="I381" s="288">
        <v>53</v>
      </c>
      <c r="J381" s="288">
        <v>55</v>
      </c>
    </row>
    <row r="382" spans="1:15" x14ac:dyDescent="0.3">
      <c r="A382" s="347" t="s">
        <v>1741</v>
      </c>
      <c r="B382" s="347" t="s">
        <v>1792</v>
      </c>
      <c r="C382" s="354" t="s">
        <v>1896</v>
      </c>
      <c r="D382" s="286">
        <v>30049000800</v>
      </c>
      <c r="E382" s="346">
        <f>VLOOKUP(D382,'Upper Leg. by County then Tract'!$K$1:$L$319, 2,FALSE)</f>
        <v>67</v>
      </c>
      <c r="F382" s="348"/>
      <c r="G382" s="286" t="s">
        <v>241</v>
      </c>
      <c r="H382" s="286">
        <v>30111940001</v>
      </c>
      <c r="I382" s="288">
        <v>42</v>
      </c>
      <c r="J382" s="288">
        <v>43</v>
      </c>
      <c r="K382" s="308">
        <v>55</v>
      </c>
      <c r="L382" s="308">
        <v>56</v>
      </c>
    </row>
    <row r="383" spans="1:15" ht="15" thickBot="1" x14ac:dyDescent="0.35">
      <c r="A383" s="347" t="s">
        <v>1741</v>
      </c>
      <c r="B383" s="347" t="s">
        <v>1792</v>
      </c>
      <c r="C383" s="354" t="s">
        <v>1896</v>
      </c>
      <c r="D383" s="286">
        <v>30049001000</v>
      </c>
      <c r="E383" s="346">
        <f>VLOOKUP(D383,'Upper Leg. by County then Tract'!$K$1:$L$319, 2,FALSE)</f>
        <v>78.3</v>
      </c>
      <c r="F383" s="348"/>
      <c r="G383" s="176" t="s">
        <v>243</v>
      </c>
      <c r="H383" s="176">
        <v>30111940002</v>
      </c>
      <c r="I383" s="179">
        <v>42</v>
      </c>
      <c r="J383" s="179">
        <v>43</v>
      </c>
      <c r="K383" s="179">
        <v>55</v>
      </c>
      <c r="L383" s="179">
        <v>56</v>
      </c>
      <c r="M383" s="179"/>
      <c r="N383" s="179"/>
      <c r="O383" s="179"/>
    </row>
    <row r="384" spans="1:15" x14ac:dyDescent="0.3">
      <c r="A384" s="347" t="s">
        <v>1741</v>
      </c>
      <c r="B384" s="347" t="s">
        <v>1793</v>
      </c>
      <c r="C384" s="354" t="s">
        <v>1897</v>
      </c>
      <c r="D384" s="286">
        <v>30049000100</v>
      </c>
      <c r="E384" s="346">
        <f>VLOOKUP(D384,'Upper Leg. by County then Tract'!$K$1:$L$319, 2,FALSE)</f>
        <v>31.4</v>
      </c>
      <c r="F384" s="348"/>
    </row>
    <row r="385" spans="1:6" x14ac:dyDescent="0.3">
      <c r="A385" s="347" t="s">
        <v>1741</v>
      </c>
      <c r="B385" s="347" t="s">
        <v>1793</v>
      </c>
      <c r="C385" s="354" t="s">
        <v>1897</v>
      </c>
      <c r="D385" s="286">
        <v>30049000200</v>
      </c>
      <c r="E385" s="346">
        <f>VLOOKUP(D385,'Upper Leg. by County then Tract'!$K$1:$L$319, 2,FALSE)</f>
        <v>69.7</v>
      </c>
      <c r="F385" s="348"/>
    </row>
    <row r="386" spans="1:6" x14ac:dyDescent="0.3">
      <c r="A386" s="347" t="s">
        <v>1741</v>
      </c>
      <c r="B386" s="347" t="s">
        <v>1793</v>
      </c>
      <c r="C386" s="354" t="s">
        <v>1897</v>
      </c>
      <c r="D386" s="286">
        <v>30049000300</v>
      </c>
      <c r="E386" s="346">
        <f>VLOOKUP(D386,'Upper Leg. by County then Tract'!$K$1:$L$319, 2,FALSE)</f>
        <v>43.6</v>
      </c>
      <c r="F386" s="348"/>
    </row>
    <row r="387" spans="1:6" x14ac:dyDescent="0.3">
      <c r="A387" s="347" t="s">
        <v>1741</v>
      </c>
      <c r="B387" s="347" t="s">
        <v>1793</v>
      </c>
      <c r="C387" s="354" t="s">
        <v>1897</v>
      </c>
      <c r="D387" s="286">
        <v>30049000400</v>
      </c>
      <c r="E387" s="346">
        <f>VLOOKUP(D387,'Upper Leg. by County then Tract'!$K$1:$L$319, 2,FALSE)</f>
        <v>74.2</v>
      </c>
      <c r="F387" s="348"/>
    </row>
    <row r="388" spans="1:6" x14ac:dyDescent="0.3">
      <c r="A388" s="347" t="s">
        <v>1741</v>
      </c>
      <c r="B388" s="347" t="s">
        <v>1793</v>
      </c>
      <c r="C388" s="354" t="s">
        <v>1897</v>
      </c>
      <c r="D388" s="286">
        <v>30049000501</v>
      </c>
      <c r="E388" s="346">
        <f>VLOOKUP(D388,'Upper Leg. by County then Tract'!$K$1:$L$319, 2,FALSE)</f>
        <v>76.5</v>
      </c>
      <c r="F388" s="348"/>
    </row>
    <row r="389" spans="1:6" x14ac:dyDescent="0.3">
      <c r="A389" s="347" t="s">
        <v>1741</v>
      </c>
      <c r="B389" s="347" t="s">
        <v>1793</v>
      </c>
      <c r="C389" s="354" t="s">
        <v>1897</v>
      </c>
      <c r="D389" s="286">
        <v>30049000600</v>
      </c>
      <c r="E389" s="346">
        <f>VLOOKUP(D389,'Upper Leg. by County then Tract'!$K$1:$L$319, 2,FALSE)</f>
        <v>70.599999999999994</v>
      </c>
      <c r="F389" s="348"/>
    </row>
    <row r="390" spans="1:6" x14ac:dyDescent="0.3">
      <c r="A390" s="347" t="s">
        <v>1741</v>
      </c>
      <c r="B390" s="347" t="s">
        <v>1793</v>
      </c>
      <c r="C390" s="354" t="s">
        <v>1897</v>
      </c>
      <c r="D390" s="286">
        <v>30049001202</v>
      </c>
      <c r="E390" s="346">
        <f>VLOOKUP(D390,'Upper Leg. by County then Tract'!$K$1:$L$319, 2,FALSE)</f>
        <v>68.8</v>
      </c>
      <c r="F390" s="348"/>
    </row>
    <row r="391" spans="1:6" x14ac:dyDescent="0.3">
      <c r="A391" s="347" t="s">
        <v>1741</v>
      </c>
      <c r="B391" s="347" t="s">
        <v>1794</v>
      </c>
      <c r="C391" s="354" t="s">
        <v>1898</v>
      </c>
      <c r="D391" s="286">
        <v>30049000400</v>
      </c>
      <c r="E391" s="346">
        <f>VLOOKUP(D391,'Upper Leg. by County then Tract'!$K$1:$L$319, 2,FALSE)</f>
        <v>74.2</v>
      </c>
      <c r="F391" s="348"/>
    </row>
    <row r="392" spans="1:6" x14ac:dyDescent="0.3">
      <c r="A392" s="347" t="s">
        <v>1741</v>
      </c>
      <c r="B392" s="347" t="s">
        <v>1794</v>
      </c>
      <c r="C392" s="354" t="s">
        <v>1898</v>
      </c>
      <c r="D392" s="286">
        <v>30049000501</v>
      </c>
      <c r="E392" s="346">
        <f>VLOOKUP(D392,'Upper Leg. by County then Tract'!$K$1:$L$319, 2,FALSE)</f>
        <v>76.5</v>
      </c>
      <c r="F392" s="348"/>
    </row>
    <row r="393" spans="1:6" x14ac:dyDescent="0.3">
      <c r="A393" s="347" t="s">
        <v>1741</v>
      </c>
      <c r="B393" s="347" t="s">
        <v>1794</v>
      </c>
      <c r="C393" s="354" t="s">
        <v>1898</v>
      </c>
      <c r="D393" s="286">
        <v>30049000503</v>
      </c>
      <c r="E393" s="346">
        <f>VLOOKUP(D393,'Upper Leg. by County then Tract'!$K$1:$L$319, 2,FALSE)</f>
        <v>69.3</v>
      </c>
      <c r="F393" s="348"/>
    </row>
    <row r="394" spans="1:6" x14ac:dyDescent="0.3">
      <c r="A394" s="347" t="s">
        <v>1741</v>
      </c>
      <c r="B394" s="347" t="s">
        <v>1794</v>
      </c>
      <c r="C394" s="354" t="s">
        <v>1898</v>
      </c>
      <c r="D394" s="286">
        <v>30049000504</v>
      </c>
      <c r="E394" s="346">
        <f>VLOOKUP(D394,'Upper Leg. by County then Tract'!$K$1:$L$319, 2,FALSE)</f>
        <v>79.900000000000006</v>
      </c>
      <c r="F394" s="348"/>
    </row>
    <row r="395" spans="1:6" x14ac:dyDescent="0.3">
      <c r="A395" s="347" t="s">
        <v>1741</v>
      </c>
      <c r="B395" s="347" t="s">
        <v>1794</v>
      </c>
      <c r="C395" s="354" t="s">
        <v>1898</v>
      </c>
      <c r="D395" s="286">
        <v>30049000701</v>
      </c>
      <c r="E395" s="346">
        <f>VLOOKUP(D395,'Upper Leg. by County then Tract'!$K$1:$L$319, 2,FALSE)</f>
        <v>73.8</v>
      </c>
      <c r="F395" s="348"/>
    </row>
    <row r="396" spans="1:6" x14ac:dyDescent="0.3">
      <c r="A396" s="347" t="s">
        <v>1741</v>
      </c>
      <c r="B396" s="347" t="s">
        <v>1794</v>
      </c>
      <c r="C396" s="354" t="s">
        <v>1898</v>
      </c>
      <c r="D396" s="286">
        <v>30049000702</v>
      </c>
      <c r="E396" s="346">
        <f>VLOOKUP(D396,'Upper Leg. by County then Tract'!$K$1:$L$319, 2,FALSE)</f>
        <v>76.099999999999994</v>
      </c>
      <c r="F396" s="348"/>
    </row>
    <row r="397" spans="1:6" x14ac:dyDescent="0.3">
      <c r="A397" s="347" t="s">
        <v>1741</v>
      </c>
      <c r="B397" s="347" t="s">
        <v>1794</v>
      </c>
      <c r="C397" s="354" t="s">
        <v>1898</v>
      </c>
      <c r="D397" s="286">
        <v>30049000800</v>
      </c>
      <c r="E397" s="346">
        <f>VLOOKUP(D397,'Upper Leg. by County then Tract'!$K$1:$L$319, 2,FALSE)</f>
        <v>67</v>
      </c>
      <c r="F397" s="348"/>
    </row>
    <row r="398" spans="1:6" x14ac:dyDescent="0.3">
      <c r="A398" s="347" t="s">
        <v>1741</v>
      </c>
      <c r="B398" s="347" t="s">
        <v>1794</v>
      </c>
      <c r="C398" s="354" t="s">
        <v>1898</v>
      </c>
      <c r="D398" s="286">
        <v>30049000900</v>
      </c>
      <c r="E398" s="346">
        <f>VLOOKUP(D398,'Upper Leg. by County then Tract'!$K$1:$L$319, 2,FALSE)</f>
        <v>67.400000000000006</v>
      </c>
      <c r="F398" s="348"/>
    </row>
    <row r="399" spans="1:6" x14ac:dyDescent="0.3">
      <c r="A399" s="347" t="s">
        <v>1741</v>
      </c>
      <c r="B399" s="347" t="s">
        <v>1794</v>
      </c>
      <c r="C399" s="354" t="s">
        <v>1898</v>
      </c>
      <c r="D399" s="286">
        <v>30049001000</v>
      </c>
      <c r="E399" s="346">
        <f>VLOOKUP(D399,'Upper Leg. by County then Tract'!$K$1:$L$319, 2,FALSE)</f>
        <v>78.3</v>
      </c>
      <c r="F399" s="348"/>
    </row>
    <row r="400" spans="1:6" x14ac:dyDescent="0.3">
      <c r="A400" s="347" t="s">
        <v>1741</v>
      </c>
      <c r="B400" s="347" t="s">
        <v>1795</v>
      </c>
      <c r="C400" s="354" t="s">
        <v>1899</v>
      </c>
      <c r="D400" s="286">
        <v>30049000400</v>
      </c>
      <c r="E400" s="346">
        <f>VLOOKUP(D400,'Upper Leg. by County then Tract'!$K$1:$L$319, 2,FALSE)</f>
        <v>74.2</v>
      </c>
      <c r="F400" s="348"/>
    </row>
    <row r="401" spans="1:6" x14ac:dyDescent="0.3">
      <c r="A401" s="347" t="s">
        <v>1741</v>
      </c>
      <c r="B401" s="347" t="s">
        <v>1795</v>
      </c>
      <c r="C401" s="354" t="s">
        <v>1899</v>
      </c>
      <c r="D401" s="286">
        <v>30049000501</v>
      </c>
      <c r="E401" s="346">
        <f>VLOOKUP(D401,'Upper Leg. by County then Tract'!$K$1:$L$319, 2,FALSE)</f>
        <v>76.5</v>
      </c>
      <c r="F401" s="348"/>
    </row>
    <row r="402" spans="1:6" x14ac:dyDescent="0.3">
      <c r="A402" s="347" t="s">
        <v>1741</v>
      </c>
      <c r="B402" s="347" t="s">
        <v>1795</v>
      </c>
      <c r="C402" s="354" t="s">
        <v>1899</v>
      </c>
      <c r="D402" s="286">
        <v>30049000503</v>
      </c>
      <c r="E402" s="346">
        <f>VLOOKUP(D402,'Upper Leg. by County then Tract'!$K$1:$L$319, 2,FALSE)</f>
        <v>69.3</v>
      </c>
      <c r="F402" s="348"/>
    </row>
    <row r="403" spans="1:6" x14ac:dyDescent="0.3">
      <c r="A403" s="347" t="s">
        <v>1741</v>
      </c>
      <c r="B403" s="347" t="s">
        <v>1795</v>
      </c>
      <c r="C403" s="354" t="s">
        <v>1899</v>
      </c>
      <c r="D403" s="286">
        <v>30049000504</v>
      </c>
      <c r="E403" s="346">
        <f>VLOOKUP(D403,'Upper Leg. by County then Tract'!$K$1:$L$319, 2,FALSE)</f>
        <v>79.900000000000006</v>
      </c>
      <c r="F403" s="348"/>
    </row>
    <row r="404" spans="1:6" x14ac:dyDescent="0.3">
      <c r="A404" s="347" t="s">
        <v>1741</v>
      </c>
      <c r="B404" s="347" t="s">
        <v>1795</v>
      </c>
      <c r="C404" s="354" t="s">
        <v>1899</v>
      </c>
      <c r="D404" s="286">
        <v>30049000800</v>
      </c>
      <c r="E404" s="346">
        <f>VLOOKUP(D404,'Upper Leg. by County then Tract'!$K$1:$L$319, 2,FALSE)</f>
        <v>67</v>
      </c>
      <c r="F404" s="348"/>
    </row>
    <row r="405" spans="1:6" x14ac:dyDescent="0.3">
      <c r="A405" s="347" t="s">
        <v>1741</v>
      </c>
      <c r="B405" s="347" t="s">
        <v>1795</v>
      </c>
      <c r="C405" s="354" t="s">
        <v>1899</v>
      </c>
      <c r="D405" s="286">
        <v>30049000900</v>
      </c>
      <c r="E405" s="346">
        <f>VLOOKUP(D405,'Upper Leg. by County then Tract'!$K$1:$L$319, 2,FALSE)</f>
        <v>67.400000000000006</v>
      </c>
      <c r="F405" s="348"/>
    </row>
    <row r="406" spans="1:6" x14ac:dyDescent="0.3">
      <c r="A406" s="347" t="s">
        <v>1741</v>
      </c>
      <c r="B406" s="347" t="s">
        <v>1795</v>
      </c>
      <c r="C406" s="354" t="s">
        <v>1899</v>
      </c>
      <c r="D406" s="286">
        <v>30049001000</v>
      </c>
      <c r="E406" s="346">
        <f>VLOOKUP(D406,'Upper Leg. by County then Tract'!$K$1:$L$319, 2,FALSE)</f>
        <v>78.3</v>
      </c>
      <c r="F406" s="348"/>
    </row>
    <row r="407" spans="1:6" x14ac:dyDescent="0.3">
      <c r="A407" s="347" t="s">
        <v>1741</v>
      </c>
      <c r="B407" s="347" t="s">
        <v>1796</v>
      </c>
      <c r="C407" s="354" t="s">
        <v>1900</v>
      </c>
      <c r="D407" s="286">
        <v>30049000400</v>
      </c>
      <c r="E407" s="346">
        <f>VLOOKUP(D407,'Upper Leg. by County then Tract'!$K$1:$L$319, 2,FALSE)</f>
        <v>74.2</v>
      </c>
      <c r="F407" s="348"/>
    </row>
    <row r="408" spans="1:6" x14ac:dyDescent="0.3">
      <c r="A408" s="347" t="s">
        <v>1741</v>
      </c>
      <c r="B408" s="347" t="s">
        <v>1796</v>
      </c>
      <c r="C408" s="354" t="s">
        <v>1900</v>
      </c>
      <c r="D408" s="286">
        <v>30049000900</v>
      </c>
      <c r="E408" s="346">
        <f>VLOOKUP(D408,'Upper Leg. by County then Tract'!$K$1:$L$319, 2,FALSE)</f>
        <v>67.400000000000006</v>
      </c>
      <c r="F408" s="348"/>
    </row>
    <row r="409" spans="1:6" x14ac:dyDescent="0.3">
      <c r="A409" s="347" t="s">
        <v>1741</v>
      </c>
      <c r="B409" s="347" t="s">
        <v>1796</v>
      </c>
      <c r="C409" s="354" t="s">
        <v>1900</v>
      </c>
      <c r="D409" s="286">
        <v>30049001000</v>
      </c>
      <c r="E409" s="346">
        <f>VLOOKUP(D409,'Upper Leg. by County then Tract'!$K$1:$L$319, 2,FALSE)</f>
        <v>78.3</v>
      </c>
      <c r="F409" s="348"/>
    </row>
    <row r="410" spans="1:6" x14ac:dyDescent="0.3">
      <c r="A410" s="347" t="s">
        <v>1741</v>
      </c>
      <c r="B410" s="347" t="s">
        <v>1796</v>
      </c>
      <c r="C410" s="354" t="s">
        <v>1900</v>
      </c>
      <c r="D410" s="286">
        <v>30049001101</v>
      </c>
      <c r="E410" s="346">
        <f>VLOOKUP(D410,'Upper Leg. by County then Tract'!$K$1:$L$319, 2,FALSE)</f>
        <v>60.6</v>
      </c>
      <c r="F410" s="348"/>
    </row>
    <row r="411" spans="1:6" x14ac:dyDescent="0.3">
      <c r="A411" s="347" t="s">
        <v>1741</v>
      </c>
      <c r="B411" s="347" t="s">
        <v>1796</v>
      </c>
      <c r="C411" s="354" t="s">
        <v>1900</v>
      </c>
      <c r="D411" s="286">
        <v>30049001102</v>
      </c>
      <c r="E411" s="346">
        <f>VLOOKUP(D411,'Upper Leg. by County then Tract'!$K$1:$L$319, 2,FALSE)</f>
        <v>81.2</v>
      </c>
      <c r="F411" s="348"/>
    </row>
    <row r="412" spans="1:6" x14ac:dyDescent="0.3">
      <c r="A412" s="347" t="s">
        <v>1741</v>
      </c>
      <c r="B412" s="347" t="s">
        <v>1796</v>
      </c>
      <c r="C412" s="354" t="s">
        <v>1900</v>
      </c>
      <c r="D412" s="286">
        <v>30049001201</v>
      </c>
      <c r="E412" s="346">
        <f>VLOOKUP(D412,'Upper Leg. by County then Tract'!$K$1:$L$319, 2,FALSE)</f>
        <v>65.3</v>
      </c>
      <c r="F412" s="348"/>
    </row>
    <row r="413" spans="1:6" x14ac:dyDescent="0.3">
      <c r="A413" s="347" t="s">
        <v>1741</v>
      </c>
      <c r="B413" s="347" t="s">
        <v>1796</v>
      </c>
      <c r="C413" s="354" t="s">
        <v>1900</v>
      </c>
      <c r="D413" s="286">
        <v>30049001202</v>
      </c>
      <c r="E413" s="346">
        <f>VLOOKUP(D413,'Upper Leg. by County then Tract'!$K$1:$L$319, 2,FALSE)</f>
        <v>68.8</v>
      </c>
      <c r="F413" s="348"/>
    </row>
    <row r="414" spans="1:6" x14ac:dyDescent="0.3">
      <c r="A414" s="347" t="s">
        <v>1741</v>
      </c>
      <c r="B414" s="347" t="s">
        <v>1798</v>
      </c>
      <c r="C414" s="354" t="s">
        <v>1901</v>
      </c>
      <c r="D414" s="286">
        <v>30049001101</v>
      </c>
      <c r="E414" s="346">
        <f>VLOOKUP(D414,'Upper Leg. by County then Tract'!$K$1:$L$319, 2,FALSE)</f>
        <v>60.6</v>
      </c>
      <c r="F414" s="348"/>
    </row>
    <row r="415" spans="1:6" x14ac:dyDescent="0.3">
      <c r="A415" s="347" t="s">
        <v>1741</v>
      </c>
      <c r="B415" s="347" t="s">
        <v>1798</v>
      </c>
      <c r="C415" s="354" t="s">
        <v>1901</v>
      </c>
      <c r="D415" s="286">
        <v>30049001102</v>
      </c>
      <c r="E415" s="346">
        <f>VLOOKUP(D415,'Upper Leg. by County then Tract'!$K$1:$L$319, 2,FALSE)</f>
        <v>81.2</v>
      </c>
      <c r="F415" s="348"/>
    </row>
    <row r="416" spans="1:6" x14ac:dyDescent="0.3">
      <c r="A416" s="347" t="s">
        <v>1741</v>
      </c>
      <c r="B416" s="347" t="s">
        <v>1798</v>
      </c>
      <c r="C416" s="354" t="s">
        <v>1901</v>
      </c>
      <c r="D416" s="286">
        <v>30049001201</v>
      </c>
      <c r="E416" s="346">
        <f>VLOOKUP(D416,'Upper Leg. by County then Tract'!$K$1:$L$319, 2,FALSE)</f>
        <v>65.3</v>
      </c>
      <c r="F416" s="348"/>
    </row>
    <row r="417" spans="1:16" x14ac:dyDescent="0.3">
      <c r="A417" s="353" t="s">
        <v>53</v>
      </c>
      <c r="C417" s="347"/>
      <c r="F417" s="348"/>
      <c r="P417" s="286"/>
    </row>
    <row r="418" spans="1:16" x14ac:dyDescent="0.3">
      <c r="A418" s="347" t="s">
        <v>53</v>
      </c>
      <c r="B418" s="347" t="s">
        <v>1552</v>
      </c>
      <c r="C418" s="354" t="s">
        <v>1857</v>
      </c>
      <c r="D418" s="286">
        <v>30051050100</v>
      </c>
      <c r="E418" s="346">
        <f>VLOOKUP(D418,'Upper Leg. by County then Tract'!$K$1:$L$319, 2,FALSE)</f>
        <v>41.6</v>
      </c>
      <c r="F418" s="348"/>
      <c r="P418" s="286"/>
    </row>
    <row r="419" spans="1:16" x14ac:dyDescent="0.3">
      <c r="A419" s="353" t="s">
        <v>55</v>
      </c>
      <c r="C419" s="347"/>
      <c r="F419" s="348"/>
      <c r="P419" s="286"/>
    </row>
    <row r="420" spans="1:16" x14ac:dyDescent="0.3">
      <c r="A420" s="347" t="s">
        <v>55</v>
      </c>
      <c r="B420" s="347" t="s">
        <v>1537</v>
      </c>
      <c r="C420" s="354" t="s">
        <v>1902</v>
      </c>
      <c r="D420" s="286">
        <v>30053000100</v>
      </c>
      <c r="E420" s="346">
        <f>VLOOKUP(D420,'Upper Leg. by County then Tract'!$K$1:$L$319, 2,FALSE)</f>
        <v>43</v>
      </c>
      <c r="F420" s="348"/>
      <c r="P420" s="286"/>
    </row>
    <row r="421" spans="1:16" x14ac:dyDescent="0.3">
      <c r="A421" s="347" t="s">
        <v>55</v>
      </c>
      <c r="B421" s="347" t="s">
        <v>1537</v>
      </c>
      <c r="C421" s="354" t="s">
        <v>1902</v>
      </c>
      <c r="D421" s="286">
        <v>30053000200</v>
      </c>
      <c r="E421" s="346">
        <f>VLOOKUP(D421,'Upper Leg. by County then Tract'!$K$1:$L$319, 2,FALSE)</f>
        <v>59.4</v>
      </c>
      <c r="F421" s="348"/>
    </row>
    <row r="422" spans="1:16" x14ac:dyDescent="0.3">
      <c r="A422" s="347" t="s">
        <v>55</v>
      </c>
      <c r="B422" s="347" t="s">
        <v>1537</v>
      </c>
      <c r="C422" s="354" t="s">
        <v>1902</v>
      </c>
      <c r="D422" s="286">
        <v>30053000300</v>
      </c>
      <c r="E422" s="346">
        <f>VLOOKUP(D422,'Upper Leg. by County then Tract'!$K$1:$L$319, 2,FALSE)</f>
        <v>55.1</v>
      </c>
      <c r="F422" s="348"/>
    </row>
    <row r="423" spans="1:16" x14ac:dyDescent="0.3">
      <c r="A423" s="347" t="s">
        <v>55</v>
      </c>
      <c r="B423" s="347" t="s">
        <v>1537</v>
      </c>
      <c r="C423" s="354" t="s">
        <v>1902</v>
      </c>
      <c r="D423" s="286">
        <v>30053000500</v>
      </c>
      <c r="E423" s="346">
        <f>VLOOKUP(D423,'Upper Leg. by County then Tract'!$K$1:$L$319, 2,FALSE)</f>
        <v>35.200000000000003</v>
      </c>
      <c r="F423" s="348"/>
    </row>
    <row r="424" spans="1:16" x14ac:dyDescent="0.3">
      <c r="A424" s="347" t="s">
        <v>55</v>
      </c>
      <c r="B424" s="347" t="s">
        <v>1519</v>
      </c>
      <c r="C424" s="354" t="s">
        <v>1903</v>
      </c>
      <c r="D424" s="286">
        <v>30053000100</v>
      </c>
      <c r="E424" s="346">
        <f>VLOOKUP(D424,'Upper Leg. by County then Tract'!$K$1:$L$319, 2,FALSE)</f>
        <v>43</v>
      </c>
      <c r="F424" s="348"/>
    </row>
    <row r="425" spans="1:16" x14ac:dyDescent="0.3">
      <c r="A425" s="347" t="s">
        <v>55</v>
      </c>
      <c r="B425" s="347" t="s">
        <v>1519</v>
      </c>
      <c r="C425" s="354" t="s">
        <v>1903</v>
      </c>
      <c r="D425" s="286">
        <v>30053000300</v>
      </c>
      <c r="E425" s="346">
        <f>VLOOKUP(D425,'Upper Leg. by County then Tract'!$K$1:$L$319, 2,FALSE)</f>
        <v>55.1</v>
      </c>
      <c r="F425" s="348"/>
    </row>
    <row r="426" spans="1:16" x14ac:dyDescent="0.3">
      <c r="A426" s="347" t="s">
        <v>55</v>
      </c>
      <c r="B426" s="347" t="s">
        <v>1519</v>
      </c>
      <c r="C426" s="354" t="s">
        <v>1903</v>
      </c>
      <c r="D426" s="286">
        <v>30053000401</v>
      </c>
      <c r="E426" s="346">
        <f>VLOOKUP(D426,'Upper Leg. by County then Tract'!$K$1:$L$319, 2,FALSE)</f>
        <v>28.3</v>
      </c>
      <c r="F426" s="348"/>
    </row>
    <row r="427" spans="1:16" x14ac:dyDescent="0.3">
      <c r="A427" s="347" t="s">
        <v>55</v>
      </c>
      <c r="B427" s="347" t="s">
        <v>1519</v>
      </c>
      <c r="C427" s="354" t="s">
        <v>1903</v>
      </c>
      <c r="D427" s="286">
        <v>30053000402</v>
      </c>
      <c r="E427" s="346">
        <f>VLOOKUP(D427,'Upper Leg. by County then Tract'!$K$1:$L$319, 2,FALSE)</f>
        <v>29</v>
      </c>
      <c r="F427" s="348"/>
    </row>
    <row r="428" spans="1:16" x14ac:dyDescent="0.3">
      <c r="A428" s="347" t="s">
        <v>55</v>
      </c>
      <c r="B428" s="347" t="s">
        <v>1519</v>
      </c>
      <c r="C428" s="354" t="s">
        <v>1903</v>
      </c>
      <c r="D428" s="286">
        <v>30053000500</v>
      </c>
      <c r="E428" s="346">
        <f>VLOOKUP(D428,'Upper Leg. by County then Tract'!$K$1:$L$319, 2,FALSE)</f>
        <v>35.200000000000003</v>
      </c>
      <c r="F428" s="348"/>
    </row>
    <row r="429" spans="1:16" x14ac:dyDescent="0.3">
      <c r="A429" s="353" t="s">
        <v>59</v>
      </c>
      <c r="C429" s="347"/>
      <c r="F429" s="348"/>
    </row>
    <row r="430" spans="1:16" x14ac:dyDescent="0.3">
      <c r="A430" s="347" t="s">
        <v>59</v>
      </c>
      <c r="B430" s="347" t="s">
        <v>1799</v>
      </c>
      <c r="C430" s="354" t="s">
        <v>1891</v>
      </c>
      <c r="D430" s="286">
        <v>30057000101</v>
      </c>
      <c r="E430" s="346">
        <f>VLOOKUP(D430,'Upper Leg. by County then Tract'!$K$1:$L$319, 2,FALSE)</f>
        <v>29.7</v>
      </c>
      <c r="F430" s="348"/>
    </row>
    <row r="431" spans="1:16" x14ac:dyDescent="0.3">
      <c r="A431" s="347" t="s">
        <v>59</v>
      </c>
      <c r="B431" s="347" t="s">
        <v>1799</v>
      </c>
      <c r="C431" s="354" t="s">
        <v>1891</v>
      </c>
      <c r="D431" s="286">
        <v>30057000102</v>
      </c>
      <c r="E431" s="346">
        <f>VLOOKUP(D431,'Upper Leg. by County then Tract'!$K$1:$L$319, 2,FALSE)</f>
        <v>20.399999999999999</v>
      </c>
      <c r="F431" s="348"/>
    </row>
    <row r="432" spans="1:16" x14ac:dyDescent="0.3">
      <c r="A432" s="347" t="s">
        <v>59</v>
      </c>
      <c r="B432" s="347" t="s">
        <v>1799</v>
      </c>
      <c r="C432" s="354" t="s">
        <v>1891</v>
      </c>
      <c r="D432" s="286">
        <v>30057000200</v>
      </c>
      <c r="E432" s="346">
        <f>VLOOKUP(D432,'Upper Leg. by County then Tract'!$K$1:$L$319, 2,FALSE)</f>
        <v>40.9</v>
      </c>
      <c r="F432" s="348"/>
    </row>
    <row r="433" spans="1:6" x14ac:dyDescent="0.3">
      <c r="A433" s="347" t="s">
        <v>59</v>
      </c>
      <c r="B433" s="347" t="s">
        <v>1799</v>
      </c>
      <c r="C433" s="354" t="s">
        <v>1891</v>
      </c>
      <c r="D433" s="286">
        <v>30057000300</v>
      </c>
      <c r="E433" s="346">
        <f>VLOOKUP(D433,'Upper Leg. by County then Tract'!$K$1:$L$319, 2,FALSE)</f>
        <v>41.1</v>
      </c>
      <c r="F433" s="348"/>
    </row>
    <row r="434" spans="1:6" x14ac:dyDescent="0.3">
      <c r="A434" s="353" t="s">
        <v>57</v>
      </c>
      <c r="C434" s="347"/>
      <c r="F434" s="348"/>
    </row>
    <row r="435" spans="1:6" x14ac:dyDescent="0.3">
      <c r="A435" s="347" t="s">
        <v>57</v>
      </c>
      <c r="B435" s="347" t="s">
        <v>1546</v>
      </c>
      <c r="C435" s="354" t="s">
        <v>1848</v>
      </c>
      <c r="D435" s="286">
        <v>30055954000</v>
      </c>
      <c r="E435" s="346">
        <f>VLOOKUP(D435,'Upper Leg. by County then Tract'!$K$1:$L$319, 2,FALSE)</f>
        <v>46.9</v>
      </c>
      <c r="F435" s="348"/>
    </row>
    <row r="436" spans="1:6" x14ac:dyDescent="0.3">
      <c r="A436" s="353" t="s">
        <v>61</v>
      </c>
      <c r="C436" s="347"/>
      <c r="F436" s="348"/>
    </row>
    <row r="437" spans="1:6" x14ac:dyDescent="0.3">
      <c r="A437" s="347" t="s">
        <v>61</v>
      </c>
      <c r="B437" s="347" t="s">
        <v>1526</v>
      </c>
      <c r="C437" s="354" t="s">
        <v>1858</v>
      </c>
      <c r="D437" s="286">
        <v>30059000100</v>
      </c>
      <c r="E437" s="346">
        <f>VLOOKUP(D437,'Upper Leg. by County then Tract'!$K$1:$L$319, 2,FALSE)</f>
        <v>25.9</v>
      </c>
      <c r="F437" s="348"/>
    </row>
    <row r="438" spans="1:6" x14ac:dyDescent="0.3">
      <c r="A438" s="353" t="s">
        <v>63</v>
      </c>
      <c r="C438" s="347"/>
      <c r="F438" s="348"/>
    </row>
    <row r="439" spans="1:6" x14ac:dyDescent="0.3">
      <c r="A439" s="347" t="s">
        <v>63</v>
      </c>
      <c r="B439" s="347" t="s">
        <v>1515</v>
      </c>
      <c r="C439" s="354" t="s">
        <v>1904</v>
      </c>
      <c r="D439" s="286">
        <v>30061964500</v>
      </c>
      <c r="E439" s="346">
        <f>VLOOKUP(D439,'Upper Leg. by County then Tract'!$K$1:$L$319, 2,FALSE)</f>
        <v>44.7</v>
      </c>
      <c r="F439" s="348"/>
    </row>
    <row r="440" spans="1:6" x14ac:dyDescent="0.3">
      <c r="A440" s="347" t="s">
        <v>63</v>
      </c>
      <c r="B440" s="347" t="s">
        <v>1515</v>
      </c>
      <c r="C440" s="354" t="s">
        <v>1904</v>
      </c>
      <c r="D440" s="286">
        <v>30061964600</v>
      </c>
      <c r="E440" s="346">
        <f>VLOOKUP(D440,'Upper Leg. by County then Tract'!$K$1:$L$319, 2,FALSE)</f>
        <v>32.299999999999997</v>
      </c>
      <c r="F440" s="348"/>
    </row>
    <row r="441" spans="1:6" x14ac:dyDescent="0.3">
      <c r="A441" s="353" t="s">
        <v>65</v>
      </c>
      <c r="C441" s="347"/>
      <c r="F441" s="348"/>
    </row>
    <row r="442" spans="1:6" x14ac:dyDescent="0.3">
      <c r="A442" s="347" t="s">
        <v>65</v>
      </c>
      <c r="B442" s="347" t="s">
        <v>1515</v>
      </c>
      <c r="C442" s="354" t="s">
        <v>1904</v>
      </c>
      <c r="D442" s="286">
        <v>30063001601</v>
      </c>
      <c r="E442" s="346">
        <f>VLOOKUP(D442,'Upper Leg. by County then Tract'!$K$1:$L$319, 2,FALSE)</f>
        <v>66.2</v>
      </c>
      <c r="F442" s="348"/>
    </row>
    <row r="443" spans="1:6" x14ac:dyDescent="0.3">
      <c r="A443" s="347" t="s">
        <v>65</v>
      </c>
      <c r="B443" s="347" t="s">
        <v>1515</v>
      </c>
      <c r="C443" s="354" t="s">
        <v>1904</v>
      </c>
      <c r="D443" s="286">
        <v>30063001602</v>
      </c>
      <c r="E443" s="346">
        <f>VLOOKUP(D443,'Upper Leg. by County then Tract'!$K$1:$L$319, 2,FALSE)</f>
        <v>65.3</v>
      </c>
      <c r="F443" s="348"/>
    </row>
    <row r="444" spans="1:6" x14ac:dyDescent="0.3">
      <c r="A444" s="347" t="s">
        <v>65</v>
      </c>
      <c r="B444" s="347" t="s">
        <v>1802</v>
      </c>
      <c r="C444" s="354" t="s">
        <v>1905</v>
      </c>
      <c r="D444" s="286">
        <v>30063000400</v>
      </c>
      <c r="E444" s="346">
        <f>VLOOKUP(D444,'Upper Leg. by County then Tract'!$K$1:$L$319, 2,FALSE)</f>
        <v>67.8</v>
      </c>
      <c r="F444" s="348"/>
    </row>
    <row r="445" spans="1:6" x14ac:dyDescent="0.3">
      <c r="A445" s="347" t="s">
        <v>65</v>
      </c>
      <c r="B445" s="347" t="s">
        <v>1802</v>
      </c>
      <c r="C445" s="354" t="s">
        <v>1905</v>
      </c>
      <c r="D445" s="286">
        <v>30063000501</v>
      </c>
      <c r="E445" s="346">
        <f>VLOOKUP(D445,'Upper Leg. by County then Tract'!$K$1:$L$319, 2,FALSE)</f>
        <v>64.099999999999994</v>
      </c>
      <c r="F445" s="348"/>
    </row>
    <row r="446" spans="1:6" x14ac:dyDescent="0.3">
      <c r="A446" s="347" t="s">
        <v>65</v>
      </c>
      <c r="B446" s="347" t="s">
        <v>1802</v>
      </c>
      <c r="C446" s="354" t="s">
        <v>1905</v>
      </c>
      <c r="D446" s="286">
        <v>30063000502</v>
      </c>
      <c r="E446" s="346">
        <f>VLOOKUP(D446,'Upper Leg. by County then Tract'!$K$1:$L$319, 2,FALSE)</f>
        <v>69.3</v>
      </c>
      <c r="F446" s="348"/>
    </row>
    <row r="447" spans="1:6" x14ac:dyDescent="0.3">
      <c r="A447" s="347" t="s">
        <v>65</v>
      </c>
      <c r="B447" s="347" t="s">
        <v>1802</v>
      </c>
      <c r="C447" s="354" t="s">
        <v>1905</v>
      </c>
      <c r="D447" s="286">
        <v>30063001302</v>
      </c>
      <c r="E447" s="346">
        <f>VLOOKUP(D447,'Upper Leg. by County then Tract'!$K$1:$L$319, 2,FALSE)</f>
        <v>80.900000000000006</v>
      </c>
      <c r="F447" s="348"/>
    </row>
    <row r="448" spans="1:6" x14ac:dyDescent="0.3">
      <c r="A448" s="347" t="s">
        <v>65</v>
      </c>
      <c r="B448" s="347" t="s">
        <v>1802</v>
      </c>
      <c r="C448" s="354" t="s">
        <v>1905</v>
      </c>
      <c r="D448" s="286">
        <v>30063001304</v>
      </c>
      <c r="E448" s="346">
        <f>VLOOKUP(D448,'Upper Leg. by County then Tract'!$K$1:$L$319, 2,FALSE)</f>
        <v>80.900000000000006</v>
      </c>
      <c r="F448" s="348"/>
    </row>
    <row r="449" spans="1:6" x14ac:dyDescent="0.3">
      <c r="A449" s="347" t="s">
        <v>65</v>
      </c>
      <c r="B449" s="347" t="s">
        <v>1802</v>
      </c>
      <c r="C449" s="354" t="s">
        <v>1905</v>
      </c>
      <c r="D449" s="286">
        <v>30063001401</v>
      </c>
      <c r="E449" s="346">
        <f>VLOOKUP(D449,'Upper Leg. by County then Tract'!$K$1:$L$319, 2,FALSE)</f>
        <v>66.5</v>
      </c>
      <c r="F449" s="348"/>
    </row>
    <row r="450" spans="1:6" x14ac:dyDescent="0.3">
      <c r="A450" s="347" t="s">
        <v>65</v>
      </c>
      <c r="B450" s="347" t="s">
        <v>1802</v>
      </c>
      <c r="C450" s="354" t="s">
        <v>1905</v>
      </c>
      <c r="D450" s="286">
        <v>30063001402</v>
      </c>
      <c r="E450" s="346">
        <f>VLOOKUP(D450,'Upper Leg. by County then Tract'!$K$1:$L$319, 2,FALSE)</f>
        <v>61</v>
      </c>
      <c r="F450" s="348"/>
    </row>
    <row r="451" spans="1:6" x14ac:dyDescent="0.3">
      <c r="A451" s="347" t="s">
        <v>65</v>
      </c>
      <c r="B451" s="347" t="s">
        <v>1802</v>
      </c>
      <c r="C451" s="354" t="s">
        <v>1905</v>
      </c>
      <c r="D451" s="286">
        <v>30063001501</v>
      </c>
      <c r="E451" s="346">
        <f>VLOOKUP(D451,'Upper Leg. by County then Tract'!$K$1:$L$319, 2,FALSE)</f>
        <v>70.8</v>
      </c>
      <c r="F451" s="348"/>
    </row>
    <row r="452" spans="1:6" x14ac:dyDescent="0.3">
      <c r="A452" s="347" t="s">
        <v>65</v>
      </c>
      <c r="B452" s="347" t="s">
        <v>1802</v>
      </c>
      <c r="C452" s="354" t="s">
        <v>1905</v>
      </c>
      <c r="D452" s="286">
        <v>30063001502</v>
      </c>
      <c r="E452" s="346">
        <f>VLOOKUP(D452,'Upper Leg. by County then Tract'!$K$1:$L$319, 2,FALSE)</f>
        <v>64.3</v>
      </c>
      <c r="F452" s="348"/>
    </row>
    <row r="453" spans="1:6" x14ac:dyDescent="0.3">
      <c r="A453" s="347" t="s">
        <v>65</v>
      </c>
      <c r="B453" s="347" t="s">
        <v>1806</v>
      </c>
      <c r="C453" s="354" t="s">
        <v>1906</v>
      </c>
      <c r="D453" s="286">
        <v>30063000501</v>
      </c>
      <c r="E453" s="346">
        <f>VLOOKUP(D453,'Upper Leg. by County then Tract'!$K$1:$L$319, 2,FALSE)</f>
        <v>64.099999999999994</v>
      </c>
      <c r="F453" s="348"/>
    </row>
    <row r="454" spans="1:6" x14ac:dyDescent="0.3">
      <c r="A454" s="347" t="s">
        <v>65</v>
      </c>
      <c r="B454" s="347" t="s">
        <v>1806</v>
      </c>
      <c r="C454" s="354" t="s">
        <v>1906</v>
      </c>
      <c r="D454" s="286">
        <v>30063000502</v>
      </c>
      <c r="E454" s="346">
        <f>VLOOKUP(D454,'Upper Leg. by County then Tract'!$K$1:$L$319, 2,FALSE)</f>
        <v>69.3</v>
      </c>
      <c r="F454" s="348"/>
    </row>
    <row r="455" spans="1:6" x14ac:dyDescent="0.3">
      <c r="A455" s="347" t="s">
        <v>65</v>
      </c>
      <c r="B455" s="347" t="s">
        <v>1806</v>
      </c>
      <c r="C455" s="354" t="s">
        <v>1906</v>
      </c>
      <c r="D455" s="286">
        <v>30063001200</v>
      </c>
      <c r="E455" s="346">
        <f>VLOOKUP(D455,'Upper Leg. by County then Tract'!$K$1:$L$319, 2,FALSE)</f>
        <v>72.400000000000006</v>
      </c>
      <c r="F455" s="348"/>
    </row>
    <row r="456" spans="1:6" x14ac:dyDescent="0.3">
      <c r="A456" s="347" t="s">
        <v>65</v>
      </c>
      <c r="B456" s="347" t="s">
        <v>1806</v>
      </c>
      <c r="C456" s="354" t="s">
        <v>1906</v>
      </c>
      <c r="D456" s="286">
        <v>30063001302</v>
      </c>
      <c r="E456" s="346">
        <f>VLOOKUP(D456,'Upper Leg. by County then Tract'!$K$1:$L$319, 2,FALSE)</f>
        <v>80.900000000000006</v>
      </c>
      <c r="F456" s="348"/>
    </row>
    <row r="457" spans="1:6" x14ac:dyDescent="0.3">
      <c r="A457" s="347" t="s">
        <v>65</v>
      </c>
      <c r="B457" s="347" t="s">
        <v>1806</v>
      </c>
      <c r="C457" s="354" t="s">
        <v>1906</v>
      </c>
      <c r="D457" s="286">
        <v>30063001304</v>
      </c>
      <c r="E457" s="346">
        <f>VLOOKUP(D457,'Upper Leg. by County then Tract'!$K$1:$L$319, 2,FALSE)</f>
        <v>80.900000000000006</v>
      </c>
      <c r="F457" s="348"/>
    </row>
    <row r="458" spans="1:6" x14ac:dyDescent="0.3">
      <c r="A458" s="347" t="s">
        <v>65</v>
      </c>
      <c r="B458" s="347" t="s">
        <v>1800</v>
      </c>
      <c r="C458" s="354" t="s">
        <v>1907</v>
      </c>
      <c r="D458" s="286">
        <v>30063000100</v>
      </c>
      <c r="E458" s="346">
        <f>VLOOKUP(D458,'Upper Leg. by County then Tract'!$K$1:$L$319, 2,FALSE)</f>
        <v>77.5</v>
      </c>
      <c r="F458" s="348"/>
    </row>
    <row r="459" spans="1:6" x14ac:dyDescent="0.3">
      <c r="A459" s="347" t="s">
        <v>65</v>
      </c>
      <c r="B459" s="347" t="s">
        <v>1800</v>
      </c>
      <c r="C459" s="354" t="s">
        <v>1907</v>
      </c>
      <c r="D459" s="286">
        <v>30063000203</v>
      </c>
      <c r="E459" s="346">
        <f>VLOOKUP(D459,'Upper Leg. by County then Tract'!$K$1:$L$319, 2,FALSE)</f>
        <v>67</v>
      </c>
      <c r="F459" s="348"/>
    </row>
    <row r="460" spans="1:6" x14ac:dyDescent="0.3">
      <c r="A460" s="347" t="s">
        <v>65</v>
      </c>
      <c r="B460" s="347" t="s">
        <v>1800</v>
      </c>
      <c r="C460" s="354" t="s">
        <v>1907</v>
      </c>
      <c r="D460" s="286">
        <v>30063000204</v>
      </c>
      <c r="E460" s="346">
        <f>VLOOKUP(D460,'Upper Leg. by County then Tract'!$K$1:$L$319, 2,FALSE)</f>
        <v>64.3</v>
      </c>
      <c r="F460" s="348"/>
    </row>
    <row r="461" spans="1:6" x14ac:dyDescent="0.3">
      <c r="A461" s="347" t="s">
        <v>65</v>
      </c>
      <c r="B461" s="347" t="s">
        <v>1800</v>
      </c>
      <c r="C461" s="354" t="s">
        <v>1907</v>
      </c>
      <c r="D461" s="286">
        <v>30063000300</v>
      </c>
      <c r="E461" s="346">
        <f>VLOOKUP(D461,'Upper Leg. by County then Tract'!$K$1:$L$319, 2,FALSE)</f>
        <v>59.6</v>
      </c>
      <c r="F461" s="348"/>
    </row>
    <row r="462" spans="1:6" x14ac:dyDescent="0.3">
      <c r="A462" s="347" t="s">
        <v>65</v>
      </c>
      <c r="B462" s="347" t="s">
        <v>1800</v>
      </c>
      <c r="C462" s="354" t="s">
        <v>1907</v>
      </c>
      <c r="D462" s="286">
        <v>30063000400</v>
      </c>
      <c r="E462" s="346">
        <f>VLOOKUP(D462,'Upper Leg. by County then Tract'!$K$1:$L$319, 2,FALSE)</f>
        <v>67.8</v>
      </c>
      <c r="F462" s="348"/>
    </row>
    <row r="463" spans="1:6" x14ac:dyDescent="0.3">
      <c r="A463" s="347" t="s">
        <v>65</v>
      </c>
      <c r="B463" s="347" t="s">
        <v>1800</v>
      </c>
      <c r="C463" s="354" t="s">
        <v>1907</v>
      </c>
      <c r="D463" s="286">
        <v>30063000501</v>
      </c>
      <c r="E463" s="346">
        <f>VLOOKUP(D463,'Upper Leg. by County then Tract'!$K$1:$L$319, 2,FALSE)</f>
        <v>64.099999999999994</v>
      </c>
      <c r="F463" s="348"/>
    </row>
    <row r="464" spans="1:6" x14ac:dyDescent="0.3">
      <c r="A464" s="347" t="s">
        <v>65</v>
      </c>
      <c r="B464" s="347" t="s">
        <v>1800</v>
      </c>
      <c r="C464" s="354" t="s">
        <v>1907</v>
      </c>
      <c r="D464" s="286">
        <v>30063000502</v>
      </c>
      <c r="E464" s="346">
        <f>VLOOKUP(D464,'Upper Leg. by County then Tract'!$K$1:$L$319, 2,FALSE)</f>
        <v>69.3</v>
      </c>
      <c r="F464" s="348"/>
    </row>
    <row r="465" spans="1:6" x14ac:dyDescent="0.3">
      <c r="A465" s="347" t="s">
        <v>65</v>
      </c>
      <c r="B465" s="347" t="s">
        <v>1800</v>
      </c>
      <c r="C465" s="354" t="s">
        <v>1907</v>
      </c>
      <c r="D465" s="286">
        <v>30063000700</v>
      </c>
      <c r="E465" s="346">
        <f>VLOOKUP(D465,'Upper Leg. by County then Tract'!$K$1:$L$319, 2,FALSE)</f>
        <v>65.900000000000006</v>
      </c>
      <c r="F465" s="348"/>
    </row>
    <row r="466" spans="1:6" x14ac:dyDescent="0.3">
      <c r="A466" s="347" t="s">
        <v>65</v>
      </c>
      <c r="B466" s="347" t="s">
        <v>1800</v>
      </c>
      <c r="C466" s="354" t="s">
        <v>1907</v>
      </c>
      <c r="D466" s="286">
        <v>30063001100</v>
      </c>
      <c r="E466" s="346">
        <f>VLOOKUP(D466,'Upper Leg. by County then Tract'!$K$1:$L$319, 2,FALSE)</f>
        <v>71.900000000000006</v>
      </c>
      <c r="F466" s="348"/>
    </row>
    <row r="467" spans="1:6" x14ac:dyDescent="0.3">
      <c r="A467" s="347" t="s">
        <v>65</v>
      </c>
      <c r="B467" s="347" t="s">
        <v>1800</v>
      </c>
      <c r="C467" s="354" t="s">
        <v>1907</v>
      </c>
      <c r="D467" s="286">
        <v>30063001401</v>
      </c>
      <c r="E467" s="346">
        <f>VLOOKUP(D467,'Upper Leg. by County then Tract'!$K$1:$L$319, 2,FALSE)</f>
        <v>66.5</v>
      </c>
      <c r="F467" s="348"/>
    </row>
    <row r="468" spans="1:6" x14ac:dyDescent="0.3">
      <c r="A468" s="347" t="s">
        <v>65</v>
      </c>
      <c r="B468" s="347" t="s">
        <v>1800</v>
      </c>
      <c r="C468" s="354" t="s">
        <v>1907</v>
      </c>
      <c r="D468" s="286">
        <v>30063001402</v>
      </c>
      <c r="E468" s="346">
        <f>VLOOKUP(D468,'Upper Leg. by County then Tract'!$K$1:$L$319, 2,FALSE)</f>
        <v>61</v>
      </c>
      <c r="F468" s="348"/>
    </row>
    <row r="469" spans="1:6" x14ac:dyDescent="0.3">
      <c r="A469" s="347" t="s">
        <v>65</v>
      </c>
      <c r="B469" s="347" t="s">
        <v>1808</v>
      </c>
      <c r="C469" s="354" t="s">
        <v>1908</v>
      </c>
      <c r="D469" s="286">
        <v>30063000400</v>
      </c>
      <c r="E469" s="346">
        <f>VLOOKUP(D469,'Upper Leg. by County then Tract'!$K$1:$L$319, 2,FALSE)</f>
        <v>67.8</v>
      </c>
      <c r="F469" s="348"/>
    </row>
    <row r="470" spans="1:6" x14ac:dyDescent="0.3">
      <c r="A470" s="347" t="s">
        <v>65</v>
      </c>
      <c r="B470" s="347" t="s">
        <v>1808</v>
      </c>
      <c r="C470" s="354" t="s">
        <v>1908</v>
      </c>
      <c r="D470" s="286">
        <v>30063001401</v>
      </c>
      <c r="E470" s="346">
        <f>VLOOKUP(D470,'Upper Leg. by County then Tract'!$K$1:$L$319, 2,FALSE)</f>
        <v>66.5</v>
      </c>
      <c r="F470" s="348"/>
    </row>
    <row r="471" spans="1:6" x14ac:dyDescent="0.3">
      <c r="A471" s="347" t="s">
        <v>65</v>
      </c>
      <c r="B471" s="347" t="s">
        <v>1808</v>
      </c>
      <c r="C471" s="354" t="s">
        <v>1908</v>
      </c>
      <c r="D471" s="286">
        <v>30063001402</v>
      </c>
      <c r="E471" s="346">
        <f>VLOOKUP(D471,'Upper Leg. by County then Tract'!$K$1:$L$319, 2,FALSE)</f>
        <v>61</v>
      </c>
      <c r="F471" s="348"/>
    </row>
    <row r="472" spans="1:6" x14ac:dyDescent="0.3">
      <c r="A472" s="347" t="s">
        <v>65</v>
      </c>
      <c r="B472" s="347" t="s">
        <v>1808</v>
      </c>
      <c r="C472" s="354" t="s">
        <v>1908</v>
      </c>
      <c r="D472" s="286">
        <v>30063001801</v>
      </c>
      <c r="E472" s="346">
        <f>VLOOKUP(D472,'Upper Leg. by County then Tract'!$K$1:$L$319, 2,FALSE)</f>
        <v>28.6</v>
      </c>
      <c r="F472" s="348"/>
    </row>
    <row r="473" spans="1:6" x14ac:dyDescent="0.3">
      <c r="A473" s="347" t="s">
        <v>65</v>
      </c>
      <c r="B473" s="347" t="s">
        <v>1808</v>
      </c>
      <c r="C473" s="354" t="s">
        <v>1908</v>
      </c>
      <c r="D473" s="286">
        <v>30063001802</v>
      </c>
      <c r="E473" s="346">
        <f>VLOOKUP(D473,'Upper Leg. by County then Tract'!$K$1:$L$319, 2,FALSE)</f>
        <v>31.3</v>
      </c>
      <c r="F473" s="348"/>
    </row>
    <row r="474" spans="1:6" x14ac:dyDescent="0.3">
      <c r="A474" s="347" t="s">
        <v>65</v>
      </c>
      <c r="B474" s="347" t="s">
        <v>1801</v>
      </c>
      <c r="C474" s="354" t="s">
        <v>1909</v>
      </c>
      <c r="D474" s="286">
        <v>30063000100</v>
      </c>
      <c r="E474" s="346">
        <f>VLOOKUP(D474,'Upper Leg. by County then Tract'!$K$1:$L$319, 2,FALSE)</f>
        <v>77.5</v>
      </c>
      <c r="F474" s="348"/>
    </row>
    <row r="475" spans="1:6" x14ac:dyDescent="0.3">
      <c r="A475" s="347" t="s">
        <v>65</v>
      </c>
      <c r="B475" s="347" t="s">
        <v>1801</v>
      </c>
      <c r="C475" s="354" t="s">
        <v>1909</v>
      </c>
      <c r="D475" s="286">
        <v>30063000203</v>
      </c>
      <c r="E475" s="346">
        <f>VLOOKUP(D475,'Upper Leg. by County then Tract'!$K$1:$L$319, 2,FALSE)</f>
        <v>67</v>
      </c>
      <c r="F475" s="348"/>
    </row>
    <row r="476" spans="1:6" x14ac:dyDescent="0.3">
      <c r="A476" s="347" t="s">
        <v>65</v>
      </c>
      <c r="B476" s="347" t="s">
        <v>1801</v>
      </c>
      <c r="C476" s="354" t="s">
        <v>1909</v>
      </c>
      <c r="D476" s="286">
        <v>30063000204</v>
      </c>
      <c r="E476" s="346">
        <f>VLOOKUP(D476,'Upper Leg. by County then Tract'!$K$1:$L$319, 2,FALSE)</f>
        <v>64.3</v>
      </c>
      <c r="F476" s="348"/>
    </row>
    <row r="477" spans="1:6" x14ac:dyDescent="0.3">
      <c r="A477" s="347" t="s">
        <v>65</v>
      </c>
      <c r="B477" s="347" t="s">
        <v>1801</v>
      </c>
      <c r="C477" s="354" t="s">
        <v>1909</v>
      </c>
      <c r="D477" s="286">
        <v>30063000205</v>
      </c>
      <c r="E477" s="346">
        <f>VLOOKUP(D477,'Upper Leg. by County then Tract'!$K$1:$L$319, 2,FALSE)</f>
        <v>74.3</v>
      </c>
      <c r="F477" s="348"/>
    </row>
    <row r="478" spans="1:6" x14ac:dyDescent="0.3">
      <c r="A478" s="347" t="s">
        <v>65</v>
      </c>
      <c r="B478" s="347" t="s">
        <v>1801</v>
      </c>
      <c r="C478" s="354" t="s">
        <v>1909</v>
      </c>
      <c r="D478" s="286">
        <v>30063000206</v>
      </c>
      <c r="E478" s="346">
        <f>VLOOKUP(D478,'Upper Leg. by County then Tract'!$K$1:$L$319, 2,FALSE)</f>
        <v>77</v>
      </c>
      <c r="F478" s="348"/>
    </row>
    <row r="479" spans="1:6" x14ac:dyDescent="0.3">
      <c r="A479" s="347" t="s">
        <v>65</v>
      </c>
      <c r="B479" s="347" t="s">
        <v>1801</v>
      </c>
      <c r="C479" s="354" t="s">
        <v>1909</v>
      </c>
      <c r="D479" s="286">
        <v>30063001401</v>
      </c>
      <c r="E479" s="346">
        <f>VLOOKUP(D479,'Upper Leg. by County then Tract'!$K$1:$L$319, 2,FALSE)</f>
        <v>66.5</v>
      </c>
      <c r="F479" s="348"/>
    </row>
    <row r="480" spans="1:6" x14ac:dyDescent="0.3">
      <c r="A480" s="347" t="s">
        <v>65</v>
      </c>
      <c r="B480" s="347" t="s">
        <v>1801</v>
      </c>
      <c r="C480" s="354" t="s">
        <v>1909</v>
      </c>
      <c r="D480" s="286">
        <v>30063001402</v>
      </c>
      <c r="E480" s="346">
        <f>VLOOKUP(D480,'Upper Leg. by County then Tract'!$K$1:$L$319, 2,FALSE)</f>
        <v>61</v>
      </c>
      <c r="F480" s="348"/>
    </row>
    <row r="481" spans="1:6" x14ac:dyDescent="0.3">
      <c r="A481" s="347" t="s">
        <v>65</v>
      </c>
      <c r="B481" s="347" t="s">
        <v>1801</v>
      </c>
      <c r="C481" s="354" t="s">
        <v>1909</v>
      </c>
      <c r="D481" s="286">
        <v>30063001601</v>
      </c>
      <c r="E481" s="346">
        <f>VLOOKUP(D481,'Upper Leg. by County then Tract'!$K$1:$L$319, 2,FALSE)</f>
        <v>66.2</v>
      </c>
      <c r="F481" s="348"/>
    </row>
    <row r="482" spans="1:6" x14ac:dyDescent="0.3">
      <c r="A482" s="347" t="s">
        <v>65</v>
      </c>
      <c r="B482" s="347" t="s">
        <v>1801</v>
      </c>
      <c r="C482" s="354" t="s">
        <v>1909</v>
      </c>
      <c r="D482" s="286">
        <v>30063001602</v>
      </c>
      <c r="E482" s="346">
        <f>VLOOKUP(D482,'Upper Leg. by County then Tract'!$K$1:$L$319, 2,FALSE)</f>
        <v>65.3</v>
      </c>
      <c r="F482" s="348"/>
    </row>
    <row r="483" spans="1:6" x14ac:dyDescent="0.3">
      <c r="A483" s="347" t="s">
        <v>65</v>
      </c>
      <c r="B483" s="347" t="s">
        <v>1801</v>
      </c>
      <c r="C483" s="354" t="s">
        <v>1909</v>
      </c>
      <c r="D483" s="286">
        <v>30063001801</v>
      </c>
      <c r="E483" s="346">
        <f>VLOOKUP(D483,'Upper Leg. by County then Tract'!$K$1:$L$319, 2,FALSE)</f>
        <v>28.6</v>
      </c>
      <c r="F483" s="348"/>
    </row>
    <row r="484" spans="1:6" x14ac:dyDescent="0.3">
      <c r="A484" s="347" t="s">
        <v>65</v>
      </c>
      <c r="B484" s="347" t="s">
        <v>1801</v>
      </c>
      <c r="C484" s="354" t="s">
        <v>1909</v>
      </c>
      <c r="D484" s="286">
        <v>30063001802</v>
      </c>
      <c r="E484" s="346">
        <f>VLOOKUP(D484,'Upper Leg. by County then Tract'!$K$1:$L$319, 2,FALSE)</f>
        <v>31.3</v>
      </c>
      <c r="F484" s="348"/>
    </row>
    <row r="485" spans="1:6" x14ac:dyDescent="0.3">
      <c r="A485" s="347" t="s">
        <v>65</v>
      </c>
      <c r="B485" s="347" t="s">
        <v>1803</v>
      </c>
      <c r="C485" s="354" t="s">
        <v>1910</v>
      </c>
      <c r="D485" s="286">
        <v>30063000203</v>
      </c>
      <c r="E485" s="346">
        <f>VLOOKUP(D485,'Upper Leg. by County then Tract'!$K$1:$L$319, 2,FALSE)</f>
        <v>67</v>
      </c>
      <c r="F485" s="348"/>
    </row>
    <row r="486" spans="1:6" x14ac:dyDescent="0.3">
      <c r="A486" s="347" t="s">
        <v>65</v>
      </c>
      <c r="B486" s="347" t="s">
        <v>1803</v>
      </c>
      <c r="C486" s="354" t="s">
        <v>1910</v>
      </c>
      <c r="D486" s="286">
        <v>30063000204</v>
      </c>
      <c r="E486" s="346">
        <f>VLOOKUP(D486,'Upper Leg. by County then Tract'!$K$1:$L$319, 2,FALSE)</f>
        <v>64.3</v>
      </c>
      <c r="F486" s="348"/>
    </row>
    <row r="487" spans="1:6" x14ac:dyDescent="0.3">
      <c r="A487" s="347" t="s">
        <v>65</v>
      </c>
      <c r="B487" s="347" t="s">
        <v>1803</v>
      </c>
      <c r="C487" s="354" t="s">
        <v>1910</v>
      </c>
      <c r="D487" s="286">
        <v>30063000205</v>
      </c>
      <c r="E487" s="346">
        <f>VLOOKUP(D487,'Upper Leg. by County then Tract'!$K$1:$L$319, 2,FALSE)</f>
        <v>74.3</v>
      </c>
      <c r="F487" s="348"/>
    </row>
    <row r="488" spans="1:6" x14ac:dyDescent="0.3">
      <c r="A488" s="347" t="s">
        <v>65</v>
      </c>
      <c r="B488" s="347" t="s">
        <v>1803</v>
      </c>
      <c r="C488" s="354" t="s">
        <v>1910</v>
      </c>
      <c r="D488" s="286">
        <v>30063000206</v>
      </c>
      <c r="E488" s="346">
        <f>VLOOKUP(D488,'Upper Leg. by County then Tract'!$K$1:$L$319, 2,FALSE)</f>
        <v>77</v>
      </c>
      <c r="F488" s="348"/>
    </row>
    <row r="489" spans="1:6" x14ac:dyDescent="0.3">
      <c r="A489" s="347" t="s">
        <v>65</v>
      </c>
      <c r="B489" s="347" t="s">
        <v>1803</v>
      </c>
      <c r="C489" s="354" t="s">
        <v>1910</v>
      </c>
      <c r="D489" s="286">
        <v>30063000300</v>
      </c>
      <c r="E489" s="346">
        <f>VLOOKUP(D489,'Upper Leg. by County then Tract'!$K$1:$L$319, 2,FALSE)</f>
        <v>59.6</v>
      </c>
      <c r="F489" s="348"/>
    </row>
    <row r="490" spans="1:6" x14ac:dyDescent="0.3">
      <c r="A490" s="347" t="s">
        <v>65</v>
      </c>
      <c r="B490" s="347" t="s">
        <v>1803</v>
      </c>
      <c r="C490" s="354" t="s">
        <v>1910</v>
      </c>
      <c r="D490" s="286">
        <v>30063000700</v>
      </c>
      <c r="E490" s="346">
        <f>VLOOKUP(D490,'Upper Leg. by County then Tract'!$K$1:$L$319, 2,FALSE)</f>
        <v>65.900000000000006</v>
      </c>
      <c r="F490" s="348"/>
    </row>
    <row r="491" spans="1:6" x14ac:dyDescent="0.3">
      <c r="A491" s="347" t="s">
        <v>65</v>
      </c>
      <c r="B491" s="347" t="s">
        <v>1803</v>
      </c>
      <c r="C491" s="354" t="s">
        <v>1910</v>
      </c>
      <c r="D491" s="286">
        <v>30063000801</v>
      </c>
      <c r="E491" s="346">
        <f>VLOOKUP(D491,'Upper Leg. by County then Tract'!$K$1:$L$319, 2,FALSE)</f>
        <v>66.099999999999994</v>
      </c>
      <c r="F491" s="348"/>
    </row>
    <row r="492" spans="1:6" x14ac:dyDescent="0.3">
      <c r="A492" s="347" t="s">
        <v>65</v>
      </c>
      <c r="B492" s="347" t="s">
        <v>1803</v>
      </c>
      <c r="C492" s="354" t="s">
        <v>1910</v>
      </c>
      <c r="D492" s="286">
        <v>30063000802</v>
      </c>
      <c r="E492" s="346">
        <f>VLOOKUP(D492,'Upper Leg. by County then Tract'!$K$1:$L$319, 2,FALSE)</f>
        <v>70.099999999999994</v>
      </c>
      <c r="F492" s="348"/>
    </row>
    <row r="493" spans="1:6" x14ac:dyDescent="0.3">
      <c r="A493" s="347" t="s">
        <v>65</v>
      </c>
      <c r="B493" s="347" t="s">
        <v>1803</v>
      </c>
      <c r="C493" s="354" t="s">
        <v>1910</v>
      </c>
      <c r="D493" s="286">
        <v>30063000901</v>
      </c>
      <c r="E493" s="346">
        <f>VLOOKUP(D493,'Upper Leg. by County then Tract'!$K$1:$L$319, 2,FALSE)</f>
        <v>76.5</v>
      </c>
      <c r="F493" s="348"/>
    </row>
    <row r="494" spans="1:6" x14ac:dyDescent="0.3">
      <c r="A494" s="347" t="s">
        <v>65</v>
      </c>
      <c r="B494" s="347" t="s">
        <v>1804</v>
      </c>
      <c r="C494" s="354" t="s">
        <v>1911</v>
      </c>
      <c r="D494" s="286">
        <v>30063000205</v>
      </c>
      <c r="E494" s="346">
        <f>VLOOKUP(D494,'Upper Leg. by County then Tract'!$K$1:$L$319, 2,FALSE)</f>
        <v>74.3</v>
      </c>
      <c r="F494" s="348"/>
    </row>
    <row r="495" spans="1:6" x14ac:dyDescent="0.3">
      <c r="A495" s="347" t="s">
        <v>65</v>
      </c>
      <c r="B495" s="347" t="s">
        <v>1804</v>
      </c>
      <c r="C495" s="354" t="s">
        <v>1911</v>
      </c>
      <c r="D495" s="286">
        <v>30063000206</v>
      </c>
      <c r="E495" s="346">
        <f>VLOOKUP(D495,'Upper Leg. by County then Tract'!$K$1:$L$319, 2,FALSE)</f>
        <v>77</v>
      </c>
      <c r="F495" s="348"/>
    </row>
    <row r="496" spans="1:6" x14ac:dyDescent="0.3">
      <c r="A496" s="347" t="s">
        <v>65</v>
      </c>
      <c r="B496" s="347" t="s">
        <v>1804</v>
      </c>
      <c r="C496" s="354" t="s">
        <v>1911</v>
      </c>
      <c r="D496" s="286">
        <v>30063000902</v>
      </c>
      <c r="E496" s="346">
        <f>VLOOKUP(D496,'Upper Leg. by County then Tract'!$K$1:$L$319, 2,FALSE)</f>
        <v>66.099999999999994</v>
      </c>
      <c r="F496" s="348"/>
    </row>
    <row r="497" spans="1:6" x14ac:dyDescent="0.3">
      <c r="A497" s="347" t="s">
        <v>65</v>
      </c>
      <c r="B497" s="347" t="s">
        <v>1804</v>
      </c>
      <c r="C497" s="354" t="s">
        <v>1911</v>
      </c>
      <c r="D497" s="286">
        <v>30063001601</v>
      </c>
      <c r="E497" s="346">
        <f>VLOOKUP(D497,'Upper Leg. by County then Tract'!$K$1:$L$319, 2,FALSE)</f>
        <v>66.2</v>
      </c>
      <c r="F497" s="348"/>
    </row>
    <row r="498" spans="1:6" x14ac:dyDescent="0.3">
      <c r="A498" s="347" t="s">
        <v>65</v>
      </c>
      <c r="B498" s="347" t="s">
        <v>1804</v>
      </c>
      <c r="C498" s="354" t="s">
        <v>1911</v>
      </c>
      <c r="D498" s="286">
        <v>30063001602</v>
      </c>
      <c r="E498" s="346">
        <f>VLOOKUP(D498,'Upper Leg. by County then Tract'!$K$1:$L$319, 2,FALSE)</f>
        <v>65.3</v>
      </c>
      <c r="F498" s="348"/>
    </row>
    <row r="499" spans="1:6" x14ac:dyDescent="0.3">
      <c r="A499" s="347" t="s">
        <v>65</v>
      </c>
      <c r="B499" s="347" t="s">
        <v>1809</v>
      </c>
      <c r="C499" s="354" t="s">
        <v>1912</v>
      </c>
      <c r="D499" s="286">
        <v>30063000205</v>
      </c>
      <c r="E499" s="346">
        <f>VLOOKUP(D499,'Upper Leg. by County then Tract'!$K$1:$L$319, 2,FALSE)</f>
        <v>74.3</v>
      </c>
      <c r="F499" s="348"/>
    </row>
    <row r="500" spans="1:6" x14ac:dyDescent="0.3">
      <c r="A500" s="347" t="s">
        <v>65</v>
      </c>
      <c r="B500" s="347" t="s">
        <v>1809</v>
      </c>
      <c r="C500" s="354" t="s">
        <v>1912</v>
      </c>
      <c r="D500" s="286">
        <v>30063000206</v>
      </c>
      <c r="E500" s="346">
        <f>VLOOKUP(D500,'Upper Leg. by County then Tract'!$K$1:$L$319, 2,FALSE)</f>
        <v>77</v>
      </c>
      <c r="F500" s="348"/>
    </row>
    <row r="501" spans="1:6" x14ac:dyDescent="0.3">
      <c r="A501" s="347" t="s">
        <v>65</v>
      </c>
      <c r="B501" s="347" t="s">
        <v>1809</v>
      </c>
      <c r="C501" s="354" t="s">
        <v>1912</v>
      </c>
      <c r="D501" s="286">
        <v>30063000901</v>
      </c>
      <c r="E501" s="346">
        <f>VLOOKUP(D501,'Upper Leg. by County then Tract'!$K$1:$L$319, 2,FALSE)</f>
        <v>76.5</v>
      </c>
      <c r="F501" s="348"/>
    </row>
    <row r="502" spans="1:6" x14ac:dyDescent="0.3">
      <c r="A502" s="347" t="s">
        <v>65</v>
      </c>
      <c r="B502" s="347" t="s">
        <v>1809</v>
      </c>
      <c r="C502" s="354" t="s">
        <v>1912</v>
      </c>
      <c r="D502" s="286">
        <v>30063000902</v>
      </c>
      <c r="E502" s="346">
        <f>VLOOKUP(D502,'Upper Leg. by County then Tract'!$K$1:$L$319, 2,FALSE)</f>
        <v>66.099999999999994</v>
      </c>
      <c r="F502" s="348"/>
    </row>
    <row r="503" spans="1:6" x14ac:dyDescent="0.3">
      <c r="A503" s="347" t="s">
        <v>65</v>
      </c>
      <c r="B503" s="347" t="s">
        <v>1809</v>
      </c>
      <c r="C503" s="354" t="s">
        <v>1912</v>
      </c>
      <c r="D503" s="286">
        <v>30063001401</v>
      </c>
      <c r="E503" s="346">
        <f>VLOOKUP(D503,'Upper Leg. by County then Tract'!$K$1:$L$319, 2,FALSE)</f>
        <v>66.5</v>
      </c>
      <c r="F503" s="348"/>
    </row>
    <row r="504" spans="1:6" x14ac:dyDescent="0.3">
      <c r="A504" s="347" t="s">
        <v>65</v>
      </c>
      <c r="B504" s="347" t="s">
        <v>1809</v>
      </c>
      <c r="C504" s="354" t="s">
        <v>1912</v>
      </c>
      <c r="D504" s="286">
        <v>30063001402</v>
      </c>
      <c r="E504" s="346">
        <f>VLOOKUP(D504,'Upper Leg. by County then Tract'!$K$1:$L$319, 2,FALSE)</f>
        <v>61</v>
      </c>
      <c r="F504" s="348"/>
    </row>
    <row r="505" spans="1:6" x14ac:dyDescent="0.3">
      <c r="A505" s="347" t="s">
        <v>65</v>
      </c>
      <c r="B505" s="347" t="s">
        <v>1809</v>
      </c>
      <c r="C505" s="354" t="s">
        <v>1912</v>
      </c>
      <c r="D505" s="286">
        <v>30063001501</v>
      </c>
      <c r="E505" s="346">
        <f>VLOOKUP(D505,'Upper Leg. by County then Tract'!$K$1:$L$319, 2,FALSE)</f>
        <v>70.8</v>
      </c>
      <c r="F505" s="348"/>
    </row>
    <row r="506" spans="1:6" x14ac:dyDescent="0.3">
      <c r="A506" s="347" t="s">
        <v>65</v>
      </c>
      <c r="B506" s="347" t="s">
        <v>1809</v>
      </c>
      <c r="C506" s="354" t="s">
        <v>1912</v>
      </c>
      <c r="D506" s="286">
        <v>30063001502</v>
      </c>
      <c r="E506" s="346">
        <f>VLOOKUP(D506,'Upper Leg. by County then Tract'!$K$1:$L$319, 2,FALSE)</f>
        <v>64.3</v>
      </c>
      <c r="F506" s="348"/>
    </row>
    <row r="507" spans="1:6" x14ac:dyDescent="0.3">
      <c r="A507" s="347" t="s">
        <v>65</v>
      </c>
      <c r="B507" s="347" t="s">
        <v>1809</v>
      </c>
      <c r="C507" s="354" t="s">
        <v>1912</v>
      </c>
      <c r="D507" s="286">
        <v>30063001601</v>
      </c>
      <c r="E507" s="346">
        <f>VLOOKUP(D507,'Upper Leg. by County then Tract'!$K$1:$L$319, 2,FALSE)</f>
        <v>66.2</v>
      </c>
      <c r="F507" s="348"/>
    </row>
    <row r="508" spans="1:6" x14ac:dyDescent="0.3">
      <c r="A508" s="347" t="s">
        <v>65</v>
      </c>
      <c r="B508" s="347" t="s">
        <v>1809</v>
      </c>
      <c r="C508" s="354" t="s">
        <v>1912</v>
      </c>
      <c r="D508" s="286">
        <v>30063001602</v>
      </c>
      <c r="E508" s="346">
        <f>VLOOKUP(D508,'Upper Leg. by County then Tract'!$K$1:$L$319, 2,FALSE)</f>
        <v>65.3</v>
      </c>
      <c r="F508" s="348"/>
    </row>
    <row r="509" spans="1:6" x14ac:dyDescent="0.3">
      <c r="A509" s="347" t="s">
        <v>65</v>
      </c>
      <c r="B509" s="347" t="s">
        <v>1805</v>
      </c>
      <c r="C509" s="354" t="s">
        <v>1913</v>
      </c>
      <c r="D509" s="286">
        <v>30063000205</v>
      </c>
      <c r="E509" s="346">
        <f>VLOOKUP(D509,'Upper Leg. by County then Tract'!$K$1:$L$319, 2,FALSE)</f>
        <v>74.3</v>
      </c>
      <c r="F509" s="348"/>
    </row>
    <row r="510" spans="1:6" x14ac:dyDescent="0.3">
      <c r="A510" s="347" t="s">
        <v>65</v>
      </c>
      <c r="B510" s="347" t="s">
        <v>1805</v>
      </c>
      <c r="C510" s="354" t="s">
        <v>1913</v>
      </c>
      <c r="D510" s="286">
        <v>30063000206</v>
      </c>
      <c r="E510" s="346">
        <f>VLOOKUP(D510,'Upper Leg. by County then Tract'!$K$1:$L$319, 2,FALSE)</f>
        <v>77</v>
      </c>
      <c r="F510" s="348"/>
    </row>
    <row r="511" spans="1:6" x14ac:dyDescent="0.3">
      <c r="A511" s="347" t="s">
        <v>65</v>
      </c>
      <c r="B511" s="347" t="s">
        <v>1805</v>
      </c>
      <c r="C511" s="354" t="s">
        <v>1913</v>
      </c>
      <c r="D511" s="286">
        <v>30063000801</v>
      </c>
      <c r="E511" s="346">
        <f>VLOOKUP(D511,'Upper Leg. by County then Tract'!$K$1:$L$319, 2,FALSE)</f>
        <v>66.099999999999994</v>
      </c>
      <c r="F511" s="348"/>
    </row>
    <row r="512" spans="1:6" x14ac:dyDescent="0.3">
      <c r="A512" s="347" t="s">
        <v>65</v>
      </c>
      <c r="B512" s="347" t="s">
        <v>1805</v>
      </c>
      <c r="C512" s="354" t="s">
        <v>1913</v>
      </c>
      <c r="D512" s="286">
        <v>30063000802</v>
      </c>
      <c r="E512" s="346">
        <f>VLOOKUP(D512,'Upper Leg. by County then Tract'!$K$1:$L$319, 2,FALSE)</f>
        <v>70.099999999999994</v>
      </c>
      <c r="F512" s="348"/>
    </row>
    <row r="513" spans="1:6" x14ac:dyDescent="0.3">
      <c r="A513" s="347" t="s">
        <v>65</v>
      </c>
      <c r="B513" s="347" t="s">
        <v>1805</v>
      </c>
      <c r="C513" s="354" t="s">
        <v>1913</v>
      </c>
      <c r="D513" s="286">
        <v>30063000901</v>
      </c>
      <c r="E513" s="346">
        <f>VLOOKUP(D513,'Upper Leg. by County then Tract'!$K$1:$L$319, 2,FALSE)</f>
        <v>76.5</v>
      </c>
      <c r="F513" s="348"/>
    </row>
    <row r="514" spans="1:6" x14ac:dyDescent="0.3">
      <c r="A514" s="347" t="s">
        <v>65</v>
      </c>
      <c r="B514" s="347" t="s">
        <v>1805</v>
      </c>
      <c r="C514" s="354" t="s">
        <v>1913</v>
      </c>
      <c r="D514" s="286">
        <v>30063000902</v>
      </c>
      <c r="E514" s="346">
        <f>VLOOKUP(D514,'Upper Leg. by County then Tract'!$K$1:$L$319, 2,FALSE)</f>
        <v>66.099999999999994</v>
      </c>
      <c r="F514" s="348"/>
    </row>
    <row r="515" spans="1:6" x14ac:dyDescent="0.3">
      <c r="A515" s="347" t="s">
        <v>65</v>
      </c>
      <c r="B515" s="347" t="s">
        <v>1805</v>
      </c>
      <c r="C515" s="354" t="s">
        <v>1913</v>
      </c>
      <c r="D515" s="286">
        <v>30063001001</v>
      </c>
      <c r="E515" s="346">
        <f>VLOOKUP(D515,'Upper Leg. by County then Tract'!$K$1:$L$319, 2,FALSE)</f>
        <v>69.2</v>
      </c>
      <c r="F515" s="348"/>
    </row>
    <row r="516" spans="1:6" x14ac:dyDescent="0.3">
      <c r="A516" s="347" t="s">
        <v>65</v>
      </c>
      <c r="B516" s="347" t="s">
        <v>1805</v>
      </c>
      <c r="C516" s="354" t="s">
        <v>1913</v>
      </c>
      <c r="D516" s="286">
        <v>30063001002</v>
      </c>
      <c r="E516" s="346">
        <f>VLOOKUP(D516,'Upper Leg. by County then Tract'!$K$1:$L$319, 2,FALSE)</f>
        <v>66.8</v>
      </c>
      <c r="F516" s="348"/>
    </row>
    <row r="517" spans="1:6" x14ac:dyDescent="0.3">
      <c r="A517" s="347" t="s">
        <v>65</v>
      </c>
      <c r="B517" s="347" t="s">
        <v>1805</v>
      </c>
      <c r="C517" s="354" t="s">
        <v>1913</v>
      </c>
      <c r="D517" s="286">
        <v>30063001304</v>
      </c>
      <c r="E517" s="346">
        <f>VLOOKUP(D517,'Upper Leg. by County then Tract'!$K$1:$L$319, 2,FALSE)</f>
        <v>80.900000000000006</v>
      </c>
      <c r="F517" s="348"/>
    </row>
    <row r="518" spans="1:6" x14ac:dyDescent="0.3">
      <c r="A518" s="347" t="s">
        <v>65</v>
      </c>
      <c r="B518" s="347" t="s">
        <v>1807</v>
      </c>
      <c r="C518" s="354" t="s">
        <v>1914</v>
      </c>
      <c r="D518" s="286">
        <v>30063000901</v>
      </c>
      <c r="E518" s="346">
        <f>VLOOKUP(D518,'Upper Leg. by County then Tract'!$K$1:$L$319, 2,FALSE)</f>
        <v>76.5</v>
      </c>
      <c r="F518" s="348"/>
    </row>
    <row r="519" spans="1:6" x14ac:dyDescent="0.3">
      <c r="A519" s="347" t="s">
        <v>65</v>
      </c>
      <c r="B519" s="347" t="s">
        <v>1807</v>
      </c>
      <c r="C519" s="354" t="s">
        <v>1914</v>
      </c>
      <c r="D519" s="286">
        <v>30063001001</v>
      </c>
      <c r="E519" s="346">
        <f>VLOOKUP(D519,'Upper Leg. by County then Tract'!$K$1:$L$319, 2,FALSE)</f>
        <v>69.2</v>
      </c>
      <c r="F519" s="348"/>
    </row>
    <row r="520" spans="1:6" x14ac:dyDescent="0.3">
      <c r="A520" s="347" t="s">
        <v>65</v>
      </c>
      <c r="B520" s="347" t="s">
        <v>1807</v>
      </c>
      <c r="C520" s="354" t="s">
        <v>1914</v>
      </c>
      <c r="D520" s="286">
        <v>30063001002</v>
      </c>
      <c r="E520" s="346">
        <f>VLOOKUP(D520,'Upper Leg. by County then Tract'!$K$1:$L$319, 2,FALSE)</f>
        <v>66.8</v>
      </c>
      <c r="F520" s="348"/>
    </row>
    <row r="521" spans="1:6" x14ac:dyDescent="0.3">
      <c r="A521" s="347" t="s">
        <v>65</v>
      </c>
      <c r="B521" s="347" t="s">
        <v>1807</v>
      </c>
      <c r="C521" s="354" t="s">
        <v>1914</v>
      </c>
      <c r="D521" s="286">
        <v>30063001303</v>
      </c>
      <c r="E521" s="346">
        <f>VLOOKUP(D521,'Upper Leg. by County then Tract'!$K$1:$L$319, 2,FALSE)</f>
        <v>77.8</v>
      </c>
      <c r="F521" s="348"/>
    </row>
    <row r="522" spans="1:6" x14ac:dyDescent="0.3">
      <c r="A522" s="347" t="s">
        <v>65</v>
      </c>
      <c r="B522" s="347" t="s">
        <v>1807</v>
      </c>
      <c r="C522" s="354" t="s">
        <v>1914</v>
      </c>
      <c r="D522" s="286">
        <v>30063001304</v>
      </c>
      <c r="E522" s="346">
        <f>VLOOKUP(D522,'Upper Leg. by County then Tract'!$K$1:$L$319, 2,FALSE)</f>
        <v>80.900000000000006</v>
      </c>
      <c r="F522" s="348"/>
    </row>
    <row r="523" spans="1:6" x14ac:dyDescent="0.3">
      <c r="A523" s="347" t="s">
        <v>65</v>
      </c>
      <c r="B523" s="347" t="s">
        <v>1810</v>
      </c>
      <c r="C523" s="354" t="s">
        <v>1915</v>
      </c>
      <c r="D523" s="286">
        <v>30063000501</v>
      </c>
      <c r="E523" s="346">
        <f>VLOOKUP(D523,'Upper Leg. by County then Tract'!$K$1:$L$319, 2,FALSE)</f>
        <v>64.099999999999994</v>
      </c>
      <c r="F523" s="348"/>
    </row>
    <row r="524" spans="1:6" x14ac:dyDescent="0.3">
      <c r="A524" s="347" t="s">
        <v>65</v>
      </c>
      <c r="B524" s="347" t="s">
        <v>1810</v>
      </c>
      <c r="C524" s="354" t="s">
        <v>1915</v>
      </c>
      <c r="D524" s="286">
        <v>30063000502</v>
      </c>
      <c r="E524" s="346">
        <f>VLOOKUP(D524,'Upper Leg. by County then Tract'!$K$1:$L$319, 2,FALSE)</f>
        <v>69.3</v>
      </c>
      <c r="F524" s="348"/>
    </row>
    <row r="525" spans="1:6" x14ac:dyDescent="0.3">
      <c r="A525" s="347" t="s">
        <v>65</v>
      </c>
      <c r="B525" s="347" t="s">
        <v>1810</v>
      </c>
      <c r="C525" s="354" t="s">
        <v>1915</v>
      </c>
      <c r="D525" s="286">
        <v>30063000700</v>
      </c>
      <c r="E525" s="346">
        <f>VLOOKUP(D525,'Upper Leg. by County then Tract'!$K$1:$L$319, 2,FALSE)</f>
        <v>65.900000000000006</v>
      </c>
      <c r="F525" s="348"/>
    </row>
    <row r="526" spans="1:6" x14ac:dyDescent="0.3">
      <c r="A526" s="347" t="s">
        <v>65</v>
      </c>
      <c r="B526" s="347" t="s">
        <v>1810</v>
      </c>
      <c r="C526" s="354" t="s">
        <v>1915</v>
      </c>
      <c r="D526" s="286">
        <v>30063000801</v>
      </c>
      <c r="E526" s="346">
        <f>VLOOKUP(D526,'Upper Leg. by County then Tract'!$K$1:$L$319, 2,FALSE)</f>
        <v>66.099999999999994</v>
      </c>
      <c r="F526" s="348"/>
    </row>
    <row r="527" spans="1:6" x14ac:dyDescent="0.3">
      <c r="A527" s="347" t="s">
        <v>65</v>
      </c>
      <c r="B527" s="347" t="s">
        <v>1810</v>
      </c>
      <c r="C527" s="354" t="s">
        <v>1915</v>
      </c>
      <c r="D527" s="286">
        <v>30063000802</v>
      </c>
      <c r="E527" s="346">
        <f>VLOOKUP(D527,'Upper Leg. by County then Tract'!$K$1:$L$319, 2,FALSE)</f>
        <v>70.099999999999994</v>
      </c>
      <c r="F527" s="348"/>
    </row>
    <row r="528" spans="1:6" x14ac:dyDescent="0.3">
      <c r="A528" s="347" t="s">
        <v>65</v>
      </c>
      <c r="B528" s="347" t="s">
        <v>1810</v>
      </c>
      <c r="C528" s="354" t="s">
        <v>1915</v>
      </c>
      <c r="D528" s="286">
        <v>30063001001</v>
      </c>
      <c r="E528" s="346">
        <f>VLOOKUP(D528,'Upper Leg. by County then Tract'!$K$1:$L$319, 2,FALSE)</f>
        <v>69.2</v>
      </c>
      <c r="F528" s="348"/>
    </row>
    <row r="529" spans="1:6" x14ac:dyDescent="0.3">
      <c r="A529" s="347" t="s">
        <v>65</v>
      </c>
      <c r="B529" s="347" t="s">
        <v>1810</v>
      </c>
      <c r="C529" s="354" t="s">
        <v>1915</v>
      </c>
      <c r="D529" s="286">
        <v>30063001002</v>
      </c>
      <c r="E529" s="346">
        <f>VLOOKUP(D529,'Upper Leg. by County then Tract'!$K$1:$L$319, 2,FALSE)</f>
        <v>66.8</v>
      </c>
      <c r="F529" s="348"/>
    </row>
    <row r="530" spans="1:6" x14ac:dyDescent="0.3">
      <c r="A530" s="347" t="s">
        <v>65</v>
      </c>
      <c r="B530" s="347" t="s">
        <v>1810</v>
      </c>
      <c r="C530" s="354" t="s">
        <v>1915</v>
      </c>
      <c r="D530" s="286">
        <v>30063001100</v>
      </c>
      <c r="E530" s="346">
        <f>VLOOKUP(D530,'Upper Leg. by County then Tract'!$K$1:$L$319, 2,FALSE)</f>
        <v>71.900000000000006</v>
      </c>
      <c r="F530" s="348"/>
    </row>
    <row r="531" spans="1:6" x14ac:dyDescent="0.3">
      <c r="A531" s="347" t="s">
        <v>65</v>
      </c>
      <c r="B531" s="347" t="s">
        <v>1810</v>
      </c>
      <c r="C531" s="354" t="s">
        <v>1915</v>
      </c>
      <c r="D531" s="286">
        <v>30063001200</v>
      </c>
      <c r="E531" s="346">
        <f>VLOOKUP(D531,'Upper Leg. by County then Tract'!$K$1:$L$319, 2,FALSE)</f>
        <v>72.400000000000006</v>
      </c>
      <c r="F531" s="348"/>
    </row>
    <row r="532" spans="1:6" x14ac:dyDescent="0.3">
      <c r="A532" s="353" t="s">
        <v>67</v>
      </c>
      <c r="C532" s="347"/>
      <c r="F532" s="348"/>
    </row>
    <row r="533" spans="1:6" x14ac:dyDescent="0.3">
      <c r="A533" s="347" t="s">
        <v>67</v>
      </c>
      <c r="B533" s="347" t="s">
        <v>1534</v>
      </c>
      <c r="C533" s="354" t="s">
        <v>1861</v>
      </c>
      <c r="D533" s="286">
        <v>30065000100</v>
      </c>
      <c r="E533" s="346">
        <f>VLOOKUP(D533,'Upper Leg. by County then Tract'!$K$1:$L$319, 2,FALSE)</f>
        <v>44.3</v>
      </c>
      <c r="F533" s="348"/>
    </row>
    <row r="534" spans="1:6" x14ac:dyDescent="0.3">
      <c r="A534" s="347" t="s">
        <v>67</v>
      </c>
      <c r="B534" s="347" t="s">
        <v>1534</v>
      </c>
      <c r="C534" s="354" t="s">
        <v>1861</v>
      </c>
      <c r="D534" s="286">
        <v>30065000200</v>
      </c>
      <c r="E534" s="346">
        <f>VLOOKUP(D534,'Upper Leg. by County then Tract'!$K$1:$L$319, 2,FALSE)</f>
        <v>54</v>
      </c>
      <c r="F534" s="348"/>
    </row>
    <row r="535" spans="1:6" x14ac:dyDescent="0.3">
      <c r="A535" s="353" t="s">
        <v>69</v>
      </c>
      <c r="C535" s="347"/>
      <c r="F535" s="348"/>
    </row>
    <row r="536" spans="1:6" x14ac:dyDescent="0.3">
      <c r="A536" s="347" t="s">
        <v>69</v>
      </c>
      <c r="B536" s="347" t="s">
        <v>1783</v>
      </c>
      <c r="C536" s="354" t="s">
        <v>1878</v>
      </c>
      <c r="D536" s="286">
        <v>30067000100</v>
      </c>
      <c r="E536" s="346">
        <f>VLOOKUP(D536,'Upper Leg. by County then Tract'!$K$1:$L$319, 2,FALSE)</f>
        <v>50.9</v>
      </c>
      <c r="F536" s="348"/>
    </row>
    <row r="537" spans="1:6" x14ac:dyDescent="0.3">
      <c r="A537" s="347" t="s">
        <v>69</v>
      </c>
      <c r="B537" s="347" t="s">
        <v>1783</v>
      </c>
      <c r="C537" s="354" t="s">
        <v>1878</v>
      </c>
      <c r="D537" s="286">
        <v>30067000200</v>
      </c>
      <c r="E537" s="346">
        <f>VLOOKUP(D537,'Upper Leg. by County then Tract'!$K$1:$L$319, 2,FALSE)</f>
        <v>44.7</v>
      </c>
      <c r="F537" s="348"/>
    </row>
    <row r="538" spans="1:6" x14ac:dyDescent="0.3">
      <c r="A538" s="347" t="s">
        <v>69</v>
      </c>
      <c r="B538" s="347" t="s">
        <v>1783</v>
      </c>
      <c r="C538" s="354" t="s">
        <v>1878</v>
      </c>
      <c r="D538" s="286">
        <v>30067000300</v>
      </c>
      <c r="E538" s="346">
        <f>VLOOKUP(D538,'Upper Leg. by County then Tract'!$K$1:$L$319, 2,FALSE)</f>
        <v>65.7</v>
      </c>
      <c r="F538" s="348"/>
    </row>
    <row r="539" spans="1:6" x14ac:dyDescent="0.3">
      <c r="A539" s="347" t="s">
        <v>69</v>
      </c>
      <c r="B539" s="347" t="s">
        <v>1783</v>
      </c>
      <c r="C539" s="354" t="s">
        <v>1878</v>
      </c>
      <c r="D539" s="286">
        <v>30067000400</v>
      </c>
      <c r="E539" s="346">
        <f>VLOOKUP(D539,'Upper Leg. by County then Tract'!$K$1:$L$319, 2,FALSE)</f>
        <v>66.5</v>
      </c>
      <c r="F539" s="348"/>
    </row>
    <row r="540" spans="1:6" x14ac:dyDescent="0.3">
      <c r="A540" s="347" t="s">
        <v>69</v>
      </c>
      <c r="B540" s="347" t="s">
        <v>1783</v>
      </c>
      <c r="C540" s="354" t="s">
        <v>1878</v>
      </c>
      <c r="D540" s="286">
        <v>30067000500</v>
      </c>
      <c r="E540" s="346">
        <f>VLOOKUP(D540,'Upper Leg. by County then Tract'!$K$1:$L$319, 2,FALSE)</f>
        <v>26</v>
      </c>
      <c r="F540" s="348"/>
    </row>
    <row r="541" spans="1:6" x14ac:dyDescent="0.3">
      <c r="A541" s="347" t="s">
        <v>69</v>
      </c>
      <c r="B541" s="347" t="s">
        <v>1783</v>
      </c>
      <c r="C541" s="354" t="s">
        <v>1878</v>
      </c>
      <c r="D541" s="286">
        <v>30067980600</v>
      </c>
      <c r="E541" s="346">
        <f>VLOOKUP(D541,'Upper Leg. by County then Tract'!$K$1:$L$319, 2,FALSE)</f>
        <v>12.1</v>
      </c>
      <c r="F541" s="348"/>
    </row>
    <row r="542" spans="1:6" x14ac:dyDescent="0.3">
      <c r="A542" s="347" t="s">
        <v>69</v>
      </c>
      <c r="B542" s="347" t="s">
        <v>1811</v>
      </c>
      <c r="C542" s="354" t="s">
        <v>1916</v>
      </c>
      <c r="D542" s="286">
        <v>30067000100</v>
      </c>
      <c r="E542" s="346">
        <f>VLOOKUP(D542,'Upper Leg. by County then Tract'!$K$1:$L$319, 2,FALSE)</f>
        <v>50.9</v>
      </c>
      <c r="F542" s="348"/>
    </row>
    <row r="543" spans="1:6" x14ac:dyDescent="0.3">
      <c r="A543" s="347" t="s">
        <v>69</v>
      </c>
      <c r="B543" s="347" t="s">
        <v>1811</v>
      </c>
      <c r="C543" s="354" t="s">
        <v>1916</v>
      </c>
      <c r="D543" s="286">
        <v>30067000200</v>
      </c>
      <c r="E543" s="346">
        <f>VLOOKUP(D543,'Upper Leg. by County then Tract'!$K$1:$L$319, 2,FALSE)</f>
        <v>44.7</v>
      </c>
      <c r="F543" s="348"/>
    </row>
    <row r="544" spans="1:6" x14ac:dyDescent="0.3">
      <c r="A544" s="347" t="s">
        <v>69</v>
      </c>
      <c r="B544" s="347" t="s">
        <v>1811</v>
      </c>
      <c r="C544" s="354" t="s">
        <v>1916</v>
      </c>
      <c r="D544" s="286">
        <v>30067000300</v>
      </c>
      <c r="E544" s="346">
        <f>VLOOKUP(D544,'Upper Leg. by County then Tract'!$K$1:$L$319, 2,FALSE)</f>
        <v>65.7</v>
      </c>
      <c r="F544" s="348"/>
    </row>
    <row r="545" spans="1:6" x14ac:dyDescent="0.3">
      <c r="A545" s="347" t="s">
        <v>69</v>
      </c>
      <c r="B545" s="347" t="s">
        <v>1811</v>
      </c>
      <c r="C545" s="354" t="s">
        <v>1916</v>
      </c>
      <c r="D545" s="286">
        <v>30067000400</v>
      </c>
      <c r="E545" s="346">
        <f>VLOOKUP(D545,'Upper Leg. by County then Tract'!$K$1:$L$319, 2,FALSE)</f>
        <v>66.5</v>
      </c>
      <c r="F545" s="348"/>
    </row>
    <row r="546" spans="1:6" x14ac:dyDescent="0.3">
      <c r="A546" s="353" t="s">
        <v>71</v>
      </c>
      <c r="C546" s="347"/>
      <c r="F546" s="348"/>
    </row>
    <row r="547" spans="1:6" x14ac:dyDescent="0.3">
      <c r="A547" s="347" t="s">
        <v>71</v>
      </c>
      <c r="B547" s="347" t="s">
        <v>1509</v>
      </c>
      <c r="C547" s="354" t="s">
        <v>1866</v>
      </c>
      <c r="D547" s="286">
        <v>30069000100</v>
      </c>
      <c r="E547" s="346">
        <f>VLOOKUP(D547,'Upper Leg. by County then Tract'!$K$1:$L$319, 2,FALSE)</f>
        <v>29.3</v>
      </c>
      <c r="F547" s="348"/>
    </row>
    <row r="548" spans="1:6" x14ac:dyDescent="0.3">
      <c r="A548" s="353" t="s">
        <v>73</v>
      </c>
      <c r="C548" s="347"/>
      <c r="F548" s="348"/>
    </row>
    <row r="549" spans="1:6" x14ac:dyDescent="0.3">
      <c r="A549" s="347" t="s">
        <v>73</v>
      </c>
      <c r="B549" s="347" t="s">
        <v>1528</v>
      </c>
      <c r="C549" s="354" t="s">
        <v>1844</v>
      </c>
      <c r="D549" s="286">
        <v>30071060200</v>
      </c>
      <c r="E549" s="346">
        <f>VLOOKUP(D549,'Upper Leg. by County then Tract'!$K$1:$L$319, 2,FALSE)</f>
        <v>28</v>
      </c>
      <c r="F549" s="348"/>
    </row>
    <row r="550" spans="1:6" x14ac:dyDescent="0.3">
      <c r="A550" s="347" t="s">
        <v>73</v>
      </c>
      <c r="B550" s="347" t="s">
        <v>1529</v>
      </c>
      <c r="C550" s="354" t="s">
        <v>1845</v>
      </c>
      <c r="D550" s="286">
        <v>30071060200</v>
      </c>
      <c r="E550" s="346">
        <f>VLOOKUP(D550,'Upper Leg. by County then Tract'!$K$1:$L$319, 2,FALSE)</f>
        <v>28</v>
      </c>
      <c r="F550" s="348"/>
    </row>
    <row r="551" spans="1:6" x14ac:dyDescent="0.3">
      <c r="A551" s="353" t="s">
        <v>75</v>
      </c>
      <c r="C551" s="347"/>
      <c r="F551" s="348"/>
    </row>
    <row r="552" spans="1:6" x14ac:dyDescent="0.3">
      <c r="A552" s="347" t="s">
        <v>75</v>
      </c>
      <c r="B552" s="347" t="s">
        <v>1516</v>
      </c>
      <c r="C552" s="354" t="s">
        <v>1877</v>
      </c>
      <c r="D552" s="286">
        <v>30073977200</v>
      </c>
      <c r="E552" s="346">
        <f>VLOOKUP(D552,'Upper Leg. by County then Tract'!$K$1:$L$319, 2,FALSE)</f>
        <v>39.1</v>
      </c>
      <c r="F552" s="348"/>
    </row>
    <row r="553" spans="1:6" x14ac:dyDescent="0.3">
      <c r="A553" s="347" t="s">
        <v>75</v>
      </c>
      <c r="B553" s="347" t="s">
        <v>1507</v>
      </c>
      <c r="C553" s="354" t="s">
        <v>1895</v>
      </c>
      <c r="D553" s="286">
        <v>30073977000</v>
      </c>
      <c r="E553" s="346">
        <f>VLOOKUP(D553,'Upper Leg. by County then Tract'!$K$1:$L$319, 2,FALSE)</f>
        <v>58.9</v>
      </c>
      <c r="F553" s="348"/>
    </row>
    <row r="554" spans="1:6" x14ac:dyDescent="0.3">
      <c r="A554" s="347" t="s">
        <v>75</v>
      </c>
      <c r="B554" s="347" t="s">
        <v>1507</v>
      </c>
      <c r="C554" s="354" t="s">
        <v>1895</v>
      </c>
      <c r="D554" s="286">
        <v>30073977200</v>
      </c>
      <c r="E554" s="346">
        <f>VLOOKUP(D554,'Upper Leg. by County then Tract'!$K$1:$L$319, 2,FALSE)</f>
        <v>39.1</v>
      </c>
      <c r="F554" s="348"/>
    </row>
    <row r="555" spans="1:6" x14ac:dyDescent="0.3">
      <c r="A555" s="347" t="s">
        <v>75</v>
      </c>
      <c r="B555" s="347" t="s">
        <v>1517</v>
      </c>
      <c r="C555" s="354" t="s">
        <v>1889</v>
      </c>
      <c r="D555" s="286">
        <v>30073977000</v>
      </c>
      <c r="E555" s="346">
        <f>VLOOKUP(D555,'Upper Leg. by County then Tract'!$K$1:$L$319, 2,FALSE)</f>
        <v>58.9</v>
      </c>
      <c r="F555" s="348"/>
    </row>
    <row r="556" spans="1:6" x14ac:dyDescent="0.3">
      <c r="A556" s="353" t="s">
        <v>77</v>
      </c>
      <c r="C556" s="347"/>
      <c r="F556" s="348"/>
    </row>
    <row r="557" spans="1:6" x14ac:dyDescent="0.3">
      <c r="A557" s="347" t="s">
        <v>77</v>
      </c>
      <c r="B557" s="347" t="s">
        <v>1546</v>
      </c>
      <c r="C557" s="354" t="s">
        <v>1848</v>
      </c>
      <c r="D557" s="286">
        <v>30075000100</v>
      </c>
      <c r="E557" s="346">
        <f>VLOOKUP(D557,'Upper Leg. by County then Tract'!$K$1:$L$319, 2,FALSE)</f>
        <v>39.700000000000003</v>
      </c>
      <c r="F557" s="348"/>
    </row>
    <row r="558" spans="1:6" x14ac:dyDescent="0.3">
      <c r="A558" s="347" t="s">
        <v>77</v>
      </c>
      <c r="B558" s="347" t="s">
        <v>1535</v>
      </c>
      <c r="C558" s="354" t="s">
        <v>1842</v>
      </c>
      <c r="D558" s="286">
        <v>30075000100</v>
      </c>
      <c r="E558" s="346">
        <f>VLOOKUP(D558,'Upper Leg. by County then Tract'!$K$1:$L$319, 2,FALSE)</f>
        <v>39.700000000000003</v>
      </c>
      <c r="F558" s="348"/>
    </row>
    <row r="559" spans="1:6" x14ac:dyDescent="0.3">
      <c r="A559" s="353" t="s">
        <v>79</v>
      </c>
      <c r="C559" s="347"/>
      <c r="F559" s="348"/>
    </row>
    <row r="560" spans="1:6" x14ac:dyDescent="0.3">
      <c r="A560" s="347" t="s">
        <v>79</v>
      </c>
      <c r="B560" s="347" t="s">
        <v>1776</v>
      </c>
      <c r="C560" s="354" t="s">
        <v>1865</v>
      </c>
      <c r="D560" s="286">
        <v>30077000200</v>
      </c>
      <c r="E560" s="346">
        <f>VLOOKUP(D560,'Upper Leg. by County then Tract'!$K$1:$L$319, 2,FALSE)</f>
        <v>61</v>
      </c>
      <c r="F560" s="348"/>
    </row>
    <row r="561" spans="1:6" x14ac:dyDescent="0.3">
      <c r="A561" s="347" t="s">
        <v>79</v>
      </c>
      <c r="B561" s="347" t="s">
        <v>1793</v>
      </c>
      <c r="C561" s="354" t="s">
        <v>1897</v>
      </c>
      <c r="D561" s="286">
        <v>30077000100</v>
      </c>
      <c r="E561" s="346">
        <f>VLOOKUP(D561,'Upper Leg. by County then Tract'!$K$1:$L$319, 2,FALSE)</f>
        <v>40.700000000000003</v>
      </c>
      <c r="F561" s="348"/>
    </row>
    <row r="562" spans="1:6" x14ac:dyDescent="0.3">
      <c r="A562" s="347" t="s">
        <v>79</v>
      </c>
      <c r="B562" s="347" t="s">
        <v>1793</v>
      </c>
      <c r="C562" s="354" t="s">
        <v>1897</v>
      </c>
      <c r="D562" s="286">
        <v>30077000200</v>
      </c>
      <c r="E562" s="346">
        <f>VLOOKUP(D562,'Upper Leg. by County then Tract'!$K$1:$L$319, 2,FALSE)</f>
        <v>61</v>
      </c>
      <c r="F562" s="348"/>
    </row>
    <row r="563" spans="1:6" x14ac:dyDescent="0.3">
      <c r="A563" s="353" t="s">
        <v>81</v>
      </c>
      <c r="C563" s="347"/>
      <c r="F563" s="348"/>
    </row>
    <row r="564" spans="1:6" x14ac:dyDescent="0.3">
      <c r="A564" s="347" t="s">
        <v>81</v>
      </c>
      <c r="B564" s="347" t="s">
        <v>1546</v>
      </c>
      <c r="C564" s="354" t="s">
        <v>1848</v>
      </c>
      <c r="D564" s="286">
        <v>30079000100</v>
      </c>
      <c r="E564" s="346">
        <f>VLOOKUP(D564,'Upper Leg. by County then Tract'!$K$1:$L$319, 2,FALSE)</f>
        <v>32.700000000000003</v>
      </c>
      <c r="F564" s="348"/>
    </row>
    <row r="565" spans="1:6" x14ac:dyDescent="0.3">
      <c r="A565" s="353" t="s">
        <v>83</v>
      </c>
      <c r="C565" s="347"/>
      <c r="F565" s="348"/>
    </row>
    <row r="566" spans="1:6" x14ac:dyDescent="0.3">
      <c r="A566" s="347" t="s">
        <v>83</v>
      </c>
      <c r="B566" s="347" t="s">
        <v>1812</v>
      </c>
      <c r="C566" s="354" t="s">
        <v>1917</v>
      </c>
      <c r="D566" s="286">
        <v>30081000203</v>
      </c>
      <c r="E566" s="346">
        <f>VLOOKUP(D566,'Upper Leg. by County then Tract'!$K$1:$L$319, 2,FALSE)</f>
        <v>74.099999999999994</v>
      </c>
      <c r="F566" s="348"/>
    </row>
    <row r="567" spans="1:6" x14ac:dyDescent="0.3">
      <c r="A567" s="347" t="s">
        <v>83</v>
      </c>
      <c r="B567" s="347" t="s">
        <v>1812</v>
      </c>
      <c r="C567" s="354" t="s">
        <v>1917</v>
      </c>
      <c r="D567" s="286">
        <v>30081000204</v>
      </c>
      <c r="E567" s="346">
        <f>VLOOKUP(D567,'Upper Leg. by County then Tract'!$K$1:$L$319, 2,FALSE)</f>
        <v>66.400000000000006</v>
      </c>
      <c r="F567" s="348"/>
    </row>
    <row r="568" spans="1:6" x14ac:dyDescent="0.3">
      <c r="A568" s="347" t="s">
        <v>83</v>
      </c>
      <c r="B568" s="347" t="s">
        <v>1812</v>
      </c>
      <c r="C568" s="354" t="s">
        <v>1917</v>
      </c>
      <c r="D568" s="286">
        <v>30081000300</v>
      </c>
      <c r="E568" s="346">
        <f>VLOOKUP(D568,'Upper Leg. by County then Tract'!$K$1:$L$319, 2,FALSE)</f>
        <v>51.6</v>
      </c>
      <c r="F568" s="348"/>
    </row>
    <row r="569" spans="1:6" x14ac:dyDescent="0.3">
      <c r="A569" s="347" t="s">
        <v>83</v>
      </c>
      <c r="B569" s="347" t="s">
        <v>1812</v>
      </c>
      <c r="C569" s="354" t="s">
        <v>1917</v>
      </c>
      <c r="D569" s="286">
        <v>30081000401</v>
      </c>
      <c r="E569" s="346">
        <f>VLOOKUP(D569,'Upper Leg. by County then Tract'!$K$1:$L$319, 2,FALSE)</f>
        <v>61.2</v>
      </c>
      <c r="F569" s="348"/>
    </row>
    <row r="570" spans="1:6" x14ac:dyDescent="0.3">
      <c r="A570" s="347" t="s">
        <v>83</v>
      </c>
      <c r="B570" s="347" t="s">
        <v>1812</v>
      </c>
      <c r="C570" s="354" t="s">
        <v>1917</v>
      </c>
      <c r="D570" s="286">
        <v>30081000402</v>
      </c>
      <c r="E570" s="346">
        <f>VLOOKUP(D570,'Upper Leg. by County then Tract'!$K$1:$L$319, 2,FALSE)</f>
        <v>62.6</v>
      </c>
      <c r="F570" s="348"/>
    </row>
    <row r="571" spans="1:6" x14ac:dyDescent="0.3">
      <c r="A571" s="347" t="s">
        <v>83</v>
      </c>
      <c r="B571" s="347" t="s">
        <v>1812</v>
      </c>
      <c r="C571" s="354" t="s">
        <v>1917</v>
      </c>
      <c r="D571" s="286">
        <v>30081000501</v>
      </c>
      <c r="E571" s="346">
        <f>VLOOKUP(D571,'Upper Leg. by County then Tract'!$K$1:$L$319, 2,FALSE)</f>
        <v>62</v>
      </c>
      <c r="F571" s="348"/>
    </row>
    <row r="572" spans="1:6" x14ac:dyDescent="0.3">
      <c r="A572" s="347" t="s">
        <v>83</v>
      </c>
      <c r="B572" s="347" t="s">
        <v>1812</v>
      </c>
      <c r="C572" s="354" t="s">
        <v>1917</v>
      </c>
      <c r="D572" s="286">
        <v>30081000502</v>
      </c>
      <c r="E572" s="346">
        <f>VLOOKUP(D572,'Upper Leg. by County then Tract'!$K$1:$L$319, 2,FALSE)</f>
        <v>66.599999999999994</v>
      </c>
      <c r="F572" s="348"/>
    </row>
    <row r="573" spans="1:6" x14ac:dyDescent="0.3">
      <c r="A573" s="347" t="s">
        <v>83</v>
      </c>
      <c r="B573" s="347" t="s">
        <v>1812</v>
      </c>
      <c r="C573" s="354" t="s">
        <v>1917</v>
      </c>
      <c r="D573" s="286">
        <v>30081000601</v>
      </c>
      <c r="E573" s="346">
        <f>VLOOKUP(D573,'Upper Leg. by County then Tract'!$K$1:$L$319, 2,FALSE)</f>
        <v>70.099999999999994</v>
      </c>
      <c r="F573" s="348"/>
    </row>
    <row r="574" spans="1:6" x14ac:dyDescent="0.3">
      <c r="A574" s="347" t="s">
        <v>83</v>
      </c>
      <c r="B574" s="347" t="s">
        <v>1812</v>
      </c>
      <c r="C574" s="354" t="s">
        <v>1917</v>
      </c>
      <c r="D574" s="286">
        <v>30081000602</v>
      </c>
      <c r="E574" s="346">
        <f>VLOOKUP(D574,'Upper Leg. by County then Tract'!$K$1:$L$319, 2,FALSE)</f>
        <v>66.900000000000006</v>
      </c>
      <c r="F574" s="348"/>
    </row>
    <row r="575" spans="1:6" x14ac:dyDescent="0.3">
      <c r="A575" s="347" t="s">
        <v>83</v>
      </c>
      <c r="B575" s="347" t="s">
        <v>1812</v>
      </c>
      <c r="C575" s="354" t="s">
        <v>1917</v>
      </c>
      <c r="D575" s="286">
        <v>30081000700</v>
      </c>
      <c r="E575" s="346">
        <f>VLOOKUP(D575,'Upper Leg. by County then Tract'!$K$1:$L$319, 2,FALSE)</f>
        <v>47.8</v>
      </c>
      <c r="F575" s="348"/>
    </row>
    <row r="576" spans="1:6" x14ac:dyDescent="0.3">
      <c r="A576" s="347" t="s">
        <v>83</v>
      </c>
      <c r="B576" s="347" t="s">
        <v>1812</v>
      </c>
      <c r="C576" s="354" t="s">
        <v>1917</v>
      </c>
      <c r="D576" s="286">
        <v>30081000800</v>
      </c>
      <c r="E576" s="346">
        <f>VLOOKUP(D576,'Upper Leg. by County then Tract'!$K$1:$L$319, 2,FALSE)</f>
        <v>27.7</v>
      </c>
      <c r="F576" s="348"/>
    </row>
    <row r="577" spans="1:6" x14ac:dyDescent="0.3">
      <c r="A577" s="347" t="s">
        <v>83</v>
      </c>
      <c r="B577" s="347" t="s">
        <v>1813</v>
      </c>
      <c r="C577" s="354" t="s">
        <v>1918</v>
      </c>
      <c r="D577" s="286">
        <v>30081000402</v>
      </c>
      <c r="E577" s="346">
        <f>VLOOKUP(D577,'Upper Leg. by County then Tract'!$K$1:$L$319, 2,FALSE)</f>
        <v>62.6</v>
      </c>
      <c r="F577" s="348"/>
    </row>
    <row r="578" spans="1:6" x14ac:dyDescent="0.3">
      <c r="A578" s="347" t="s">
        <v>83</v>
      </c>
      <c r="B578" s="347" t="s">
        <v>1813</v>
      </c>
      <c r="C578" s="354" t="s">
        <v>1918</v>
      </c>
      <c r="D578" s="286">
        <v>30081000501</v>
      </c>
      <c r="E578" s="346">
        <f>VLOOKUP(D578,'Upper Leg. by County then Tract'!$K$1:$L$319, 2,FALSE)</f>
        <v>62</v>
      </c>
      <c r="F578" s="348"/>
    </row>
    <row r="579" spans="1:6" x14ac:dyDescent="0.3">
      <c r="A579" s="347" t="s">
        <v>83</v>
      </c>
      <c r="B579" s="347" t="s">
        <v>1813</v>
      </c>
      <c r="C579" s="354" t="s">
        <v>1918</v>
      </c>
      <c r="D579" s="286">
        <v>30081000502</v>
      </c>
      <c r="E579" s="346">
        <f>VLOOKUP(D579,'Upper Leg. by County then Tract'!$K$1:$L$319, 2,FALSE)</f>
        <v>66.599999999999994</v>
      </c>
      <c r="F579" s="348"/>
    </row>
    <row r="580" spans="1:6" x14ac:dyDescent="0.3">
      <c r="A580" s="347" t="s">
        <v>83</v>
      </c>
      <c r="B580" s="347" t="s">
        <v>1813</v>
      </c>
      <c r="C580" s="354" t="s">
        <v>1918</v>
      </c>
      <c r="D580" s="286">
        <v>30081000601</v>
      </c>
      <c r="E580" s="346">
        <f>VLOOKUP(D580,'Upper Leg. by County then Tract'!$K$1:$L$319, 2,FALSE)</f>
        <v>70.099999999999994</v>
      </c>
      <c r="F580" s="348"/>
    </row>
    <row r="581" spans="1:6" x14ac:dyDescent="0.3">
      <c r="A581" s="347" t="s">
        <v>83</v>
      </c>
      <c r="B581" s="347" t="s">
        <v>1813</v>
      </c>
      <c r="C581" s="354" t="s">
        <v>1918</v>
      </c>
      <c r="D581" s="286">
        <v>30081000602</v>
      </c>
      <c r="E581" s="346">
        <f>VLOOKUP(D581,'Upper Leg. by County then Tract'!$K$1:$L$319, 2,FALSE)</f>
        <v>66.900000000000006</v>
      </c>
      <c r="F581" s="348"/>
    </row>
    <row r="582" spans="1:6" x14ac:dyDescent="0.3">
      <c r="A582" s="347" t="s">
        <v>83</v>
      </c>
      <c r="B582" s="347" t="s">
        <v>1814</v>
      </c>
      <c r="C582" s="354" t="s">
        <v>1919</v>
      </c>
      <c r="D582" s="286">
        <v>30081000201</v>
      </c>
      <c r="E582" s="346">
        <f>VLOOKUP(D582,'Upper Leg. by County then Tract'!$K$1:$L$319, 2,FALSE)</f>
        <v>64.400000000000006</v>
      </c>
      <c r="F582" s="348"/>
    </row>
    <row r="583" spans="1:6" x14ac:dyDescent="0.3">
      <c r="A583" s="347" t="s">
        <v>83</v>
      </c>
      <c r="B583" s="347" t="s">
        <v>1814</v>
      </c>
      <c r="C583" s="354" t="s">
        <v>1919</v>
      </c>
      <c r="D583" s="286">
        <v>30081000203</v>
      </c>
      <c r="E583" s="346">
        <f>VLOOKUP(D583,'Upper Leg. by County then Tract'!$K$1:$L$319, 2,FALSE)</f>
        <v>74.099999999999994</v>
      </c>
      <c r="F583" s="348"/>
    </row>
    <row r="584" spans="1:6" x14ac:dyDescent="0.3">
      <c r="A584" s="347" t="s">
        <v>83</v>
      </c>
      <c r="B584" s="347" t="s">
        <v>1814</v>
      </c>
      <c r="C584" s="354" t="s">
        <v>1919</v>
      </c>
      <c r="D584" s="286">
        <v>30081000204</v>
      </c>
      <c r="E584" s="346">
        <f>VLOOKUP(D584,'Upper Leg. by County then Tract'!$K$1:$L$319, 2,FALSE)</f>
        <v>66.400000000000006</v>
      </c>
      <c r="F584" s="348"/>
    </row>
    <row r="585" spans="1:6" x14ac:dyDescent="0.3">
      <c r="A585" s="347" t="s">
        <v>83</v>
      </c>
      <c r="B585" s="347" t="s">
        <v>1814</v>
      </c>
      <c r="C585" s="354" t="s">
        <v>1919</v>
      </c>
      <c r="D585" s="286">
        <v>30081000300</v>
      </c>
      <c r="E585" s="346">
        <f>VLOOKUP(D585,'Upper Leg. by County then Tract'!$K$1:$L$319, 2,FALSE)</f>
        <v>51.6</v>
      </c>
      <c r="F585" s="348"/>
    </row>
    <row r="586" spans="1:6" x14ac:dyDescent="0.3">
      <c r="A586" s="347" t="s">
        <v>83</v>
      </c>
      <c r="B586" s="347" t="s">
        <v>1814</v>
      </c>
      <c r="C586" s="354" t="s">
        <v>1919</v>
      </c>
      <c r="D586" s="286">
        <v>30081000401</v>
      </c>
      <c r="E586" s="346">
        <f>VLOOKUP(D586,'Upper Leg. by County then Tract'!$K$1:$L$319, 2,FALSE)</f>
        <v>61.2</v>
      </c>
      <c r="F586" s="348"/>
    </row>
    <row r="587" spans="1:6" x14ac:dyDescent="0.3">
      <c r="A587" s="347" t="s">
        <v>83</v>
      </c>
      <c r="B587" s="347" t="s">
        <v>1814</v>
      </c>
      <c r="C587" s="354" t="s">
        <v>1919</v>
      </c>
      <c r="D587" s="286">
        <v>30081000402</v>
      </c>
      <c r="E587" s="346">
        <f>VLOOKUP(D587,'Upper Leg. by County then Tract'!$K$1:$L$319, 2,FALSE)</f>
        <v>62.6</v>
      </c>
      <c r="F587" s="348"/>
    </row>
    <row r="588" spans="1:6" x14ac:dyDescent="0.3">
      <c r="A588" s="347" t="s">
        <v>83</v>
      </c>
      <c r="B588" s="347" t="s">
        <v>1815</v>
      </c>
      <c r="C588" s="354" t="s">
        <v>1920</v>
      </c>
      <c r="D588" s="286">
        <v>30081000100</v>
      </c>
      <c r="E588" s="346">
        <f>VLOOKUP(D588,'Upper Leg. by County then Tract'!$K$1:$L$319, 2,FALSE)</f>
        <v>70.099999999999994</v>
      </c>
      <c r="F588" s="348"/>
    </row>
    <row r="589" spans="1:6" x14ac:dyDescent="0.3">
      <c r="A589" s="347" t="s">
        <v>83</v>
      </c>
      <c r="B589" s="347" t="s">
        <v>1815</v>
      </c>
      <c r="C589" s="354" t="s">
        <v>1920</v>
      </c>
      <c r="D589" s="286">
        <v>30081000201</v>
      </c>
      <c r="E589" s="346">
        <f>VLOOKUP(D589,'Upper Leg. by County then Tract'!$K$1:$L$319, 2,FALSE)</f>
        <v>64.400000000000006</v>
      </c>
      <c r="F589" s="348"/>
    </row>
    <row r="590" spans="1:6" x14ac:dyDescent="0.3">
      <c r="A590" s="347" t="s">
        <v>83</v>
      </c>
      <c r="B590" s="347" t="s">
        <v>1815</v>
      </c>
      <c r="C590" s="354" t="s">
        <v>1920</v>
      </c>
      <c r="D590" s="286">
        <v>30081000203</v>
      </c>
      <c r="E590" s="346">
        <f>VLOOKUP(D590,'Upper Leg. by County then Tract'!$K$1:$L$319, 2,FALSE)</f>
        <v>74.099999999999994</v>
      </c>
      <c r="F590" s="348"/>
    </row>
    <row r="591" spans="1:6" x14ac:dyDescent="0.3">
      <c r="A591" s="347" t="s">
        <v>83</v>
      </c>
      <c r="B591" s="347" t="s">
        <v>1815</v>
      </c>
      <c r="C591" s="354" t="s">
        <v>1920</v>
      </c>
      <c r="D591" s="286">
        <v>30081000204</v>
      </c>
      <c r="E591" s="346">
        <f>VLOOKUP(D591,'Upper Leg. by County then Tract'!$K$1:$L$319, 2,FALSE)</f>
        <v>66.400000000000006</v>
      </c>
      <c r="F591" s="348"/>
    </row>
    <row r="592" spans="1:6" x14ac:dyDescent="0.3">
      <c r="A592" s="353" t="s">
        <v>85</v>
      </c>
      <c r="C592" s="347"/>
      <c r="F592" s="348"/>
    </row>
    <row r="593" spans="1:6" x14ac:dyDescent="0.3">
      <c r="A593" s="347" t="s">
        <v>85</v>
      </c>
      <c r="B593" s="347" t="s">
        <v>1508</v>
      </c>
      <c r="C593" s="354" t="s">
        <v>1921</v>
      </c>
      <c r="D593" s="286">
        <v>30083070100</v>
      </c>
      <c r="E593" s="346">
        <f>VLOOKUP(D593,'Upper Leg. by County then Tract'!$K$1:$L$319, 2,FALSE)</f>
        <v>42.4</v>
      </c>
      <c r="F593" s="348"/>
    </row>
    <row r="594" spans="1:6" x14ac:dyDescent="0.3">
      <c r="A594" s="347" t="s">
        <v>85</v>
      </c>
      <c r="B594" s="347" t="s">
        <v>1508</v>
      </c>
      <c r="C594" s="354" t="s">
        <v>1921</v>
      </c>
      <c r="D594" s="286">
        <v>30083070200</v>
      </c>
      <c r="E594" s="346">
        <f>VLOOKUP(D594,'Upper Leg. by County then Tract'!$K$1:$L$319, 2,FALSE)</f>
        <v>37.4</v>
      </c>
      <c r="F594" s="348"/>
    </row>
    <row r="595" spans="1:6" x14ac:dyDescent="0.3">
      <c r="A595" s="347" t="s">
        <v>85</v>
      </c>
      <c r="B595" s="347" t="s">
        <v>1508</v>
      </c>
      <c r="C595" s="354" t="s">
        <v>1921</v>
      </c>
      <c r="D595" s="286">
        <v>30083070301</v>
      </c>
      <c r="E595" s="346">
        <f>VLOOKUP(D595,'Upper Leg. by County then Tract'!$K$1:$L$319, 2,FALSE)</f>
        <v>55.1</v>
      </c>
      <c r="F595" s="348"/>
    </row>
    <row r="596" spans="1:6" x14ac:dyDescent="0.3">
      <c r="A596" s="347" t="s">
        <v>85</v>
      </c>
      <c r="B596" s="347" t="s">
        <v>1508</v>
      </c>
      <c r="C596" s="354" t="s">
        <v>1921</v>
      </c>
      <c r="D596" s="286">
        <v>30083070302</v>
      </c>
      <c r="E596" s="346">
        <f>VLOOKUP(D596,'Upper Leg. by County then Tract'!$K$1:$L$319, 2,FALSE)</f>
        <v>64.3</v>
      </c>
      <c r="F596" s="348"/>
    </row>
    <row r="597" spans="1:6" x14ac:dyDescent="0.3">
      <c r="A597" s="347" t="s">
        <v>85</v>
      </c>
      <c r="B597" s="347" t="s">
        <v>1508</v>
      </c>
      <c r="C597" s="354" t="s">
        <v>1921</v>
      </c>
      <c r="D597" s="286">
        <v>30083070302</v>
      </c>
      <c r="E597" s="346">
        <f>VLOOKUP(D597,'Upper Leg. by County then Tract'!$K$1:$L$319, 2,FALSE)</f>
        <v>64.3</v>
      </c>
      <c r="F597" s="348"/>
    </row>
    <row r="598" spans="1:6" x14ac:dyDescent="0.3">
      <c r="A598" s="353" t="s">
        <v>87</v>
      </c>
      <c r="C598" s="347"/>
      <c r="F598" s="348"/>
    </row>
    <row r="599" spans="1:6" x14ac:dyDescent="0.3">
      <c r="A599" s="347" t="s">
        <v>87</v>
      </c>
      <c r="B599" s="347" t="s">
        <v>1527</v>
      </c>
      <c r="C599" s="354" t="s">
        <v>1922</v>
      </c>
      <c r="D599" s="286">
        <v>30085940001</v>
      </c>
      <c r="E599" s="346">
        <f>VLOOKUP(D599,'Upper Leg. by County then Tract'!$K$1:$L$319, 2,FALSE)</f>
        <v>37.5</v>
      </c>
      <c r="F599" s="348"/>
    </row>
    <row r="600" spans="1:6" x14ac:dyDescent="0.3">
      <c r="A600" s="347" t="s">
        <v>87</v>
      </c>
      <c r="B600" s="347" t="s">
        <v>1527</v>
      </c>
      <c r="C600" s="354" t="s">
        <v>1922</v>
      </c>
      <c r="D600" s="286">
        <v>30085940002</v>
      </c>
      <c r="E600" s="346">
        <f>VLOOKUP(D600,'Upper Leg. by County then Tract'!$K$1:$L$319, 2,FALSE)</f>
        <v>24.2</v>
      </c>
      <c r="F600" s="348"/>
    </row>
    <row r="601" spans="1:6" x14ac:dyDescent="0.3">
      <c r="A601" s="347" t="s">
        <v>87</v>
      </c>
      <c r="B601" s="347" t="s">
        <v>1530</v>
      </c>
      <c r="C601" s="354" t="s">
        <v>1862</v>
      </c>
      <c r="D601" s="286">
        <v>30085080100</v>
      </c>
      <c r="E601" s="346">
        <f>VLOOKUP(D601,'Upper Leg. by County then Tract'!$K$1:$L$319, 2,FALSE)</f>
        <v>39.1</v>
      </c>
      <c r="F601" s="348"/>
    </row>
    <row r="602" spans="1:6" x14ac:dyDescent="0.3">
      <c r="A602" s="347" t="s">
        <v>87</v>
      </c>
      <c r="B602" s="347" t="s">
        <v>1530</v>
      </c>
      <c r="C602" s="354" t="s">
        <v>1862</v>
      </c>
      <c r="D602" s="286">
        <v>30085940001</v>
      </c>
      <c r="E602" s="346">
        <f>VLOOKUP(D602,'Upper Leg. by County then Tract'!$K$1:$L$319, 2,FALSE)</f>
        <v>37.5</v>
      </c>
      <c r="F602" s="348"/>
    </row>
    <row r="603" spans="1:6" x14ac:dyDescent="0.3">
      <c r="A603" s="347" t="s">
        <v>87</v>
      </c>
      <c r="B603" s="347" t="s">
        <v>1530</v>
      </c>
      <c r="C603" s="354" t="s">
        <v>1862</v>
      </c>
      <c r="D603" s="286">
        <v>30085940002</v>
      </c>
      <c r="E603" s="346">
        <f>VLOOKUP(D603,'Upper Leg. by County then Tract'!$K$1:$L$319, 2,FALSE)</f>
        <v>24.2</v>
      </c>
      <c r="F603" s="348"/>
    </row>
    <row r="604" spans="1:6" x14ac:dyDescent="0.3">
      <c r="A604" s="353" t="s">
        <v>89</v>
      </c>
      <c r="C604" s="347"/>
      <c r="F604" s="348"/>
    </row>
    <row r="605" spans="1:6" x14ac:dyDescent="0.3">
      <c r="A605" s="347" t="s">
        <v>89</v>
      </c>
      <c r="B605" s="347" t="s">
        <v>1518</v>
      </c>
      <c r="C605" s="354" t="s">
        <v>1860</v>
      </c>
      <c r="D605" s="286">
        <v>30087000100</v>
      </c>
      <c r="E605" s="346">
        <f>VLOOKUP(D605,'Upper Leg. by County then Tract'!$K$1:$L$319, 2,FALSE)</f>
        <v>44.8</v>
      </c>
      <c r="F605" s="348"/>
    </row>
    <row r="606" spans="1:6" x14ac:dyDescent="0.3">
      <c r="A606" s="347" t="s">
        <v>89</v>
      </c>
      <c r="B606" s="347" t="s">
        <v>1518</v>
      </c>
      <c r="C606" s="354" t="s">
        <v>1860</v>
      </c>
      <c r="D606" s="286">
        <v>30087000200</v>
      </c>
      <c r="E606" s="346">
        <f>VLOOKUP(D606,'Upper Leg. by County then Tract'!$K$1:$L$319, 2,FALSE)</f>
        <v>35.1</v>
      </c>
      <c r="F606" s="348"/>
    </row>
    <row r="607" spans="1:6" x14ac:dyDescent="0.3">
      <c r="A607" s="347" t="s">
        <v>89</v>
      </c>
      <c r="B607" s="347" t="s">
        <v>1518</v>
      </c>
      <c r="C607" s="354" t="s">
        <v>1860</v>
      </c>
      <c r="D607" s="286">
        <v>30087000300</v>
      </c>
      <c r="E607" s="346">
        <f>VLOOKUP(D607,'Upper Leg. by County then Tract'!$K$1:$L$319, 2,FALSE)</f>
        <v>48.7</v>
      </c>
      <c r="F607" s="348"/>
    </row>
    <row r="608" spans="1:6" x14ac:dyDescent="0.3">
      <c r="A608" s="347" t="s">
        <v>89</v>
      </c>
      <c r="B608" s="347" t="s">
        <v>1535</v>
      </c>
      <c r="C608" s="354" t="s">
        <v>1842</v>
      </c>
      <c r="D608" s="286">
        <v>30087000200</v>
      </c>
      <c r="E608" s="346">
        <f>VLOOKUP(D608,'Upper Leg. by County then Tract'!$K$1:$L$319, 2,FALSE)</f>
        <v>35.1</v>
      </c>
      <c r="F608" s="348"/>
    </row>
    <row r="609" spans="1:6" x14ac:dyDescent="0.3">
      <c r="A609" s="347" t="s">
        <v>89</v>
      </c>
      <c r="B609" s="347" t="s">
        <v>1535</v>
      </c>
      <c r="C609" s="354" t="s">
        <v>1842</v>
      </c>
      <c r="D609" s="286">
        <v>30087000300</v>
      </c>
      <c r="E609" s="346">
        <f>VLOOKUP(D609,'Upper Leg. by County then Tract'!$K$1:$L$319, 2,FALSE)</f>
        <v>48.7</v>
      </c>
      <c r="F609" s="348"/>
    </row>
    <row r="610" spans="1:6" x14ac:dyDescent="0.3">
      <c r="A610" s="347" t="s">
        <v>89</v>
      </c>
      <c r="B610" s="347" t="s">
        <v>1535</v>
      </c>
      <c r="C610" s="354" t="s">
        <v>1842</v>
      </c>
      <c r="D610" s="286">
        <v>30087940400</v>
      </c>
      <c r="E610" s="346">
        <f>VLOOKUP(D610,'Upper Leg. by County then Tract'!$K$1:$L$319, 2,FALSE)</f>
        <v>4.4000000000000004</v>
      </c>
      <c r="F610" s="348"/>
    </row>
    <row r="611" spans="1:6" x14ac:dyDescent="0.3">
      <c r="A611" s="353" t="s">
        <v>91</v>
      </c>
      <c r="C611" s="347"/>
      <c r="D611" s="286"/>
      <c r="F611" s="348"/>
    </row>
    <row r="612" spans="1:6" x14ac:dyDescent="0.3">
      <c r="A612" s="347" t="s">
        <v>91</v>
      </c>
      <c r="B612" s="347" t="s">
        <v>1514</v>
      </c>
      <c r="C612" s="354" t="s">
        <v>1876</v>
      </c>
      <c r="D612" s="286">
        <v>30089000100</v>
      </c>
      <c r="E612" s="346">
        <f>VLOOKUP(D612,'Upper Leg. by County then Tract'!$K$1:$L$319, 2,FALSE)</f>
        <v>40.5</v>
      </c>
      <c r="F612" s="348"/>
    </row>
    <row r="613" spans="1:6" x14ac:dyDescent="0.3">
      <c r="A613" s="347" t="s">
        <v>91</v>
      </c>
      <c r="B613" s="347" t="s">
        <v>1514</v>
      </c>
      <c r="C613" s="354" t="s">
        <v>1876</v>
      </c>
      <c r="D613" s="286">
        <v>30089000201</v>
      </c>
      <c r="E613" s="346">
        <f>VLOOKUP(D613,'Upper Leg. by County then Tract'!$K$1:$L$319, 2,FALSE)</f>
        <v>39.299999999999997</v>
      </c>
      <c r="F613" s="348"/>
    </row>
    <row r="614" spans="1:6" x14ac:dyDescent="0.3">
      <c r="A614" s="347" t="s">
        <v>91</v>
      </c>
      <c r="B614" s="347" t="s">
        <v>1514</v>
      </c>
      <c r="C614" s="354" t="s">
        <v>1876</v>
      </c>
      <c r="D614" s="286">
        <v>30089000202</v>
      </c>
      <c r="E614" s="346">
        <f>VLOOKUP(D614,'Upper Leg. by County then Tract'!$K$1:$L$319, 2,FALSE)</f>
        <v>43.2</v>
      </c>
      <c r="F614" s="348"/>
    </row>
    <row r="615" spans="1:6" x14ac:dyDescent="0.3">
      <c r="A615" s="347" t="s">
        <v>91</v>
      </c>
      <c r="B615" s="347" t="s">
        <v>1515</v>
      </c>
      <c r="C615" s="354" t="s">
        <v>1904</v>
      </c>
      <c r="D615" s="286">
        <v>30089000100</v>
      </c>
      <c r="E615" s="346">
        <f>VLOOKUP(D615,'Upper Leg. by County then Tract'!$K$1:$L$319, 2,FALSE)</f>
        <v>40.5</v>
      </c>
      <c r="F615" s="348"/>
    </row>
    <row r="616" spans="1:6" x14ac:dyDescent="0.3">
      <c r="A616" s="347" t="s">
        <v>91</v>
      </c>
      <c r="B616" s="347" t="s">
        <v>1515</v>
      </c>
      <c r="C616" s="354" t="s">
        <v>1904</v>
      </c>
      <c r="D616" s="286">
        <v>30089940300</v>
      </c>
      <c r="E616" s="346">
        <f>VLOOKUP(D616,'Upper Leg. by County then Tract'!$K$1:$L$319, 2,FALSE)</f>
        <v>36.5</v>
      </c>
      <c r="F616" s="348"/>
    </row>
    <row r="617" spans="1:6" x14ac:dyDescent="0.3">
      <c r="A617" s="353" t="s">
        <v>93</v>
      </c>
      <c r="C617" s="347"/>
      <c r="F617" s="348"/>
    </row>
    <row r="618" spans="1:6" x14ac:dyDescent="0.3">
      <c r="A618" s="347" t="s">
        <v>93</v>
      </c>
      <c r="B618" s="347" t="s">
        <v>1530</v>
      </c>
      <c r="C618" s="354" t="s">
        <v>1862</v>
      </c>
      <c r="D618" s="286">
        <v>30091090200</v>
      </c>
      <c r="E618" s="346">
        <f>VLOOKUP(D618,'Upper Leg. by County then Tract'!$K$1:$L$319, 2,FALSE)</f>
        <v>51.8</v>
      </c>
      <c r="F618" s="348"/>
    </row>
    <row r="619" spans="1:6" x14ac:dyDescent="0.3">
      <c r="A619" s="347" t="s">
        <v>93</v>
      </c>
      <c r="B619" s="347" t="s">
        <v>1530</v>
      </c>
      <c r="C619" s="354" t="s">
        <v>1862</v>
      </c>
      <c r="D619" s="286">
        <v>30091090400</v>
      </c>
      <c r="E619" s="346">
        <f>VLOOKUP(D619,'Upper Leg. by County then Tract'!$K$1:$L$319, 2,FALSE)</f>
        <v>42.2</v>
      </c>
      <c r="F619" s="348"/>
    </row>
    <row r="620" spans="1:6" x14ac:dyDescent="0.3">
      <c r="A620" s="353" t="s">
        <v>95</v>
      </c>
      <c r="C620" s="347"/>
      <c r="F620" s="348"/>
    </row>
    <row r="621" spans="1:6" x14ac:dyDescent="0.3">
      <c r="A621" s="347" t="s">
        <v>95</v>
      </c>
      <c r="B621" s="347" t="s">
        <v>1799</v>
      </c>
      <c r="C621" s="354" t="s">
        <v>1891</v>
      </c>
      <c r="D621" s="286">
        <v>30093000800</v>
      </c>
      <c r="E621" s="346">
        <f>VLOOKUP(D621,'Upper Leg. by County then Tract'!$K$1:$L$319, 2,FALSE)</f>
        <v>68.099999999999994</v>
      </c>
      <c r="F621" s="348"/>
    </row>
    <row r="622" spans="1:6" x14ac:dyDescent="0.3">
      <c r="A622" s="347" t="s">
        <v>95</v>
      </c>
      <c r="B622" s="347" t="s">
        <v>1770</v>
      </c>
      <c r="C622" s="354" t="s">
        <v>1841</v>
      </c>
      <c r="D622" s="286">
        <v>30093000800</v>
      </c>
      <c r="E622" s="346">
        <f>VLOOKUP(D622,'Upper Leg. by County then Tract'!$K$1:$L$319, 2,FALSE)</f>
        <v>68.099999999999994</v>
      </c>
      <c r="F622" s="348"/>
    </row>
    <row r="623" spans="1:6" x14ac:dyDescent="0.3">
      <c r="A623" s="347" t="s">
        <v>95</v>
      </c>
      <c r="B623" s="347" t="s">
        <v>1816</v>
      </c>
      <c r="C623" s="354" t="s">
        <v>1923</v>
      </c>
      <c r="D623" s="286">
        <v>30093000300</v>
      </c>
      <c r="E623" s="346">
        <f>VLOOKUP(D623,'Upper Leg. by County then Tract'!$K$1:$L$319, 2,FALSE)</f>
        <v>71.5</v>
      </c>
      <c r="F623" s="348"/>
    </row>
    <row r="624" spans="1:6" x14ac:dyDescent="0.3">
      <c r="A624" s="347" t="s">
        <v>95</v>
      </c>
      <c r="B624" s="347" t="s">
        <v>1816</v>
      </c>
      <c r="C624" s="354" t="s">
        <v>1923</v>
      </c>
      <c r="D624" s="286">
        <v>30093000400</v>
      </c>
      <c r="E624" s="346">
        <f>VLOOKUP(D624,'Upper Leg. by County then Tract'!$K$1:$L$319, 2,FALSE)</f>
        <v>69.8</v>
      </c>
      <c r="F624" s="348"/>
    </row>
    <row r="625" spans="1:6" x14ac:dyDescent="0.3">
      <c r="A625" s="347" t="s">
        <v>95</v>
      </c>
      <c r="B625" s="347" t="s">
        <v>1816</v>
      </c>
      <c r="C625" s="354" t="s">
        <v>1923</v>
      </c>
      <c r="D625" s="286">
        <v>30093000500</v>
      </c>
      <c r="E625" s="346">
        <f>VLOOKUP(D625,'Upper Leg. by County then Tract'!$K$1:$L$319, 2,FALSE)</f>
        <v>77.599999999999994</v>
      </c>
      <c r="F625" s="348"/>
    </row>
    <row r="626" spans="1:6" x14ac:dyDescent="0.3">
      <c r="A626" s="347" t="s">
        <v>95</v>
      </c>
      <c r="B626" s="347" t="s">
        <v>1816</v>
      </c>
      <c r="C626" s="354" t="s">
        <v>1923</v>
      </c>
      <c r="D626" s="286">
        <v>30093000600</v>
      </c>
      <c r="E626" s="346">
        <f>VLOOKUP(D626,'Upper Leg. by County then Tract'!$K$1:$L$319, 2,FALSE)</f>
        <v>68.2</v>
      </c>
      <c r="F626" s="348"/>
    </row>
    <row r="627" spans="1:6" x14ac:dyDescent="0.3">
      <c r="A627" s="347" t="s">
        <v>95</v>
      </c>
      <c r="B627" s="347" t="s">
        <v>1816</v>
      </c>
      <c r="C627" s="354" t="s">
        <v>1923</v>
      </c>
      <c r="D627" s="286">
        <v>30093000800</v>
      </c>
      <c r="E627" s="346">
        <f>VLOOKUP(D627,'Upper Leg. by County then Tract'!$K$1:$L$319, 2,FALSE)</f>
        <v>68.099999999999994</v>
      </c>
      <c r="F627" s="348"/>
    </row>
    <row r="628" spans="1:6" x14ac:dyDescent="0.3">
      <c r="A628" s="347" t="s">
        <v>95</v>
      </c>
      <c r="B628" s="347" t="s">
        <v>1817</v>
      </c>
      <c r="C628" s="354" t="s">
        <v>1924</v>
      </c>
      <c r="D628" s="286">
        <v>30093000101</v>
      </c>
      <c r="E628" s="346">
        <f>VLOOKUP(D628,'Upper Leg. by County then Tract'!$K$1:$L$319, 2,FALSE)</f>
        <v>56.4</v>
      </c>
      <c r="F628" s="348"/>
    </row>
    <row r="629" spans="1:6" x14ac:dyDescent="0.3">
      <c r="A629" s="347" t="s">
        <v>95</v>
      </c>
      <c r="B629" s="347" t="s">
        <v>1817</v>
      </c>
      <c r="C629" s="354" t="s">
        <v>1924</v>
      </c>
      <c r="D629" s="286">
        <v>30093000102</v>
      </c>
      <c r="E629" s="346">
        <f>VLOOKUP(D629,'Upper Leg. by County then Tract'!$K$1:$L$319, 2,FALSE)</f>
        <v>46.9</v>
      </c>
      <c r="F629" s="348"/>
    </row>
    <row r="630" spans="1:6" x14ac:dyDescent="0.3">
      <c r="A630" s="347" t="s">
        <v>95</v>
      </c>
      <c r="B630" s="347" t="s">
        <v>1817</v>
      </c>
      <c r="C630" s="354" t="s">
        <v>1924</v>
      </c>
      <c r="D630" s="286">
        <v>30093000200</v>
      </c>
      <c r="E630" s="346">
        <f>VLOOKUP(D630,'Upper Leg. by County then Tract'!$K$1:$L$319, 2,FALSE)</f>
        <v>59.1</v>
      </c>
      <c r="F630" s="348"/>
    </row>
    <row r="631" spans="1:6" x14ac:dyDescent="0.3">
      <c r="A631" s="347" t="s">
        <v>95</v>
      </c>
      <c r="B631" s="347" t="s">
        <v>1817</v>
      </c>
      <c r="C631" s="354" t="s">
        <v>1924</v>
      </c>
      <c r="D631" s="286">
        <v>30093000600</v>
      </c>
      <c r="E631" s="346">
        <f>VLOOKUP(D631,'Upper Leg. by County then Tract'!$K$1:$L$319, 2,FALSE)</f>
        <v>68.2</v>
      </c>
      <c r="F631" s="348"/>
    </row>
    <row r="632" spans="1:6" x14ac:dyDescent="0.3">
      <c r="A632" s="347" t="s">
        <v>95</v>
      </c>
      <c r="B632" s="347" t="s">
        <v>1817</v>
      </c>
      <c r="C632" s="354" t="s">
        <v>1924</v>
      </c>
      <c r="D632" s="286">
        <v>30093000800</v>
      </c>
      <c r="E632" s="346">
        <f>VLOOKUP(D632,'Upper Leg. by County then Tract'!$K$1:$L$319, 2,FALSE)</f>
        <v>68.099999999999994</v>
      </c>
      <c r="F632" s="348"/>
    </row>
    <row r="633" spans="1:6" x14ac:dyDescent="0.3">
      <c r="A633" s="347" t="s">
        <v>95</v>
      </c>
      <c r="B633" s="347" t="s">
        <v>1818</v>
      </c>
      <c r="C633" s="354" t="s">
        <v>1925</v>
      </c>
      <c r="D633" s="286">
        <v>30093000400</v>
      </c>
      <c r="E633" s="346">
        <f>VLOOKUP(D633,'Upper Leg. by County then Tract'!$K$1:$L$319, 2,FALSE)</f>
        <v>69.8</v>
      </c>
      <c r="F633" s="348"/>
    </row>
    <row r="634" spans="1:6" x14ac:dyDescent="0.3">
      <c r="A634" s="347" t="s">
        <v>95</v>
      </c>
      <c r="B634" s="347" t="s">
        <v>1818</v>
      </c>
      <c r="C634" s="354" t="s">
        <v>1925</v>
      </c>
      <c r="D634" s="286">
        <v>30093000500</v>
      </c>
      <c r="E634" s="346">
        <f>VLOOKUP(D634,'Upper Leg. by County then Tract'!$K$1:$L$319, 2,FALSE)</f>
        <v>77.599999999999994</v>
      </c>
      <c r="F634" s="348"/>
    </row>
    <row r="635" spans="1:6" x14ac:dyDescent="0.3">
      <c r="A635" s="347" t="s">
        <v>95</v>
      </c>
      <c r="B635" s="347" t="s">
        <v>1818</v>
      </c>
      <c r="C635" s="354" t="s">
        <v>1925</v>
      </c>
      <c r="D635" s="286">
        <v>30093000700</v>
      </c>
      <c r="E635" s="346">
        <f>VLOOKUP(D635,'Upper Leg. by County then Tract'!$K$1:$L$319, 2,FALSE)</f>
        <v>69.2</v>
      </c>
      <c r="F635" s="348"/>
    </row>
    <row r="636" spans="1:6" x14ac:dyDescent="0.3">
      <c r="A636" s="347" t="s">
        <v>95</v>
      </c>
      <c r="B636" s="347" t="s">
        <v>1818</v>
      </c>
      <c r="C636" s="354" t="s">
        <v>1925</v>
      </c>
      <c r="D636" s="286">
        <v>30093000800</v>
      </c>
      <c r="E636" s="346">
        <f>VLOOKUP(D636,'Upper Leg. by County then Tract'!$K$1:$L$319, 2,FALSE)</f>
        <v>68.099999999999994</v>
      </c>
      <c r="F636" s="348"/>
    </row>
    <row r="637" spans="1:6" x14ac:dyDescent="0.3">
      <c r="A637" s="347" t="s">
        <v>95</v>
      </c>
      <c r="B637" s="347" t="s">
        <v>1776</v>
      </c>
      <c r="C637" s="354" t="s">
        <v>1865</v>
      </c>
      <c r="D637" s="286">
        <v>30093000101</v>
      </c>
      <c r="E637" s="346">
        <f>VLOOKUP(D637,'Upper Leg. by County then Tract'!$K$1:$L$319, 2,FALSE)</f>
        <v>56.4</v>
      </c>
      <c r="F637" s="348"/>
    </row>
    <row r="638" spans="1:6" x14ac:dyDescent="0.3">
      <c r="A638" s="347" t="s">
        <v>95</v>
      </c>
      <c r="B638" s="347" t="s">
        <v>1776</v>
      </c>
      <c r="C638" s="354" t="s">
        <v>1865</v>
      </c>
      <c r="D638" s="286">
        <v>30093000102</v>
      </c>
      <c r="E638" s="346">
        <f>VLOOKUP(D638,'Upper Leg. by County then Tract'!$K$1:$L$319, 2,FALSE)</f>
        <v>46.9</v>
      </c>
      <c r="F638" s="348"/>
    </row>
    <row r="639" spans="1:6" x14ac:dyDescent="0.3">
      <c r="A639" s="347" t="s">
        <v>95</v>
      </c>
      <c r="B639" s="347" t="s">
        <v>1776</v>
      </c>
      <c r="C639" s="354" t="s">
        <v>1865</v>
      </c>
      <c r="D639" s="286">
        <v>30093000200</v>
      </c>
      <c r="E639" s="346">
        <f>VLOOKUP(D639,'Upper Leg. by County then Tract'!$K$1:$L$319, 2,FALSE)</f>
        <v>59.1</v>
      </c>
      <c r="F639" s="348"/>
    </row>
    <row r="640" spans="1:6" x14ac:dyDescent="0.3">
      <c r="A640" s="347" t="s">
        <v>95</v>
      </c>
      <c r="B640" s="347" t="s">
        <v>1776</v>
      </c>
      <c r="C640" s="354" t="s">
        <v>1865</v>
      </c>
      <c r="D640" s="286">
        <v>30093000400</v>
      </c>
      <c r="E640" s="346">
        <f>VLOOKUP(D640,'Upper Leg. by County then Tract'!$K$1:$L$319, 2,FALSE)</f>
        <v>69.8</v>
      </c>
      <c r="F640" s="348"/>
    </row>
    <row r="641" spans="1:6" x14ac:dyDescent="0.3">
      <c r="A641" s="347" t="s">
        <v>95</v>
      </c>
      <c r="B641" s="347" t="s">
        <v>1776</v>
      </c>
      <c r="C641" s="354" t="s">
        <v>1865</v>
      </c>
      <c r="D641" s="286">
        <v>30093000800</v>
      </c>
      <c r="E641" s="346">
        <f>VLOOKUP(D641,'Upper Leg. by County then Tract'!$K$1:$L$319, 2,FALSE)</f>
        <v>68.099999999999994</v>
      </c>
      <c r="F641" s="348"/>
    </row>
    <row r="642" spans="1:6" x14ac:dyDescent="0.3">
      <c r="A642" s="353" t="s">
        <v>97</v>
      </c>
      <c r="C642" s="347"/>
      <c r="F642" s="348"/>
    </row>
    <row r="643" spans="1:6" x14ac:dyDescent="0.3">
      <c r="A643" s="347" t="s">
        <v>97</v>
      </c>
      <c r="B643" s="347" t="s">
        <v>1819</v>
      </c>
      <c r="C643" s="354" t="s">
        <v>1926</v>
      </c>
      <c r="D643" s="286">
        <v>30095966400</v>
      </c>
      <c r="E643" s="346">
        <f>VLOOKUP(D643,'Upper Leg. by County then Tract'!$K$1:$L$319, 2,FALSE)</f>
        <v>54.4</v>
      </c>
      <c r="F643" s="348"/>
    </row>
    <row r="644" spans="1:6" x14ac:dyDescent="0.3">
      <c r="A644" s="347" t="s">
        <v>97</v>
      </c>
      <c r="B644" s="347" t="s">
        <v>1819</v>
      </c>
      <c r="C644" s="354" t="s">
        <v>1926</v>
      </c>
      <c r="D644" s="286">
        <v>30095966500</v>
      </c>
      <c r="E644" s="346">
        <f>VLOOKUP(D644,'Upper Leg. by County then Tract'!$K$1:$L$319, 2,FALSE)</f>
        <v>39.700000000000003</v>
      </c>
      <c r="F644" s="348"/>
    </row>
    <row r="645" spans="1:6" x14ac:dyDescent="0.3">
      <c r="A645" s="347" t="s">
        <v>97</v>
      </c>
      <c r="B645" s="347" t="s">
        <v>1819</v>
      </c>
      <c r="C645" s="354" t="s">
        <v>1926</v>
      </c>
      <c r="D645" s="286">
        <v>30095966600</v>
      </c>
      <c r="E645" s="346">
        <f>VLOOKUP(D645,'Upper Leg. by County then Tract'!$K$1:$L$319, 2,FALSE)</f>
        <v>65.7</v>
      </c>
      <c r="F645" s="348"/>
    </row>
    <row r="646" spans="1:6" x14ac:dyDescent="0.3">
      <c r="A646" s="347" t="s">
        <v>97</v>
      </c>
      <c r="B646" s="347" t="s">
        <v>1772</v>
      </c>
      <c r="C646" s="354" t="s">
        <v>1847</v>
      </c>
      <c r="D646" s="286">
        <v>30095966400</v>
      </c>
      <c r="E646" s="346">
        <f>VLOOKUP(D646,'Upper Leg. by County then Tract'!$K$1:$L$319, 2,FALSE)</f>
        <v>54.4</v>
      </c>
      <c r="F646" s="348"/>
    </row>
    <row r="647" spans="1:6" x14ac:dyDescent="0.3">
      <c r="A647" s="347" t="s">
        <v>97</v>
      </c>
      <c r="B647" s="347" t="s">
        <v>1772</v>
      </c>
      <c r="C647" s="354" t="s">
        <v>1847</v>
      </c>
      <c r="D647" s="286">
        <v>30095966500</v>
      </c>
      <c r="E647" s="346">
        <f>VLOOKUP(D647,'Upper Leg. by County then Tract'!$K$1:$L$319, 2,FALSE)</f>
        <v>39.700000000000003</v>
      </c>
      <c r="F647" s="348"/>
    </row>
    <row r="648" spans="1:6" x14ac:dyDescent="0.3">
      <c r="A648" s="347" t="s">
        <v>97</v>
      </c>
      <c r="B648" s="347" t="s">
        <v>1772</v>
      </c>
      <c r="C648" s="354" t="s">
        <v>1847</v>
      </c>
      <c r="D648" s="286">
        <v>30095966600</v>
      </c>
      <c r="E648" s="346">
        <f>VLOOKUP(D648,'Upper Leg. by County then Tract'!$K$1:$L$319, 2,FALSE)</f>
        <v>65.7</v>
      </c>
      <c r="F648" s="348"/>
    </row>
    <row r="649" spans="1:6" x14ac:dyDescent="0.3">
      <c r="A649" s="353" t="s">
        <v>99</v>
      </c>
      <c r="C649" s="347"/>
      <c r="F649" s="348"/>
    </row>
    <row r="650" spans="1:6" x14ac:dyDescent="0.3">
      <c r="A650" s="347" t="s">
        <v>99</v>
      </c>
      <c r="B650" s="347" t="s">
        <v>1819</v>
      </c>
      <c r="C650" s="354" t="s">
        <v>1926</v>
      </c>
      <c r="D650" s="286">
        <v>30097967000</v>
      </c>
      <c r="E650" s="346">
        <f>VLOOKUP(D650,'Upper Leg. by County then Tract'!$K$1:$L$319, 2,FALSE)</f>
        <v>38.4</v>
      </c>
      <c r="F650" s="348"/>
    </row>
    <row r="651" spans="1:6" x14ac:dyDescent="0.3">
      <c r="A651" s="347" t="s">
        <v>99</v>
      </c>
      <c r="B651" s="347" t="s">
        <v>1772</v>
      </c>
      <c r="C651" s="354" t="s">
        <v>1847</v>
      </c>
      <c r="D651" s="286">
        <v>30097967000</v>
      </c>
      <c r="E651" s="346">
        <f>VLOOKUP(D651,'Upper Leg. by County then Tract'!$K$1:$L$319, 2,FALSE)</f>
        <v>38.4</v>
      </c>
      <c r="F651" s="348"/>
    </row>
    <row r="652" spans="1:6" x14ac:dyDescent="0.3">
      <c r="A652" s="347" t="s">
        <v>99</v>
      </c>
      <c r="B652" s="347" t="s">
        <v>1783</v>
      </c>
      <c r="C652" s="354" t="s">
        <v>1878</v>
      </c>
      <c r="D652" s="286">
        <v>30097967000</v>
      </c>
      <c r="F652" s="348"/>
    </row>
    <row r="653" spans="1:6" x14ac:dyDescent="0.3">
      <c r="A653" s="353" t="s">
        <v>101</v>
      </c>
      <c r="C653" s="347"/>
      <c r="E653" s="346"/>
      <c r="F653" s="348"/>
    </row>
    <row r="654" spans="1:6" x14ac:dyDescent="0.3">
      <c r="A654" s="347" t="s">
        <v>101</v>
      </c>
      <c r="B654" s="347" t="s">
        <v>1507</v>
      </c>
      <c r="C654" s="354" t="s">
        <v>1895</v>
      </c>
      <c r="D654" s="286">
        <v>30099000100</v>
      </c>
      <c r="E654" s="346">
        <f>VLOOKUP(D654,'Upper Leg. by County then Tract'!$K$1:$L$319, 2,FALSE)</f>
        <v>54.1</v>
      </c>
      <c r="F654" s="348"/>
    </row>
    <row r="655" spans="1:6" x14ac:dyDescent="0.3">
      <c r="A655" s="347" t="s">
        <v>101</v>
      </c>
      <c r="B655" s="347" t="s">
        <v>1507</v>
      </c>
      <c r="C655" s="354" t="s">
        <v>1895</v>
      </c>
      <c r="D655" s="286">
        <v>30099000200</v>
      </c>
      <c r="E655" s="346">
        <f>VLOOKUP(D655,'Upper Leg. by County then Tract'!$K$1:$L$319, 2,FALSE)</f>
        <v>56.2</v>
      </c>
      <c r="F655" s="348"/>
    </row>
    <row r="656" spans="1:6" x14ac:dyDescent="0.3">
      <c r="A656" s="347" t="s">
        <v>101</v>
      </c>
      <c r="B656" s="347" t="s">
        <v>1507</v>
      </c>
      <c r="C656" s="354" t="s">
        <v>1895</v>
      </c>
      <c r="D656" s="286">
        <v>30099000300</v>
      </c>
      <c r="E656" s="346">
        <f>VLOOKUP(D656,'Upper Leg. by County then Tract'!$K$1:$L$319, 2,FALSE)</f>
        <v>43.9</v>
      </c>
      <c r="F656" s="348"/>
    </row>
    <row r="657" spans="1:6" x14ac:dyDescent="0.3">
      <c r="A657" s="353" t="s">
        <v>103</v>
      </c>
      <c r="C657" s="347"/>
      <c r="F657" s="348"/>
    </row>
    <row r="658" spans="1:6" x14ac:dyDescent="0.3">
      <c r="A658" s="347" t="s">
        <v>103</v>
      </c>
      <c r="B658" s="347" t="s">
        <v>1517</v>
      </c>
      <c r="C658" s="354" t="s">
        <v>1889</v>
      </c>
      <c r="D658" s="286">
        <v>30101000100</v>
      </c>
      <c r="E658" s="346">
        <f>VLOOKUP(D658,'Upper Leg. by County then Tract'!$K$1:$L$319, 2,FALSE)</f>
        <v>30.1</v>
      </c>
      <c r="F658" s="348"/>
    </row>
    <row r="659" spans="1:6" x14ac:dyDescent="0.3">
      <c r="A659" s="347" t="s">
        <v>103</v>
      </c>
      <c r="B659" s="347" t="s">
        <v>1517</v>
      </c>
      <c r="C659" s="354" t="s">
        <v>1889</v>
      </c>
      <c r="D659" s="286">
        <v>30101000200</v>
      </c>
      <c r="E659" s="346">
        <f>VLOOKUP(D659,'Upper Leg. by County then Tract'!$K$1:$L$319, 2,FALSE)</f>
        <v>47.9</v>
      </c>
      <c r="F659" s="348"/>
    </row>
    <row r="660" spans="1:6" x14ac:dyDescent="0.3">
      <c r="A660" s="353" t="s">
        <v>105</v>
      </c>
      <c r="C660" s="347"/>
      <c r="E660" s="286"/>
      <c r="F660" s="348"/>
    </row>
    <row r="661" spans="1:6" x14ac:dyDescent="0.3">
      <c r="A661" s="347" t="s">
        <v>105</v>
      </c>
      <c r="B661" s="347" t="s">
        <v>1518</v>
      </c>
      <c r="C661" s="354" t="s">
        <v>1860</v>
      </c>
      <c r="D661" s="286">
        <v>30103963500</v>
      </c>
      <c r="E661" s="346">
        <f>VLOOKUP(D661,'Upper Leg. by County then Tract'!$K$1:$L$319, 2,FALSE)</f>
        <v>42.3</v>
      </c>
      <c r="F661" s="348"/>
    </row>
    <row r="662" spans="1:6" x14ac:dyDescent="0.3">
      <c r="A662" s="353" t="s">
        <v>107</v>
      </c>
      <c r="C662" s="347"/>
      <c r="E662" s="286"/>
      <c r="F662" s="348"/>
    </row>
    <row r="663" spans="1:6" x14ac:dyDescent="0.3">
      <c r="A663" s="347" t="s">
        <v>107</v>
      </c>
      <c r="B663" s="347" t="s">
        <v>1527</v>
      </c>
      <c r="C663" s="354" t="s">
        <v>1922</v>
      </c>
      <c r="D663" s="286">
        <v>30105100100</v>
      </c>
      <c r="E663" s="346">
        <f>VLOOKUP(D663,'Upper Leg. by County then Tract'!$K$1:$L$319, 2,FALSE)</f>
        <v>32.4</v>
      </c>
      <c r="F663" s="348"/>
    </row>
    <row r="664" spans="1:6" x14ac:dyDescent="0.3">
      <c r="A664" s="347" t="s">
        <v>107</v>
      </c>
      <c r="B664" s="347" t="s">
        <v>1527</v>
      </c>
      <c r="C664" s="354" t="s">
        <v>1922</v>
      </c>
      <c r="D664" s="286">
        <v>30105100500</v>
      </c>
      <c r="E664" s="346">
        <f>VLOOKUP(D664,'Upper Leg. by County then Tract'!$K$1:$L$319, 2,FALSE)</f>
        <v>59.6</v>
      </c>
      <c r="F664" s="348"/>
    </row>
    <row r="665" spans="1:6" x14ac:dyDescent="0.3">
      <c r="A665" s="347" t="s">
        <v>107</v>
      </c>
      <c r="B665" s="347" t="s">
        <v>1527</v>
      </c>
      <c r="C665" s="354" t="s">
        <v>1922</v>
      </c>
      <c r="D665" s="286">
        <v>30105940600</v>
      </c>
      <c r="E665" s="346">
        <f>VLOOKUP(D665,'Upper Leg. by County then Tract'!$K$1:$L$319, 2,FALSE)</f>
        <v>31.4</v>
      </c>
      <c r="F665" s="348"/>
    </row>
    <row r="666" spans="1:6" x14ac:dyDescent="0.3">
      <c r="A666" s="347" t="s">
        <v>107</v>
      </c>
      <c r="B666" s="347" t="s">
        <v>1529</v>
      </c>
      <c r="C666" s="354" t="s">
        <v>1845</v>
      </c>
      <c r="D666" s="286">
        <v>30105100100</v>
      </c>
      <c r="E666" s="346">
        <f>VLOOKUP(D666,'Upper Leg. by County then Tract'!$K$1:$L$319, 2,FALSE)</f>
        <v>32.4</v>
      </c>
      <c r="F666" s="348"/>
    </row>
    <row r="667" spans="1:6" x14ac:dyDescent="0.3">
      <c r="A667" s="347" t="s">
        <v>107</v>
      </c>
      <c r="B667" s="347" t="s">
        <v>1529</v>
      </c>
      <c r="C667" s="354" t="s">
        <v>1845</v>
      </c>
      <c r="D667" s="286">
        <v>30105100500</v>
      </c>
      <c r="E667" s="346">
        <f>VLOOKUP(D667,'Upper Leg. by County then Tract'!$K$1:$L$319, 2,FALSE)</f>
        <v>59.6</v>
      </c>
      <c r="F667" s="348"/>
    </row>
    <row r="668" spans="1:6" x14ac:dyDescent="0.3">
      <c r="A668" s="347" t="s">
        <v>107</v>
      </c>
      <c r="B668" s="347" t="s">
        <v>1529</v>
      </c>
      <c r="C668" s="354" t="s">
        <v>1845</v>
      </c>
      <c r="D668" s="286">
        <v>30105940600</v>
      </c>
      <c r="E668" s="346">
        <f>VLOOKUP(D668,'Upper Leg. by County then Tract'!$K$1:$L$319, 2,FALSE)</f>
        <v>31.4</v>
      </c>
      <c r="F668" s="348"/>
    </row>
    <row r="669" spans="1:6" x14ac:dyDescent="0.3">
      <c r="A669" s="347" t="s">
        <v>107</v>
      </c>
      <c r="B669" s="347" t="s">
        <v>1530</v>
      </c>
      <c r="C669" s="354" t="s">
        <v>1862</v>
      </c>
      <c r="D669" s="286">
        <v>30105100100</v>
      </c>
      <c r="E669" s="346">
        <f>VLOOKUP(D669,'Upper Leg. by County then Tract'!$K$1:$L$319, 2,FALSE)</f>
        <v>32.4</v>
      </c>
      <c r="F669" s="348"/>
    </row>
    <row r="670" spans="1:6" x14ac:dyDescent="0.3">
      <c r="A670" s="347" t="s">
        <v>107</v>
      </c>
      <c r="B670" s="347" t="s">
        <v>1530</v>
      </c>
      <c r="C670" s="354" t="s">
        <v>1862</v>
      </c>
      <c r="D670" s="286">
        <v>30105100500</v>
      </c>
      <c r="E670" s="346">
        <f>VLOOKUP(D670,'Upper Leg. by County then Tract'!$K$1:$L$319, 2,FALSE)</f>
        <v>59.6</v>
      </c>
      <c r="F670" s="348"/>
    </row>
    <row r="671" spans="1:6" x14ac:dyDescent="0.3">
      <c r="A671" s="347" t="s">
        <v>107</v>
      </c>
      <c r="B671" s="347" t="s">
        <v>1530</v>
      </c>
      <c r="C671" s="354" t="s">
        <v>1862</v>
      </c>
      <c r="D671" s="286">
        <v>30105940600</v>
      </c>
      <c r="E671" s="346">
        <f>VLOOKUP(D671,'Upper Leg. by County then Tract'!$K$1:$L$319, 2,FALSE)</f>
        <v>31.4</v>
      </c>
      <c r="F671" s="348"/>
    </row>
    <row r="672" spans="1:6" x14ac:dyDescent="0.3">
      <c r="A672" s="353" t="s">
        <v>109</v>
      </c>
      <c r="C672" s="347"/>
      <c r="E672" s="286"/>
      <c r="F672" s="348"/>
    </row>
    <row r="673" spans="1:6" x14ac:dyDescent="0.3">
      <c r="A673" s="347" t="s">
        <v>109</v>
      </c>
      <c r="B673" s="347" t="s">
        <v>1526</v>
      </c>
      <c r="C673" s="354" t="s">
        <v>1858</v>
      </c>
      <c r="D673" s="286">
        <v>30107000100</v>
      </c>
      <c r="E673" s="346">
        <f>VLOOKUP(D673,'Upper Leg. by County then Tract'!$K$1:$L$319, 2,FALSE)</f>
        <v>25.4</v>
      </c>
      <c r="F673" s="348"/>
    </row>
    <row r="674" spans="1:6" x14ac:dyDescent="0.3">
      <c r="A674" s="353" t="s">
        <v>111</v>
      </c>
      <c r="C674" s="347"/>
      <c r="E674" s="286"/>
      <c r="F674" s="348"/>
    </row>
    <row r="675" spans="1:6" x14ac:dyDescent="0.3">
      <c r="A675" s="347" t="s">
        <v>111</v>
      </c>
      <c r="B675" s="347" t="s">
        <v>1504</v>
      </c>
      <c r="C675" s="354" t="s">
        <v>1863</v>
      </c>
      <c r="D675" s="286">
        <v>30109000100</v>
      </c>
      <c r="E675" s="346">
        <f>VLOOKUP(D675,'Upper Leg. by County then Tract'!$K$1:$L$319, 2,FALSE)</f>
        <v>44.3</v>
      </c>
      <c r="F675" s="348"/>
    </row>
    <row r="676" spans="1:6" x14ac:dyDescent="0.3">
      <c r="A676" s="353" t="s">
        <v>113</v>
      </c>
      <c r="C676" s="347"/>
      <c r="E676" s="286"/>
      <c r="F676" s="348"/>
    </row>
    <row r="677" spans="1:6" x14ac:dyDescent="0.3">
      <c r="A677" s="347" t="s">
        <v>113</v>
      </c>
      <c r="B677" s="347" t="s">
        <v>1518</v>
      </c>
      <c r="C677" s="354" t="s">
        <v>1860</v>
      </c>
      <c r="D677" s="286">
        <v>30111001501</v>
      </c>
      <c r="E677" s="346">
        <f>VLOOKUP(D677,'Upper Leg. by County then Tract'!$K$1:$L$319, 2,FALSE)</f>
        <v>68.400000000000006</v>
      </c>
      <c r="F677" s="348"/>
    </row>
    <row r="678" spans="1:6" x14ac:dyDescent="0.3">
      <c r="A678" s="347" t="s">
        <v>113</v>
      </c>
      <c r="B678" s="347" t="s">
        <v>1518</v>
      </c>
      <c r="C678" s="354" t="s">
        <v>1860</v>
      </c>
      <c r="D678" s="286">
        <v>30111001502</v>
      </c>
      <c r="E678" s="346">
        <f>VLOOKUP(D678,'Upper Leg. by County then Tract'!$K$1:$L$319, 2,FALSE)</f>
        <v>56.7</v>
      </c>
      <c r="F678" s="348"/>
    </row>
    <row r="679" spans="1:6" x14ac:dyDescent="0.3">
      <c r="A679" s="347" t="s">
        <v>113</v>
      </c>
      <c r="B679" s="347" t="s">
        <v>1534</v>
      </c>
      <c r="C679" s="354" t="s">
        <v>1861</v>
      </c>
      <c r="D679" s="286">
        <v>30111001402</v>
      </c>
      <c r="E679" s="346">
        <f>VLOOKUP(D679,'Upper Leg. by County then Tract'!$K$1:$L$319, 2,FALSE)</f>
        <v>74.599999999999994</v>
      </c>
      <c r="F679" s="348"/>
    </row>
    <row r="680" spans="1:6" x14ac:dyDescent="0.3">
      <c r="A680" s="347" t="s">
        <v>113</v>
      </c>
      <c r="B680" s="347" t="s">
        <v>1534</v>
      </c>
      <c r="C680" s="354" t="s">
        <v>1861</v>
      </c>
      <c r="D680" s="286">
        <v>30111001403</v>
      </c>
      <c r="E680" s="346">
        <f>VLOOKUP(D680,'Upper Leg. by County then Tract'!$K$1:$L$319, 2,FALSE)</f>
        <v>70.7</v>
      </c>
      <c r="F680" s="348"/>
    </row>
    <row r="681" spans="1:6" x14ac:dyDescent="0.3">
      <c r="A681" s="347" t="s">
        <v>113</v>
      </c>
      <c r="B681" s="347" t="s">
        <v>1534</v>
      </c>
      <c r="C681" s="354" t="s">
        <v>1861</v>
      </c>
      <c r="D681" s="286">
        <v>30111001404</v>
      </c>
      <c r="E681" s="346">
        <f>VLOOKUP(D681,'Upper Leg. by County then Tract'!$K$1:$L$319, 2,FALSE)</f>
        <v>68.2</v>
      </c>
      <c r="F681" s="348"/>
    </row>
    <row r="682" spans="1:6" x14ac:dyDescent="0.3">
      <c r="A682" s="347" t="s">
        <v>113</v>
      </c>
      <c r="B682" s="347" t="s">
        <v>1534</v>
      </c>
      <c r="C682" s="354" t="s">
        <v>1861</v>
      </c>
      <c r="D682" s="286">
        <v>30111001501</v>
      </c>
      <c r="E682" s="346">
        <f>VLOOKUP(D682,'Upper Leg. by County then Tract'!$K$1:$L$319, 2,FALSE)</f>
        <v>68.400000000000006</v>
      </c>
      <c r="F682" s="348"/>
    </row>
    <row r="683" spans="1:6" x14ac:dyDescent="0.3">
      <c r="A683" s="347" t="s">
        <v>113</v>
      </c>
      <c r="B683" s="347" t="s">
        <v>1534</v>
      </c>
      <c r="C683" s="354" t="s">
        <v>1861</v>
      </c>
      <c r="D683" s="286">
        <v>30111001502</v>
      </c>
      <c r="E683" s="346">
        <f>VLOOKUP(D683,'Upper Leg. by County then Tract'!$K$1:$L$319, 2,FALSE)</f>
        <v>56.7</v>
      </c>
      <c r="F683" s="348"/>
    </row>
    <row r="684" spans="1:6" x14ac:dyDescent="0.3">
      <c r="A684" s="347" t="s">
        <v>113</v>
      </c>
      <c r="B684" s="347" t="s">
        <v>1536</v>
      </c>
      <c r="C684" s="354" t="s">
        <v>1843</v>
      </c>
      <c r="D684" s="286">
        <v>30111001502</v>
      </c>
      <c r="E684" s="346">
        <f>VLOOKUP(D684,'Upper Leg. by County then Tract'!$K$1:$L$319, 2,FALSE)</f>
        <v>56.7</v>
      </c>
      <c r="F684" s="348"/>
    </row>
    <row r="685" spans="1:6" x14ac:dyDescent="0.3">
      <c r="A685" s="347" t="s">
        <v>113</v>
      </c>
      <c r="B685" s="347" t="s">
        <v>1536</v>
      </c>
      <c r="C685" s="354" t="s">
        <v>1843</v>
      </c>
      <c r="D685" s="286">
        <v>30111940001</v>
      </c>
      <c r="E685" s="346">
        <f>VLOOKUP(D685,'Upper Leg. by County then Tract'!$K$1:$L$319, 2,FALSE)</f>
        <v>64.8</v>
      </c>
      <c r="F685" s="348"/>
    </row>
    <row r="686" spans="1:6" x14ac:dyDescent="0.3">
      <c r="A686" s="347" t="s">
        <v>113</v>
      </c>
      <c r="B686" s="347" t="s">
        <v>1536</v>
      </c>
      <c r="C686" s="354" t="s">
        <v>1843</v>
      </c>
      <c r="D686" s="286">
        <v>30111940002</v>
      </c>
      <c r="E686" s="346">
        <f>VLOOKUP(D686,'Upper Leg. by County then Tract'!$K$1:$L$319, 2,FALSE)</f>
        <v>71.5</v>
      </c>
      <c r="F686" s="348"/>
    </row>
    <row r="687" spans="1:6" x14ac:dyDescent="0.3">
      <c r="A687" s="347" t="s">
        <v>113</v>
      </c>
      <c r="B687" s="347" t="s">
        <v>1544</v>
      </c>
      <c r="C687" s="354" t="s">
        <v>1927</v>
      </c>
      <c r="D687" s="286">
        <v>30111000200</v>
      </c>
      <c r="E687" s="346">
        <f>VLOOKUP(D687,'Upper Leg. by County then Tract'!$K$1:$L$319, 2,FALSE)</f>
        <v>53.2</v>
      </c>
      <c r="F687" s="348"/>
    </row>
    <row r="688" spans="1:6" x14ac:dyDescent="0.3">
      <c r="A688" s="347" t="s">
        <v>113</v>
      </c>
      <c r="B688" s="347" t="s">
        <v>1544</v>
      </c>
      <c r="C688" s="354" t="s">
        <v>1927</v>
      </c>
      <c r="D688" s="286">
        <v>30111000701</v>
      </c>
      <c r="E688" s="346">
        <f>VLOOKUP(D688,'Upper Leg. by County then Tract'!$K$1:$L$319, 2,FALSE)</f>
        <v>74.3</v>
      </c>
      <c r="F688" s="348"/>
    </row>
    <row r="689" spans="1:6" x14ac:dyDescent="0.3">
      <c r="A689" s="347" t="s">
        <v>113</v>
      </c>
      <c r="B689" s="347" t="s">
        <v>1544</v>
      </c>
      <c r="C689" s="354" t="s">
        <v>1927</v>
      </c>
      <c r="D689" s="286">
        <v>30111000706</v>
      </c>
      <c r="E689" s="346">
        <f>VLOOKUP(D689,'Upper Leg. by County then Tract'!$K$1:$L$319, 2,FALSE)</f>
        <v>68</v>
      </c>
      <c r="F689" s="348"/>
    </row>
    <row r="690" spans="1:6" x14ac:dyDescent="0.3">
      <c r="A690" s="347" t="s">
        <v>113</v>
      </c>
      <c r="B690" s="347" t="s">
        <v>1544</v>
      </c>
      <c r="C690" s="354" t="s">
        <v>1927</v>
      </c>
      <c r="D690" s="286">
        <v>30111000707</v>
      </c>
      <c r="E690" s="346">
        <f>VLOOKUP(D690,'Upper Leg. by County then Tract'!$K$1:$L$319, 2,FALSE)</f>
        <v>78.3</v>
      </c>
      <c r="F690" s="348"/>
    </row>
    <row r="691" spans="1:6" x14ac:dyDescent="0.3">
      <c r="A691" s="347" t="s">
        <v>113</v>
      </c>
      <c r="B691" s="347" t="s">
        <v>1544</v>
      </c>
      <c r="C691" s="354" t="s">
        <v>1927</v>
      </c>
      <c r="D691" s="286">
        <v>30111000708</v>
      </c>
      <c r="E691" s="346">
        <f>VLOOKUP(D691,'Upper Leg. by County then Tract'!$K$1:$L$319, 2,FALSE)</f>
        <v>63.2</v>
      </c>
      <c r="F691" s="348"/>
    </row>
    <row r="692" spans="1:6" x14ac:dyDescent="0.3">
      <c r="A692" s="347" t="s">
        <v>113</v>
      </c>
      <c r="B692" s="347" t="s">
        <v>1544</v>
      </c>
      <c r="C692" s="354" t="s">
        <v>1927</v>
      </c>
      <c r="D692" s="286">
        <v>30111001402</v>
      </c>
      <c r="E692" s="346">
        <f>VLOOKUP(D692,'Upper Leg. by County then Tract'!$K$1:$L$319, 2,FALSE)</f>
        <v>74.599999999999994</v>
      </c>
      <c r="F692" s="348"/>
    </row>
    <row r="693" spans="1:6" x14ac:dyDescent="0.3">
      <c r="A693" s="347" t="s">
        <v>113</v>
      </c>
      <c r="B693" s="347" t="s">
        <v>1544</v>
      </c>
      <c r="C693" s="354" t="s">
        <v>1927</v>
      </c>
      <c r="D693" s="286">
        <v>30111001501</v>
      </c>
      <c r="E693" s="346">
        <f>VLOOKUP(D693,'Upper Leg. by County then Tract'!$K$1:$L$319, 2,FALSE)</f>
        <v>68.400000000000006</v>
      </c>
      <c r="F693" s="348"/>
    </row>
    <row r="694" spans="1:6" x14ac:dyDescent="0.3">
      <c r="A694" s="347" t="s">
        <v>113</v>
      </c>
      <c r="B694" s="347" t="s">
        <v>1544</v>
      </c>
      <c r="C694" s="354" t="s">
        <v>1927</v>
      </c>
      <c r="D694" s="286">
        <v>30111940001</v>
      </c>
      <c r="E694" s="346">
        <f>VLOOKUP(D694,'Upper Leg. by County then Tract'!$K$1:$L$319, 2,FALSE)</f>
        <v>64.8</v>
      </c>
      <c r="F694" s="348"/>
    </row>
    <row r="695" spans="1:6" x14ac:dyDescent="0.3">
      <c r="A695" s="347" t="s">
        <v>113</v>
      </c>
      <c r="B695" s="347" t="s">
        <v>1544</v>
      </c>
      <c r="C695" s="354" t="s">
        <v>1927</v>
      </c>
      <c r="D695" s="286">
        <v>30111940002</v>
      </c>
      <c r="E695" s="346">
        <f>VLOOKUP(D695,'Upper Leg. by County then Tract'!$K$1:$L$319, 2,FALSE)</f>
        <v>71.5</v>
      </c>
      <c r="F695" s="348"/>
    </row>
    <row r="696" spans="1:6" x14ac:dyDescent="0.3">
      <c r="A696" s="347" t="s">
        <v>113</v>
      </c>
      <c r="B696" s="347" t="s">
        <v>1545</v>
      </c>
      <c r="C696" s="354" t="s">
        <v>1928</v>
      </c>
      <c r="D696" s="286">
        <v>30111000701</v>
      </c>
      <c r="E696" s="346">
        <f>VLOOKUP(D696,'Upper Leg. by County then Tract'!$K$1:$L$319, 2,FALSE)</f>
        <v>74.3</v>
      </c>
      <c r="F696" s="348"/>
    </row>
    <row r="697" spans="1:6" x14ac:dyDescent="0.3">
      <c r="A697" s="347" t="s">
        <v>113</v>
      </c>
      <c r="B697" s="347" t="s">
        <v>1545</v>
      </c>
      <c r="C697" s="354" t="s">
        <v>1928</v>
      </c>
      <c r="D697" s="286">
        <v>30111000704</v>
      </c>
      <c r="E697" s="346">
        <f>VLOOKUP(D697,'Upper Leg. by County then Tract'!$K$1:$L$319, 2,FALSE)</f>
        <v>81.400000000000006</v>
      </c>
      <c r="F697" s="348"/>
    </row>
    <row r="698" spans="1:6" x14ac:dyDescent="0.3">
      <c r="A698" s="347" t="s">
        <v>113</v>
      </c>
      <c r="B698" s="347" t="s">
        <v>1545</v>
      </c>
      <c r="C698" s="354" t="s">
        <v>1928</v>
      </c>
      <c r="D698" s="286">
        <v>30111000705</v>
      </c>
      <c r="E698" s="346">
        <f>VLOOKUP(D698,'Upper Leg. by County then Tract'!$K$1:$L$319, 2,FALSE)</f>
        <v>70.400000000000006</v>
      </c>
      <c r="F698" s="348"/>
    </row>
    <row r="699" spans="1:6" x14ac:dyDescent="0.3">
      <c r="A699" s="347" t="s">
        <v>113</v>
      </c>
      <c r="B699" s="347" t="s">
        <v>1545</v>
      </c>
      <c r="C699" s="354" t="s">
        <v>1928</v>
      </c>
      <c r="D699" s="286">
        <v>30111000706</v>
      </c>
      <c r="E699" s="346">
        <f>VLOOKUP(D699,'Upper Leg. by County then Tract'!$K$1:$L$319, 2,FALSE)</f>
        <v>68</v>
      </c>
      <c r="F699" s="348"/>
    </row>
    <row r="700" spans="1:6" x14ac:dyDescent="0.3">
      <c r="A700" s="347" t="s">
        <v>113</v>
      </c>
      <c r="B700" s="347" t="s">
        <v>1545</v>
      </c>
      <c r="C700" s="354" t="s">
        <v>1928</v>
      </c>
      <c r="D700" s="286">
        <v>30111001402</v>
      </c>
      <c r="E700" s="346">
        <f>VLOOKUP(D700,'Upper Leg. by County then Tract'!$K$1:$L$319, 2,FALSE)</f>
        <v>74.599999999999994</v>
      </c>
      <c r="F700" s="348"/>
    </row>
    <row r="701" spans="1:6" x14ac:dyDescent="0.3">
      <c r="A701" s="347" t="s">
        <v>113</v>
      </c>
      <c r="B701" s="347" t="s">
        <v>1538</v>
      </c>
      <c r="C701" s="354" t="s">
        <v>1929</v>
      </c>
      <c r="D701" s="286">
        <v>30111000200</v>
      </c>
      <c r="E701" s="346">
        <f>VLOOKUP(D701,'Upper Leg. by County then Tract'!$K$1:$L$319, 2,FALSE)</f>
        <v>53.2</v>
      </c>
      <c r="F701" s="348"/>
    </row>
    <row r="702" spans="1:6" x14ac:dyDescent="0.3">
      <c r="A702" s="347" t="s">
        <v>113</v>
      </c>
      <c r="B702" s="347" t="s">
        <v>1538</v>
      </c>
      <c r="C702" s="354" t="s">
        <v>1929</v>
      </c>
      <c r="D702" s="286">
        <v>30111000701</v>
      </c>
      <c r="E702" s="346">
        <f>VLOOKUP(D702,'Upper Leg. by County then Tract'!$K$1:$L$319, 2,FALSE)</f>
        <v>74.3</v>
      </c>
      <c r="F702" s="348"/>
    </row>
    <row r="703" spans="1:6" x14ac:dyDescent="0.3">
      <c r="A703" s="347" t="s">
        <v>113</v>
      </c>
      <c r="B703" s="347" t="s">
        <v>1538</v>
      </c>
      <c r="C703" s="354" t="s">
        <v>1929</v>
      </c>
      <c r="D703" s="286">
        <v>30111000704</v>
      </c>
      <c r="E703" s="346">
        <f>VLOOKUP(D703,'Upper Leg. by County then Tract'!$K$1:$L$319, 2,FALSE)</f>
        <v>81.400000000000006</v>
      </c>
      <c r="F703" s="348"/>
    </row>
    <row r="704" spans="1:6" x14ac:dyDescent="0.3">
      <c r="A704" s="347" t="s">
        <v>113</v>
      </c>
      <c r="B704" s="347" t="s">
        <v>1538</v>
      </c>
      <c r="C704" s="354" t="s">
        <v>1929</v>
      </c>
      <c r="D704" s="286">
        <v>30111000705</v>
      </c>
      <c r="E704" s="346">
        <f>VLOOKUP(D704,'Upper Leg. by County then Tract'!$K$1:$L$319, 2,FALSE)</f>
        <v>70.400000000000006</v>
      </c>
      <c r="F704" s="348"/>
    </row>
    <row r="705" spans="1:6" x14ac:dyDescent="0.3">
      <c r="A705" s="347" t="s">
        <v>113</v>
      </c>
      <c r="B705" s="347" t="s">
        <v>1538</v>
      </c>
      <c r="C705" s="354" t="s">
        <v>1929</v>
      </c>
      <c r="D705" s="286">
        <v>30111000707</v>
      </c>
      <c r="E705" s="346">
        <f>VLOOKUP(D705,'Upper Leg. by County then Tract'!$K$1:$L$319, 2,FALSE)</f>
        <v>78.3</v>
      </c>
      <c r="F705" s="348"/>
    </row>
    <row r="706" spans="1:6" x14ac:dyDescent="0.3">
      <c r="A706" s="347" t="s">
        <v>113</v>
      </c>
      <c r="B706" s="347" t="s">
        <v>1538</v>
      </c>
      <c r="C706" s="354" t="s">
        <v>1929</v>
      </c>
      <c r="D706" s="286">
        <v>30111000708</v>
      </c>
      <c r="E706" s="346">
        <f>VLOOKUP(D706,'Upper Leg. by County then Tract'!$K$1:$L$319, 2,FALSE)</f>
        <v>63.2</v>
      </c>
      <c r="F706" s="348"/>
    </row>
    <row r="707" spans="1:6" x14ac:dyDescent="0.3">
      <c r="A707" s="347" t="s">
        <v>113</v>
      </c>
      <c r="B707" s="347" t="s">
        <v>1538</v>
      </c>
      <c r="C707" s="354" t="s">
        <v>1929</v>
      </c>
      <c r="D707" s="286">
        <v>30111001402</v>
      </c>
      <c r="E707" s="346">
        <f>VLOOKUP(D707,'Upper Leg. by County then Tract'!$K$1:$L$319, 2,FALSE)</f>
        <v>74.599999999999994</v>
      </c>
      <c r="F707" s="348"/>
    </row>
    <row r="708" spans="1:6" x14ac:dyDescent="0.3">
      <c r="A708" s="347" t="s">
        <v>113</v>
      </c>
      <c r="B708" s="347" t="s">
        <v>1538</v>
      </c>
      <c r="C708" s="354" t="s">
        <v>1929</v>
      </c>
      <c r="D708" s="286">
        <v>30111001501</v>
      </c>
      <c r="E708" s="346">
        <f>VLOOKUP(D708,'Upper Leg. by County then Tract'!$K$1:$L$319, 2,FALSE)</f>
        <v>68.400000000000006</v>
      </c>
      <c r="F708" s="348"/>
    </row>
    <row r="709" spans="1:6" x14ac:dyDescent="0.3">
      <c r="A709" s="347" t="s">
        <v>113</v>
      </c>
      <c r="B709" s="347" t="s">
        <v>1539</v>
      </c>
      <c r="C709" s="354" t="s">
        <v>1930</v>
      </c>
      <c r="D709" s="286">
        <v>30111001300</v>
      </c>
      <c r="E709" s="346">
        <f>VLOOKUP(D709,'Upper Leg. by County then Tract'!$K$1:$L$319, 2,FALSE)</f>
        <v>82.5</v>
      </c>
      <c r="F709" s="348"/>
    </row>
    <row r="710" spans="1:6" x14ac:dyDescent="0.3">
      <c r="A710" s="347" t="s">
        <v>113</v>
      </c>
      <c r="B710" s="347" t="s">
        <v>1539</v>
      </c>
      <c r="C710" s="354" t="s">
        <v>1930</v>
      </c>
      <c r="D710" s="286">
        <v>30111001402</v>
      </c>
      <c r="E710" s="346">
        <f>VLOOKUP(D710,'Upper Leg. by County then Tract'!$K$1:$L$319, 2,FALSE)</f>
        <v>74.599999999999994</v>
      </c>
      <c r="F710" s="348"/>
    </row>
    <row r="711" spans="1:6" x14ac:dyDescent="0.3">
      <c r="A711" s="347" t="s">
        <v>113</v>
      </c>
      <c r="B711" s="347" t="s">
        <v>1539</v>
      </c>
      <c r="C711" s="354" t="s">
        <v>1930</v>
      </c>
      <c r="D711" s="286">
        <v>30111001801</v>
      </c>
      <c r="E711" s="346">
        <f>VLOOKUP(D711,'Upper Leg. by County then Tract'!$K$1:$L$319, 2,FALSE)</f>
        <v>83.5</v>
      </c>
      <c r="F711" s="348"/>
    </row>
    <row r="712" spans="1:6" x14ac:dyDescent="0.3">
      <c r="A712" s="347" t="s">
        <v>113</v>
      </c>
      <c r="B712" s="347" t="s">
        <v>1539</v>
      </c>
      <c r="C712" s="354" t="s">
        <v>1930</v>
      </c>
      <c r="D712" s="286">
        <v>30111001805</v>
      </c>
      <c r="E712" s="346">
        <f>VLOOKUP(D712,'Upper Leg. by County then Tract'!$K$1:$L$319, 2,FALSE)</f>
        <v>77.5</v>
      </c>
      <c r="F712" s="348"/>
    </row>
    <row r="713" spans="1:6" x14ac:dyDescent="0.3">
      <c r="A713" s="347" t="s">
        <v>113</v>
      </c>
      <c r="B713" s="347" t="s">
        <v>1539</v>
      </c>
      <c r="C713" s="354" t="s">
        <v>1930</v>
      </c>
      <c r="D713" s="286">
        <v>30111001806</v>
      </c>
      <c r="E713" s="346">
        <f>VLOOKUP(D713,'Upper Leg. by County then Tract'!$K$1:$L$319, 2,FALSE)</f>
        <v>72.7</v>
      </c>
      <c r="F713" s="348"/>
    </row>
    <row r="714" spans="1:6" x14ac:dyDescent="0.3">
      <c r="A714" s="347" t="s">
        <v>113</v>
      </c>
      <c r="B714" s="347" t="s">
        <v>1533</v>
      </c>
      <c r="C714" s="354" t="s">
        <v>1931</v>
      </c>
      <c r="D714" s="286">
        <v>30111000200</v>
      </c>
      <c r="E714" s="346">
        <f>VLOOKUP(D714,'Upper Leg. by County then Tract'!$K$1:$L$319, 2,FALSE)</f>
        <v>53.2</v>
      </c>
      <c r="F714" s="348"/>
    </row>
    <row r="715" spans="1:6" x14ac:dyDescent="0.3">
      <c r="A715" s="347" t="s">
        <v>113</v>
      </c>
      <c r="B715" s="347" t="s">
        <v>1533</v>
      </c>
      <c r="C715" s="354" t="s">
        <v>1931</v>
      </c>
      <c r="D715" s="286">
        <v>30111000402</v>
      </c>
      <c r="E715" s="346">
        <f>VLOOKUP(D715,'Upper Leg. by County then Tract'!$K$1:$L$319, 2,FALSE)</f>
        <v>58.5</v>
      </c>
      <c r="F715" s="348"/>
    </row>
    <row r="716" spans="1:6" x14ac:dyDescent="0.3">
      <c r="A716" s="347" t="s">
        <v>113</v>
      </c>
      <c r="B716" s="347" t="s">
        <v>1533</v>
      </c>
      <c r="C716" s="354" t="s">
        <v>1931</v>
      </c>
      <c r="D716" s="286">
        <v>30111000500</v>
      </c>
      <c r="E716" s="346">
        <f>VLOOKUP(D716,'Upper Leg. by County then Tract'!$K$1:$L$319, 2,FALSE)</f>
        <v>70.400000000000006</v>
      </c>
      <c r="F716" s="348"/>
    </row>
    <row r="717" spans="1:6" x14ac:dyDescent="0.3">
      <c r="A717" s="347" t="s">
        <v>113</v>
      </c>
      <c r="B717" s="347" t="s">
        <v>1533</v>
      </c>
      <c r="C717" s="354" t="s">
        <v>1931</v>
      </c>
      <c r="D717" s="286">
        <v>30111000600</v>
      </c>
      <c r="E717" s="346">
        <f>VLOOKUP(D717,'Upper Leg. by County then Tract'!$K$1:$L$319, 2,FALSE)</f>
        <v>79.099999999999994</v>
      </c>
      <c r="F717" s="348"/>
    </row>
    <row r="718" spans="1:6" x14ac:dyDescent="0.3">
      <c r="A718" s="347" t="s">
        <v>113</v>
      </c>
      <c r="B718" s="347" t="s">
        <v>1533</v>
      </c>
      <c r="C718" s="354" t="s">
        <v>1931</v>
      </c>
      <c r="D718" s="286">
        <v>30111000704</v>
      </c>
      <c r="E718" s="346">
        <f>VLOOKUP(D718,'Upper Leg. by County then Tract'!$K$1:$L$319, 2,FALSE)</f>
        <v>81.400000000000006</v>
      </c>
      <c r="F718" s="348"/>
    </row>
    <row r="719" spans="1:6" x14ac:dyDescent="0.3">
      <c r="A719" s="347" t="s">
        <v>113</v>
      </c>
      <c r="B719" s="347" t="s">
        <v>1533</v>
      </c>
      <c r="C719" s="354" t="s">
        <v>1931</v>
      </c>
      <c r="D719" s="286">
        <v>30111001200</v>
      </c>
      <c r="E719" s="346">
        <f>VLOOKUP(D719,'Upper Leg. by County then Tract'!$K$1:$L$319, 2,FALSE)</f>
        <v>74.3</v>
      </c>
      <c r="F719" s="348"/>
    </row>
    <row r="720" spans="1:6" x14ac:dyDescent="0.3">
      <c r="A720" s="347" t="s">
        <v>113</v>
      </c>
      <c r="B720" s="347" t="s">
        <v>1533</v>
      </c>
      <c r="C720" s="354" t="s">
        <v>1931</v>
      </c>
      <c r="D720" s="286">
        <v>30111001300</v>
      </c>
      <c r="E720" s="346">
        <f>VLOOKUP(D720,'Upper Leg. by County then Tract'!$K$1:$L$319, 2,FALSE)</f>
        <v>82.5</v>
      </c>
      <c r="F720" s="348"/>
    </row>
    <row r="721" spans="1:6" x14ac:dyDescent="0.3">
      <c r="A721" s="347" t="s">
        <v>113</v>
      </c>
      <c r="B721" s="347" t="s">
        <v>1540</v>
      </c>
      <c r="C721" s="354" t="s">
        <v>1932</v>
      </c>
      <c r="D721" s="286">
        <v>30111000402</v>
      </c>
      <c r="E721" s="346">
        <f>VLOOKUP(D721,'Upper Leg. by County then Tract'!$K$1:$L$319, 2,FALSE)</f>
        <v>58.5</v>
      </c>
      <c r="F721" s="348"/>
    </row>
    <row r="722" spans="1:6" x14ac:dyDescent="0.3">
      <c r="A722" s="347" t="s">
        <v>113</v>
      </c>
      <c r="B722" s="347" t="s">
        <v>1540</v>
      </c>
      <c r="C722" s="354" t="s">
        <v>1932</v>
      </c>
      <c r="D722" s="286">
        <v>30111000500</v>
      </c>
      <c r="E722" s="346">
        <f>VLOOKUP(D722,'Upper Leg. by County then Tract'!$K$1:$L$319, 2,FALSE)</f>
        <v>70.400000000000006</v>
      </c>
      <c r="F722" s="348"/>
    </row>
    <row r="723" spans="1:6" x14ac:dyDescent="0.3">
      <c r="A723" s="347" t="s">
        <v>113</v>
      </c>
      <c r="B723" s="347" t="s">
        <v>1540</v>
      </c>
      <c r="C723" s="354" t="s">
        <v>1932</v>
      </c>
      <c r="D723" s="286">
        <v>30111001200</v>
      </c>
      <c r="E723" s="346">
        <f>VLOOKUP(D723,'Upper Leg. by County then Tract'!$K$1:$L$319, 2,FALSE)</f>
        <v>74.3</v>
      </c>
      <c r="F723" s="348"/>
    </row>
    <row r="724" spans="1:6" x14ac:dyDescent="0.3">
      <c r="A724" s="347" t="s">
        <v>113</v>
      </c>
      <c r="B724" s="347" t="s">
        <v>1540</v>
      </c>
      <c r="C724" s="354" t="s">
        <v>1932</v>
      </c>
      <c r="D724" s="286">
        <v>30111001300</v>
      </c>
      <c r="E724" s="346">
        <f>VLOOKUP(D724,'Upper Leg. by County then Tract'!$K$1:$L$319, 2,FALSE)</f>
        <v>82.5</v>
      </c>
      <c r="F724" s="348"/>
    </row>
    <row r="725" spans="1:6" x14ac:dyDescent="0.3">
      <c r="A725" s="347" t="s">
        <v>113</v>
      </c>
      <c r="B725" s="347" t="s">
        <v>1541</v>
      </c>
      <c r="C725" s="354" t="s">
        <v>1933</v>
      </c>
      <c r="D725" s="286">
        <v>30111000200</v>
      </c>
      <c r="E725" s="346">
        <f>VLOOKUP(D725,'Upper Leg. by County then Tract'!$K$1:$L$319, 2,FALSE)</f>
        <v>53.2</v>
      </c>
      <c r="F725" s="348"/>
    </row>
    <row r="726" spans="1:6" x14ac:dyDescent="0.3">
      <c r="A726" s="347" t="s">
        <v>113</v>
      </c>
      <c r="B726" s="347" t="s">
        <v>1541</v>
      </c>
      <c r="C726" s="354" t="s">
        <v>1933</v>
      </c>
      <c r="D726" s="286">
        <v>30111000300</v>
      </c>
      <c r="E726" s="346">
        <f>VLOOKUP(D726,'Upper Leg. by County then Tract'!$K$1:$L$319, 2,FALSE)</f>
        <v>55.6</v>
      </c>
      <c r="F726" s="348"/>
    </row>
    <row r="727" spans="1:6" x14ac:dyDescent="0.3">
      <c r="A727" s="347" t="s">
        <v>113</v>
      </c>
      <c r="B727" s="347" t="s">
        <v>1541</v>
      </c>
      <c r="C727" s="354" t="s">
        <v>1933</v>
      </c>
      <c r="D727" s="286">
        <v>30111000401</v>
      </c>
      <c r="E727" s="346">
        <f>VLOOKUP(D727,'Upper Leg. by County then Tract'!$K$1:$L$319, 2,FALSE)</f>
        <v>60.2</v>
      </c>
      <c r="F727" s="348"/>
    </row>
    <row r="728" spans="1:6" x14ac:dyDescent="0.3">
      <c r="A728" s="347" t="s">
        <v>113</v>
      </c>
      <c r="B728" s="347" t="s">
        <v>1541</v>
      </c>
      <c r="C728" s="354" t="s">
        <v>1933</v>
      </c>
      <c r="D728" s="286">
        <v>30111000402</v>
      </c>
      <c r="E728" s="346">
        <f>VLOOKUP(D728,'Upper Leg. by County then Tract'!$K$1:$L$319, 2,FALSE)</f>
        <v>58.5</v>
      </c>
      <c r="F728" s="348"/>
    </row>
    <row r="729" spans="1:6" x14ac:dyDescent="0.3">
      <c r="A729" s="347" t="s">
        <v>113</v>
      </c>
      <c r="B729" s="347" t="s">
        <v>1541</v>
      </c>
      <c r="C729" s="354" t="s">
        <v>1933</v>
      </c>
      <c r="D729" s="286">
        <v>30111001000</v>
      </c>
      <c r="E729" s="346">
        <f>VLOOKUP(D729,'Upper Leg. by County then Tract'!$K$1:$L$319, 2,FALSE)</f>
        <v>62.5</v>
      </c>
      <c r="F729" s="348"/>
    </row>
    <row r="730" spans="1:6" x14ac:dyDescent="0.3">
      <c r="A730" s="347" t="s">
        <v>113</v>
      </c>
      <c r="B730" s="347" t="s">
        <v>1541</v>
      </c>
      <c r="C730" s="354" t="s">
        <v>1933</v>
      </c>
      <c r="D730" s="286">
        <v>30111001100</v>
      </c>
      <c r="E730" s="346">
        <f>VLOOKUP(D730,'Upper Leg. by County then Tract'!$K$1:$L$319, 2,FALSE)</f>
        <v>69.099999999999994</v>
      </c>
      <c r="F730" s="348"/>
    </row>
    <row r="731" spans="1:6" x14ac:dyDescent="0.3">
      <c r="A731" s="347" t="s">
        <v>113</v>
      </c>
      <c r="B731" s="347" t="s">
        <v>1541</v>
      </c>
      <c r="C731" s="354" t="s">
        <v>1933</v>
      </c>
      <c r="D731" s="286">
        <v>30111001702</v>
      </c>
      <c r="E731" s="346">
        <f>VLOOKUP(D731,'Upper Leg. by County then Tract'!$K$1:$L$319, 2,FALSE)</f>
        <v>75.099999999999994</v>
      </c>
      <c r="F731" s="348"/>
    </row>
    <row r="732" spans="1:6" x14ac:dyDescent="0.3">
      <c r="A732" s="347" t="s">
        <v>113</v>
      </c>
      <c r="B732" s="347" t="s">
        <v>1542</v>
      </c>
      <c r="C732" s="354" t="s">
        <v>1934</v>
      </c>
      <c r="D732" s="286">
        <v>30111000300</v>
      </c>
      <c r="E732" s="346">
        <f>VLOOKUP(D732,'Upper Leg. by County then Tract'!$K$1:$L$319, 2,FALSE)</f>
        <v>55.6</v>
      </c>
      <c r="F732" s="348"/>
    </row>
    <row r="733" spans="1:6" x14ac:dyDescent="0.3">
      <c r="A733" s="347" t="s">
        <v>113</v>
      </c>
      <c r="B733" s="347" t="s">
        <v>1542</v>
      </c>
      <c r="C733" s="354" t="s">
        <v>1934</v>
      </c>
      <c r="D733" s="286">
        <v>30111000401</v>
      </c>
      <c r="E733" s="346">
        <f>VLOOKUP(D733,'Upper Leg. by County then Tract'!$K$1:$L$319, 2,FALSE)</f>
        <v>60.2</v>
      </c>
      <c r="F733" s="348"/>
    </row>
    <row r="734" spans="1:6" x14ac:dyDescent="0.3">
      <c r="A734" s="347" t="s">
        <v>113</v>
      </c>
      <c r="B734" s="347" t="s">
        <v>1542</v>
      </c>
      <c r="C734" s="354" t="s">
        <v>1934</v>
      </c>
      <c r="D734" s="286">
        <v>30111000402</v>
      </c>
      <c r="E734" s="346">
        <f>VLOOKUP(D734,'Upper Leg. by County then Tract'!$K$1:$L$319, 2,FALSE)</f>
        <v>58.5</v>
      </c>
      <c r="F734" s="348"/>
    </row>
    <row r="735" spans="1:6" x14ac:dyDescent="0.3">
      <c r="A735" s="347" t="s">
        <v>113</v>
      </c>
      <c r="B735" s="347" t="s">
        <v>1542</v>
      </c>
      <c r="C735" s="354" t="s">
        <v>1934</v>
      </c>
      <c r="D735" s="286">
        <v>30111001000</v>
      </c>
      <c r="E735" s="346">
        <f>VLOOKUP(D735,'Upper Leg. by County then Tract'!$K$1:$L$319, 2,FALSE)</f>
        <v>62.5</v>
      </c>
      <c r="F735" s="348"/>
    </row>
    <row r="736" spans="1:6" x14ac:dyDescent="0.3">
      <c r="A736" s="347" t="s">
        <v>113</v>
      </c>
      <c r="B736" s="347" t="s">
        <v>1542</v>
      </c>
      <c r="C736" s="354" t="s">
        <v>1934</v>
      </c>
      <c r="D736" s="286">
        <v>30111001100</v>
      </c>
      <c r="E736" s="346">
        <f>VLOOKUP(D736,'Upper Leg. by County then Tract'!$K$1:$L$319, 2,FALSE)</f>
        <v>69.099999999999994</v>
      </c>
      <c r="F736" s="348"/>
    </row>
    <row r="737" spans="1:6" x14ac:dyDescent="0.3">
      <c r="A737" s="347" t="s">
        <v>113</v>
      </c>
      <c r="B737" s="347" t="s">
        <v>1542</v>
      </c>
      <c r="C737" s="354" t="s">
        <v>1934</v>
      </c>
      <c r="D737" s="286">
        <v>30111001702</v>
      </c>
      <c r="E737" s="346">
        <f>VLOOKUP(D737,'Upper Leg. by County then Tract'!$K$1:$L$319, 2,FALSE)</f>
        <v>75.099999999999994</v>
      </c>
      <c r="F737" s="348"/>
    </row>
    <row r="738" spans="1:6" x14ac:dyDescent="0.3">
      <c r="A738" s="347" t="s">
        <v>113</v>
      </c>
      <c r="B738" s="347" t="s">
        <v>1542</v>
      </c>
      <c r="C738" s="354" t="s">
        <v>1934</v>
      </c>
      <c r="D738" s="286">
        <v>30111001803</v>
      </c>
      <c r="E738" s="346">
        <f>VLOOKUP(D738,'Upper Leg. by County then Tract'!$K$1:$L$319, 2,FALSE)</f>
        <v>80.5</v>
      </c>
      <c r="F738" s="348"/>
    </row>
    <row r="739" spans="1:6" x14ac:dyDescent="0.3">
      <c r="A739" s="347" t="s">
        <v>113</v>
      </c>
      <c r="B739" s="347" t="s">
        <v>1833</v>
      </c>
      <c r="C739" s="354" t="s">
        <v>1935</v>
      </c>
      <c r="D739" s="286">
        <v>30111000901</v>
      </c>
      <c r="E739" s="346">
        <f>VLOOKUP(D739,'Upper Leg. by County then Tract'!$K$1:$L$319, 2,FALSE)</f>
        <v>69.7</v>
      </c>
      <c r="F739" s="348"/>
    </row>
    <row r="740" spans="1:6" x14ac:dyDescent="0.3">
      <c r="A740" s="347" t="s">
        <v>113</v>
      </c>
      <c r="B740" s="347" t="s">
        <v>1833</v>
      </c>
      <c r="C740" s="354" t="s">
        <v>1935</v>
      </c>
      <c r="D740" s="286">
        <v>30111000902</v>
      </c>
      <c r="E740" s="346">
        <f>VLOOKUP(D740,'Upper Leg. by County then Tract'!$K$1:$L$319, 2,FALSE)</f>
        <v>65.5</v>
      </c>
      <c r="F740" s="348"/>
    </row>
    <row r="741" spans="1:6" x14ac:dyDescent="0.3">
      <c r="A741" s="347" t="s">
        <v>113</v>
      </c>
      <c r="B741" s="347" t="s">
        <v>1833</v>
      </c>
      <c r="C741" s="354" t="s">
        <v>1935</v>
      </c>
      <c r="D741" s="286">
        <v>30111001403</v>
      </c>
      <c r="E741" s="346">
        <f>VLOOKUP(D741,'Upper Leg. by County then Tract'!$K$1:$L$319, 2,FALSE)</f>
        <v>70.7</v>
      </c>
      <c r="F741" s="348"/>
    </row>
    <row r="742" spans="1:6" x14ac:dyDescent="0.3">
      <c r="A742" s="347" t="s">
        <v>113</v>
      </c>
      <c r="B742" s="347" t="s">
        <v>1833</v>
      </c>
      <c r="C742" s="354" t="s">
        <v>1935</v>
      </c>
      <c r="D742" s="286">
        <v>30111001404</v>
      </c>
      <c r="E742" s="346">
        <f>VLOOKUP(D742,'Upper Leg. by County then Tract'!$K$1:$L$319, 2,FALSE)</f>
        <v>68.2</v>
      </c>
      <c r="F742" s="348"/>
    </row>
    <row r="743" spans="1:6" x14ac:dyDescent="0.3">
      <c r="A743" s="347" t="s">
        <v>113</v>
      </c>
      <c r="B743" s="347" t="s">
        <v>1833</v>
      </c>
      <c r="C743" s="354" t="s">
        <v>1935</v>
      </c>
      <c r="D743" s="286">
        <v>30111001702</v>
      </c>
      <c r="E743" s="346">
        <f>VLOOKUP(D743,'Upper Leg. by County then Tract'!$K$1:$L$319, 2,FALSE)</f>
        <v>75.099999999999994</v>
      </c>
      <c r="F743" s="348"/>
    </row>
    <row r="744" spans="1:6" x14ac:dyDescent="0.3">
      <c r="A744" s="347" t="s">
        <v>113</v>
      </c>
      <c r="B744" s="347" t="s">
        <v>1833</v>
      </c>
      <c r="C744" s="354" t="s">
        <v>1935</v>
      </c>
      <c r="D744" s="286">
        <v>30111001703</v>
      </c>
      <c r="E744" s="346">
        <f>VLOOKUP(D744,'Upper Leg. by County then Tract'!$K$1:$L$319, 2,FALSE)</f>
        <v>72.8</v>
      </c>
      <c r="F744" s="348"/>
    </row>
    <row r="745" spans="1:6" x14ac:dyDescent="0.3">
      <c r="A745" s="347" t="s">
        <v>113</v>
      </c>
      <c r="B745" s="347" t="s">
        <v>1833</v>
      </c>
      <c r="C745" s="354" t="s">
        <v>1935</v>
      </c>
      <c r="D745" s="286">
        <v>30111001704</v>
      </c>
      <c r="E745" s="346">
        <f>VLOOKUP(D745,'Upper Leg. by County then Tract'!$K$1:$L$319, 2,FALSE)</f>
        <v>73.2</v>
      </c>
      <c r="F745" s="348"/>
    </row>
    <row r="746" spans="1:6" x14ac:dyDescent="0.3">
      <c r="A746" s="347" t="s">
        <v>113</v>
      </c>
      <c r="B746" s="347" t="s">
        <v>1834</v>
      </c>
      <c r="C746" s="354" t="s">
        <v>1936</v>
      </c>
      <c r="D746" s="286">
        <v>30111000300</v>
      </c>
      <c r="E746" s="346">
        <f>VLOOKUP(D746,'Upper Leg. by County then Tract'!$K$1:$L$319, 2,FALSE)</f>
        <v>55.6</v>
      </c>
      <c r="F746" s="348"/>
    </row>
    <row r="747" spans="1:6" x14ac:dyDescent="0.3">
      <c r="A747" s="347" t="s">
        <v>113</v>
      </c>
      <c r="B747" s="347" t="s">
        <v>1834</v>
      </c>
      <c r="C747" s="354" t="s">
        <v>1936</v>
      </c>
      <c r="D747" s="286">
        <v>30111000901</v>
      </c>
      <c r="E747" s="346">
        <f>VLOOKUP(D747,'Upper Leg. by County then Tract'!$K$1:$L$319, 2,FALSE)</f>
        <v>69.7</v>
      </c>
      <c r="F747" s="348"/>
    </row>
    <row r="748" spans="1:6" x14ac:dyDescent="0.3">
      <c r="A748" s="347" t="s">
        <v>113</v>
      </c>
      <c r="B748" s="347" t="s">
        <v>1834</v>
      </c>
      <c r="C748" s="354" t="s">
        <v>1936</v>
      </c>
      <c r="D748" s="286">
        <v>30111000902</v>
      </c>
      <c r="E748" s="346">
        <f>VLOOKUP(D748,'Upper Leg. by County then Tract'!$K$1:$L$319, 2,FALSE)</f>
        <v>65.5</v>
      </c>
      <c r="F748" s="348"/>
    </row>
    <row r="749" spans="1:6" x14ac:dyDescent="0.3">
      <c r="A749" s="347" t="s">
        <v>113</v>
      </c>
      <c r="B749" s="347" t="s">
        <v>1834</v>
      </c>
      <c r="C749" s="354" t="s">
        <v>1936</v>
      </c>
      <c r="D749" s="286">
        <v>30111001000</v>
      </c>
      <c r="E749" s="346">
        <f>VLOOKUP(D749,'Upper Leg. by County then Tract'!$K$1:$L$319, 2,FALSE)</f>
        <v>62.5</v>
      </c>
      <c r="F749" s="348"/>
    </row>
    <row r="750" spans="1:6" x14ac:dyDescent="0.3">
      <c r="A750" s="347" t="s">
        <v>113</v>
      </c>
      <c r="B750" s="347" t="s">
        <v>1834</v>
      </c>
      <c r="C750" s="354" t="s">
        <v>1936</v>
      </c>
      <c r="D750" s="286">
        <v>30111001702</v>
      </c>
      <c r="E750" s="346">
        <f>VLOOKUP(D750,'Upper Leg. by County then Tract'!$K$1:$L$319, 2,FALSE)</f>
        <v>75.099999999999994</v>
      </c>
      <c r="F750" s="348"/>
    </row>
    <row r="751" spans="1:6" x14ac:dyDescent="0.3">
      <c r="A751" s="347" t="s">
        <v>113</v>
      </c>
      <c r="B751" s="347" t="s">
        <v>1834</v>
      </c>
      <c r="C751" s="354" t="s">
        <v>1936</v>
      </c>
      <c r="D751" s="286">
        <v>30111001704</v>
      </c>
      <c r="E751" s="346">
        <f>VLOOKUP(D751,'Upper Leg. by County then Tract'!$K$1:$L$319, 2,FALSE)</f>
        <v>73.2</v>
      </c>
      <c r="F751" s="348"/>
    </row>
    <row r="752" spans="1:6" x14ac:dyDescent="0.3">
      <c r="A752" s="347" t="s">
        <v>113</v>
      </c>
      <c r="B752" s="347" t="s">
        <v>1834</v>
      </c>
      <c r="C752" s="354" t="s">
        <v>1936</v>
      </c>
      <c r="D752" s="286">
        <v>30111001803</v>
      </c>
      <c r="E752" s="346">
        <f>VLOOKUP(D752,'Upper Leg. by County then Tract'!$K$1:$L$319, 2,FALSE)</f>
        <v>80.5</v>
      </c>
      <c r="F752" s="348"/>
    </row>
    <row r="753" spans="1:6" x14ac:dyDescent="0.3">
      <c r="A753" s="347" t="s">
        <v>113</v>
      </c>
      <c r="B753" s="347" t="s">
        <v>1834</v>
      </c>
      <c r="C753" s="354" t="s">
        <v>1936</v>
      </c>
      <c r="D753" s="286">
        <v>30111001804</v>
      </c>
      <c r="E753" s="346">
        <f>VLOOKUP(D753,'Upper Leg. by County then Tract'!$K$1:$L$319, 2,FALSE)</f>
        <v>75.7</v>
      </c>
      <c r="F753" s="348"/>
    </row>
    <row r="754" spans="1:6" x14ac:dyDescent="0.3">
      <c r="A754" s="347" t="s">
        <v>113</v>
      </c>
      <c r="B754" s="347" t="s">
        <v>1835</v>
      </c>
      <c r="C754" s="354" t="s">
        <v>1937</v>
      </c>
      <c r="D754" s="286">
        <v>30111001402</v>
      </c>
      <c r="E754" s="346">
        <f>VLOOKUP(D754,'Upper Leg. by County then Tract'!$K$1:$L$319, 2,FALSE)</f>
        <v>74.599999999999994</v>
      </c>
      <c r="F754" s="348"/>
    </row>
    <row r="755" spans="1:6" x14ac:dyDescent="0.3">
      <c r="A755" s="347" t="s">
        <v>113</v>
      </c>
      <c r="B755" s="347" t="s">
        <v>1835</v>
      </c>
      <c r="C755" s="354" t="s">
        <v>1937</v>
      </c>
      <c r="D755" s="286">
        <v>30111001403</v>
      </c>
      <c r="E755" s="346">
        <f>VLOOKUP(D755,'Upper Leg. by County then Tract'!$K$1:$L$319, 2,FALSE)</f>
        <v>70.7</v>
      </c>
      <c r="F755" s="348"/>
    </row>
    <row r="756" spans="1:6" x14ac:dyDescent="0.3">
      <c r="A756" s="347" t="s">
        <v>113</v>
      </c>
      <c r="B756" s="347" t="s">
        <v>1835</v>
      </c>
      <c r="C756" s="354" t="s">
        <v>1937</v>
      </c>
      <c r="D756" s="286">
        <v>30111001404</v>
      </c>
      <c r="E756" s="346">
        <f>VLOOKUP(D756,'Upper Leg. by County then Tract'!$K$1:$L$319, 2,FALSE)</f>
        <v>68.2</v>
      </c>
      <c r="F756" s="348"/>
    </row>
    <row r="757" spans="1:6" x14ac:dyDescent="0.3">
      <c r="A757" s="347" t="s">
        <v>113</v>
      </c>
      <c r="B757" s="347" t="s">
        <v>1835</v>
      </c>
      <c r="C757" s="354" t="s">
        <v>1937</v>
      </c>
      <c r="D757" s="286">
        <v>30111001801</v>
      </c>
      <c r="E757" s="346">
        <f>VLOOKUP(D757,'Upper Leg. by County then Tract'!$K$1:$L$319, 2,FALSE)</f>
        <v>83.5</v>
      </c>
      <c r="F757" s="348"/>
    </row>
    <row r="758" spans="1:6" x14ac:dyDescent="0.3">
      <c r="A758" s="347" t="s">
        <v>113</v>
      </c>
      <c r="B758" s="347" t="s">
        <v>1835</v>
      </c>
      <c r="C758" s="354" t="s">
        <v>1937</v>
      </c>
      <c r="D758" s="286">
        <v>30111001901</v>
      </c>
      <c r="E758" s="346">
        <f>VLOOKUP(D758,'Upper Leg. by County then Tract'!$K$1:$L$319, 2,FALSE)</f>
        <v>76.3</v>
      </c>
      <c r="F758" s="348"/>
    </row>
    <row r="759" spans="1:6" x14ac:dyDescent="0.3">
      <c r="A759" s="347" t="s">
        <v>113</v>
      </c>
      <c r="B759" s="347" t="s">
        <v>1835</v>
      </c>
      <c r="C759" s="354" t="s">
        <v>1937</v>
      </c>
      <c r="D759" s="286">
        <v>30111001902</v>
      </c>
      <c r="E759" s="346">
        <f>VLOOKUP(D759,'Upper Leg. by County then Tract'!$K$1:$L$319, 2,FALSE)</f>
        <v>70.8</v>
      </c>
      <c r="F759" s="348"/>
    </row>
    <row r="760" spans="1:6" x14ac:dyDescent="0.3">
      <c r="A760" s="347" t="s">
        <v>113</v>
      </c>
      <c r="B760" s="347" t="s">
        <v>1836</v>
      </c>
      <c r="C760" s="354" t="s">
        <v>1938</v>
      </c>
      <c r="D760" s="286">
        <v>30111001403</v>
      </c>
      <c r="E760" s="346">
        <f>VLOOKUP(D760,'Upper Leg. by County then Tract'!$K$1:$L$319, 2,FALSE)</f>
        <v>70.7</v>
      </c>
      <c r="F760" s="348"/>
    </row>
    <row r="761" spans="1:6" x14ac:dyDescent="0.3">
      <c r="A761" s="347" t="s">
        <v>113</v>
      </c>
      <c r="B761" s="347" t="s">
        <v>1836</v>
      </c>
      <c r="C761" s="354" t="s">
        <v>1938</v>
      </c>
      <c r="D761" s="286">
        <v>30111001404</v>
      </c>
      <c r="E761" s="346">
        <f>VLOOKUP(D761,'Upper Leg. by County then Tract'!$K$1:$L$319, 2,FALSE)</f>
        <v>68.2</v>
      </c>
      <c r="F761" s="348"/>
    </row>
    <row r="762" spans="1:6" x14ac:dyDescent="0.3">
      <c r="A762" s="347" t="s">
        <v>113</v>
      </c>
      <c r="B762" s="347" t="s">
        <v>1836</v>
      </c>
      <c r="C762" s="354" t="s">
        <v>1938</v>
      </c>
      <c r="D762" s="286">
        <v>30111001703</v>
      </c>
      <c r="E762" s="346">
        <f>VLOOKUP(D762,'Upper Leg. by County then Tract'!$K$1:$L$319, 2,FALSE)</f>
        <v>72.8</v>
      </c>
      <c r="F762" s="348"/>
    </row>
    <row r="763" spans="1:6" x14ac:dyDescent="0.3">
      <c r="A763" s="347" t="s">
        <v>113</v>
      </c>
      <c r="B763" s="347" t="s">
        <v>1836</v>
      </c>
      <c r="C763" s="354" t="s">
        <v>1938</v>
      </c>
      <c r="D763" s="286">
        <v>30111001704</v>
      </c>
      <c r="E763" s="346">
        <f>VLOOKUP(D763,'Upper Leg. by County then Tract'!$K$1:$L$319, 2,FALSE)</f>
        <v>73.2</v>
      </c>
      <c r="F763" s="348"/>
    </row>
    <row r="764" spans="1:6" x14ac:dyDescent="0.3">
      <c r="A764" s="347" t="s">
        <v>113</v>
      </c>
      <c r="B764" s="347" t="s">
        <v>1836</v>
      </c>
      <c r="C764" s="354" t="s">
        <v>1938</v>
      </c>
      <c r="D764" s="286">
        <v>30111001803</v>
      </c>
      <c r="E764" s="346">
        <f>VLOOKUP(D764,'Upper Leg. by County then Tract'!$K$1:$L$319, 2,FALSE)</f>
        <v>80.5</v>
      </c>
      <c r="F764" s="348"/>
    </row>
    <row r="765" spans="1:6" x14ac:dyDescent="0.3">
      <c r="A765" s="347" t="s">
        <v>113</v>
      </c>
      <c r="B765" s="347" t="s">
        <v>1836</v>
      </c>
      <c r="C765" s="354" t="s">
        <v>1938</v>
      </c>
      <c r="D765" s="286">
        <v>30111001804</v>
      </c>
      <c r="E765" s="346">
        <f>VLOOKUP(D765,'Upper Leg. by County then Tract'!$K$1:$L$319, 2,FALSE)</f>
        <v>75.7</v>
      </c>
      <c r="F765" s="348"/>
    </row>
    <row r="766" spans="1:6" x14ac:dyDescent="0.3">
      <c r="A766" s="347" t="s">
        <v>113</v>
      </c>
      <c r="B766" s="347" t="s">
        <v>1836</v>
      </c>
      <c r="C766" s="354" t="s">
        <v>1938</v>
      </c>
      <c r="D766" s="286">
        <v>30111001805</v>
      </c>
      <c r="E766" s="346">
        <f>VLOOKUP(D766,'Upper Leg. by County then Tract'!$K$1:$L$319, 2,FALSE)</f>
        <v>77.5</v>
      </c>
      <c r="F766" s="348"/>
    </row>
    <row r="767" spans="1:6" x14ac:dyDescent="0.3">
      <c r="A767" s="347" t="s">
        <v>113</v>
      </c>
      <c r="B767" s="347" t="s">
        <v>1836</v>
      </c>
      <c r="C767" s="354" t="s">
        <v>1938</v>
      </c>
      <c r="D767" s="286">
        <v>30111001806</v>
      </c>
      <c r="E767" s="346">
        <f>VLOOKUP(D767,'Upper Leg. by County then Tract'!$K$1:$L$319, 2,FALSE)</f>
        <v>72.7</v>
      </c>
      <c r="F767" s="348"/>
    </row>
    <row r="768" spans="1:6" x14ac:dyDescent="0.3">
      <c r="A768" s="347" t="s">
        <v>113</v>
      </c>
      <c r="B768" s="347" t="s">
        <v>1837</v>
      </c>
      <c r="C768" s="354" t="s">
        <v>1939</v>
      </c>
      <c r="D768" s="286">
        <v>30111001403</v>
      </c>
      <c r="E768" s="346">
        <f>VLOOKUP(D768,'Upper Leg. by County then Tract'!$K$1:$L$319, 2,FALSE)</f>
        <v>70.7</v>
      </c>
      <c r="F768" s="348"/>
    </row>
    <row r="769" spans="1:6" x14ac:dyDescent="0.3">
      <c r="A769" s="347" t="s">
        <v>113</v>
      </c>
      <c r="B769" s="347" t="s">
        <v>1837</v>
      </c>
      <c r="C769" s="354" t="s">
        <v>1939</v>
      </c>
      <c r="D769" s="286">
        <v>30111001404</v>
      </c>
      <c r="E769" s="346">
        <f>VLOOKUP(D769,'Upper Leg. by County then Tract'!$K$1:$L$319, 2,FALSE)</f>
        <v>68.2</v>
      </c>
      <c r="F769" s="348"/>
    </row>
    <row r="770" spans="1:6" x14ac:dyDescent="0.3">
      <c r="A770" s="347" t="s">
        <v>113</v>
      </c>
      <c r="B770" s="347" t="s">
        <v>1837</v>
      </c>
      <c r="C770" s="354" t="s">
        <v>1939</v>
      </c>
      <c r="D770" s="286">
        <v>30111001901</v>
      </c>
      <c r="E770" s="346">
        <f>VLOOKUP(D770,'Upper Leg. by County then Tract'!$K$1:$L$319, 2,FALSE)</f>
        <v>76.3</v>
      </c>
      <c r="F770" s="348"/>
    </row>
    <row r="771" spans="1:6" x14ac:dyDescent="0.3">
      <c r="A771" s="347" t="s">
        <v>113</v>
      </c>
      <c r="B771" s="347" t="s">
        <v>1837</v>
      </c>
      <c r="C771" s="354" t="s">
        <v>1939</v>
      </c>
      <c r="D771" s="286">
        <v>30111001902</v>
      </c>
      <c r="E771" s="346">
        <f>VLOOKUP(D771,'Upper Leg. by County then Tract'!$K$1:$L$319, 2,FALSE)</f>
        <v>70.8</v>
      </c>
      <c r="F771" s="348"/>
    </row>
    <row r="772" spans="1:6" x14ac:dyDescent="0.3">
      <c r="A772" s="347" t="s">
        <v>113</v>
      </c>
      <c r="B772" s="347" t="s">
        <v>1837</v>
      </c>
      <c r="C772" s="354" t="s">
        <v>1939</v>
      </c>
      <c r="D772" s="286">
        <v>30111940001</v>
      </c>
      <c r="E772" s="346">
        <f>VLOOKUP(D772,'Upper Leg. by County then Tract'!$K$1:$L$319, 2,FALSE)</f>
        <v>64.8</v>
      </c>
      <c r="F772" s="348"/>
    </row>
    <row r="773" spans="1:6" x14ac:dyDescent="0.3">
      <c r="A773" s="347" t="s">
        <v>113</v>
      </c>
      <c r="B773" s="347" t="s">
        <v>1837</v>
      </c>
      <c r="C773" s="354" t="s">
        <v>1939</v>
      </c>
      <c r="D773" s="286">
        <v>30111940002</v>
      </c>
      <c r="E773" s="346">
        <f>VLOOKUP(D773,'Upper Leg. by County then Tract'!$K$1:$L$319, 2,FALSE)</f>
        <v>71.5</v>
      </c>
      <c r="F773" s="348"/>
    </row>
    <row r="774" spans="1:6" x14ac:dyDescent="0.3">
      <c r="A774" s="347" t="s">
        <v>113</v>
      </c>
      <c r="B774" s="347" t="s">
        <v>1838</v>
      </c>
      <c r="C774" s="354" t="s">
        <v>1940</v>
      </c>
      <c r="D774" s="286">
        <v>30111000800</v>
      </c>
      <c r="E774" s="346">
        <f>VLOOKUP(D774,'Upper Leg. by County then Tract'!$K$1:$L$319, 2,FALSE)</f>
        <v>66.900000000000006</v>
      </c>
      <c r="F774" s="348"/>
    </row>
    <row r="775" spans="1:6" x14ac:dyDescent="0.3">
      <c r="A775" s="347" t="s">
        <v>113</v>
      </c>
      <c r="B775" s="347" t="s">
        <v>1838</v>
      </c>
      <c r="C775" s="354" t="s">
        <v>1940</v>
      </c>
      <c r="D775" s="286">
        <v>30111940001</v>
      </c>
      <c r="E775" s="346">
        <f>VLOOKUP(D775,'Upper Leg. by County then Tract'!$K$1:$L$319, 2,FALSE)</f>
        <v>64.8</v>
      </c>
      <c r="F775" s="348"/>
    </row>
    <row r="776" spans="1:6" x14ac:dyDescent="0.3">
      <c r="A776" s="347" t="s">
        <v>113</v>
      </c>
      <c r="B776" s="347" t="s">
        <v>1838</v>
      </c>
      <c r="C776" s="354" t="s">
        <v>1940</v>
      </c>
      <c r="D776" s="286">
        <v>30111940002</v>
      </c>
      <c r="E776" s="346">
        <f>VLOOKUP(D776,'Upper Leg. by County then Tract'!$K$1:$L$319, 2,FALSE)</f>
        <v>71.5</v>
      </c>
      <c r="F776" s="34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B57"/>
  <sheetViews>
    <sheetView topLeftCell="A48" workbookViewId="0">
      <selection activeCell="E76" sqref="E76"/>
    </sheetView>
  </sheetViews>
  <sheetFormatPr defaultRowHeight="14.4" x14ac:dyDescent="0.3"/>
  <cols>
    <col min="1" max="1" width="21.6640625" bestFit="1" customWidth="1"/>
    <col min="2" max="2" width="9" bestFit="1" customWidth="1"/>
  </cols>
  <sheetData>
    <row r="1" spans="1:2" ht="57.6" x14ac:dyDescent="0.3">
      <c r="A1" s="14" t="s">
        <v>1</v>
      </c>
      <c r="B1" s="14" t="s">
        <v>1669</v>
      </c>
    </row>
    <row r="2" spans="1:2" hidden="1" x14ac:dyDescent="0.3">
      <c r="A2" s="188" t="s">
        <v>115</v>
      </c>
      <c r="B2" s="188">
        <v>46.9</v>
      </c>
    </row>
    <row r="3" spans="1:2" hidden="1" x14ac:dyDescent="0.3">
      <c r="A3" s="188" t="s">
        <v>5</v>
      </c>
      <c r="B3" s="188">
        <v>13.9</v>
      </c>
    </row>
    <row r="4" spans="1:2" hidden="1" x14ac:dyDescent="0.3">
      <c r="A4" s="188" t="s">
        <v>7</v>
      </c>
      <c r="B4" s="188">
        <v>17.3</v>
      </c>
    </row>
    <row r="5" spans="1:2" hidden="1" x14ac:dyDescent="0.3">
      <c r="A5" s="188" t="s">
        <v>9</v>
      </c>
      <c r="B5" s="188">
        <v>54</v>
      </c>
    </row>
    <row r="6" spans="1:2" hidden="1" x14ac:dyDescent="0.3">
      <c r="A6" s="188" t="s">
        <v>11</v>
      </c>
      <c r="B6" s="188">
        <v>28.4</v>
      </c>
    </row>
    <row r="7" spans="1:2" hidden="1" x14ac:dyDescent="0.3">
      <c r="A7" s="188" t="s">
        <v>13</v>
      </c>
      <c r="B7" s="188">
        <v>24.5</v>
      </c>
    </row>
    <row r="8" spans="1:2" x14ac:dyDescent="0.3">
      <c r="A8" s="188" t="s">
        <v>15</v>
      </c>
      <c r="B8" s="188">
        <v>63.4</v>
      </c>
    </row>
    <row r="9" spans="1:2" hidden="1" x14ac:dyDescent="0.3">
      <c r="A9" s="188" t="s">
        <v>17</v>
      </c>
      <c r="B9" s="188">
        <v>24.8</v>
      </c>
    </row>
    <row r="10" spans="1:2" hidden="1" x14ac:dyDescent="0.3">
      <c r="A10" s="188" t="s">
        <v>19</v>
      </c>
      <c r="B10" s="188">
        <v>54.9</v>
      </c>
    </row>
    <row r="11" spans="1:2" hidden="1" x14ac:dyDescent="0.3">
      <c r="A11" s="188" t="s">
        <v>21</v>
      </c>
      <c r="B11" s="188">
        <v>23.4</v>
      </c>
    </row>
    <row r="12" spans="1:2" hidden="1" x14ac:dyDescent="0.3">
      <c r="A12" s="188" t="s">
        <v>23</v>
      </c>
      <c r="B12" s="188">
        <v>56.7</v>
      </c>
    </row>
    <row r="13" spans="1:2" hidden="1" x14ac:dyDescent="0.3">
      <c r="A13" s="188" t="s">
        <v>25</v>
      </c>
      <c r="B13" s="188">
        <v>47.3</v>
      </c>
    </row>
    <row r="14" spans="1:2" hidden="1" x14ac:dyDescent="0.3">
      <c r="A14" s="188" t="s">
        <v>27</v>
      </c>
      <c r="B14" s="188">
        <v>15.1</v>
      </c>
    </row>
    <row r="15" spans="1:2" hidden="1" x14ac:dyDescent="0.3">
      <c r="A15" s="188" t="s">
        <v>29</v>
      </c>
      <c r="B15" s="188">
        <v>49.9</v>
      </c>
    </row>
    <row r="16" spans="1:2" hidden="1" x14ac:dyDescent="0.3">
      <c r="A16" s="188" t="s">
        <v>31</v>
      </c>
      <c r="B16" s="188">
        <v>49.9</v>
      </c>
    </row>
    <row r="17" spans="1:2" hidden="1" x14ac:dyDescent="0.3">
      <c r="A17" s="188" t="s">
        <v>33</v>
      </c>
      <c r="B17" s="188">
        <v>59.9</v>
      </c>
    </row>
    <row r="18" spans="1:2" hidden="1" x14ac:dyDescent="0.3">
      <c r="A18" s="188" t="s">
        <v>35</v>
      </c>
      <c r="B18" s="188">
        <v>27.1</v>
      </c>
    </row>
    <row r="19" spans="1:2" hidden="1" x14ac:dyDescent="0.3">
      <c r="A19" s="188" t="s">
        <v>37</v>
      </c>
      <c r="B19" s="188">
        <v>23.2</v>
      </c>
    </row>
    <row r="20" spans="1:2" hidden="1" x14ac:dyDescent="0.3">
      <c r="A20" s="188" t="s">
        <v>39</v>
      </c>
      <c r="B20" s="188">
        <v>27.1</v>
      </c>
    </row>
    <row r="21" spans="1:2" hidden="1" x14ac:dyDescent="0.3">
      <c r="A21" s="188" t="s">
        <v>41</v>
      </c>
      <c r="B21" s="188">
        <v>15.6</v>
      </c>
    </row>
    <row r="22" spans="1:2" hidden="1" x14ac:dyDescent="0.3">
      <c r="A22" s="188" t="s">
        <v>43</v>
      </c>
      <c r="B22" s="188">
        <v>48.2</v>
      </c>
    </row>
    <row r="23" spans="1:2" hidden="1" x14ac:dyDescent="0.3">
      <c r="A23" s="188" t="s">
        <v>45</v>
      </c>
      <c r="B23" s="188">
        <v>48.7</v>
      </c>
    </row>
    <row r="24" spans="1:2" hidden="1" x14ac:dyDescent="0.3">
      <c r="A24" s="188" t="s">
        <v>47</v>
      </c>
      <c r="B24" s="188">
        <v>22.4</v>
      </c>
    </row>
    <row r="25" spans="1:2" hidden="1" x14ac:dyDescent="0.3">
      <c r="A25" s="188" t="s">
        <v>49</v>
      </c>
      <c r="B25" s="188">
        <v>36.700000000000003</v>
      </c>
    </row>
    <row r="26" spans="1:2" x14ac:dyDescent="0.3">
      <c r="A26" s="188" t="s">
        <v>51</v>
      </c>
      <c r="B26" s="188">
        <v>64.599999999999994</v>
      </c>
    </row>
    <row r="27" spans="1:2" hidden="1" x14ac:dyDescent="0.3">
      <c r="A27" s="188" t="s">
        <v>53</v>
      </c>
      <c r="B27" s="188">
        <v>30.8</v>
      </c>
    </row>
    <row r="28" spans="1:2" hidden="1" x14ac:dyDescent="0.3">
      <c r="A28" s="188" t="s">
        <v>55</v>
      </c>
      <c r="B28" s="188">
        <v>30.2</v>
      </c>
    </row>
    <row r="29" spans="1:2" hidden="1" x14ac:dyDescent="0.3">
      <c r="A29" s="188" t="s">
        <v>59</v>
      </c>
      <c r="B29" s="188">
        <v>22</v>
      </c>
    </row>
    <row r="30" spans="1:2" hidden="1" x14ac:dyDescent="0.3">
      <c r="A30" s="188" t="s">
        <v>57</v>
      </c>
      <c r="B30" s="188">
        <v>30.4</v>
      </c>
    </row>
    <row r="31" spans="1:2" hidden="1" x14ac:dyDescent="0.3">
      <c r="A31" s="188" t="s">
        <v>61</v>
      </c>
      <c r="B31" s="188">
        <v>17.8</v>
      </c>
    </row>
    <row r="32" spans="1:2" hidden="1" x14ac:dyDescent="0.3">
      <c r="A32" s="188" t="s">
        <v>63</v>
      </c>
      <c r="B32" s="188">
        <v>24.4</v>
      </c>
    </row>
    <row r="33" spans="1:2" x14ac:dyDescent="0.3">
      <c r="A33" s="188" t="s">
        <v>65</v>
      </c>
      <c r="B33" s="188">
        <v>64.400000000000006</v>
      </c>
    </row>
    <row r="34" spans="1:2" hidden="1" x14ac:dyDescent="0.3">
      <c r="A34" s="188" t="s">
        <v>67</v>
      </c>
      <c r="B34" s="188">
        <v>44.8</v>
      </c>
    </row>
    <row r="35" spans="1:2" hidden="1" x14ac:dyDescent="0.3">
      <c r="A35" s="188" t="s">
        <v>69</v>
      </c>
      <c r="B35" s="188">
        <v>46.3</v>
      </c>
    </row>
    <row r="36" spans="1:2" hidden="1" x14ac:dyDescent="0.3">
      <c r="A36" s="188" t="s">
        <v>71</v>
      </c>
      <c r="B36" s="188">
        <v>11.6</v>
      </c>
    </row>
    <row r="37" spans="1:2" hidden="1" x14ac:dyDescent="0.3">
      <c r="A37" s="188" t="s">
        <v>73</v>
      </c>
      <c r="B37" s="188">
        <v>15.7</v>
      </c>
    </row>
    <row r="38" spans="1:2" hidden="1" x14ac:dyDescent="0.3">
      <c r="A38" s="188" t="s">
        <v>75</v>
      </c>
      <c r="B38" s="188">
        <v>43.9</v>
      </c>
    </row>
    <row r="39" spans="1:2" hidden="1" x14ac:dyDescent="0.3">
      <c r="A39" s="188" t="s">
        <v>77</v>
      </c>
      <c r="B39" s="188">
        <v>19.899999999999999</v>
      </c>
    </row>
    <row r="40" spans="1:2" hidden="1" x14ac:dyDescent="0.3">
      <c r="A40" s="188" t="s">
        <v>79</v>
      </c>
      <c r="B40" s="188">
        <v>48.7</v>
      </c>
    </row>
    <row r="41" spans="1:2" hidden="1" x14ac:dyDescent="0.3">
      <c r="A41" s="188" t="s">
        <v>81</v>
      </c>
      <c r="B41" s="188">
        <v>14.9</v>
      </c>
    </row>
    <row r="42" spans="1:2" hidden="1" x14ac:dyDescent="0.3">
      <c r="A42" s="188" t="s">
        <v>83</v>
      </c>
      <c r="B42" s="188">
        <v>58.7</v>
      </c>
    </row>
    <row r="43" spans="1:2" hidden="1" x14ac:dyDescent="0.3">
      <c r="A43" s="188" t="s">
        <v>85</v>
      </c>
      <c r="B43" s="188">
        <v>46.4</v>
      </c>
    </row>
    <row r="44" spans="1:2" hidden="1" x14ac:dyDescent="0.3">
      <c r="A44" s="188" t="s">
        <v>87</v>
      </c>
      <c r="B44" s="188">
        <v>18.7</v>
      </c>
    </row>
    <row r="45" spans="1:2" hidden="1" x14ac:dyDescent="0.3">
      <c r="A45" s="188" t="s">
        <v>89</v>
      </c>
      <c r="B45" s="188">
        <v>21.5</v>
      </c>
    </row>
    <row r="46" spans="1:2" hidden="1" x14ac:dyDescent="0.3">
      <c r="A46" s="188" t="s">
        <v>91</v>
      </c>
      <c r="B46" s="188">
        <v>25.2</v>
      </c>
    </row>
    <row r="47" spans="1:2" hidden="1" x14ac:dyDescent="0.3">
      <c r="A47" s="188" t="s">
        <v>93</v>
      </c>
      <c r="B47" s="188">
        <v>43.2</v>
      </c>
    </row>
    <row r="48" spans="1:2" x14ac:dyDescent="0.3">
      <c r="A48" s="188" t="s">
        <v>95</v>
      </c>
      <c r="B48" s="188">
        <v>63.1</v>
      </c>
    </row>
    <row r="49" spans="1:2" hidden="1" x14ac:dyDescent="0.3">
      <c r="A49" s="188" t="s">
        <v>97</v>
      </c>
      <c r="B49" s="188">
        <v>43.3</v>
      </c>
    </row>
    <row r="50" spans="1:2" hidden="1" x14ac:dyDescent="0.3">
      <c r="A50" s="188" t="s">
        <v>99</v>
      </c>
      <c r="B50" s="188">
        <v>27.2</v>
      </c>
    </row>
    <row r="51" spans="1:2" hidden="1" x14ac:dyDescent="0.3">
      <c r="A51" s="188" t="s">
        <v>101</v>
      </c>
      <c r="B51" s="188">
        <v>37</v>
      </c>
    </row>
    <row r="52" spans="1:2" hidden="1" x14ac:dyDescent="0.3">
      <c r="A52" s="188" t="s">
        <v>103</v>
      </c>
      <c r="B52" s="188">
        <v>34.9</v>
      </c>
    </row>
    <row r="53" spans="1:2" hidden="1" x14ac:dyDescent="0.3">
      <c r="A53" s="188" t="s">
        <v>105</v>
      </c>
      <c r="B53" s="188">
        <v>26.7</v>
      </c>
    </row>
    <row r="54" spans="1:2" hidden="1" x14ac:dyDescent="0.3">
      <c r="A54" s="188" t="s">
        <v>107</v>
      </c>
      <c r="B54" s="188">
        <v>31.3</v>
      </c>
    </row>
    <row r="55" spans="1:2" hidden="1" x14ac:dyDescent="0.3">
      <c r="A55" s="188" t="s">
        <v>109</v>
      </c>
      <c r="B55" s="188">
        <v>19.2</v>
      </c>
    </row>
    <row r="56" spans="1:2" hidden="1" x14ac:dyDescent="0.3">
      <c r="A56" s="188" t="s">
        <v>111</v>
      </c>
      <c r="B56" s="188">
        <v>41.9</v>
      </c>
    </row>
    <row r="57" spans="1:2" x14ac:dyDescent="0.3">
      <c r="A57" s="188" t="s">
        <v>113</v>
      </c>
      <c r="B57" s="61">
        <v>68.7</v>
      </c>
    </row>
  </sheetData>
  <autoFilter ref="B1:B57" xr:uid="{1AD3A522-C092-45BF-81E2-9685C06022DB}">
    <filterColumn colId="0">
      <filters>
        <filter val="63.1"/>
        <filter val="63.4"/>
        <filter val="64.4"/>
        <filter val="64.6"/>
        <filter val="68.7"/>
      </filters>
    </filterColumn>
  </autoFilter>
  <sortState ref="A2:B57">
    <sortCondition ref="A2:A57"/>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72"/>
  <sheetViews>
    <sheetView workbookViewId="0">
      <selection activeCell="A4" sqref="A4"/>
    </sheetView>
  </sheetViews>
  <sheetFormatPr defaultRowHeight="14.4" x14ac:dyDescent="0.3"/>
  <cols>
    <col min="1" max="1" width="12" bestFit="1" customWidth="1"/>
  </cols>
  <sheetData>
    <row r="1" spans="1:3" ht="72" x14ac:dyDescent="0.3">
      <c r="A1" s="7" t="s">
        <v>755</v>
      </c>
      <c r="B1" s="8" t="s">
        <v>756</v>
      </c>
      <c r="C1" s="8" t="s">
        <v>757</v>
      </c>
    </row>
    <row r="2" spans="1:3" x14ac:dyDescent="0.3">
      <c r="A2" s="10">
        <v>30001000100</v>
      </c>
      <c r="B2" s="9">
        <v>17</v>
      </c>
      <c r="C2" s="9">
        <v>83</v>
      </c>
    </row>
    <row r="3" spans="1:3" x14ac:dyDescent="0.3">
      <c r="A3" s="10">
        <v>30001000200</v>
      </c>
      <c r="B3" s="9">
        <v>81.599999999999994</v>
      </c>
      <c r="C3" s="9">
        <v>18.399999999999999</v>
      </c>
    </row>
    <row r="4" spans="1:3" x14ac:dyDescent="0.3">
      <c r="A4" s="10">
        <v>30001000300</v>
      </c>
      <c r="B4" s="9">
        <v>100</v>
      </c>
      <c r="C4" s="9">
        <v>0</v>
      </c>
    </row>
    <row r="5" spans="1:3" x14ac:dyDescent="0.3">
      <c r="A5" s="10">
        <v>30003000100</v>
      </c>
      <c r="B5" s="9">
        <v>74.599999999999994</v>
      </c>
      <c r="C5" s="9">
        <v>25.4</v>
      </c>
    </row>
    <row r="6" spans="1:3" x14ac:dyDescent="0.3">
      <c r="A6" s="10">
        <v>30003940400</v>
      </c>
      <c r="B6" s="9">
        <v>0.9</v>
      </c>
      <c r="C6" s="9">
        <v>99.1</v>
      </c>
    </row>
    <row r="7" spans="1:3" x14ac:dyDescent="0.3">
      <c r="A7" s="10">
        <v>30003940500</v>
      </c>
      <c r="B7" s="9">
        <v>0.1</v>
      </c>
      <c r="C7" s="9">
        <v>99.9</v>
      </c>
    </row>
    <row r="8" spans="1:3" x14ac:dyDescent="0.3">
      <c r="A8" s="10">
        <v>30003940600</v>
      </c>
      <c r="B8" s="9">
        <v>0</v>
      </c>
      <c r="C8" s="9">
        <v>100</v>
      </c>
    </row>
    <row r="9" spans="1:3" x14ac:dyDescent="0.3">
      <c r="A9" s="10">
        <v>30003940700</v>
      </c>
      <c r="B9" s="9">
        <v>0</v>
      </c>
      <c r="C9" s="9">
        <v>100</v>
      </c>
    </row>
    <row r="10" spans="1:3" x14ac:dyDescent="0.3">
      <c r="A10" s="10">
        <v>30005000100</v>
      </c>
      <c r="B10" s="9">
        <v>74.8</v>
      </c>
      <c r="C10" s="9">
        <v>25.2</v>
      </c>
    </row>
    <row r="11" spans="1:3" x14ac:dyDescent="0.3">
      <c r="A11" s="10">
        <v>30005000200</v>
      </c>
      <c r="B11" s="9">
        <v>36.700000000000003</v>
      </c>
      <c r="C11" s="9">
        <v>63.3</v>
      </c>
    </row>
    <row r="12" spans="1:3" x14ac:dyDescent="0.3">
      <c r="A12" s="10">
        <v>30005940100</v>
      </c>
      <c r="B12" s="9">
        <v>0</v>
      </c>
      <c r="C12" s="9">
        <v>100</v>
      </c>
    </row>
    <row r="13" spans="1:3" x14ac:dyDescent="0.3">
      <c r="A13" s="10">
        <v>30005940200</v>
      </c>
      <c r="B13" s="9">
        <v>0</v>
      </c>
      <c r="C13" s="9">
        <v>100</v>
      </c>
    </row>
    <row r="14" spans="1:3" x14ac:dyDescent="0.3">
      <c r="A14" s="10">
        <v>30007000100</v>
      </c>
      <c r="B14" s="9">
        <v>98.8</v>
      </c>
      <c r="C14" s="9">
        <v>1.2</v>
      </c>
    </row>
    <row r="15" spans="1:3" x14ac:dyDescent="0.3">
      <c r="A15" s="10">
        <v>30007000200</v>
      </c>
      <c r="B15" s="9">
        <v>92.5</v>
      </c>
      <c r="C15" s="9">
        <v>7.5</v>
      </c>
    </row>
    <row r="16" spans="1:3" x14ac:dyDescent="0.3">
      <c r="A16" s="10">
        <v>30009000100</v>
      </c>
      <c r="B16" s="9">
        <v>60.5</v>
      </c>
      <c r="C16" s="9">
        <v>39.5</v>
      </c>
    </row>
    <row r="17" spans="1:3" x14ac:dyDescent="0.3">
      <c r="A17" s="10">
        <v>30009000200</v>
      </c>
      <c r="B17" s="9">
        <v>66.8</v>
      </c>
      <c r="C17" s="9">
        <v>33.200000000000003</v>
      </c>
    </row>
    <row r="18" spans="1:3" x14ac:dyDescent="0.3">
      <c r="A18" s="10">
        <v>30009000300</v>
      </c>
      <c r="B18" s="9">
        <v>67.8</v>
      </c>
      <c r="C18" s="9">
        <v>32.200000000000003</v>
      </c>
    </row>
    <row r="19" spans="1:3" x14ac:dyDescent="0.3">
      <c r="A19" s="10">
        <v>30009000400</v>
      </c>
      <c r="B19" s="9">
        <v>35.9</v>
      </c>
      <c r="C19" s="9">
        <v>64.099999999999994</v>
      </c>
    </row>
    <row r="20" spans="1:3" x14ac:dyDescent="0.3">
      <c r="A20" s="10">
        <v>30009000500</v>
      </c>
      <c r="B20" s="9">
        <v>40.5</v>
      </c>
      <c r="C20" s="9">
        <v>59.5</v>
      </c>
    </row>
    <row r="21" spans="1:3" x14ac:dyDescent="0.3">
      <c r="A21" s="10">
        <v>30011000300</v>
      </c>
      <c r="B21" s="9">
        <v>30.7</v>
      </c>
      <c r="C21" s="9">
        <v>69.3</v>
      </c>
    </row>
    <row r="22" spans="1:3" x14ac:dyDescent="0.3">
      <c r="A22" s="10">
        <v>30013000100</v>
      </c>
      <c r="B22" s="9">
        <v>100</v>
      </c>
      <c r="C22" s="9">
        <v>0</v>
      </c>
    </row>
    <row r="23" spans="1:3" x14ac:dyDescent="0.3">
      <c r="A23" s="10">
        <v>30013000200</v>
      </c>
      <c r="B23" s="9">
        <v>100</v>
      </c>
      <c r="C23" s="9">
        <v>0</v>
      </c>
    </row>
    <row r="24" spans="1:3" x14ac:dyDescent="0.3">
      <c r="A24" s="10">
        <v>30013000300</v>
      </c>
      <c r="B24" s="9">
        <v>100</v>
      </c>
      <c r="C24" s="9">
        <v>0</v>
      </c>
    </row>
    <row r="25" spans="1:3" x14ac:dyDescent="0.3">
      <c r="A25" s="10">
        <v>30013000400</v>
      </c>
      <c r="B25" s="9">
        <v>100</v>
      </c>
      <c r="C25" s="9">
        <v>0</v>
      </c>
    </row>
    <row r="26" spans="1:3" x14ac:dyDescent="0.3">
      <c r="A26" s="10">
        <v>30013000700</v>
      </c>
      <c r="B26" s="9">
        <v>100</v>
      </c>
      <c r="C26" s="9">
        <v>0</v>
      </c>
    </row>
    <row r="27" spans="1:3" x14ac:dyDescent="0.3">
      <c r="A27" s="10">
        <v>30013000800</v>
      </c>
      <c r="B27" s="9">
        <v>100</v>
      </c>
      <c r="C27" s="9">
        <v>0</v>
      </c>
    </row>
    <row r="28" spans="1:3" x14ac:dyDescent="0.3">
      <c r="A28" s="10">
        <v>30013000900</v>
      </c>
      <c r="B28" s="9">
        <v>100</v>
      </c>
      <c r="C28" s="9">
        <v>0</v>
      </c>
    </row>
    <row r="29" spans="1:3" x14ac:dyDescent="0.3">
      <c r="A29" s="10">
        <v>30013001000</v>
      </c>
      <c r="B29" s="9">
        <v>100</v>
      </c>
      <c r="C29" s="9">
        <v>0</v>
      </c>
    </row>
    <row r="30" spans="1:3" x14ac:dyDescent="0.3">
      <c r="A30" s="10">
        <v>30013001100</v>
      </c>
      <c r="B30" s="9">
        <v>100</v>
      </c>
      <c r="C30" s="9">
        <v>0</v>
      </c>
    </row>
    <row r="31" spans="1:3" x14ac:dyDescent="0.3">
      <c r="A31" s="10">
        <v>30013001200</v>
      </c>
      <c r="B31" s="9">
        <v>59.3</v>
      </c>
      <c r="C31" s="9">
        <v>40.700000000000003</v>
      </c>
    </row>
    <row r="32" spans="1:3" x14ac:dyDescent="0.3">
      <c r="A32" s="10">
        <v>30013001600</v>
      </c>
      <c r="B32" s="9">
        <v>100</v>
      </c>
      <c r="C32" s="9">
        <v>0</v>
      </c>
    </row>
    <row r="33" spans="1:3" x14ac:dyDescent="0.3">
      <c r="A33" s="10">
        <v>30013001700</v>
      </c>
      <c r="B33" s="9">
        <v>100</v>
      </c>
      <c r="C33" s="9">
        <v>0</v>
      </c>
    </row>
    <row r="34" spans="1:3" x14ac:dyDescent="0.3">
      <c r="A34" s="10">
        <v>30013001800</v>
      </c>
      <c r="B34" s="9">
        <v>100</v>
      </c>
      <c r="C34" s="9">
        <v>0</v>
      </c>
    </row>
    <row r="35" spans="1:3" x14ac:dyDescent="0.3">
      <c r="A35" s="10">
        <v>30013001900</v>
      </c>
      <c r="B35" s="9">
        <v>100</v>
      </c>
      <c r="C35" s="9">
        <v>0</v>
      </c>
    </row>
    <row r="36" spans="1:3" x14ac:dyDescent="0.3">
      <c r="A36" s="10">
        <v>30013002100</v>
      </c>
      <c r="B36" s="9">
        <v>100</v>
      </c>
      <c r="C36" s="9">
        <v>0</v>
      </c>
    </row>
    <row r="37" spans="1:3" x14ac:dyDescent="0.3">
      <c r="A37" s="10">
        <v>30013002200</v>
      </c>
      <c r="B37" s="9">
        <v>100</v>
      </c>
      <c r="C37" s="9">
        <v>0</v>
      </c>
    </row>
    <row r="38" spans="1:3" x14ac:dyDescent="0.3">
      <c r="A38" s="10">
        <v>30013002300</v>
      </c>
      <c r="B38" s="9">
        <v>100</v>
      </c>
      <c r="C38" s="9">
        <v>0</v>
      </c>
    </row>
    <row r="39" spans="1:3" x14ac:dyDescent="0.3">
      <c r="A39" s="10">
        <v>30013010100</v>
      </c>
      <c r="B39" s="9">
        <v>100</v>
      </c>
      <c r="C39" s="9">
        <v>0</v>
      </c>
    </row>
    <row r="40" spans="1:3" x14ac:dyDescent="0.3">
      <c r="A40" s="10">
        <v>30013010400</v>
      </c>
      <c r="B40" s="9">
        <v>60.8</v>
      </c>
      <c r="C40" s="9">
        <v>39.200000000000003</v>
      </c>
    </row>
    <row r="41" spans="1:3" x14ac:dyDescent="0.3">
      <c r="A41" s="10">
        <v>30013010600</v>
      </c>
      <c r="B41" s="9">
        <v>53</v>
      </c>
      <c r="C41" s="9">
        <v>47</v>
      </c>
    </row>
    <row r="42" spans="1:3" x14ac:dyDescent="0.3">
      <c r="A42" s="10">
        <v>30013010700</v>
      </c>
      <c r="B42" s="9">
        <v>66</v>
      </c>
      <c r="C42" s="9">
        <v>34</v>
      </c>
    </row>
    <row r="43" spans="1:3" x14ac:dyDescent="0.3">
      <c r="A43" s="10">
        <v>30013010800</v>
      </c>
      <c r="B43" s="9">
        <v>100</v>
      </c>
      <c r="C43" s="9">
        <v>0</v>
      </c>
    </row>
    <row r="44" spans="1:3" x14ac:dyDescent="0.3">
      <c r="A44" s="10">
        <v>30015010200</v>
      </c>
      <c r="B44" s="9">
        <v>15.6</v>
      </c>
      <c r="C44" s="9">
        <v>84.4</v>
      </c>
    </row>
    <row r="45" spans="1:3" x14ac:dyDescent="0.3">
      <c r="A45" s="10">
        <v>30015010300</v>
      </c>
      <c r="B45" s="9">
        <v>32.6</v>
      </c>
      <c r="C45" s="9">
        <v>67.400000000000006</v>
      </c>
    </row>
    <row r="46" spans="1:3" x14ac:dyDescent="0.3">
      <c r="A46" s="10">
        <v>30017961300</v>
      </c>
      <c r="B46" s="9">
        <v>82.7</v>
      </c>
      <c r="C46" s="9">
        <v>17.3</v>
      </c>
    </row>
    <row r="47" spans="1:3" x14ac:dyDescent="0.3">
      <c r="A47" s="10">
        <v>30017961500</v>
      </c>
      <c r="B47" s="9">
        <v>100</v>
      </c>
      <c r="C47" s="9">
        <v>0</v>
      </c>
    </row>
    <row r="48" spans="1:3" x14ac:dyDescent="0.3">
      <c r="A48" s="10">
        <v>30017961600</v>
      </c>
      <c r="B48" s="9">
        <v>98.5</v>
      </c>
      <c r="C48" s="9">
        <v>1.5</v>
      </c>
    </row>
    <row r="49" spans="1:3" x14ac:dyDescent="0.3">
      <c r="A49" s="10">
        <v>30017961800</v>
      </c>
      <c r="B49" s="9">
        <v>100</v>
      </c>
      <c r="C49" s="9">
        <v>0</v>
      </c>
    </row>
    <row r="50" spans="1:3" x14ac:dyDescent="0.3">
      <c r="A50" s="10">
        <v>30017961900</v>
      </c>
      <c r="B50" s="9">
        <v>97.1</v>
      </c>
      <c r="C50" s="9">
        <v>2.9</v>
      </c>
    </row>
    <row r="51" spans="1:3" x14ac:dyDescent="0.3">
      <c r="A51" s="10">
        <v>30017962000</v>
      </c>
      <c r="B51" s="9">
        <v>97</v>
      </c>
      <c r="C51" s="9">
        <v>3</v>
      </c>
    </row>
    <row r="52" spans="1:3" x14ac:dyDescent="0.3">
      <c r="A52" s="10">
        <v>30019020300</v>
      </c>
      <c r="B52" s="9">
        <v>14.8</v>
      </c>
      <c r="C52" s="9">
        <v>85.2</v>
      </c>
    </row>
    <row r="53" spans="1:3" x14ac:dyDescent="0.3">
      <c r="A53" s="10">
        <v>30021000100</v>
      </c>
      <c r="B53" s="9">
        <v>75.599999999999994</v>
      </c>
      <c r="C53" s="9">
        <v>24.4</v>
      </c>
    </row>
    <row r="54" spans="1:3" x14ac:dyDescent="0.3">
      <c r="A54" s="10">
        <v>30021000200</v>
      </c>
      <c r="B54" s="9">
        <v>100</v>
      </c>
      <c r="C54" s="9">
        <v>0</v>
      </c>
    </row>
    <row r="55" spans="1:3" x14ac:dyDescent="0.3">
      <c r="A55" s="10">
        <v>30021000300</v>
      </c>
      <c r="B55" s="9">
        <v>100</v>
      </c>
      <c r="C55" s="9">
        <v>0</v>
      </c>
    </row>
    <row r="56" spans="1:3" x14ac:dyDescent="0.3">
      <c r="A56" s="10">
        <v>30023000300</v>
      </c>
      <c r="B56" s="9">
        <v>99</v>
      </c>
      <c r="C56" s="9">
        <v>1</v>
      </c>
    </row>
    <row r="57" spans="1:3" x14ac:dyDescent="0.3">
      <c r="A57" s="10">
        <v>30023000400</v>
      </c>
      <c r="B57" s="9">
        <v>98.5</v>
      </c>
      <c r="C57" s="9">
        <v>1.5</v>
      </c>
    </row>
    <row r="58" spans="1:3" x14ac:dyDescent="0.3">
      <c r="A58" s="10">
        <v>30023000500</v>
      </c>
      <c r="B58" s="9">
        <v>73.599999999999994</v>
      </c>
      <c r="C58" s="9">
        <v>26.4</v>
      </c>
    </row>
    <row r="59" spans="1:3" x14ac:dyDescent="0.3">
      <c r="A59" s="10">
        <v>30025000100</v>
      </c>
      <c r="B59" s="9">
        <v>56.2</v>
      </c>
      <c r="C59" s="9">
        <v>43.8</v>
      </c>
    </row>
    <row r="60" spans="1:3" x14ac:dyDescent="0.3">
      <c r="A60" s="10">
        <v>30027030100</v>
      </c>
      <c r="B60" s="9">
        <v>66.8</v>
      </c>
      <c r="C60" s="9">
        <v>33.200000000000003</v>
      </c>
    </row>
    <row r="61" spans="1:3" x14ac:dyDescent="0.3">
      <c r="A61" s="10">
        <v>30027030200</v>
      </c>
      <c r="B61" s="9">
        <v>99.1</v>
      </c>
      <c r="C61" s="9">
        <v>0.9</v>
      </c>
    </row>
    <row r="62" spans="1:3" x14ac:dyDescent="0.3">
      <c r="A62" s="10">
        <v>30029000100</v>
      </c>
      <c r="B62" s="9">
        <v>11.4</v>
      </c>
      <c r="C62" s="9">
        <v>88.6</v>
      </c>
    </row>
    <row r="63" spans="1:3" x14ac:dyDescent="0.3">
      <c r="A63" s="10">
        <v>30029000201</v>
      </c>
      <c r="B63" s="9">
        <v>93.1</v>
      </c>
      <c r="C63" s="9">
        <v>6.9</v>
      </c>
    </row>
    <row r="64" spans="1:3" x14ac:dyDescent="0.3">
      <c r="A64" s="10">
        <v>30029000202</v>
      </c>
      <c r="B64" s="9">
        <v>100</v>
      </c>
      <c r="C64" s="9">
        <v>0</v>
      </c>
    </row>
    <row r="65" spans="1:3" x14ac:dyDescent="0.3">
      <c r="A65" s="10">
        <v>30029000203</v>
      </c>
      <c r="B65" s="9">
        <v>88.5</v>
      </c>
      <c r="C65" s="9">
        <v>11.5</v>
      </c>
    </row>
    <row r="66" spans="1:3" x14ac:dyDescent="0.3">
      <c r="A66" s="10">
        <v>30029000300</v>
      </c>
      <c r="B66" s="9">
        <v>83.1</v>
      </c>
      <c r="C66" s="9">
        <v>16.899999999999999</v>
      </c>
    </row>
    <row r="67" spans="1:3" x14ac:dyDescent="0.3">
      <c r="A67" s="10">
        <v>30029000401</v>
      </c>
      <c r="B67" s="9">
        <v>100</v>
      </c>
      <c r="C67" s="9">
        <v>0</v>
      </c>
    </row>
    <row r="68" spans="1:3" x14ac:dyDescent="0.3">
      <c r="A68" s="10">
        <v>30029000402</v>
      </c>
      <c r="B68" s="9">
        <v>100</v>
      </c>
      <c r="C68" s="9">
        <v>0</v>
      </c>
    </row>
    <row r="69" spans="1:3" x14ac:dyDescent="0.3">
      <c r="A69" s="10">
        <v>30029000601</v>
      </c>
      <c r="B69" s="9">
        <v>100</v>
      </c>
      <c r="C69" s="9">
        <v>0</v>
      </c>
    </row>
    <row r="70" spans="1:3" x14ac:dyDescent="0.3">
      <c r="A70" s="10">
        <v>30029000602</v>
      </c>
      <c r="B70" s="9">
        <v>99.5</v>
      </c>
      <c r="C70" s="9">
        <v>0.5</v>
      </c>
    </row>
    <row r="71" spans="1:3" x14ac:dyDescent="0.3">
      <c r="A71" s="10">
        <v>30029000700</v>
      </c>
      <c r="B71" s="9">
        <v>100</v>
      </c>
      <c r="C71" s="9">
        <v>0</v>
      </c>
    </row>
    <row r="72" spans="1:3" x14ac:dyDescent="0.3">
      <c r="A72" s="10">
        <v>30029000800</v>
      </c>
      <c r="B72" s="9">
        <v>100</v>
      </c>
      <c r="C72" s="9">
        <v>0</v>
      </c>
    </row>
    <row r="73" spans="1:3" x14ac:dyDescent="0.3">
      <c r="A73" s="10">
        <v>30029000900</v>
      </c>
      <c r="B73" s="9">
        <v>98.8</v>
      </c>
      <c r="C73" s="9">
        <v>1.2</v>
      </c>
    </row>
    <row r="74" spans="1:3" x14ac:dyDescent="0.3">
      <c r="A74" s="10">
        <v>30029001000</v>
      </c>
      <c r="B74" s="9">
        <v>94.2</v>
      </c>
      <c r="C74" s="9">
        <v>5.8</v>
      </c>
    </row>
    <row r="75" spans="1:3" x14ac:dyDescent="0.3">
      <c r="A75" s="10">
        <v>30029001100</v>
      </c>
      <c r="B75" s="9">
        <v>98.5</v>
      </c>
      <c r="C75" s="9">
        <v>1.5</v>
      </c>
    </row>
    <row r="76" spans="1:3" x14ac:dyDescent="0.3">
      <c r="A76" s="10">
        <v>30029001200</v>
      </c>
      <c r="B76" s="9">
        <v>100</v>
      </c>
      <c r="C76" s="9">
        <v>0</v>
      </c>
    </row>
    <row r="77" spans="1:3" x14ac:dyDescent="0.3">
      <c r="A77" s="10">
        <v>30029001301</v>
      </c>
      <c r="B77" s="9">
        <v>94.7</v>
      </c>
      <c r="C77" s="9">
        <v>5.3</v>
      </c>
    </row>
    <row r="78" spans="1:3" x14ac:dyDescent="0.3">
      <c r="A78" s="10">
        <v>30029001302</v>
      </c>
      <c r="B78" s="9">
        <v>96.7</v>
      </c>
      <c r="C78" s="9">
        <v>3.3</v>
      </c>
    </row>
    <row r="79" spans="1:3" x14ac:dyDescent="0.3">
      <c r="A79" s="10">
        <v>30029001400</v>
      </c>
      <c r="B79" s="9">
        <v>69.3</v>
      </c>
      <c r="C79" s="9">
        <v>30.7</v>
      </c>
    </row>
    <row r="80" spans="1:3" x14ac:dyDescent="0.3">
      <c r="A80" s="10">
        <v>30029001700</v>
      </c>
      <c r="B80" s="9">
        <v>81.099999999999994</v>
      </c>
      <c r="C80" s="9">
        <v>18.899999999999999</v>
      </c>
    </row>
    <row r="81" spans="1:3" x14ac:dyDescent="0.3">
      <c r="A81" s="10">
        <v>30031000101</v>
      </c>
      <c r="B81" s="9">
        <v>99.4</v>
      </c>
      <c r="C81" s="9">
        <v>0.6</v>
      </c>
    </row>
    <row r="82" spans="1:3" x14ac:dyDescent="0.3">
      <c r="A82" s="10">
        <v>30031000102</v>
      </c>
      <c r="B82" s="9">
        <v>97.3</v>
      </c>
      <c r="C82" s="9">
        <v>2.7</v>
      </c>
    </row>
    <row r="83" spans="1:3" x14ac:dyDescent="0.3">
      <c r="A83" s="10">
        <v>30031000103</v>
      </c>
      <c r="B83" s="9">
        <v>100</v>
      </c>
      <c r="C83" s="9">
        <v>0</v>
      </c>
    </row>
    <row r="84" spans="1:3" x14ac:dyDescent="0.3">
      <c r="A84" s="10">
        <v>30031000200</v>
      </c>
      <c r="B84" s="9">
        <v>100</v>
      </c>
      <c r="C84" s="9">
        <v>0</v>
      </c>
    </row>
    <row r="85" spans="1:3" x14ac:dyDescent="0.3">
      <c r="A85" s="10">
        <v>30031000300</v>
      </c>
      <c r="B85" s="9">
        <v>85.2</v>
      </c>
      <c r="C85" s="9">
        <v>14.8</v>
      </c>
    </row>
    <row r="86" spans="1:3" x14ac:dyDescent="0.3">
      <c r="A86" s="10">
        <v>30031000400</v>
      </c>
      <c r="B86" s="9">
        <v>93.5</v>
      </c>
      <c r="C86" s="9">
        <v>6.5</v>
      </c>
    </row>
    <row r="87" spans="1:3" x14ac:dyDescent="0.3">
      <c r="A87" s="10">
        <v>30031000501</v>
      </c>
      <c r="B87" s="9">
        <v>100</v>
      </c>
      <c r="C87" s="9">
        <v>0</v>
      </c>
    </row>
    <row r="88" spans="1:3" x14ac:dyDescent="0.3">
      <c r="A88" s="10">
        <v>30031000502</v>
      </c>
      <c r="B88" s="9">
        <v>100</v>
      </c>
      <c r="C88" s="9">
        <v>0</v>
      </c>
    </row>
    <row r="89" spans="1:3" x14ac:dyDescent="0.3">
      <c r="A89" s="10">
        <v>30031000503</v>
      </c>
      <c r="B89" s="9">
        <v>100</v>
      </c>
      <c r="C89" s="9">
        <v>0</v>
      </c>
    </row>
    <row r="90" spans="1:3" x14ac:dyDescent="0.3">
      <c r="A90" s="10">
        <v>30031000504</v>
      </c>
      <c r="B90" s="9">
        <v>100</v>
      </c>
      <c r="C90" s="9">
        <v>0</v>
      </c>
    </row>
    <row r="91" spans="1:3" x14ac:dyDescent="0.3">
      <c r="A91" s="10">
        <v>30031000600</v>
      </c>
      <c r="B91" s="9">
        <v>100</v>
      </c>
      <c r="C91" s="9">
        <v>0</v>
      </c>
    </row>
    <row r="92" spans="1:3" x14ac:dyDescent="0.3">
      <c r="A92" s="10">
        <v>30031000701</v>
      </c>
      <c r="B92" s="9">
        <v>100</v>
      </c>
      <c r="C92" s="9">
        <v>0</v>
      </c>
    </row>
    <row r="93" spans="1:3" x14ac:dyDescent="0.3">
      <c r="A93" s="10">
        <v>30031000702</v>
      </c>
      <c r="B93" s="9">
        <v>100</v>
      </c>
      <c r="C93" s="9">
        <v>0</v>
      </c>
    </row>
    <row r="94" spans="1:3" x14ac:dyDescent="0.3">
      <c r="A94" s="10">
        <v>30031000800</v>
      </c>
      <c r="B94" s="9">
        <v>100</v>
      </c>
      <c r="C94" s="9">
        <v>0</v>
      </c>
    </row>
    <row r="95" spans="1:3" x14ac:dyDescent="0.3">
      <c r="A95" s="10">
        <v>30031000900</v>
      </c>
      <c r="B95" s="9">
        <v>100</v>
      </c>
      <c r="C95" s="9">
        <v>0</v>
      </c>
    </row>
    <row r="96" spans="1:3" x14ac:dyDescent="0.3">
      <c r="A96" s="10">
        <v>30031001001</v>
      </c>
      <c r="B96" s="9">
        <v>100</v>
      </c>
      <c r="C96" s="9">
        <v>0</v>
      </c>
    </row>
    <row r="97" spans="1:3" x14ac:dyDescent="0.3">
      <c r="A97" s="10">
        <v>30031001002</v>
      </c>
      <c r="B97" s="9">
        <v>100</v>
      </c>
      <c r="C97" s="9">
        <v>0</v>
      </c>
    </row>
    <row r="98" spans="1:3" x14ac:dyDescent="0.3">
      <c r="A98" s="10">
        <v>30031001101</v>
      </c>
      <c r="B98" s="9">
        <v>100</v>
      </c>
      <c r="C98" s="9">
        <v>0</v>
      </c>
    </row>
    <row r="99" spans="1:3" x14ac:dyDescent="0.3">
      <c r="A99" s="10">
        <v>30031001102</v>
      </c>
      <c r="B99" s="9">
        <v>100</v>
      </c>
      <c r="C99" s="9">
        <v>0</v>
      </c>
    </row>
    <row r="100" spans="1:3" x14ac:dyDescent="0.3">
      <c r="A100" s="10">
        <v>30031001200</v>
      </c>
      <c r="B100" s="9">
        <v>97.2</v>
      </c>
      <c r="C100" s="9">
        <v>2.8</v>
      </c>
    </row>
    <row r="101" spans="1:3" x14ac:dyDescent="0.3">
      <c r="A101" s="10">
        <v>30031001500</v>
      </c>
      <c r="B101" s="9">
        <v>17.7</v>
      </c>
      <c r="C101" s="9">
        <v>82.3</v>
      </c>
    </row>
    <row r="102" spans="1:3" x14ac:dyDescent="0.3">
      <c r="A102" s="10">
        <v>30031001600</v>
      </c>
      <c r="B102" s="9">
        <v>13.8</v>
      </c>
      <c r="C102" s="9">
        <v>86.2</v>
      </c>
    </row>
    <row r="103" spans="1:3" x14ac:dyDescent="0.3">
      <c r="A103" s="10">
        <v>30033000100</v>
      </c>
      <c r="B103" s="9">
        <v>31.4</v>
      </c>
      <c r="C103" s="9">
        <v>68.599999999999994</v>
      </c>
    </row>
    <row r="104" spans="1:3" x14ac:dyDescent="0.3">
      <c r="A104" s="10">
        <v>30035940200</v>
      </c>
      <c r="B104" s="9">
        <v>0</v>
      </c>
      <c r="C104" s="9">
        <v>100</v>
      </c>
    </row>
    <row r="105" spans="1:3" x14ac:dyDescent="0.3">
      <c r="A105" s="10">
        <v>30035940400</v>
      </c>
      <c r="B105" s="9">
        <v>0</v>
      </c>
      <c r="C105" s="9">
        <v>100</v>
      </c>
    </row>
    <row r="106" spans="1:3" x14ac:dyDescent="0.3">
      <c r="A106" s="10">
        <v>30035976000</v>
      </c>
      <c r="B106" s="9">
        <v>95.3</v>
      </c>
      <c r="C106" s="9">
        <v>4.7</v>
      </c>
    </row>
    <row r="107" spans="1:3" x14ac:dyDescent="0.3">
      <c r="A107" s="10">
        <v>30035980000</v>
      </c>
      <c r="B107" s="9">
        <v>0</v>
      </c>
      <c r="C107" s="9">
        <v>100</v>
      </c>
    </row>
    <row r="108" spans="1:3" x14ac:dyDescent="0.3">
      <c r="A108" s="10">
        <v>30037000100</v>
      </c>
      <c r="B108" s="9">
        <v>40.9</v>
      </c>
      <c r="C108" s="9">
        <v>59.1</v>
      </c>
    </row>
    <row r="109" spans="1:3" x14ac:dyDescent="0.3">
      <c r="A109" s="10">
        <v>30039961700</v>
      </c>
      <c r="B109" s="9">
        <v>30.6</v>
      </c>
      <c r="C109" s="9">
        <v>69.400000000000006</v>
      </c>
    </row>
    <row r="110" spans="1:3" x14ac:dyDescent="0.3">
      <c r="A110" s="10">
        <v>30041040100</v>
      </c>
      <c r="B110" s="9">
        <v>23.3</v>
      </c>
      <c r="C110" s="9">
        <v>76.7</v>
      </c>
    </row>
    <row r="111" spans="1:3" x14ac:dyDescent="0.3">
      <c r="A111" s="10">
        <v>30041040200</v>
      </c>
      <c r="B111" s="9">
        <v>78.5</v>
      </c>
      <c r="C111" s="9">
        <v>21.5</v>
      </c>
    </row>
    <row r="112" spans="1:3" x14ac:dyDescent="0.3">
      <c r="A112" s="10">
        <v>30041040300</v>
      </c>
      <c r="B112" s="9">
        <v>99.5</v>
      </c>
      <c r="C112" s="9">
        <v>0.5</v>
      </c>
    </row>
    <row r="113" spans="1:3" x14ac:dyDescent="0.3">
      <c r="A113" s="10">
        <v>30041040400</v>
      </c>
      <c r="B113" s="9">
        <v>100</v>
      </c>
      <c r="C113" s="9">
        <v>0</v>
      </c>
    </row>
    <row r="114" spans="1:3" x14ac:dyDescent="0.3">
      <c r="A114" s="10">
        <v>30041040500</v>
      </c>
      <c r="B114" s="9">
        <v>100</v>
      </c>
      <c r="C114" s="9">
        <v>0</v>
      </c>
    </row>
    <row r="115" spans="1:3" x14ac:dyDescent="0.3">
      <c r="A115" s="10">
        <v>30041940300</v>
      </c>
      <c r="B115" s="9">
        <v>3.3</v>
      </c>
      <c r="C115" s="9">
        <v>96.7</v>
      </c>
    </row>
    <row r="116" spans="1:3" x14ac:dyDescent="0.3">
      <c r="A116" s="10">
        <v>30043962201</v>
      </c>
      <c r="B116" s="9">
        <v>100</v>
      </c>
      <c r="C116" s="9">
        <v>0</v>
      </c>
    </row>
    <row r="117" spans="1:3" x14ac:dyDescent="0.3">
      <c r="A117" s="10">
        <v>30043962202</v>
      </c>
      <c r="B117" s="9">
        <v>45.1</v>
      </c>
      <c r="C117" s="9">
        <v>54.9</v>
      </c>
    </row>
    <row r="118" spans="1:3" x14ac:dyDescent="0.3">
      <c r="A118" s="10">
        <v>30043962300</v>
      </c>
      <c r="B118" s="9">
        <v>88.3</v>
      </c>
      <c r="C118" s="9">
        <v>11.7</v>
      </c>
    </row>
    <row r="119" spans="1:3" x14ac:dyDescent="0.3">
      <c r="A119" s="10">
        <v>30045000100</v>
      </c>
      <c r="B119" s="9">
        <v>32.799999999999997</v>
      </c>
      <c r="C119" s="9">
        <v>67.2</v>
      </c>
    </row>
    <row r="120" spans="1:3" x14ac:dyDescent="0.3">
      <c r="A120" s="10">
        <v>30047000100</v>
      </c>
      <c r="B120" s="9">
        <v>63.1</v>
      </c>
      <c r="C120" s="9">
        <v>36.9</v>
      </c>
    </row>
    <row r="121" spans="1:3" x14ac:dyDescent="0.3">
      <c r="A121" s="10">
        <v>30047000200</v>
      </c>
      <c r="B121" s="9">
        <v>53.7</v>
      </c>
      <c r="C121" s="9">
        <v>46.3</v>
      </c>
    </row>
    <row r="122" spans="1:3" x14ac:dyDescent="0.3">
      <c r="A122" s="10">
        <v>30047940301</v>
      </c>
      <c r="B122" s="9">
        <v>92.5</v>
      </c>
      <c r="C122" s="9">
        <v>7.5</v>
      </c>
    </row>
    <row r="123" spans="1:3" x14ac:dyDescent="0.3">
      <c r="A123" s="10">
        <v>30047940303</v>
      </c>
      <c r="B123" s="9">
        <v>79.7</v>
      </c>
      <c r="C123" s="9">
        <v>20.3</v>
      </c>
    </row>
    <row r="124" spans="1:3" x14ac:dyDescent="0.3">
      <c r="A124" s="10">
        <v>30047940400</v>
      </c>
      <c r="B124" s="9">
        <v>74.900000000000006</v>
      </c>
      <c r="C124" s="9">
        <v>25.1</v>
      </c>
    </row>
    <row r="125" spans="1:3" x14ac:dyDescent="0.3">
      <c r="A125" s="10">
        <v>30047940500</v>
      </c>
      <c r="B125" s="9">
        <v>97</v>
      </c>
      <c r="C125" s="9">
        <v>3</v>
      </c>
    </row>
    <row r="126" spans="1:3" x14ac:dyDescent="0.3">
      <c r="A126" s="10">
        <v>30047940600</v>
      </c>
      <c r="B126" s="9">
        <v>69.8</v>
      </c>
      <c r="C126" s="9">
        <v>30.2</v>
      </c>
    </row>
    <row r="127" spans="1:3" x14ac:dyDescent="0.3">
      <c r="A127" s="10">
        <v>30047940700</v>
      </c>
      <c r="B127" s="9">
        <v>64.7</v>
      </c>
      <c r="C127" s="9">
        <v>35.299999999999997</v>
      </c>
    </row>
    <row r="128" spans="1:3" x14ac:dyDescent="0.3">
      <c r="A128" s="10">
        <v>30049000100</v>
      </c>
      <c r="B128" s="9">
        <v>4.2</v>
      </c>
      <c r="C128" s="9">
        <v>95.8</v>
      </c>
    </row>
    <row r="129" spans="1:3" x14ac:dyDescent="0.3">
      <c r="A129" s="10">
        <v>30049000200</v>
      </c>
      <c r="B129" s="9">
        <v>93.6</v>
      </c>
      <c r="C129" s="9">
        <v>6.4</v>
      </c>
    </row>
    <row r="130" spans="1:3" x14ac:dyDescent="0.3">
      <c r="A130" s="10">
        <v>30049000300</v>
      </c>
      <c r="B130" s="9">
        <v>70.7</v>
      </c>
      <c r="C130" s="9">
        <v>29.3</v>
      </c>
    </row>
    <row r="131" spans="1:3" x14ac:dyDescent="0.3">
      <c r="A131" s="10">
        <v>30049000400</v>
      </c>
      <c r="B131" s="9">
        <v>100</v>
      </c>
      <c r="C131" s="9">
        <v>0</v>
      </c>
    </row>
    <row r="132" spans="1:3" x14ac:dyDescent="0.3">
      <c r="A132" s="10">
        <v>30049000501</v>
      </c>
      <c r="B132" s="9">
        <v>100</v>
      </c>
      <c r="C132" s="9">
        <v>0</v>
      </c>
    </row>
    <row r="133" spans="1:3" x14ac:dyDescent="0.3">
      <c r="A133" s="10">
        <v>30049000502</v>
      </c>
      <c r="B133" s="9">
        <v>100</v>
      </c>
      <c r="C133" s="9">
        <v>0</v>
      </c>
    </row>
    <row r="134" spans="1:3" x14ac:dyDescent="0.3">
      <c r="A134" s="10">
        <v>30049000600</v>
      </c>
      <c r="B134" s="9">
        <v>96.5</v>
      </c>
      <c r="C134" s="9">
        <v>3.5</v>
      </c>
    </row>
    <row r="135" spans="1:3" x14ac:dyDescent="0.3">
      <c r="A135" s="10">
        <v>30049000700</v>
      </c>
      <c r="B135" s="9">
        <v>100</v>
      </c>
      <c r="C135" s="9">
        <v>0</v>
      </c>
    </row>
    <row r="136" spans="1:3" x14ac:dyDescent="0.3">
      <c r="A136" s="10">
        <v>30049000800</v>
      </c>
      <c r="B136" s="9">
        <v>99.5</v>
      </c>
      <c r="C136" s="9">
        <v>0.5</v>
      </c>
    </row>
    <row r="137" spans="1:3" x14ac:dyDescent="0.3">
      <c r="A137" s="10">
        <v>30049000900</v>
      </c>
      <c r="B137" s="9">
        <v>100</v>
      </c>
      <c r="C137" s="9">
        <v>0</v>
      </c>
    </row>
    <row r="138" spans="1:3" x14ac:dyDescent="0.3">
      <c r="A138" s="10">
        <v>30049001000</v>
      </c>
      <c r="B138" s="9">
        <v>100</v>
      </c>
      <c r="C138" s="9">
        <v>0</v>
      </c>
    </row>
    <row r="139" spans="1:3" x14ac:dyDescent="0.3">
      <c r="A139" s="10">
        <v>30049001100</v>
      </c>
      <c r="B139" s="9">
        <v>93.4</v>
      </c>
      <c r="C139" s="9">
        <v>6.6</v>
      </c>
    </row>
    <row r="140" spans="1:3" x14ac:dyDescent="0.3">
      <c r="A140" s="10">
        <v>30049001201</v>
      </c>
      <c r="B140" s="9">
        <v>99.1</v>
      </c>
      <c r="C140" s="9">
        <v>0.9</v>
      </c>
    </row>
    <row r="141" spans="1:3" x14ac:dyDescent="0.3">
      <c r="A141" s="10">
        <v>30049001202</v>
      </c>
      <c r="B141" s="9">
        <v>95.8</v>
      </c>
      <c r="C141" s="9">
        <v>4.2</v>
      </c>
    </row>
    <row r="142" spans="1:3" x14ac:dyDescent="0.3">
      <c r="A142" s="10">
        <v>30051050100</v>
      </c>
      <c r="B142" s="9">
        <v>17.7</v>
      </c>
      <c r="C142" s="9">
        <v>82.3</v>
      </c>
    </row>
    <row r="143" spans="1:3" x14ac:dyDescent="0.3">
      <c r="A143" s="10">
        <v>30053000100</v>
      </c>
      <c r="B143" s="9">
        <v>69</v>
      </c>
      <c r="C143" s="9">
        <v>31</v>
      </c>
    </row>
    <row r="144" spans="1:3" x14ac:dyDescent="0.3">
      <c r="A144" s="10">
        <v>30053000200</v>
      </c>
      <c r="B144" s="9">
        <v>100</v>
      </c>
      <c r="C144" s="9">
        <v>0</v>
      </c>
    </row>
    <row r="145" spans="1:3" x14ac:dyDescent="0.3">
      <c r="A145" s="10">
        <v>30053000300</v>
      </c>
      <c r="B145" s="9">
        <v>93</v>
      </c>
      <c r="C145" s="9">
        <v>7</v>
      </c>
    </row>
    <row r="146" spans="1:3" x14ac:dyDescent="0.3">
      <c r="A146" s="10">
        <v>30053000400</v>
      </c>
      <c r="B146" s="9">
        <v>23.8</v>
      </c>
      <c r="C146" s="9">
        <v>76.2</v>
      </c>
    </row>
    <row r="147" spans="1:3" x14ac:dyDescent="0.3">
      <c r="A147" s="10">
        <v>30053000500</v>
      </c>
      <c r="B147" s="9">
        <v>50.9</v>
      </c>
      <c r="C147" s="9">
        <v>49.1</v>
      </c>
    </row>
    <row r="148" spans="1:3" x14ac:dyDescent="0.3">
      <c r="A148" s="10">
        <v>30055954000</v>
      </c>
      <c r="B148" s="9">
        <v>46.1</v>
      </c>
      <c r="C148" s="9">
        <v>53.9</v>
      </c>
    </row>
    <row r="149" spans="1:3" x14ac:dyDescent="0.3">
      <c r="A149" s="10">
        <v>30057000100</v>
      </c>
      <c r="B149" s="9">
        <v>44.1</v>
      </c>
      <c r="C149" s="9">
        <v>55.9</v>
      </c>
    </row>
    <row r="150" spans="1:3" x14ac:dyDescent="0.3">
      <c r="A150" s="10">
        <v>30057000200</v>
      </c>
      <c r="B150" s="9">
        <v>47.4</v>
      </c>
      <c r="C150" s="9">
        <v>52.6</v>
      </c>
    </row>
    <row r="151" spans="1:3" x14ac:dyDescent="0.3">
      <c r="A151" s="10">
        <v>30057000300</v>
      </c>
      <c r="B151" s="9">
        <v>63.5</v>
      </c>
      <c r="C151" s="9">
        <v>36.5</v>
      </c>
    </row>
    <row r="152" spans="1:3" x14ac:dyDescent="0.3">
      <c r="A152" s="10">
        <v>30059000100</v>
      </c>
      <c r="B152" s="9">
        <v>57.9</v>
      </c>
      <c r="C152" s="9">
        <v>42.1</v>
      </c>
    </row>
    <row r="153" spans="1:3" x14ac:dyDescent="0.3">
      <c r="A153" s="10">
        <v>30061964500</v>
      </c>
      <c r="B153" s="9">
        <v>48.9</v>
      </c>
      <c r="C153" s="9">
        <v>51.1</v>
      </c>
    </row>
    <row r="154" spans="1:3" x14ac:dyDescent="0.3">
      <c r="A154" s="10">
        <v>30061964600</v>
      </c>
      <c r="B154" s="9">
        <v>45.5</v>
      </c>
      <c r="C154" s="9">
        <v>54.5</v>
      </c>
    </row>
    <row r="155" spans="1:3" x14ac:dyDescent="0.3">
      <c r="A155" s="10">
        <v>30063000100</v>
      </c>
      <c r="B155" s="9">
        <v>100</v>
      </c>
      <c r="C155" s="9">
        <v>0</v>
      </c>
    </row>
    <row r="156" spans="1:3" x14ac:dyDescent="0.3">
      <c r="A156" s="10">
        <v>30063000201</v>
      </c>
      <c r="B156" s="9">
        <v>100</v>
      </c>
      <c r="C156" s="9">
        <v>0</v>
      </c>
    </row>
    <row r="157" spans="1:3" x14ac:dyDescent="0.3">
      <c r="A157" s="10">
        <v>30063000202</v>
      </c>
      <c r="B157" s="9">
        <v>99.5</v>
      </c>
      <c r="C157" s="9">
        <v>0.5</v>
      </c>
    </row>
    <row r="158" spans="1:3" x14ac:dyDescent="0.3">
      <c r="A158" s="10">
        <v>30063000300</v>
      </c>
      <c r="B158" s="9">
        <v>100</v>
      </c>
      <c r="C158" s="9">
        <v>0</v>
      </c>
    </row>
    <row r="159" spans="1:3" x14ac:dyDescent="0.3">
      <c r="A159" s="10">
        <v>30063000400</v>
      </c>
      <c r="B159" s="9">
        <v>100</v>
      </c>
      <c r="C159" s="9">
        <v>0</v>
      </c>
    </row>
    <row r="160" spans="1:3" x14ac:dyDescent="0.3">
      <c r="A160" s="10">
        <v>30063000500</v>
      </c>
      <c r="B160" s="9">
        <v>100</v>
      </c>
      <c r="C160" s="9">
        <v>0</v>
      </c>
    </row>
    <row r="161" spans="1:3" x14ac:dyDescent="0.3">
      <c r="A161" s="10">
        <v>30063000700</v>
      </c>
      <c r="B161" s="9">
        <v>100</v>
      </c>
      <c r="C161" s="9">
        <v>0</v>
      </c>
    </row>
    <row r="162" spans="1:3" x14ac:dyDescent="0.3">
      <c r="A162" s="10">
        <v>30063000800</v>
      </c>
      <c r="B162" s="9">
        <v>99</v>
      </c>
      <c r="C162" s="9">
        <v>1</v>
      </c>
    </row>
    <row r="163" spans="1:3" x14ac:dyDescent="0.3">
      <c r="A163" s="10">
        <v>30063000901</v>
      </c>
      <c r="B163" s="9">
        <v>100</v>
      </c>
      <c r="C163" s="9">
        <v>0</v>
      </c>
    </row>
    <row r="164" spans="1:3" x14ac:dyDescent="0.3">
      <c r="A164" s="10">
        <v>30063000902</v>
      </c>
      <c r="B164" s="9">
        <v>100</v>
      </c>
      <c r="C164" s="9">
        <v>0</v>
      </c>
    </row>
    <row r="165" spans="1:3" x14ac:dyDescent="0.3">
      <c r="A165" s="10">
        <v>30063001000</v>
      </c>
      <c r="B165" s="9">
        <v>100</v>
      </c>
      <c r="C165" s="9">
        <v>0</v>
      </c>
    </row>
    <row r="166" spans="1:3" x14ac:dyDescent="0.3">
      <c r="A166" s="10">
        <v>30063001100</v>
      </c>
      <c r="B166" s="9">
        <v>100</v>
      </c>
      <c r="C166" s="9">
        <v>0</v>
      </c>
    </row>
    <row r="167" spans="1:3" x14ac:dyDescent="0.3">
      <c r="A167" s="10">
        <v>30063001200</v>
      </c>
      <c r="B167" s="9">
        <v>100</v>
      </c>
      <c r="C167" s="9">
        <v>0</v>
      </c>
    </row>
    <row r="168" spans="1:3" x14ac:dyDescent="0.3">
      <c r="A168" s="10">
        <v>30063001302</v>
      </c>
      <c r="B168" s="9">
        <v>100</v>
      </c>
      <c r="C168" s="9">
        <v>0</v>
      </c>
    </row>
    <row r="169" spans="1:3" x14ac:dyDescent="0.3">
      <c r="A169" s="10">
        <v>30063001303</v>
      </c>
      <c r="B169" s="9">
        <v>100</v>
      </c>
      <c r="C169" s="9">
        <v>0</v>
      </c>
    </row>
    <row r="170" spans="1:3" x14ac:dyDescent="0.3">
      <c r="A170" s="10">
        <v>30063001304</v>
      </c>
      <c r="B170" s="9">
        <v>100</v>
      </c>
      <c r="C170" s="9">
        <v>0</v>
      </c>
    </row>
    <row r="171" spans="1:3" x14ac:dyDescent="0.3">
      <c r="A171" s="10">
        <v>30063001400</v>
      </c>
      <c r="B171" s="9">
        <v>84.8</v>
      </c>
      <c r="C171" s="9">
        <v>15.2</v>
      </c>
    </row>
    <row r="172" spans="1:3" x14ac:dyDescent="0.3">
      <c r="A172" s="10">
        <v>30063001500</v>
      </c>
      <c r="B172" s="9">
        <v>91</v>
      </c>
      <c r="C172" s="9">
        <v>9</v>
      </c>
    </row>
    <row r="173" spans="1:3" x14ac:dyDescent="0.3">
      <c r="A173" s="10">
        <v>30063001600</v>
      </c>
      <c r="B173" s="9">
        <v>96.8</v>
      </c>
      <c r="C173" s="9">
        <v>3.2</v>
      </c>
    </row>
    <row r="174" spans="1:3" x14ac:dyDescent="0.3">
      <c r="A174" s="10">
        <v>30063001800</v>
      </c>
      <c r="B174" s="9">
        <v>29.3</v>
      </c>
      <c r="C174" s="9">
        <v>70.7</v>
      </c>
    </row>
    <row r="175" spans="1:3" x14ac:dyDescent="0.3">
      <c r="A175" s="10">
        <v>30065000100</v>
      </c>
      <c r="B175" s="9">
        <v>83.5</v>
      </c>
      <c r="C175" s="9">
        <v>16.5</v>
      </c>
    </row>
    <row r="176" spans="1:3" x14ac:dyDescent="0.3">
      <c r="A176" s="10">
        <v>30065000200</v>
      </c>
      <c r="B176" s="9">
        <v>100</v>
      </c>
      <c r="C176" s="9">
        <v>0</v>
      </c>
    </row>
    <row r="177" spans="1:3" x14ac:dyDescent="0.3">
      <c r="A177" s="10">
        <v>30067000100</v>
      </c>
      <c r="B177" s="9">
        <v>53</v>
      </c>
      <c r="C177" s="9">
        <v>47</v>
      </c>
    </row>
    <row r="178" spans="1:3" x14ac:dyDescent="0.3">
      <c r="A178" s="10">
        <v>30067000200</v>
      </c>
      <c r="B178" s="9">
        <v>65.2</v>
      </c>
      <c r="C178" s="9">
        <v>34.799999999999997</v>
      </c>
    </row>
    <row r="179" spans="1:3" x14ac:dyDescent="0.3">
      <c r="A179" s="10">
        <v>30067000300</v>
      </c>
      <c r="B179" s="9">
        <v>100</v>
      </c>
      <c r="C179" s="9">
        <v>0</v>
      </c>
    </row>
    <row r="180" spans="1:3" x14ac:dyDescent="0.3">
      <c r="A180" s="10">
        <v>30067000400</v>
      </c>
      <c r="B180" s="9">
        <v>100</v>
      </c>
      <c r="C180" s="9">
        <v>0</v>
      </c>
    </row>
    <row r="181" spans="1:3" x14ac:dyDescent="0.3">
      <c r="A181" s="10">
        <v>30067000500</v>
      </c>
      <c r="B181" s="9">
        <v>71.8</v>
      </c>
      <c r="C181" s="9">
        <v>28.2</v>
      </c>
    </row>
    <row r="182" spans="1:3" x14ac:dyDescent="0.3">
      <c r="A182" s="10">
        <v>30067980600</v>
      </c>
      <c r="B182" s="9">
        <v>3</v>
      </c>
      <c r="C182" s="9">
        <v>97</v>
      </c>
    </row>
    <row r="183" spans="1:3" x14ac:dyDescent="0.3">
      <c r="A183" s="10">
        <v>30069000100</v>
      </c>
      <c r="B183" s="9">
        <v>20.7</v>
      </c>
      <c r="C183" s="9">
        <v>79.3</v>
      </c>
    </row>
    <row r="184" spans="1:3" x14ac:dyDescent="0.3">
      <c r="A184" s="10">
        <v>30071060200</v>
      </c>
      <c r="B184" s="9">
        <v>55.6</v>
      </c>
      <c r="C184" s="9">
        <v>44.4</v>
      </c>
    </row>
    <row r="185" spans="1:3" x14ac:dyDescent="0.3">
      <c r="A185" s="10">
        <v>30073977000</v>
      </c>
      <c r="B185" s="9">
        <v>92.1</v>
      </c>
      <c r="C185" s="9">
        <v>7.9</v>
      </c>
    </row>
    <row r="186" spans="1:3" x14ac:dyDescent="0.3">
      <c r="A186" s="10">
        <v>30073977200</v>
      </c>
      <c r="B186" s="9">
        <v>23.5</v>
      </c>
      <c r="C186" s="9">
        <v>76.5</v>
      </c>
    </row>
    <row r="187" spans="1:3" x14ac:dyDescent="0.3">
      <c r="A187" s="10">
        <v>30075000100</v>
      </c>
      <c r="B187" s="9">
        <v>30.7</v>
      </c>
      <c r="C187" s="9">
        <v>69.3</v>
      </c>
    </row>
    <row r="188" spans="1:3" x14ac:dyDescent="0.3">
      <c r="A188" s="10">
        <v>30077000100</v>
      </c>
      <c r="B188" s="9">
        <v>35.6</v>
      </c>
      <c r="C188" s="9">
        <v>64.400000000000006</v>
      </c>
    </row>
    <row r="189" spans="1:3" x14ac:dyDescent="0.3">
      <c r="A189" s="10">
        <v>30077000200</v>
      </c>
      <c r="B189" s="9">
        <v>99</v>
      </c>
      <c r="C189" s="9">
        <v>1</v>
      </c>
    </row>
    <row r="190" spans="1:3" x14ac:dyDescent="0.3">
      <c r="A190" s="10">
        <v>30079000100</v>
      </c>
      <c r="B190" s="9">
        <v>15</v>
      </c>
      <c r="C190" s="9">
        <v>85</v>
      </c>
    </row>
    <row r="191" spans="1:3" x14ac:dyDescent="0.3">
      <c r="A191" s="10">
        <v>30081000100</v>
      </c>
      <c r="B191" s="9">
        <v>100</v>
      </c>
      <c r="C191" s="9">
        <v>0</v>
      </c>
    </row>
    <row r="192" spans="1:3" x14ac:dyDescent="0.3">
      <c r="A192" s="10">
        <v>30081000201</v>
      </c>
      <c r="B192" s="9">
        <v>100</v>
      </c>
      <c r="C192" s="9">
        <v>0</v>
      </c>
    </row>
    <row r="193" spans="1:3" x14ac:dyDescent="0.3">
      <c r="A193" s="10">
        <v>30081000202</v>
      </c>
      <c r="B193" s="9">
        <v>100</v>
      </c>
      <c r="C193" s="9">
        <v>0</v>
      </c>
    </row>
    <row r="194" spans="1:3" x14ac:dyDescent="0.3">
      <c r="A194" s="10">
        <v>30081000300</v>
      </c>
      <c r="B194" s="9">
        <v>97.3</v>
      </c>
      <c r="C194" s="9">
        <v>2.7</v>
      </c>
    </row>
    <row r="195" spans="1:3" x14ac:dyDescent="0.3">
      <c r="A195" s="10">
        <v>30081000401</v>
      </c>
      <c r="B195" s="9">
        <v>86.8</v>
      </c>
      <c r="C195" s="9">
        <v>13.2</v>
      </c>
    </row>
    <row r="196" spans="1:3" x14ac:dyDescent="0.3">
      <c r="A196" s="10">
        <v>30081000402</v>
      </c>
      <c r="B196" s="9">
        <v>96.7</v>
      </c>
      <c r="C196" s="9">
        <v>3.3</v>
      </c>
    </row>
    <row r="197" spans="1:3" x14ac:dyDescent="0.3">
      <c r="A197" s="10">
        <v>30081000500</v>
      </c>
      <c r="B197" s="9">
        <v>100</v>
      </c>
      <c r="C197" s="9">
        <v>0</v>
      </c>
    </row>
    <row r="198" spans="1:3" x14ac:dyDescent="0.3">
      <c r="A198" s="10">
        <v>30081000600</v>
      </c>
      <c r="B198" s="9">
        <v>100</v>
      </c>
      <c r="C198" s="9">
        <v>0</v>
      </c>
    </row>
    <row r="199" spans="1:3" x14ac:dyDescent="0.3">
      <c r="A199" s="10">
        <v>30081000700</v>
      </c>
      <c r="B199" s="9">
        <v>63.2</v>
      </c>
      <c r="C199" s="9">
        <v>36.799999999999997</v>
      </c>
    </row>
    <row r="200" spans="1:3" x14ac:dyDescent="0.3">
      <c r="A200" s="10">
        <v>30081000800</v>
      </c>
      <c r="B200" s="9">
        <v>56.6</v>
      </c>
      <c r="C200" s="9">
        <v>43.4</v>
      </c>
    </row>
    <row r="201" spans="1:3" x14ac:dyDescent="0.3">
      <c r="A201" s="10">
        <v>30083070100</v>
      </c>
      <c r="B201" s="9">
        <v>49</v>
      </c>
      <c r="C201" s="9">
        <v>51</v>
      </c>
    </row>
    <row r="202" spans="1:3" x14ac:dyDescent="0.3">
      <c r="A202" s="10">
        <v>30083070200</v>
      </c>
      <c r="B202" s="9">
        <v>51.5</v>
      </c>
      <c r="C202" s="9">
        <v>48.5</v>
      </c>
    </row>
    <row r="203" spans="1:3" x14ac:dyDescent="0.3">
      <c r="A203" s="10">
        <v>30083070300</v>
      </c>
      <c r="B203" s="9">
        <v>100</v>
      </c>
      <c r="C203" s="9">
        <v>0</v>
      </c>
    </row>
    <row r="204" spans="1:3" x14ac:dyDescent="0.3">
      <c r="A204" s="10">
        <v>30083070400</v>
      </c>
      <c r="B204" s="9">
        <v>100</v>
      </c>
      <c r="C204" s="9">
        <v>0</v>
      </c>
    </row>
    <row r="205" spans="1:3" x14ac:dyDescent="0.3">
      <c r="A205" s="10">
        <v>30085080100</v>
      </c>
      <c r="B205" s="9">
        <v>22.9</v>
      </c>
      <c r="C205" s="9">
        <v>77.099999999999994</v>
      </c>
    </row>
    <row r="206" spans="1:3" x14ac:dyDescent="0.3">
      <c r="A206" s="10">
        <v>30085940001</v>
      </c>
      <c r="B206" s="9">
        <v>0</v>
      </c>
      <c r="C206" s="9">
        <v>100</v>
      </c>
    </row>
    <row r="207" spans="1:3" x14ac:dyDescent="0.3">
      <c r="A207" s="10">
        <v>30085940002</v>
      </c>
      <c r="B207" s="9">
        <v>0</v>
      </c>
      <c r="C207" s="9">
        <v>100</v>
      </c>
    </row>
    <row r="208" spans="1:3" x14ac:dyDescent="0.3">
      <c r="A208" s="10">
        <v>30087000100</v>
      </c>
      <c r="B208" s="9">
        <v>7.5</v>
      </c>
      <c r="C208" s="9">
        <v>92.5</v>
      </c>
    </row>
    <row r="209" spans="1:3" x14ac:dyDescent="0.3">
      <c r="A209" s="10">
        <v>30087000200</v>
      </c>
      <c r="B209" s="9">
        <v>28.1</v>
      </c>
      <c r="C209" s="9">
        <v>71.900000000000006</v>
      </c>
    </row>
    <row r="210" spans="1:3" x14ac:dyDescent="0.3">
      <c r="A210" s="10">
        <v>30087000300</v>
      </c>
      <c r="B210" s="9">
        <v>97.6</v>
      </c>
      <c r="C210" s="9">
        <v>2.4</v>
      </c>
    </row>
    <row r="211" spans="1:3" x14ac:dyDescent="0.3">
      <c r="A211" s="10">
        <v>30087940400</v>
      </c>
      <c r="B211" s="9">
        <v>0</v>
      </c>
      <c r="C211" s="9">
        <v>100</v>
      </c>
    </row>
    <row r="212" spans="1:3" x14ac:dyDescent="0.3">
      <c r="A212" s="10">
        <v>30089000100</v>
      </c>
      <c r="B212" s="9">
        <v>42.5</v>
      </c>
      <c r="C212" s="9">
        <v>57.5</v>
      </c>
    </row>
    <row r="213" spans="1:3" x14ac:dyDescent="0.3">
      <c r="A213" s="10">
        <v>30089000200</v>
      </c>
      <c r="B213" s="9">
        <v>49.1</v>
      </c>
      <c r="C213" s="9">
        <v>50.9</v>
      </c>
    </row>
    <row r="214" spans="1:3" x14ac:dyDescent="0.3">
      <c r="A214" s="10">
        <v>30089940300</v>
      </c>
      <c r="B214" s="9">
        <v>38.9</v>
      </c>
      <c r="C214" s="9">
        <v>61.1</v>
      </c>
    </row>
    <row r="215" spans="1:3" x14ac:dyDescent="0.3">
      <c r="A215" s="10">
        <v>30091090200</v>
      </c>
      <c r="B215" s="9">
        <v>84</v>
      </c>
      <c r="C215" s="9">
        <v>16</v>
      </c>
    </row>
    <row r="216" spans="1:3" x14ac:dyDescent="0.3">
      <c r="A216" s="10">
        <v>30091090400</v>
      </c>
      <c r="B216" s="9">
        <v>49.3</v>
      </c>
      <c r="C216" s="9">
        <v>50.7</v>
      </c>
    </row>
    <row r="217" spans="1:3" x14ac:dyDescent="0.3">
      <c r="A217" s="10">
        <v>30093000100</v>
      </c>
      <c r="B217" s="9">
        <v>98.9</v>
      </c>
      <c r="C217" s="9">
        <v>1.1000000000000001</v>
      </c>
    </row>
    <row r="218" spans="1:3" x14ac:dyDescent="0.3">
      <c r="A218" s="10">
        <v>30093000200</v>
      </c>
      <c r="B218" s="9">
        <v>100</v>
      </c>
      <c r="C218" s="9">
        <v>0</v>
      </c>
    </row>
    <row r="219" spans="1:3" x14ac:dyDescent="0.3">
      <c r="A219" s="10">
        <v>30093000300</v>
      </c>
      <c r="B219" s="9">
        <v>100</v>
      </c>
      <c r="C219" s="9">
        <v>0</v>
      </c>
    </row>
    <row r="220" spans="1:3" x14ac:dyDescent="0.3">
      <c r="A220" s="10">
        <v>30093000400</v>
      </c>
      <c r="B220" s="9">
        <v>100</v>
      </c>
      <c r="C220" s="9">
        <v>0</v>
      </c>
    </row>
    <row r="221" spans="1:3" x14ac:dyDescent="0.3">
      <c r="A221" s="10">
        <v>30093000500</v>
      </c>
      <c r="B221" s="9">
        <v>95.7</v>
      </c>
      <c r="C221" s="9">
        <v>4.3</v>
      </c>
    </row>
    <row r="222" spans="1:3" x14ac:dyDescent="0.3">
      <c r="A222" s="10">
        <v>30093000600</v>
      </c>
      <c r="B222" s="9">
        <v>100</v>
      </c>
      <c r="C222" s="9">
        <v>0</v>
      </c>
    </row>
    <row r="223" spans="1:3" x14ac:dyDescent="0.3">
      <c r="A223" s="10">
        <v>30093000700</v>
      </c>
      <c r="B223" s="9">
        <v>100</v>
      </c>
      <c r="C223" s="9">
        <v>0</v>
      </c>
    </row>
    <row r="224" spans="1:3" x14ac:dyDescent="0.3">
      <c r="A224" s="10">
        <v>30093000800</v>
      </c>
      <c r="B224" s="9">
        <v>89.4</v>
      </c>
      <c r="C224" s="9">
        <v>10.6</v>
      </c>
    </row>
    <row r="225" spans="1:3" x14ac:dyDescent="0.3">
      <c r="A225" s="10">
        <v>30095966400</v>
      </c>
      <c r="B225" s="9">
        <v>81.3</v>
      </c>
      <c r="C225" s="9">
        <v>18.7</v>
      </c>
    </row>
    <row r="226" spans="1:3" x14ac:dyDescent="0.3">
      <c r="A226" s="10">
        <v>30095966500</v>
      </c>
      <c r="B226" s="9">
        <v>54.7</v>
      </c>
      <c r="C226" s="9">
        <v>45.3</v>
      </c>
    </row>
    <row r="227" spans="1:3" x14ac:dyDescent="0.3">
      <c r="A227" s="10">
        <v>30095966600</v>
      </c>
      <c r="B227" s="9">
        <v>87.6</v>
      </c>
      <c r="C227" s="9">
        <v>12.4</v>
      </c>
    </row>
    <row r="228" spans="1:3" x14ac:dyDescent="0.3">
      <c r="A228" s="10">
        <v>30097967000</v>
      </c>
      <c r="B228" s="9">
        <v>82</v>
      </c>
      <c r="C228" s="9">
        <v>18</v>
      </c>
    </row>
    <row r="229" spans="1:3" x14ac:dyDescent="0.3">
      <c r="A229" s="10">
        <v>30099000100</v>
      </c>
      <c r="B229" s="9">
        <v>92.1</v>
      </c>
      <c r="C229" s="9">
        <v>7.9</v>
      </c>
    </row>
    <row r="230" spans="1:3" x14ac:dyDescent="0.3">
      <c r="A230" s="10">
        <v>30099000200</v>
      </c>
      <c r="B230" s="9">
        <v>50.9</v>
      </c>
      <c r="C230" s="9">
        <v>49.1</v>
      </c>
    </row>
    <row r="231" spans="1:3" x14ac:dyDescent="0.3">
      <c r="A231" s="10">
        <v>30099000300</v>
      </c>
      <c r="B231" s="9">
        <v>24.3</v>
      </c>
      <c r="C231" s="9">
        <v>75.7</v>
      </c>
    </row>
    <row r="232" spans="1:3" x14ac:dyDescent="0.3">
      <c r="A232" s="10">
        <v>30101000100</v>
      </c>
      <c r="B232" s="9">
        <v>21.9</v>
      </c>
      <c r="C232" s="9">
        <v>78.099999999999994</v>
      </c>
    </row>
    <row r="233" spans="1:3" x14ac:dyDescent="0.3">
      <c r="A233" s="10">
        <v>30101000200</v>
      </c>
      <c r="B233" s="9">
        <v>82.9</v>
      </c>
      <c r="C233" s="9">
        <v>17.100000000000001</v>
      </c>
    </row>
    <row r="234" spans="1:3" x14ac:dyDescent="0.3">
      <c r="A234" s="10">
        <v>30101980000</v>
      </c>
      <c r="B234" s="9">
        <v>100</v>
      </c>
      <c r="C234" s="9">
        <v>0</v>
      </c>
    </row>
    <row r="235" spans="1:3" x14ac:dyDescent="0.3">
      <c r="A235" s="10">
        <v>30103963500</v>
      </c>
      <c r="B235" s="9">
        <v>38.299999999999997</v>
      </c>
      <c r="C235" s="9">
        <v>61.7</v>
      </c>
    </row>
    <row r="236" spans="1:3" x14ac:dyDescent="0.3">
      <c r="A236" s="10">
        <v>30105100100</v>
      </c>
      <c r="B236" s="9">
        <v>24.8</v>
      </c>
      <c r="C236" s="9">
        <v>75.2</v>
      </c>
    </row>
    <row r="237" spans="1:3" x14ac:dyDescent="0.3">
      <c r="A237" s="10">
        <v>30105100500</v>
      </c>
      <c r="B237" s="9">
        <v>99.6</v>
      </c>
      <c r="C237" s="9">
        <v>0.4</v>
      </c>
    </row>
    <row r="238" spans="1:3" x14ac:dyDescent="0.3">
      <c r="A238" s="10">
        <v>30105940600</v>
      </c>
      <c r="B238" s="9">
        <v>26.5</v>
      </c>
      <c r="C238" s="9">
        <v>73.5</v>
      </c>
    </row>
    <row r="239" spans="1:3" x14ac:dyDescent="0.3">
      <c r="A239" s="10">
        <v>30107000100</v>
      </c>
      <c r="B239" s="9">
        <v>72.099999999999994</v>
      </c>
      <c r="C239" s="9">
        <v>27.9</v>
      </c>
    </row>
    <row r="240" spans="1:3" x14ac:dyDescent="0.3">
      <c r="A240" s="10">
        <v>30109000100</v>
      </c>
      <c r="B240" s="9">
        <v>94.7</v>
      </c>
      <c r="C240" s="9">
        <v>5.3</v>
      </c>
    </row>
    <row r="241" spans="1:3" x14ac:dyDescent="0.3">
      <c r="A241" s="10">
        <v>30111000200</v>
      </c>
      <c r="B241" s="9">
        <v>99</v>
      </c>
      <c r="C241" s="9">
        <v>1</v>
      </c>
    </row>
    <row r="242" spans="1:3" x14ac:dyDescent="0.3">
      <c r="A242" s="10">
        <v>30111000300</v>
      </c>
      <c r="B242" s="9">
        <v>100</v>
      </c>
      <c r="C242" s="9">
        <v>0</v>
      </c>
    </row>
    <row r="243" spans="1:3" x14ac:dyDescent="0.3">
      <c r="A243" s="10">
        <v>30111000401</v>
      </c>
      <c r="B243" s="9">
        <v>100</v>
      </c>
      <c r="C243" s="9">
        <v>0</v>
      </c>
    </row>
    <row r="244" spans="1:3" x14ac:dyDescent="0.3">
      <c r="A244" s="10">
        <v>30111000402</v>
      </c>
      <c r="B244" s="9">
        <v>100</v>
      </c>
      <c r="C244" s="9">
        <v>0</v>
      </c>
    </row>
    <row r="245" spans="1:3" x14ac:dyDescent="0.3">
      <c r="A245" s="10">
        <v>30111000500</v>
      </c>
      <c r="B245" s="9">
        <v>100</v>
      </c>
      <c r="C245" s="9">
        <v>0</v>
      </c>
    </row>
    <row r="246" spans="1:3" x14ac:dyDescent="0.3">
      <c r="A246" s="10">
        <v>30111000600</v>
      </c>
      <c r="B246" s="9">
        <v>100</v>
      </c>
      <c r="C246" s="9">
        <v>0</v>
      </c>
    </row>
    <row r="247" spans="1:3" x14ac:dyDescent="0.3">
      <c r="A247" s="10">
        <v>30111000701</v>
      </c>
      <c r="B247" s="9">
        <v>100</v>
      </c>
      <c r="C247" s="9">
        <v>0</v>
      </c>
    </row>
    <row r="248" spans="1:3" x14ac:dyDescent="0.3">
      <c r="A248" s="10">
        <v>30111000702</v>
      </c>
      <c r="B248" s="9">
        <v>100</v>
      </c>
      <c r="C248" s="9">
        <v>0</v>
      </c>
    </row>
    <row r="249" spans="1:3" x14ac:dyDescent="0.3">
      <c r="A249" s="10">
        <v>30111000704</v>
      </c>
      <c r="B249" s="9">
        <v>100</v>
      </c>
      <c r="C249" s="9">
        <v>0</v>
      </c>
    </row>
    <row r="250" spans="1:3" x14ac:dyDescent="0.3">
      <c r="A250" s="10">
        <v>30111000705</v>
      </c>
      <c r="B250" s="9">
        <v>100</v>
      </c>
      <c r="C250" s="9">
        <v>0</v>
      </c>
    </row>
    <row r="251" spans="1:3" x14ac:dyDescent="0.3">
      <c r="A251" s="10">
        <v>30111000706</v>
      </c>
      <c r="B251" s="9">
        <v>100</v>
      </c>
      <c r="C251" s="9">
        <v>0</v>
      </c>
    </row>
    <row r="252" spans="1:3" x14ac:dyDescent="0.3">
      <c r="A252" s="10">
        <v>30111000800</v>
      </c>
      <c r="B252" s="9">
        <v>100</v>
      </c>
      <c r="C252" s="9">
        <v>0</v>
      </c>
    </row>
    <row r="253" spans="1:3" x14ac:dyDescent="0.3">
      <c r="A253" s="10">
        <v>30111000901</v>
      </c>
      <c r="B253" s="9">
        <v>100</v>
      </c>
      <c r="C253" s="9">
        <v>0</v>
      </c>
    </row>
    <row r="254" spans="1:3" x14ac:dyDescent="0.3">
      <c r="A254" s="10">
        <v>30111000902</v>
      </c>
      <c r="B254" s="9">
        <v>100</v>
      </c>
      <c r="C254" s="9">
        <v>0</v>
      </c>
    </row>
    <row r="255" spans="1:3" x14ac:dyDescent="0.3">
      <c r="A255" s="10">
        <v>30111001000</v>
      </c>
      <c r="B255" s="9">
        <v>100</v>
      </c>
      <c r="C255" s="9">
        <v>0</v>
      </c>
    </row>
    <row r="256" spans="1:3" x14ac:dyDescent="0.3">
      <c r="A256" s="10">
        <v>30111001100</v>
      </c>
      <c r="B256" s="9">
        <v>100</v>
      </c>
      <c r="C256" s="9">
        <v>0</v>
      </c>
    </row>
    <row r="257" spans="1:3" x14ac:dyDescent="0.3">
      <c r="A257" s="10">
        <v>30111001200</v>
      </c>
      <c r="B257" s="9">
        <v>100</v>
      </c>
      <c r="C257" s="9">
        <v>0</v>
      </c>
    </row>
    <row r="258" spans="1:3" x14ac:dyDescent="0.3">
      <c r="A258" s="10">
        <v>30111001300</v>
      </c>
      <c r="B258" s="9">
        <v>100</v>
      </c>
      <c r="C258" s="9">
        <v>0</v>
      </c>
    </row>
    <row r="259" spans="1:3" x14ac:dyDescent="0.3">
      <c r="A259" s="10">
        <v>30111001401</v>
      </c>
      <c r="B259" s="9">
        <v>100</v>
      </c>
      <c r="C259" s="9">
        <v>0</v>
      </c>
    </row>
    <row r="260" spans="1:3" x14ac:dyDescent="0.3">
      <c r="A260" s="10">
        <v>30111001402</v>
      </c>
      <c r="B260" s="9">
        <v>96.5</v>
      </c>
      <c r="C260" s="9">
        <v>3.5</v>
      </c>
    </row>
    <row r="261" spans="1:3" x14ac:dyDescent="0.3">
      <c r="A261" s="10">
        <v>30111001501</v>
      </c>
      <c r="B261" s="9">
        <v>100</v>
      </c>
      <c r="C261" s="9">
        <v>0</v>
      </c>
    </row>
    <row r="262" spans="1:3" x14ac:dyDescent="0.3">
      <c r="A262" s="10">
        <v>30111001502</v>
      </c>
      <c r="B262" s="9">
        <v>89.7</v>
      </c>
      <c r="C262" s="9">
        <v>10.3</v>
      </c>
    </row>
    <row r="263" spans="1:3" x14ac:dyDescent="0.3">
      <c r="A263" s="10">
        <v>30111001702</v>
      </c>
      <c r="B263" s="9">
        <v>100</v>
      </c>
      <c r="C263" s="9">
        <v>0</v>
      </c>
    </row>
    <row r="264" spans="1:3" x14ac:dyDescent="0.3">
      <c r="A264" s="10">
        <v>30111001703</v>
      </c>
      <c r="B264" s="9">
        <v>100</v>
      </c>
      <c r="C264" s="9">
        <v>0</v>
      </c>
    </row>
    <row r="265" spans="1:3" x14ac:dyDescent="0.3">
      <c r="A265" s="10">
        <v>30111001704</v>
      </c>
      <c r="B265" s="9">
        <v>100</v>
      </c>
      <c r="C265" s="9">
        <v>0</v>
      </c>
    </row>
    <row r="266" spans="1:3" x14ac:dyDescent="0.3">
      <c r="A266" s="10">
        <v>30111001801</v>
      </c>
      <c r="B266" s="9">
        <v>100</v>
      </c>
      <c r="C266" s="9">
        <v>0</v>
      </c>
    </row>
    <row r="267" spans="1:3" x14ac:dyDescent="0.3">
      <c r="A267" s="10">
        <v>30111001802</v>
      </c>
      <c r="B267" s="9">
        <v>100</v>
      </c>
      <c r="C267" s="9">
        <v>0</v>
      </c>
    </row>
    <row r="268" spans="1:3" x14ac:dyDescent="0.3">
      <c r="A268" s="10">
        <v>30111001803</v>
      </c>
      <c r="B268" s="9">
        <v>100</v>
      </c>
      <c r="C268" s="9">
        <v>0</v>
      </c>
    </row>
    <row r="269" spans="1:3" x14ac:dyDescent="0.3">
      <c r="A269" s="10">
        <v>30111001804</v>
      </c>
      <c r="B269" s="9">
        <v>100</v>
      </c>
      <c r="C269" s="9">
        <v>0</v>
      </c>
    </row>
    <row r="270" spans="1:3" x14ac:dyDescent="0.3">
      <c r="A270" s="10">
        <v>30111001901</v>
      </c>
      <c r="B270" s="9">
        <v>100</v>
      </c>
      <c r="C270" s="9">
        <v>0</v>
      </c>
    </row>
    <row r="271" spans="1:3" x14ac:dyDescent="0.3">
      <c r="A271" s="10">
        <v>30111001902</v>
      </c>
      <c r="B271" s="9">
        <v>100</v>
      </c>
      <c r="C271" s="9">
        <v>0</v>
      </c>
    </row>
    <row r="272" spans="1:3" x14ac:dyDescent="0.3">
      <c r="A272" s="10">
        <v>30111940000</v>
      </c>
      <c r="B272" s="9">
        <v>93.7</v>
      </c>
      <c r="C272" s="9">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17"/>
  <sheetViews>
    <sheetView topLeftCell="D1" zoomScale="90" zoomScaleNormal="90" workbookViewId="0">
      <selection activeCell="CH14" sqref="CH14"/>
    </sheetView>
  </sheetViews>
  <sheetFormatPr defaultRowHeight="14.4" x14ac:dyDescent="0.3"/>
  <cols>
    <col min="1" max="1" width="65.109375" bestFit="1" customWidth="1"/>
    <col min="2" max="2" width="56" style="15" customWidth="1"/>
    <col min="3" max="3" width="43.33203125" style="15" hidden="1" customWidth="1"/>
    <col min="4" max="4" width="13.6640625" style="62" customWidth="1"/>
    <col min="5" max="5" width="28.44140625" style="186" customWidth="1"/>
    <col min="6" max="6" width="18.109375" style="186" customWidth="1"/>
    <col min="7" max="7" width="10.44140625" style="188" customWidth="1"/>
    <col min="8" max="81" width="18.109375" style="242" hidden="1" customWidth="1"/>
    <col min="82" max="86" width="18.109375" style="242" customWidth="1"/>
    <col min="87" max="87" width="10.88671875" customWidth="1"/>
    <col min="88" max="88" width="5" customWidth="1"/>
    <col min="89" max="89" width="31.5546875" bestFit="1" customWidth="1"/>
    <col min="90" max="90" width="11.44140625" bestFit="1" customWidth="1"/>
    <col min="91" max="91" width="3.44140625" customWidth="1"/>
    <col min="92" max="92" width="19.33203125" customWidth="1"/>
    <col min="93" max="93" width="12" customWidth="1"/>
    <col min="94" max="94" width="12.33203125" customWidth="1"/>
  </cols>
  <sheetData>
    <row r="1" spans="1:94" ht="15" thickBot="1" x14ac:dyDescent="0.35">
      <c r="B1" s="15" t="s">
        <v>1461</v>
      </c>
      <c r="CK1" s="44"/>
      <c r="CL1" s="44"/>
    </row>
    <row r="2" spans="1:94" ht="72" x14ac:dyDescent="0.3">
      <c r="A2" s="30" t="s">
        <v>883</v>
      </c>
      <c r="B2" s="240" t="s">
        <v>1462</v>
      </c>
      <c r="C2" s="224" t="s">
        <v>1663</v>
      </c>
      <c r="D2" s="225" t="s">
        <v>1463</v>
      </c>
      <c r="E2" s="226" t="s">
        <v>1664</v>
      </c>
      <c r="F2" s="226" t="s">
        <v>1422</v>
      </c>
      <c r="G2" s="224" t="s">
        <v>1421</v>
      </c>
      <c r="H2" s="243" t="s">
        <v>1069</v>
      </c>
      <c r="I2" s="243" t="s">
        <v>1067</v>
      </c>
      <c r="J2" s="243" t="s">
        <v>1068</v>
      </c>
      <c r="K2" s="243" t="s">
        <v>1038</v>
      </c>
      <c r="L2" s="243" t="s">
        <v>1064</v>
      </c>
      <c r="M2" s="243" t="s">
        <v>1065</v>
      </c>
      <c r="N2" s="243" t="s">
        <v>1071</v>
      </c>
      <c r="O2" s="243" t="s">
        <v>1078</v>
      </c>
      <c r="P2" s="243" t="s">
        <v>1080</v>
      </c>
      <c r="Q2" s="243" t="s">
        <v>1088</v>
      </c>
      <c r="R2" s="243" t="s">
        <v>1087</v>
      </c>
      <c r="S2" s="243" t="s">
        <v>1087</v>
      </c>
      <c r="T2" s="243" t="s">
        <v>1099</v>
      </c>
      <c r="U2" s="243" t="s">
        <v>1217</v>
      </c>
      <c r="V2" s="243" t="s">
        <v>1221</v>
      </c>
      <c r="W2" s="243" t="s">
        <v>1204</v>
      </c>
      <c r="X2" s="243" t="s">
        <v>1223</v>
      </c>
      <c r="Y2" s="243" t="s">
        <v>1227</v>
      </c>
      <c r="Z2" s="243" t="s">
        <v>1228</v>
      </c>
      <c r="AA2" s="243" t="s">
        <v>1232</v>
      </c>
      <c r="AB2" s="243" t="s">
        <v>1234</v>
      </c>
      <c r="AC2" s="243" t="s">
        <v>1445</v>
      </c>
      <c r="AD2" s="243" t="s">
        <v>1446</v>
      </c>
      <c r="AE2" s="243" t="s">
        <v>1448</v>
      </c>
      <c r="AF2" s="243" t="s">
        <v>1449</v>
      </c>
      <c r="AG2" s="243" t="s">
        <v>1413</v>
      </c>
      <c r="AH2" s="243" t="s">
        <v>1452</v>
      </c>
      <c r="AI2" s="243" t="s">
        <v>1453</v>
      </c>
      <c r="AJ2" s="243" t="s">
        <v>1455</v>
      </c>
      <c r="AK2" s="243" t="s">
        <v>1456</v>
      </c>
      <c r="AL2" s="243" t="s">
        <v>1459</v>
      </c>
      <c r="AM2" s="243" t="s">
        <v>1478</v>
      </c>
      <c r="AN2" s="243" t="s">
        <v>1480</v>
      </c>
      <c r="AO2" s="243" t="s">
        <v>1482</v>
      </c>
      <c r="AP2" s="243" t="s">
        <v>1557</v>
      </c>
      <c r="AQ2" s="243" t="s">
        <v>1560</v>
      </c>
      <c r="AR2" s="243" t="s">
        <v>1561</v>
      </c>
      <c r="AS2" s="243" t="s">
        <v>1563</v>
      </c>
      <c r="AT2" s="243" t="s">
        <v>1565</v>
      </c>
      <c r="AU2" s="243" t="s">
        <v>1666</v>
      </c>
      <c r="AV2" s="243" t="s">
        <v>1670</v>
      </c>
      <c r="AW2" s="243" t="s">
        <v>1671</v>
      </c>
      <c r="AX2" s="243" t="s">
        <v>1721</v>
      </c>
      <c r="AY2" s="243" t="s">
        <v>1724</v>
      </c>
      <c r="AZ2" s="243" t="s">
        <v>1732</v>
      </c>
      <c r="BA2" s="243" t="s">
        <v>1733</v>
      </c>
      <c r="BB2" s="243" t="s">
        <v>1735</v>
      </c>
      <c r="BC2" s="243" t="s">
        <v>1737</v>
      </c>
      <c r="BD2" s="243" t="s">
        <v>1729</v>
      </c>
      <c r="BE2" s="243" t="s">
        <v>1744</v>
      </c>
      <c r="BF2" s="243" t="s">
        <v>1746</v>
      </c>
      <c r="BG2" s="243" t="s">
        <v>1749</v>
      </c>
      <c r="BH2" s="243" t="s">
        <v>1750</v>
      </c>
      <c r="BI2" s="243" t="s">
        <v>1752</v>
      </c>
      <c r="BJ2" s="243" t="s">
        <v>1743</v>
      </c>
      <c r="BK2" s="243" t="s">
        <v>1755</v>
      </c>
      <c r="BL2" s="243" t="s">
        <v>1757</v>
      </c>
      <c r="BM2" s="243" t="s">
        <v>1762</v>
      </c>
      <c r="BN2" s="243" t="s">
        <v>1763</v>
      </c>
      <c r="BO2" s="243" t="s">
        <v>1764</v>
      </c>
      <c r="BP2" s="243" t="s">
        <v>1790</v>
      </c>
      <c r="BQ2" s="243" t="s">
        <v>1820</v>
      </c>
      <c r="BR2" s="243" t="s">
        <v>1822</v>
      </c>
      <c r="BS2" s="243" t="s">
        <v>1826</v>
      </c>
      <c r="BT2" s="243" t="s">
        <v>1827</v>
      </c>
      <c r="BU2" s="243" t="s">
        <v>1829</v>
      </c>
      <c r="BV2" s="243" t="s">
        <v>1831</v>
      </c>
      <c r="BW2" s="243" t="s">
        <v>1941</v>
      </c>
      <c r="BX2" s="243" t="s">
        <v>1941</v>
      </c>
      <c r="BY2" s="243" t="s">
        <v>1943</v>
      </c>
      <c r="BZ2" s="243" t="s">
        <v>1945</v>
      </c>
      <c r="CA2" s="243" t="s">
        <v>1948</v>
      </c>
      <c r="CB2" s="243" t="s">
        <v>1949</v>
      </c>
      <c r="CC2" s="243" t="s">
        <v>1955</v>
      </c>
      <c r="CD2" s="243" t="s">
        <v>1957</v>
      </c>
      <c r="CE2" s="243" t="s">
        <v>1959</v>
      </c>
      <c r="CF2" s="243" t="s">
        <v>1961</v>
      </c>
      <c r="CG2" s="243" t="s">
        <v>1963</v>
      </c>
      <c r="CH2" s="243" t="s">
        <v>1964</v>
      </c>
      <c r="CI2" s="223" t="s">
        <v>771</v>
      </c>
      <c r="CK2" s="38" t="s">
        <v>1665</v>
      </c>
      <c r="CL2" s="39">
        <f>+'State Rank'!F4</f>
        <v>62.7</v>
      </c>
      <c r="CN2" s="139" t="s">
        <v>1418</v>
      </c>
      <c r="CO2" s="83" t="s">
        <v>775</v>
      </c>
      <c r="CP2" s="83" t="s">
        <v>771</v>
      </c>
    </row>
    <row r="3" spans="1:94" ht="43.2" x14ac:dyDescent="0.3">
      <c r="A3" s="241" t="s">
        <v>880</v>
      </c>
      <c r="B3" s="182" t="s">
        <v>1464</v>
      </c>
      <c r="C3" s="227" t="s">
        <v>1465</v>
      </c>
      <c r="D3" s="228">
        <v>3886</v>
      </c>
      <c r="E3" s="229">
        <f>(402+2)/3720</f>
        <v>0.1086021505376344</v>
      </c>
      <c r="F3" s="229">
        <f>8783/10772</f>
        <v>0.81535462309691797</v>
      </c>
      <c r="G3" s="236">
        <v>28.2</v>
      </c>
      <c r="H3" s="244">
        <v>3.9</v>
      </c>
      <c r="I3" s="244">
        <v>4.0999999999999996</v>
      </c>
      <c r="J3" s="244">
        <v>2.1</v>
      </c>
      <c r="K3" s="244">
        <v>4.4000000000000004</v>
      </c>
      <c r="L3" s="244">
        <v>4.5</v>
      </c>
      <c r="M3" s="244">
        <v>4.5999999999999996</v>
      </c>
      <c r="N3" s="244">
        <v>4.7</v>
      </c>
      <c r="O3" s="244">
        <v>4.8</v>
      </c>
      <c r="P3" s="244">
        <v>5</v>
      </c>
      <c r="Q3" s="244">
        <v>5.2</v>
      </c>
      <c r="R3" s="244">
        <v>5.3</v>
      </c>
      <c r="S3" s="244">
        <v>5.4</v>
      </c>
      <c r="T3" s="244">
        <v>5.8</v>
      </c>
      <c r="U3" s="244">
        <v>5.8</v>
      </c>
      <c r="V3" s="244">
        <v>5.8</v>
      </c>
      <c r="W3" s="244">
        <v>5.9</v>
      </c>
      <c r="X3" s="244">
        <v>5.9</v>
      </c>
      <c r="Y3" s="244">
        <v>6.1</v>
      </c>
      <c r="Z3" s="244">
        <v>6.1</v>
      </c>
      <c r="AA3" s="244">
        <v>6.2</v>
      </c>
      <c r="AB3" s="244">
        <v>6.3</v>
      </c>
      <c r="AC3" s="244">
        <v>6.3</v>
      </c>
      <c r="AD3" s="244">
        <v>6.4</v>
      </c>
      <c r="AE3" s="244">
        <v>6.4</v>
      </c>
      <c r="AF3" s="244">
        <v>6.5</v>
      </c>
      <c r="AG3" s="244">
        <v>6.5</v>
      </c>
      <c r="AH3" s="244">
        <v>6.6</v>
      </c>
      <c r="AI3" s="244">
        <v>6.6</v>
      </c>
      <c r="AJ3" s="244">
        <v>6.7</v>
      </c>
      <c r="AK3" s="244">
        <v>6.7</v>
      </c>
      <c r="AL3" s="244">
        <v>6.8</v>
      </c>
      <c r="AM3" s="244">
        <v>6.8</v>
      </c>
      <c r="AN3" s="247">
        <v>7</v>
      </c>
      <c r="AO3" s="247">
        <v>7</v>
      </c>
      <c r="AP3" s="247">
        <v>7</v>
      </c>
      <c r="AQ3" s="247">
        <v>7.1</v>
      </c>
      <c r="AR3" s="247">
        <v>7.2</v>
      </c>
      <c r="AS3" s="247">
        <v>7.2</v>
      </c>
      <c r="AT3" s="247">
        <v>7.2</v>
      </c>
      <c r="AU3" s="247">
        <v>7.2</v>
      </c>
      <c r="AV3" s="247">
        <v>7.3</v>
      </c>
      <c r="AW3" s="247">
        <v>7.3</v>
      </c>
      <c r="AX3" s="247">
        <v>7.3</v>
      </c>
      <c r="AY3" s="247">
        <v>7.4</v>
      </c>
      <c r="AZ3" s="247">
        <v>7.4</v>
      </c>
      <c r="BA3" s="247">
        <v>7.4</v>
      </c>
      <c r="BB3" s="247">
        <v>7.5</v>
      </c>
      <c r="BC3" s="247">
        <v>11</v>
      </c>
      <c r="BD3" s="247">
        <v>11.5</v>
      </c>
      <c r="BE3" s="247">
        <v>13</v>
      </c>
      <c r="BF3" s="247">
        <v>13.5</v>
      </c>
      <c r="BG3" s="247">
        <v>14.2</v>
      </c>
      <c r="BH3" s="247">
        <v>14.9</v>
      </c>
      <c r="BI3" s="247">
        <v>15.9</v>
      </c>
      <c r="BJ3" s="247">
        <v>16</v>
      </c>
      <c r="BK3" s="247">
        <v>16.2</v>
      </c>
      <c r="BL3" s="247">
        <v>16.600000000000001</v>
      </c>
      <c r="BM3" s="247">
        <v>17</v>
      </c>
      <c r="BN3" s="247">
        <v>17</v>
      </c>
      <c r="BO3" s="247">
        <v>17.2</v>
      </c>
      <c r="BP3" s="247">
        <v>17.3</v>
      </c>
      <c r="BQ3" s="247">
        <v>17.600000000000001</v>
      </c>
      <c r="BR3" s="247">
        <v>17.600000000000001</v>
      </c>
      <c r="BS3" s="247">
        <v>17.600000000000001</v>
      </c>
      <c r="BT3" s="247">
        <v>17.899999999999999</v>
      </c>
      <c r="BU3" s="247">
        <v>18</v>
      </c>
      <c r="BV3" s="247">
        <v>18.100000000000001</v>
      </c>
      <c r="BW3" s="247">
        <v>18.2</v>
      </c>
      <c r="BX3" s="247">
        <v>18.2</v>
      </c>
      <c r="BY3" s="247">
        <v>18.2</v>
      </c>
      <c r="BZ3" s="247">
        <v>18.399999999999999</v>
      </c>
      <c r="CA3" s="247">
        <v>18.600000000000001</v>
      </c>
      <c r="CB3" s="247">
        <v>18.7</v>
      </c>
      <c r="CC3" s="247">
        <v>18.899999999999999</v>
      </c>
      <c r="CD3" s="247">
        <v>18.899999999999999</v>
      </c>
      <c r="CE3" s="247">
        <v>18.899999999999999</v>
      </c>
      <c r="CF3" s="247">
        <v>19.100000000000001</v>
      </c>
      <c r="CG3" s="247">
        <v>19.399999999999999</v>
      </c>
      <c r="CH3" s="247">
        <v>19.399999999999999</v>
      </c>
      <c r="CI3" s="351">
        <v>1</v>
      </c>
      <c r="CK3" s="29" t="s">
        <v>1672</v>
      </c>
      <c r="CL3" s="349">
        <f>+'State Rank'!F5</f>
        <v>56.5</v>
      </c>
      <c r="CN3" s="222" t="s">
        <v>766</v>
      </c>
      <c r="CO3" s="140" t="s">
        <v>1059</v>
      </c>
      <c r="CP3" s="56">
        <v>1</v>
      </c>
    </row>
    <row r="4" spans="1:94" ht="43.2" x14ac:dyDescent="0.3">
      <c r="A4" s="238" t="s">
        <v>876</v>
      </c>
      <c r="B4" s="230" t="s">
        <v>1466</v>
      </c>
      <c r="C4" s="230" t="s">
        <v>1467</v>
      </c>
      <c r="D4" s="231">
        <v>2437</v>
      </c>
      <c r="E4" s="232">
        <f>(195+8)/2270</f>
        <v>8.9427312775330392E-2</v>
      </c>
      <c r="F4" s="232">
        <f>5820/7184</f>
        <v>0.81013363028953234</v>
      </c>
      <c r="G4" s="237">
        <v>29.1</v>
      </c>
      <c r="H4" s="245">
        <v>2</v>
      </c>
      <c r="I4" s="245">
        <v>2.1</v>
      </c>
      <c r="J4" s="245">
        <v>2.2000000000000002</v>
      </c>
      <c r="K4" s="245">
        <v>2.2000000000000002</v>
      </c>
      <c r="L4" s="245">
        <v>2.2999999999999998</v>
      </c>
      <c r="M4" s="245">
        <v>2.2999999999999998</v>
      </c>
      <c r="N4" s="245">
        <v>2.4</v>
      </c>
      <c r="O4" s="245">
        <v>2.4</v>
      </c>
      <c r="P4" s="245">
        <v>2.5</v>
      </c>
      <c r="Q4" s="245">
        <v>2.7</v>
      </c>
      <c r="R4" s="245">
        <v>2.7</v>
      </c>
      <c r="S4" s="245">
        <v>2.8</v>
      </c>
      <c r="T4" s="245">
        <v>2.9</v>
      </c>
      <c r="U4" s="245">
        <v>3</v>
      </c>
      <c r="V4" s="245">
        <v>3</v>
      </c>
      <c r="W4" s="245">
        <v>3</v>
      </c>
      <c r="X4" s="245">
        <v>3.1</v>
      </c>
      <c r="Y4" s="245">
        <v>3.2</v>
      </c>
      <c r="Z4" s="245">
        <v>3.2</v>
      </c>
      <c r="AA4" s="245">
        <v>3.2</v>
      </c>
      <c r="AB4" s="245">
        <v>3.3</v>
      </c>
      <c r="AC4" s="245">
        <v>3.3</v>
      </c>
      <c r="AD4" s="245">
        <v>3.4</v>
      </c>
      <c r="AE4" s="245">
        <v>3.4</v>
      </c>
      <c r="AF4" s="245">
        <v>3.4</v>
      </c>
      <c r="AG4" s="245">
        <v>3.5</v>
      </c>
      <c r="AH4" s="245">
        <v>3.5</v>
      </c>
      <c r="AI4" s="245">
        <v>3.6</v>
      </c>
      <c r="AJ4" s="245">
        <v>3.6</v>
      </c>
      <c r="AK4" s="245">
        <v>3.6</v>
      </c>
      <c r="AL4" s="245">
        <v>3.7</v>
      </c>
      <c r="AM4" s="245">
        <v>3.7</v>
      </c>
      <c r="AN4" s="248">
        <v>3.8</v>
      </c>
      <c r="AO4" s="248">
        <v>3.8</v>
      </c>
      <c r="AP4" s="248">
        <v>3.8</v>
      </c>
      <c r="AQ4" s="248">
        <v>3.8</v>
      </c>
      <c r="AR4" s="248">
        <v>3.9</v>
      </c>
      <c r="AS4" s="248">
        <v>3.9</v>
      </c>
      <c r="AT4" s="248">
        <v>4</v>
      </c>
      <c r="AU4" s="248">
        <v>4</v>
      </c>
      <c r="AV4" s="248">
        <v>4.0999999999999996</v>
      </c>
      <c r="AW4" s="248">
        <v>4.0999999999999996</v>
      </c>
      <c r="AX4" s="248">
        <v>4.0999999999999996</v>
      </c>
      <c r="AY4" s="248">
        <v>4.2</v>
      </c>
      <c r="AZ4" s="248">
        <v>4.2</v>
      </c>
      <c r="BA4" s="248">
        <v>4.3</v>
      </c>
      <c r="BB4" s="248">
        <v>4.3</v>
      </c>
      <c r="BC4" s="248">
        <v>5</v>
      </c>
      <c r="BD4" s="248">
        <v>5.0999999999999996</v>
      </c>
      <c r="BE4" s="248">
        <v>5.0999999999999996</v>
      </c>
      <c r="BF4" s="248">
        <v>5.0999999999999996</v>
      </c>
      <c r="BG4" s="248">
        <v>5.2</v>
      </c>
      <c r="BH4" s="248">
        <v>5.2</v>
      </c>
      <c r="BI4" s="248">
        <v>5.4</v>
      </c>
      <c r="BJ4" s="248">
        <v>5.5</v>
      </c>
      <c r="BK4" s="248">
        <v>5.5</v>
      </c>
      <c r="BL4" s="248">
        <v>5.5</v>
      </c>
      <c r="BM4" s="248">
        <v>5.6</v>
      </c>
      <c r="BN4" s="248">
        <v>5.6</v>
      </c>
      <c r="BO4" s="248">
        <v>5.6</v>
      </c>
      <c r="BP4" s="248">
        <v>5.7</v>
      </c>
      <c r="BQ4" s="248">
        <v>5.9</v>
      </c>
      <c r="BR4" s="248">
        <v>5.9</v>
      </c>
      <c r="BS4" s="248">
        <v>5.9</v>
      </c>
      <c r="BT4" s="248">
        <v>6</v>
      </c>
      <c r="BU4" s="248">
        <v>6.1</v>
      </c>
      <c r="BV4" s="248">
        <v>6.2</v>
      </c>
      <c r="BW4" s="248">
        <v>6.3</v>
      </c>
      <c r="BX4" s="248">
        <v>6.3</v>
      </c>
      <c r="BY4" s="248">
        <v>6.3</v>
      </c>
      <c r="BZ4" s="248">
        <v>42.3</v>
      </c>
      <c r="CA4" s="248">
        <v>6.5</v>
      </c>
      <c r="CB4" s="248">
        <v>6.6</v>
      </c>
      <c r="CC4" s="248">
        <v>6.7</v>
      </c>
      <c r="CD4" s="248">
        <v>6.8</v>
      </c>
      <c r="CE4" s="248">
        <v>6.9</v>
      </c>
      <c r="CF4" s="248">
        <v>6.9</v>
      </c>
      <c r="CG4" s="248">
        <v>7</v>
      </c>
      <c r="CH4" s="248">
        <v>7</v>
      </c>
      <c r="CI4" s="351">
        <v>1</v>
      </c>
      <c r="CN4" s="222" t="s">
        <v>767</v>
      </c>
      <c r="CO4" s="85" t="s">
        <v>1416</v>
      </c>
      <c r="CP4" s="57">
        <v>2</v>
      </c>
    </row>
    <row r="5" spans="1:94" ht="18.75" customHeight="1" x14ac:dyDescent="0.3">
      <c r="A5" s="241" t="s">
        <v>879</v>
      </c>
      <c r="B5" s="227" t="s">
        <v>1468</v>
      </c>
      <c r="C5" s="227" t="s">
        <v>1469</v>
      </c>
      <c r="D5" s="228">
        <v>15448</v>
      </c>
      <c r="E5" s="229">
        <f>(2755+16)/15149</f>
        <v>0.18291636411644333</v>
      </c>
      <c r="F5" s="229">
        <f>9706/29717</f>
        <v>0.32661439580038359</v>
      </c>
      <c r="G5" s="236">
        <v>40.200000000000003</v>
      </c>
      <c r="H5" s="244">
        <v>27.2</v>
      </c>
      <c r="I5" s="244">
        <v>27.7</v>
      </c>
      <c r="J5" s="244">
        <v>28.1</v>
      </c>
      <c r="K5" s="244">
        <v>28.6</v>
      </c>
      <c r="L5" s="244">
        <v>29.4</v>
      </c>
      <c r="M5" s="244">
        <v>29.5</v>
      </c>
      <c r="N5" s="244">
        <v>29.8</v>
      </c>
      <c r="O5" s="244">
        <v>30</v>
      </c>
      <c r="P5" s="244">
        <v>30.3</v>
      </c>
      <c r="Q5" s="244">
        <v>30.8</v>
      </c>
      <c r="R5" s="244">
        <v>30.9</v>
      </c>
      <c r="S5" s="244">
        <v>31</v>
      </c>
      <c r="T5" s="244">
        <v>32.5</v>
      </c>
      <c r="U5" s="244">
        <v>32.6</v>
      </c>
      <c r="V5" s="244">
        <v>32.700000000000003</v>
      </c>
      <c r="W5" s="244">
        <v>32.9</v>
      </c>
      <c r="X5" s="244">
        <v>33.1</v>
      </c>
      <c r="Y5" s="244">
        <v>34.6</v>
      </c>
      <c r="Z5" s="244">
        <v>34.799999999999997</v>
      </c>
      <c r="AA5" s="244">
        <v>35</v>
      </c>
      <c r="AB5" s="244">
        <v>35.299999999999997</v>
      </c>
      <c r="AC5" s="244">
        <v>35.700000000000003</v>
      </c>
      <c r="AD5" s="244">
        <v>36.4</v>
      </c>
      <c r="AE5" s="244">
        <v>36.4</v>
      </c>
      <c r="AF5" s="244">
        <v>36.5</v>
      </c>
      <c r="AG5" s="244">
        <v>36.6</v>
      </c>
      <c r="AH5" s="244">
        <v>36.799999999999997</v>
      </c>
      <c r="AI5" s="244">
        <v>37</v>
      </c>
      <c r="AJ5" s="244">
        <v>37.4</v>
      </c>
      <c r="AK5" s="244">
        <v>37.4</v>
      </c>
      <c r="AL5" s="244">
        <v>37.6</v>
      </c>
      <c r="AM5" s="244">
        <v>37.700000000000003</v>
      </c>
      <c r="AN5" s="247">
        <v>37.9</v>
      </c>
      <c r="AO5" s="247">
        <v>38</v>
      </c>
      <c r="AP5" s="247">
        <v>38</v>
      </c>
      <c r="AQ5" s="247">
        <v>38.1</v>
      </c>
      <c r="AR5" s="247">
        <v>38.299999999999997</v>
      </c>
      <c r="AS5" s="247">
        <v>38.299999999999997</v>
      </c>
      <c r="AT5" s="247">
        <v>38.299999999999997</v>
      </c>
      <c r="AU5" s="247">
        <v>38.4</v>
      </c>
      <c r="AV5" s="247">
        <v>38.4</v>
      </c>
      <c r="AW5" s="247">
        <v>38.5</v>
      </c>
      <c r="AX5" s="247">
        <v>38.5</v>
      </c>
      <c r="AY5" s="247">
        <v>38.5</v>
      </c>
      <c r="AZ5" s="247">
        <v>38.6</v>
      </c>
      <c r="BA5" s="247">
        <v>38.6</v>
      </c>
      <c r="BB5" s="247">
        <v>38.6</v>
      </c>
      <c r="BC5" s="247">
        <v>40.4</v>
      </c>
      <c r="BD5" s="247">
        <v>40.700000000000003</v>
      </c>
      <c r="BE5" s="247">
        <v>40.799999999999997</v>
      </c>
      <c r="BF5" s="247">
        <v>40.9</v>
      </c>
      <c r="BG5" s="247">
        <v>41</v>
      </c>
      <c r="BH5" s="247">
        <v>41.1</v>
      </c>
      <c r="BI5" s="247">
        <v>41.3</v>
      </c>
      <c r="BJ5" s="247">
        <v>41.4</v>
      </c>
      <c r="BK5" s="247">
        <v>41.4</v>
      </c>
      <c r="BL5" s="247">
        <v>41.5</v>
      </c>
      <c r="BM5" s="247">
        <v>41.6</v>
      </c>
      <c r="BN5" s="247">
        <v>41.6</v>
      </c>
      <c r="BO5" s="247">
        <v>41.7</v>
      </c>
      <c r="BP5" s="247">
        <v>41.8</v>
      </c>
      <c r="BQ5" s="247">
        <v>41.9</v>
      </c>
      <c r="BR5" s="247">
        <v>41.9</v>
      </c>
      <c r="BS5" s="247">
        <v>41.9</v>
      </c>
      <c r="BT5" s="247">
        <v>42</v>
      </c>
      <c r="BU5" s="247">
        <v>42.1</v>
      </c>
      <c r="BV5" s="247">
        <v>42.1</v>
      </c>
      <c r="BW5" s="247">
        <v>42.2</v>
      </c>
      <c r="BX5" s="247">
        <v>42.2</v>
      </c>
      <c r="BY5" s="247">
        <v>42.2</v>
      </c>
      <c r="BZ5" s="247">
        <v>13.5</v>
      </c>
      <c r="CA5" s="247">
        <v>42.4</v>
      </c>
      <c r="CB5" s="247">
        <v>42.5</v>
      </c>
      <c r="CC5" s="247">
        <v>42.6</v>
      </c>
      <c r="CD5" s="247">
        <v>42.6</v>
      </c>
      <c r="CE5" s="247">
        <v>42.6</v>
      </c>
      <c r="CF5" s="247">
        <v>42.7</v>
      </c>
      <c r="CG5" s="247">
        <v>42.8</v>
      </c>
      <c r="CH5" s="247">
        <v>42.8</v>
      </c>
      <c r="CI5" s="57">
        <v>3</v>
      </c>
      <c r="CN5" s="222" t="s">
        <v>769</v>
      </c>
      <c r="CO5" s="86" t="s">
        <v>1058</v>
      </c>
      <c r="CP5" s="58">
        <v>3</v>
      </c>
    </row>
    <row r="6" spans="1:94" ht="14.25" customHeight="1" x14ac:dyDescent="0.3">
      <c r="A6" s="238" t="s">
        <v>878</v>
      </c>
      <c r="B6" s="230" t="s">
        <v>1470</v>
      </c>
      <c r="C6" s="230" t="s">
        <v>1471</v>
      </c>
      <c r="D6" s="231">
        <v>1037</v>
      </c>
      <c r="E6" s="232">
        <f>34/994</f>
        <v>3.4205231388329982E-2</v>
      </c>
      <c r="F6" s="232">
        <f>2982/3187</f>
        <v>0.93567618449952938</v>
      </c>
      <c r="G6" s="237">
        <v>25.8</v>
      </c>
      <c r="H6" s="245">
        <v>2.6</v>
      </c>
      <c r="I6" s="245">
        <v>2.8</v>
      </c>
      <c r="J6" s="245">
        <v>3.1</v>
      </c>
      <c r="K6" s="245">
        <v>3.1</v>
      </c>
      <c r="L6" s="245">
        <v>3.5</v>
      </c>
      <c r="M6" s="245">
        <v>3.5</v>
      </c>
      <c r="N6" s="245">
        <v>3.5</v>
      </c>
      <c r="O6" s="245">
        <v>3.7</v>
      </c>
      <c r="P6" s="245">
        <v>4</v>
      </c>
      <c r="Q6" s="245">
        <v>4.2</v>
      </c>
      <c r="R6" s="245">
        <v>4.2</v>
      </c>
      <c r="S6" s="245">
        <v>4.2</v>
      </c>
      <c r="T6" s="245">
        <v>4.5999999999999996</v>
      </c>
      <c r="U6" s="245">
        <v>4.5999999999999996</v>
      </c>
      <c r="V6" s="245">
        <v>4.7</v>
      </c>
      <c r="W6" s="245">
        <v>4.7</v>
      </c>
      <c r="X6" s="245">
        <v>4.7</v>
      </c>
      <c r="Y6" s="245">
        <v>4.7</v>
      </c>
      <c r="Z6" s="245">
        <v>4.7</v>
      </c>
      <c r="AA6" s="245">
        <v>4.8</v>
      </c>
      <c r="AB6" s="245">
        <v>4.8</v>
      </c>
      <c r="AC6" s="245">
        <v>4.8</v>
      </c>
      <c r="AD6" s="245">
        <v>4.9000000000000004</v>
      </c>
      <c r="AE6" s="245">
        <v>4.9000000000000004</v>
      </c>
      <c r="AF6" s="245">
        <v>4.9000000000000004</v>
      </c>
      <c r="AG6" s="245">
        <v>5.0999999999999996</v>
      </c>
      <c r="AH6" s="245">
        <v>5.0999999999999996</v>
      </c>
      <c r="AI6" s="245">
        <v>5.0999999999999996</v>
      </c>
      <c r="AJ6" s="245">
        <v>5.3</v>
      </c>
      <c r="AK6" s="245">
        <v>5.3</v>
      </c>
      <c r="AL6" s="245">
        <v>5.3</v>
      </c>
      <c r="AM6" s="245">
        <v>5.3</v>
      </c>
      <c r="AN6" s="248">
        <v>5.5</v>
      </c>
      <c r="AO6" s="248">
        <v>5.5</v>
      </c>
      <c r="AP6" s="248">
        <v>5.6</v>
      </c>
      <c r="AQ6" s="248">
        <v>5.6</v>
      </c>
      <c r="AR6" s="248">
        <v>5.7</v>
      </c>
      <c r="AS6" s="248">
        <v>5.7</v>
      </c>
      <c r="AT6" s="248">
        <v>5.7</v>
      </c>
      <c r="AU6" s="248">
        <v>5.7</v>
      </c>
      <c r="AV6" s="248">
        <v>5.8</v>
      </c>
      <c r="AW6" s="248">
        <v>5.8</v>
      </c>
      <c r="AX6" s="248">
        <v>5.9</v>
      </c>
      <c r="AY6" s="248">
        <v>5.9</v>
      </c>
      <c r="AZ6" s="248">
        <v>6</v>
      </c>
      <c r="BA6" s="248">
        <v>6</v>
      </c>
      <c r="BB6" s="248">
        <v>6.2</v>
      </c>
      <c r="BC6" s="248">
        <v>6.3</v>
      </c>
      <c r="BD6" s="248">
        <v>6.4</v>
      </c>
      <c r="BE6" s="248">
        <v>6.5</v>
      </c>
      <c r="BF6" s="248">
        <v>6.5</v>
      </c>
      <c r="BG6" s="248">
        <v>6.7</v>
      </c>
      <c r="BH6" s="248">
        <v>6.9</v>
      </c>
      <c r="BI6" s="248">
        <v>7.2</v>
      </c>
      <c r="BJ6" s="248">
        <v>7.2</v>
      </c>
      <c r="BK6" s="248">
        <v>7.2</v>
      </c>
      <c r="BL6" s="248">
        <v>7.3</v>
      </c>
      <c r="BM6" s="248">
        <v>7.3</v>
      </c>
      <c r="BN6" s="248">
        <v>7.3</v>
      </c>
      <c r="BO6" s="248">
        <v>7.5</v>
      </c>
      <c r="BP6" s="248">
        <v>7.6</v>
      </c>
      <c r="BQ6" s="248">
        <v>8.1</v>
      </c>
      <c r="BR6" s="248">
        <v>8.8000000000000007</v>
      </c>
      <c r="BS6" s="248">
        <v>9.6999999999999993</v>
      </c>
      <c r="BT6" s="248">
        <v>11.5</v>
      </c>
      <c r="BU6" s="248">
        <v>12.3</v>
      </c>
      <c r="BV6" s="248">
        <v>12.5</v>
      </c>
      <c r="BW6" s="248">
        <v>12.9</v>
      </c>
      <c r="BX6" s="248">
        <v>12.9</v>
      </c>
      <c r="BY6" s="248">
        <v>13.1</v>
      </c>
      <c r="BZ6" s="248">
        <v>30.1</v>
      </c>
      <c r="CA6" s="248">
        <v>14.1</v>
      </c>
      <c r="CB6" s="248">
        <v>14.3</v>
      </c>
      <c r="CC6" s="248">
        <v>14.4</v>
      </c>
      <c r="CD6" s="248">
        <v>14.8</v>
      </c>
      <c r="CE6" s="248">
        <v>15</v>
      </c>
      <c r="CF6" s="248">
        <v>15.4</v>
      </c>
      <c r="CG6" s="248">
        <v>15.4</v>
      </c>
      <c r="CH6" s="248">
        <v>15.4</v>
      </c>
      <c r="CI6" s="351">
        <v>1</v>
      </c>
      <c r="CN6" s="222" t="s">
        <v>772</v>
      </c>
      <c r="CO6" s="86" t="s">
        <v>1417</v>
      </c>
      <c r="CP6" s="59">
        <v>4</v>
      </c>
    </row>
    <row r="7" spans="1:94" ht="57.6" x14ac:dyDescent="0.3">
      <c r="A7" s="241" t="s">
        <v>882</v>
      </c>
      <c r="B7" s="227" t="s">
        <v>1472</v>
      </c>
      <c r="C7" s="227" t="s">
        <v>1473</v>
      </c>
      <c r="D7" s="228">
        <v>3858</v>
      </c>
      <c r="E7" s="229">
        <f>(96+2)/3777</f>
        <v>2.5946518400847232E-2</v>
      </c>
      <c r="F7" s="229">
        <f>7190/10319</f>
        <v>0.69677294311464288</v>
      </c>
      <c r="G7" s="236">
        <v>30.3</v>
      </c>
      <c r="H7" s="244">
        <v>8.9</v>
      </c>
      <c r="I7" s="244">
        <v>9.1999999999999993</v>
      </c>
      <c r="J7" s="244">
        <v>4.3</v>
      </c>
      <c r="K7" s="244">
        <v>9.6999999999999993</v>
      </c>
      <c r="L7" s="244">
        <v>10.4</v>
      </c>
      <c r="M7" s="244">
        <v>10.5</v>
      </c>
      <c r="N7" s="244">
        <v>10.8</v>
      </c>
      <c r="O7" s="244">
        <v>11</v>
      </c>
      <c r="P7" s="244">
        <v>11.2</v>
      </c>
      <c r="Q7" s="244">
        <v>11.6</v>
      </c>
      <c r="R7" s="244">
        <v>11.8</v>
      </c>
      <c r="S7" s="244">
        <v>12</v>
      </c>
      <c r="T7" s="244">
        <v>12.6</v>
      </c>
      <c r="U7" s="244">
        <v>12.7</v>
      </c>
      <c r="V7" s="244">
        <v>12.7</v>
      </c>
      <c r="W7" s="244">
        <v>12.7</v>
      </c>
      <c r="X7" s="244">
        <v>12.8</v>
      </c>
      <c r="Y7" s="244">
        <v>13.1</v>
      </c>
      <c r="Z7" s="244">
        <v>13.2</v>
      </c>
      <c r="AA7" s="244">
        <v>13.3</v>
      </c>
      <c r="AB7" s="244">
        <v>13.3</v>
      </c>
      <c r="AC7" s="244">
        <v>13.3</v>
      </c>
      <c r="AD7" s="244">
        <v>13.7</v>
      </c>
      <c r="AE7" s="244">
        <v>13.7</v>
      </c>
      <c r="AF7" s="244">
        <v>13.7</v>
      </c>
      <c r="AG7" s="244">
        <v>13.8</v>
      </c>
      <c r="AH7" s="244">
        <v>14</v>
      </c>
      <c r="AI7" s="244">
        <v>14.1</v>
      </c>
      <c r="AJ7" s="244">
        <v>14.4</v>
      </c>
      <c r="AK7" s="244">
        <v>14.4</v>
      </c>
      <c r="AL7" s="244">
        <v>14.5</v>
      </c>
      <c r="AM7" s="244">
        <v>14.5</v>
      </c>
      <c r="AN7" s="247">
        <v>14.7</v>
      </c>
      <c r="AO7" s="247">
        <v>14.7</v>
      </c>
      <c r="AP7" s="247">
        <v>14.7</v>
      </c>
      <c r="AQ7" s="247">
        <v>14.8</v>
      </c>
      <c r="AR7" s="247">
        <v>15</v>
      </c>
      <c r="AS7" s="247">
        <v>15</v>
      </c>
      <c r="AT7" s="247">
        <v>15.1</v>
      </c>
      <c r="AU7" s="247">
        <v>15.1</v>
      </c>
      <c r="AV7" s="247">
        <v>15.6</v>
      </c>
      <c r="AW7" s="247">
        <v>16.399999999999999</v>
      </c>
      <c r="AX7" s="247">
        <v>16.5</v>
      </c>
      <c r="AY7" s="247">
        <v>16.600000000000001</v>
      </c>
      <c r="AZ7" s="247">
        <v>16.600000000000001</v>
      </c>
      <c r="BA7" s="247">
        <v>16.7</v>
      </c>
      <c r="BB7" s="247">
        <v>16.7</v>
      </c>
      <c r="BC7" s="247">
        <v>23.5</v>
      </c>
      <c r="BD7" s="247">
        <v>24.5</v>
      </c>
      <c r="BE7" s="247">
        <v>25.4</v>
      </c>
      <c r="BF7" s="247">
        <v>26.1</v>
      </c>
      <c r="BG7" s="247">
        <v>26.6</v>
      </c>
      <c r="BH7" s="247">
        <v>27.1</v>
      </c>
      <c r="BI7" s="247">
        <v>27.5</v>
      </c>
      <c r="BJ7" s="247">
        <v>27.6</v>
      </c>
      <c r="BK7" s="247">
        <v>28</v>
      </c>
      <c r="BL7" s="247">
        <v>28.2</v>
      </c>
      <c r="BM7" s="247">
        <v>28.5</v>
      </c>
      <c r="BN7" s="247">
        <v>28.5</v>
      </c>
      <c r="BO7" s="247">
        <v>28.8</v>
      </c>
      <c r="BP7" s="247">
        <v>28.9</v>
      </c>
      <c r="BQ7" s="247">
        <v>29.2</v>
      </c>
      <c r="BR7" s="247">
        <v>29.2</v>
      </c>
      <c r="BS7" s="247">
        <v>29.3</v>
      </c>
      <c r="BT7" s="247">
        <v>29.6</v>
      </c>
      <c r="BU7" s="247">
        <v>29.7</v>
      </c>
      <c r="BV7" s="247">
        <v>29.7</v>
      </c>
      <c r="BW7" s="247">
        <v>29.9</v>
      </c>
      <c r="BX7" s="247">
        <v>29.9</v>
      </c>
      <c r="BY7" s="247">
        <v>30</v>
      </c>
      <c r="BZ7" s="247">
        <v>4.7</v>
      </c>
      <c r="CA7" s="247">
        <v>30.3</v>
      </c>
      <c r="CB7" s="247">
        <v>30.4</v>
      </c>
      <c r="CC7" s="247">
        <v>30.8</v>
      </c>
      <c r="CD7" s="247">
        <v>30.9</v>
      </c>
      <c r="CE7" s="247">
        <v>31</v>
      </c>
      <c r="CF7" s="247">
        <v>31.1</v>
      </c>
      <c r="CG7" s="247">
        <v>31.2</v>
      </c>
      <c r="CH7" s="247">
        <v>31.2</v>
      </c>
      <c r="CI7" s="56">
        <v>2</v>
      </c>
      <c r="CN7" s="222" t="s">
        <v>770</v>
      </c>
      <c r="CO7" s="86" t="s">
        <v>1766</v>
      </c>
      <c r="CP7" s="60">
        <v>5</v>
      </c>
    </row>
    <row r="8" spans="1:94" ht="28.8" x14ac:dyDescent="0.3">
      <c r="A8" s="238" t="s">
        <v>877</v>
      </c>
      <c r="B8" s="230" t="s">
        <v>1474</v>
      </c>
      <c r="C8" s="230" t="s">
        <v>1475</v>
      </c>
      <c r="D8" s="231">
        <v>1494</v>
      </c>
      <c r="E8" s="232">
        <f>14/1424</f>
        <v>9.8314606741573031E-3</v>
      </c>
      <c r="F8" s="232">
        <f>4572/4931</f>
        <v>0.9271952950719935</v>
      </c>
      <c r="G8" s="238">
        <v>23.3</v>
      </c>
      <c r="H8" s="245">
        <v>2</v>
      </c>
      <c r="I8" s="245">
        <v>2</v>
      </c>
      <c r="J8" s="245">
        <v>6.2</v>
      </c>
      <c r="K8" s="245">
        <v>2.4</v>
      </c>
      <c r="L8" s="245">
        <v>2.6</v>
      </c>
      <c r="M8" s="245">
        <v>2.6</v>
      </c>
      <c r="N8" s="245">
        <v>2.6</v>
      </c>
      <c r="O8" s="245">
        <v>2.6</v>
      </c>
      <c r="P8" s="245">
        <v>2.7</v>
      </c>
      <c r="Q8" s="245">
        <v>2.9</v>
      </c>
      <c r="R8" s="245">
        <v>2.9</v>
      </c>
      <c r="S8" s="245">
        <v>2.9</v>
      </c>
      <c r="T8" s="245">
        <v>2.9</v>
      </c>
      <c r="U8" s="245">
        <v>2.9</v>
      </c>
      <c r="V8" s="245">
        <v>2.9</v>
      </c>
      <c r="W8" s="245">
        <v>3</v>
      </c>
      <c r="X8" s="245">
        <v>3</v>
      </c>
      <c r="Y8" s="245">
        <v>3</v>
      </c>
      <c r="Z8" s="245">
        <v>3.1</v>
      </c>
      <c r="AA8" s="245">
        <v>3.1</v>
      </c>
      <c r="AB8" s="245">
        <v>3.1</v>
      </c>
      <c r="AC8" s="245">
        <v>3.1</v>
      </c>
      <c r="AD8" s="245">
        <v>3.1</v>
      </c>
      <c r="AE8" s="245">
        <v>3.1</v>
      </c>
      <c r="AF8" s="245">
        <v>3.1</v>
      </c>
      <c r="AG8" s="245">
        <v>3.2</v>
      </c>
      <c r="AH8" s="245">
        <v>3.2</v>
      </c>
      <c r="AI8" s="245">
        <v>3.2</v>
      </c>
      <c r="AJ8" s="245">
        <v>3.2</v>
      </c>
      <c r="AK8" s="245">
        <v>3.2</v>
      </c>
      <c r="AL8" s="245">
        <v>3.2</v>
      </c>
      <c r="AM8" s="245">
        <v>3.2</v>
      </c>
      <c r="AN8" s="248">
        <v>3.3</v>
      </c>
      <c r="AO8" s="248">
        <v>3.3</v>
      </c>
      <c r="AP8" s="248">
        <v>3.3</v>
      </c>
      <c r="AQ8" s="248">
        <v>3.3</v>
      </c>
      <c r="AR8" s="248">
        <v>3.4</v>
      </c>
      <c r="AS8" s="248">
        <v>3.4</v>
      </c>
      <c r="AT8" s="248">
        <v>3.5</v>
      </c>
      <c r="AU8" s="248">
        <v>3.5</v>
      </c>
      <c r="AV8" s="248">
        <v>3.6</v>
      </c>
      <c r="AW8" s="248">
        <v>3.6</v>
      </c>
      <c r="AX8" s="248">
        <v>3.7</v>
      </c>
      <c r="AY8" s="248">
        <v>3.7</v>
      </c>
      <c r="AZ8" s="248">
        <v>3.7</v>
      </c>
      <c r="BA8" s="248">
        <v>3.7</v>
      </c>
      <c r="BB8" s="248">
        <v>3.8</v>
      </c>
      <c r="BC8" s="248">
        <v>4</v>
      </c>
      <c r="BD8" s="248">
        <v>4</v>
      </c>
      <c r="BE8" s="248">
        <v>4</v>
      </c>
      <c r="BF8" s="248">
        <v>4.0999999999999996</v>
      </c>
      <c r="BG8" s="248">
        <v>4.2</v>
      </c>
      <c r="BH8" s="248">
        <v>4.2</v>
      </c>
      <c r="BI8" s="248">
        <v>4.2</v>
      </c>
      <c r="BJ8" s="248">
        <v>4.4000000000000004</v>
      </c>
      <c r="BK8" s="248">
        <v>4.5</v>
      </c>
      <c r="BL8" s="248">
        <v>4.5</v>
      </c>
      <c r="BM8" s="248">
        <v>4.5</v>
      </c>
      <c r="BN8" s="248">
        <v>4.5</v>
      </c>
      <c r="BO8" s="248">
        <v>4.5999999999999996</v>
      </c>
      <c r="BP8" s="248">
        <v>4.5999999999999996</v>
      </c>
      <c r="BQ8" s="248">
        <v>4.5999999999999996</v>
      </c>
      <c r="BR8" s="248">
        <v>4.5999999999999996</v>
      </c>
      <c r="BS8" s="248">
        <v>4.5999999999999996</v>
      </c>
      <c r="BT8" s="248">
        <v>4.7</v>
      </c>
      <c r="BU8" s="248">
        <v>4.7</v>
      </c>
      <c r="BV8" s="248">
        <v>4.7</v>
      </c>
      <c r="BW8" s="248">
        <v>4.7</v>
      </c>
      <c r="BX8" s="248">
        <v>4.7</v>
      </c>
      <c r="BY8" s="248">
        <v>4.7</v>
      </c>
      <c r="BZ8" s="248">
        <v>19.399999999999999</v>
      </c>
      <c r="CA8" s="248">
        <v>4.8</v>
      </c>
      <c r="CB8" s="248">
        <v>4.8</v>
      </c>
      <c r="CC8" s="248">
        <v>4.9000000000000004</v>
      </c>
      <c r="CD8" s="248">
        <v>4.9000000000000004</v>
      </c>
      <c r="CE8" s="248">
        <v>4.9000000000000004</v>
      </c>
      <c r="CF8" s="248">
        <v>4.9000000000000004</v>
      </c>
      <c r="CG8" s="248">
        <v>4.9000000000000004</v>
      </c>
      <c r="CH8" s="248">
        <v>4.9000000000000004</v>
      </c>
      <c r="CI8" s="351">
        <v>1</v>
      </c>
      <c r="CN8" s="222" t="s">
        <v>1767</v>
      </c>
      <c r="CO8" s="86" t="s">
        <v>1768</v>
      </c>
      <c r="CP8" s="350">
        <v>6</v>
      </c>
    </row>
    <row r="9" spans="1:94" ht="29.4" thickBot="1" x14ac:dyDescent="0.35">
      <c r="A9" s="239" t="s">
        <v>881</v>
      </c>
      <c r="B9" s="233" t="s">
        <v>1476</v>
      </c>
      <c r="C9" s="233" t="s">
        <v>1477</v>
      </c>
      <c r="D9" s="234">
        <v>1081</v>
      </c>
      <c r="E9" s="235">
        <v>0</v>
      </c>
      <c r="F9" s="235">
        <f>3538/3634</f>
        <v>0.97358282883874514</v>
      </c>
      <c r="G9" s="239">
        <v>22.5</v>
      </c>
      <c r="H9" s="246">
        <v>5.5</v>
      </c>
      <c r="I9" s="246">
        <v>5.9</v>
      </c>
      <c r="J9" s="246">
        <v>9.5</v>
      </c>
      <c r="K9" s="246">
        <v>6.4</v>
      </c>
      <c r="L9" s="246">
        <v>6.8</v>
      </c>
      <c r="M9" s="246">
        <v>7</v>
      </c>
      <c r="N9" s="246">
        <v>7.5</v>
      </c>
      <c r="O9" s="246">
        <v>7.5</v>
      </c>
      <c r="P9" s="246">
        <v>7.6</v>
      </c>
      <c r="Q9" s="246">
        <v>7.9</v>
      </c>
      <c r="R9" s="246">
        <v>7.9</v>
      </c>
      <c r="S9" s="246">
        <v>8.1999999999999993</v>
      </c>
      <c r="T9" s="246">
        <v>9.1</v>
      </c>
      <c r="U9" s="246">
        <v>9.1</v>
      </c>
      <c r="V9" s="246">
        <v>9.4</v>
      </c>
      <c r="W9" s="246">
        <v>9.4</v>
      </c>
      <c r="X9" s="246">
        <v>9.6</v>
      </c>
      <c r="Y9" s="246">
        <v>10</v>
      </c>
      <c r="Z9" s="246">
        <v>10</v>
      </c>
      <c r="AA9" s="246">
        <v>10</v>
      </c>
      <c r="AB9" s="246">
        <v>10</v>
      </c>
      <c r="AC9" s="246">
        <v>10.1</v>
      </c>
      <c r="AD9" s="246">
        <v>10.1</v>
      </c>
      <c r="AE9" s="246">
        <v>10.1</v>
      </c>
      <c r="AF9" s="246">
        <v>10.199999999999999</v>
      </c>
      <c r="AG9" s="246">
        <v>10.199999999999999</v>
      </c>
      <c r="AH9" s="246">
        <v>10.3</v>
      </c>
      <c r="AI9" s="246">
        <v>10.4</v>
      </c>
      <c r="AJ9" s="246">
        <v>10.4</v>
      </c>
      <c r="AK9" s="246">
        <v>10.4</v>
      </c>
      <c r="AL9" s="246">
        <v>10.4</v>
      </c>
      <c r="AM9" s="246">
        <v>10.6</v>
      </c>
      <c r="AN9" s="249">
        <v>10.9</v>
      </c>
      <c r="AO9" s="249">
        <v>10.9</v>
      </c>
      <c r="AP9" s="249">
        <v>11.1</v>
      </c>
      <c r="AQ9" s="249">
        <v>11.1</v>
      </c>
      <c r="AR9" s="249">
        <v>11.2</v>
      </c>
      <c r="AS9" s="249">
        <v>11.2</v>
      </c>
      <c r="AT9" s="249">
        <v>11.2</v>
      </c>
      <c r="AU9" s="249">
        <v>11.3</v>
      </c>
      <c r="AV9" s="249">
        <v>11.3</v>
      </c>
      <c r="AW9" s="249">
        <v>11.3</v>
      </c>
      <c r="AX9" s="249">
        <v>11.3</v>
      </c>
      <c r="AY9" s="249">
        <v>11.3</v>
      </c>
      <c r="AZ9" s="249">
        <v>11.4</v>
      </c>
      <c r="BA9" s="249">
        <v>11.5</v>
      </c>
      <c r="BB9" s="249">
        <v>11.5</v>
      </c>
      <c r="BC9" s="249">
        <v>12.8</v>
      </c>
      <c r="BD9" s="249">
        <v>12.8</v>
      </c>
      <c r="BE9" s="249">
        <v>12.8</v>
      </c>
      <c r="BF9" s="249">
        <v>12.8</v>
      </c>
      <c r="BG9" s="249">
        <v>12.8</v>
      </c>
      <c r="BH9" s="249">
        <v>13.1</v>
      </c>
      <c r="BI9" s="249">
        <v>13.9</v>
      </c>
      <c r="BJ9" s="249">
        <v>13.9</v>
      </c>
      <c r="BK9" s="249">
        <v>14.3</v>
      </c>
      <c r="BL9" s="249">
        <v>14.8</v>
      </c>
      <c r="BM9" s="249">
        <v>15.2</v>
      </c>
      <c r="BN9" s="249">
        <v>16.5</v>
      </c>
      <c r="BO9" s="249">
        <v>16.899999999999999</v>
      </c>
      <c r="BP9" s="249">
        <v>17.5</v>
      </c>
      <c r="BQ9" s="249">
        <v>18</v>
      </c>
      <c r="BR9" s="249">
        <v>18.100000000000001</v>
      </c>
      <c r="BS9" s="249">
        <v>18.2</v>
      </c>
      <c r="BT9" s="249">
        <v>18.899999999999999</v>
      </c>
      <c r="BU9" s="249">
        <v>18.899999999999999</v>
      </c>
      <c r="BV9" s="249">
        <v>18.899999999999999</v>
      </c>
      <c r="BW9" s="249">
        <v>19.3</v>
      </c>
      <c r="BX9" s="249">
        <v>19.3</v>
      </c>
      <c r="BY9" s="249">
        <v>19.399999999999999</v>
      </c>
      <c r="BZ9" s="249">
        <v>18.600000000000001</v>
      </c>
      <c r="CA9" s="249">
        <v>19.7</v>
      </c>
      <c r="CB9" s="249">
        <v>19.7</v>
      </c>
      <c r="CC9" s="249">
        <v>19.7</v>
      </c>
      <c r="CD9" s="249">
        <v>20</v>
      </c>
      <c r="CE9" s="249">
        <v>20.100000000000001</v>
      </c>
      <c r="CF9" s="249">
        <v>20.2</v>
      </c>
      <c r="CG9" s="246">
        <v>20.3</v>
      </c>
      <c r="CH9" s="246">
        <v>20.399999999999999</v>
      </c>
      <c r="CI9" s="56">
        <v>2</v>
      </c>
    </row>
    <row r="11" spans="1:94" x14ac:dyDescent="0.3">
      <c r="G11" s="9"/>
    </row>
    <row r="12" spans="1:94" x14ac:dyDescent="0.3">
      <c r="G12" s="9"/>
    </row>
    <row r="17" spans="5:5" ht="22.8" x14ac:dyDescent="0.4">
      <c r="E17" s="358"/>
    </row>
  </sheetData>
  <sortState ref="A3:M8">
    <sortCondition ref="A3:A8"/>
  </sortState>
  <conditionalFormatting sqref="CP3:CP8">
    <cfRule type="colorScale" priority="1">
      <colorScale>
        <cfvo type="min"/>
        <cfvo type="max"/>
        <color rgb="FFFF5353"/>
        <color theme="0"/>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L378"/>
  <sheetViews>
    <sheetView zoomScale="89" zoomScaleNormal="89" workbookViewId="0">
      <pane xSplit="2" ySplit="1" topLeftCell="BZ2" activePane="bottomRight" state="frozen"/>
      <selection activeCell="E8" sqref="E8"/>
      <selection pane="topRight" activeCell="E8" sqref="E8"/>
      <selection pane="bottomLeft" activeCell="E8" sqref="E8"/>
      <selection pane="bottomRight" activeCell="CB1" sqref="CB1:CB1048576"/>
    </sheetView>
  </sheetViews>
  <sheetFormatPr defaultRowHeight="14.4" x14ac:dyDescent="0.3"/>
  <cols>
    <col min="1" max="1" width="39.33203125" style="6" bestFit="1" customWidth="1"/>
    <col min="2" max="2" width="16.109375" style="6" bestFit="1" customWidth="1"/>
    <col min="3" max="3" width="62.88671875" style="181" bestFit="1" customWidth="1"/>
    <col min="4" max="4" width="28.88671875" style="190" customWidth="1"/>
    <col min="5" max="5" width="28.88671875" style="256" customWidth="1"/>
    <col min="6" max="6" width="13.44140625" style="94" bestFit="1" customWidth="1"/>
    <col min="7" max="7" width="13.44140625" style="102" customWidth="1"/>
    <col min="8" max="8" width="13.44140625" style="204" customWidth="1"/>
    <col min="9" max="9" width="13.44140625" style="192" customWidth="1"/>
    <col min="10" max="10" width="16.44140625" style="12" bestFit="1" customWidth="1"/>
    <col min="11" max="11" width="16.44140625" style="12" customWidth="1"/>
    <col min="12" max="12" width="27.33203125" style="3" hidden="1" customWidth="1"/>
    <col min="13" max="16" width="27.44140625" hidden="1" customWidth="1"/>
    <col min="17" max="17" width="27.44140625" style="61" hidden="1" customWidth="1"/>
    <col min="18" max="19" width="27.44140625" hidden="1" customWidth="1"/>
    <col min="20" max="20" width="27.88671875" hidden="1" customWidth="1"/>
    <col min="21" max="30" width="27.44140625" style="61" hidden="1" customWidth="1"/>
    <col min="31" max="72" width="27.44140625" style="188" hidden="1" customWidth="1"/>
    <col min="73" max="80" width="27.44140625" style="188" customWidth="1"/>
    <col min="81" max="81" width="14.44140625" style="188" customWidth="1"/>
    <col min="82" max="82" width="10.109375" style="13" customWidth="1"/>
    <col min="83" max="83" width="12.44140625" style="45" customWidth="1"/>
    <col min="84" max="84" width="32.88671875" style="15" customWidth="1"/>
    <col min="85" max="85" width="11.44140625" bestFit="1" customWidth="1"/>
    <col min="86" max="86" width="11" customWidth="1"/>
    <col min="87" max="87" width="11" style="188" customWidth="1"/>
    <col min="88" max="88" width="11.33203125" customWidth="1"/>
  </cols>
  <sheetData>
    <row r="1" spans="1:90" s="15" customFormat="1" ht="115.2" x14ac:dyDescent="0.3">
      <c r="A1" s="36" t="s">
        <v>1419</v>
      </c>
      <c r="B1" s="36" t="s">
        <v>758</v>
      </c>
      <c r="C1" s="36" t="s">
        <v>1438</v>
      </c>
      <c r="D1" s="36" t="s">
        <v>1420</v>
      </c>
      <c r="E1" s="131" t="s">
        <v>1727</v>
      </c>
      <c r="F1" s="131" t="s">
        <v>1084</v>
      </c>
      <c r="G1" s="101" t="s">
        <v>1147</v>
      </c>
      <c r="H1" s="202" t="s">
        <v>1422</v>
      </c>
      <c r="I1" s="191" t="s">
        <v>1421</v>
      </c>
      <c r="J1" s="88" t="s">
        <v>754</v>
      </c>
      <c r="K1" s="88" t="s">
        <v>1063</v>
      </c>
      <c r="L1" s="89" t="s">
        <v>753</v>
      </c>
      <c r="M1" s="89" t="s">
        <v>763</v>
      </c>
      <c r="N1" s="89" t="s">
        <v>834</v>
      </c>
      <c r="O1" s="89" t="s">
        <v>833</v>
      </c>
      <c r="P1" s="89" t="s">
        <v>884</v>
      </c>
      <c r="Q1" s="89" t="s">
        <v>1070</v>
      </c>
      <c r="R1" s="37" t="s">
        <v>885</v>
      </c>
      <c r="S1" s="37" t="s">
        <v>907</v>
      </c>
      <c r="T1" s="89" t="s">
        <v>977</v>
      </c>
      <c r="U1" s="89" t="s">
        <v>1057</v>
      </c>
      <c r="V1" s="89" t="s">
        <v>1061</v>
      </c>
      <c r="W1" s="89" t="s">
        <v>1073</v>
      </c>
      <c r="X1" s="89" t="s">
        <v>1079</v>
      </c>
      <c r="Y1" s="89" t="s">
        <v>1082</v>
      </c>
      <c r="Z1" s="89" t="s">
        <v>1089</v>
      </c>
      <c r="AA1" s="89" t="s">
        <v>1091</v>
      </c>
      <c r="AB1" s="89" t="s">
        <v>1093</v>
      </c>
      <c r="AC1" s="89" t="s">
        <v>1100</v>
      </c>
      <c r="AD1" s="89" t="s">
        <v>1218</v>
      </c>
      <c r="AE1" s="89" t="s">
        <v>1220</v>
      </c>
      <c r="AF1" s="89" t="s">
        <v>1224</v>
      </c>
      <c r="AG1" s="89" t="s">
        <v>1226</v>
      </c>
      <c r="AH1" s="89" t="s">
        <v>1230</v>
      </c>
      <c r="AI1" s="89" t="s">
        <v>1233</v>
      </c>
      <c r="AJ1" s="89" t="s">
        <v>1235</v>
      </c>
      <c r="AK1" s="89" t="s">
        <v>1415</v>
      </c>
      <c r="AL1" s="89" t="s">
        <v>1481</v>
      </c>
      <c r="AM1" s="89" t="s">
        <v>1483</v>
      </c>
      <c r="AN1" s="89" t="s">
        <v>1564</v>
      </c>
      <c r="AO1" s="89" t="s">
        <v>1566</v>
      </c>
      <c r="AP1" s="89" t="s">
        <v>1667</v>
      </c>
      <c r="AQ1" s="89" t="s">
        <v>1668</v>
      </c>
      <c r="AR1" s="89" t="s">
        <v>1669</v>
      </c>
      <c r="AS1" s="89" t="s">
        <v>1723</v>
      </c>
      <c r="AT1" s="89" t="s">
        <v>1726</v>
      </c>
      <c r="AU1" s="89" t="s">
        <v>1731</v>
      </c>
      <c r="AV1" s="89" t="s">
        <v>1730</v>
      </c>
      <c r="AW1" s="89" t="s">
        <v>1734</v>
      </c>
      <c r="AX1" s="89" t="s">
        <v>1738</v>
      </c>
      <c r="AY1" s="89" t="s">
        <v>1739</v>
      </c>
      <c r="AZ1" s="89" t="s">
        <v>1745</v>
      </c>
      <c r="BA1" s="89" t="s">
        <v>1747</v>
      </c>
      <c r="BB1" s="89" t="s">
        <v>1748</v>
      </c>
      <c r="BC1" s="89" t="s">
        <v>1751</v>
      </c>
      <c r="BD1" s="89" t="s">
        <v>1753</v>
      </c>
      <c r="BE1" s="89" t="s">
        <v>1754</v>
      </c>
      <c r="BF1" s="89" t="s">
        <v>1756</v>
      </c>
      <c r="BG1" s="89" t="s">
        <v>1758</v>
      </c>
      <c r="BH1" s="89" t="s">
        <v>1759</v>
      </c>
      <c r="BI1" s="89" t="s">
        <v>1760</v>
      </c>
      <c r="BJ1" s="89" t="s">
        <v>1765</v>
      </c>
      <c r="BK1" s="89" t="s">
        <v>1791</v>
      </c>
      <c r="BL1" s="89" t="s">
        <v>1821</v>
      </c>
      <c r="BM1" s="89" t="s">
        <v>1823</v>
      </c>
      <c r="BN1" s="89" t="s">
        <v>1824</v>
      </c>
      <c r="BO1" s="89" t="s">
        <v>1828</v>
      </c>
      <c r="BP1" s="89" t="s">
        <v>1830</v>
      </c>
      <c r="BQ1" s="89" t="s">
        <v>1832</v>
      </c>
      <c r="BR1" s="89" t="s">
        <v>1942</v>
      </c>
      <c r="BS1" s="89" t="s">
        <v>1944</v>
      </c>
      <c r="BT1" s="89" t="s">
        <v>1946</v>
      </c>
      <c r="BU1" s="89" t="s">
        <v>1950</v>
      </c>
      <c r="BV1" s="89" t="s">
        <v>1951</v>
      </c>
      <c r="BW1" s="89" t="s">
        <v>1956</v>
      </c>
      <c r="BX1" s="89" t="s">
        <v>1958</v>
      </c>
      <c r="BY1" s="89" t="s">
        <v>1960</v>
      </c>
      <c r="BZ1" s="89" t="s">
        <v>1962</v>
      </c>
      <c r="CA1" s="89" t="s">
        <v>1965</v>
      </c>
      <c r="CB1" s="89" t="s">
        <v>1967</v>
      </c>
      <c r="CC1" s="88" t="s">
        <v>762</v>
      </c>
      <c r="CD1" s="40" t="s">
        <v>771</v>
      </c>
      <c r="CE1" s="46" t="s">
        <v>942</v>
      </c>
      <c r="CF1" s="90" t="s">
        <v>1418</v>
      </c>
      <c r="CG1" s="81" t="s">
        <v>775</v>
      </c>
      <c r="CH1" s="81" t="s">
        <v>771</v>
      </c>
      <c r="CI1" s="81" t="s">
        <v>1953</v>
      </c>
      <c r="CJ1" s="81" t="s">
        <v>1952</v>
      </c>
      <c r="CK1" s="185" t="s">
        <v>1205</v>
      </c>
    </row>
    <row r="2" spans="1:90" ht="18" x14ac:dyDescent="0.35">
      <c r="A2" s="20" t="s">
        <v>115</v>
      </c>
      <c r="B2" s="4"/>
      <c r="C2" s="181" t="s">
        <v>115</v>
      </c>
      <c r="F2" s="180">
        <v>5331</v>
      </c>
      <c r="G2" s="199">
        <v>0.1701118907642708</v>
      </c>
      <c r="H2" s="203"/>
      <c r="I2" s="192">
        <v>42.1</v>
      </c>
      <c r="J2" s="91" t="s">
        <v>835</v>
      </c>
      <c r="K2" s="91" t="s">
        <v>835</v>
      </c>
      <c r="L2">
        <f>VLOOKUP(A2,DEC2020_RESPONSERATE_COUNTY_TRA!$B$3:$I$376, 8, FALSE)</f>
        <v>26.8</v>
      </c>
      <c r="M2">
        <f>VLOOKUP(A2,DEC2020_RESPONSERATE_COUNTY_TRA!$B$3:$J$376, 9, FALSE)</f>
        <v>27.8</v>
      </c>
      <c r="N2">
        <f>VLOOKUP(A2,DEC2020_RESPONSERATE_COUNTY_TRA!$B$3:$K$376, 10, FALSE)</f>
        <v>29.4</v>
      </c>
      <c r="O2">
        <f>VLOOKUP(A2,DEC2020_RESPONSERATE_COUNTY_TRA!$B$3:$L$376, 11, FALSE)</f>
        <v>30.8</v>
      </c>
      <c r="P2">
        <f>VLOOKUP(A2,DEC2020_RESPONSERATE_COUNTY_TRA!$B$3:$M$376, 12, FALSE)</f>
        <v>33.5</v>
      </c>
      <c r="Q2" s="61">
        <f>VLOOKUP(A2,DEC2020_RESPONSERATE_COUNTY_TRA!$B$3:$N$376, 13, FALSE)</f>
        <v>34.1</v>
      </c>
      <c r="R2">
        <f>VLOOKUP(A2,DEC2020_RESPONSERATE_COUNTY_TRA!$B$3:$O$376, 14, FALSE)</f>
        <v>34.700000000000003</v>
      </c>
      <c r="S2">
        <f>VLOOKUP(A2,DEC2020_RESPONSERATE_COUNTY_TRA!$B$3:$P$376, 15, FALSE)</f>
        <v>35.1</v>
      </c>
      <c r="T2">
        <f>VLOOKUP(A2,DEC2020_RESPONSERATE_COUNTY_TRA!$B$3:$Q$376, 16, FALSE)</f>
        <v>35.5</v>
      </c>
      <c r="U2" s="61">
        <f>VLOOKUP(A2,DEC2020_RESPONSERATE_COUNTY_TRA!$B$3:$R$376, 17, FALSE)</f>
        <v>36.5</v>
      </c>
      <c r="V2" s="61">
        <f>VLOOKUP(A2,DEC2020_RESPONSERATE_COUNTY_TRA!$B$3:$S$376, 18, FALSE)</f>
        <v>37.5</v>
      </c>
      <c r="W2" s="61">
        <f>VLOOKUP(A2,DEC2020_RESPONSERATE_COUNTY_TRA!$B$3:$T$376, 19, FALSE)</f>
        <v>37.799999999999997</v>
      </c>
      <c r="X2" s="61">
        <f>VLOOKUP(A2,DEC2020_RESPONSERATE_COUNTY_TRA!$B$3:$U$376, 20, FALSE)</f>
        <v>38.700000000000003</v>
      </c>
      <c r="Y2" s="61">
        <f>VLOOKUP(A2,DEC2020_RESPONSERATE_COUNTY_TRA!$B$3:$V$376, 21, FALSE)</f>
        <v>39.5</v>
      </c>
      <c r="Z2" s="61">
        <f>VLOOKUP(A2,DEC2020_RESPONSERATE_COUNTY_TRA!$B$3:$W$376, 22, FALSE)</f>
        <v>40.5</v>
      </c>
      <c r="AA2" s="61">
        <f>VLOOKUP(A2,DEC2020_RESPONSERATE_COUNTY_TRA!$B$3:$X$376, 23, FALSE)</f>
        <v>40.700000000000003</v>
      </c>
      <c r="AB2" s="61">
        <f>VLOOKUP(A2,DEC2020_RESPONSERATE_COUNTY_TRA!$B$3:$Y$376, 24, FALSE)</f>
        <v>40.9</v>
      </c>
      <c r="AC2" s="61">
        <f>VLOOKUP(A2,DEC2020_RESPONSERATE_COUNTY_TRA!$B$3:$Z$376, 25, FALSE)</f>
        <v>42.1</v>
      </c>
      <c r="AD2" s="61">
        <f>VLOOKUP(A2,DEC2020_RESPONSERATE_COUNTY_TRA!$B$3:$AC$376, 26, FALSE)</f>
        <v>42.3</v>
      </c>
      <c r="AE2" s="188">
        <f>VLOOKUP(A2,DEC2020_RESPONSERATE_COUNTY_TRA!$B$3:$AD$376, 27, FALSE)</f>
        <v>42.4</v>
      </c>
      <c r="AF2" s="188">
        <f>VLOOKUP(A2,DEC2020_RESPONSERATE_COUNTY_TRA!$B$3:$AE$376, 28, FALSE)</f>
        <v>43</v>
      </c>
      <c r="AG2" s="188">
        <f>VLOOKUP(A2,DEC2020_RESPONSERATE_COUNTY_TRA!$B$3:$AF$376, 29, FALSE)</f>
        <v>44</v>
      </c>
      <c r="AH2" s="188">
        <f>VLOOKUP(A2,DEC2020_RESPONSERATE_COUNTY_TRA!$B$3:$AG$376, 30, FALSE)</f>
        <v>44.3</v>
      </c>
      <c r="AI2" s="188">
        <f>VLOOKUP(A2,DEC2020_RESPONSERATE_COUNTY_TRA!$B$3:$AF$376, 31, FALSE)</f>
        <v>44.5</v>
      </c>
      <c r="AJ2" s="188">
        <f>VLOOKUP(A2,DEC2020_RESPONSERATE_COUNTY_TRA!$B$3:$AG$376, 32, FALSE)</f>
        <v>44.6</v>
      </c>
      <c r="AK2" s="188">
        <f>VLOOKUP(A2,DEC2020_RESPONSERATE_COUNTY_TRA!$B$3:$CP$376, 33, FALSE)</f>
        <v>44.8</v>
      </c>
      <c r="AL2" s="188">
        <f>VLOOKUP(A2,DEC2020_RESPONSERATE_COUNTY_TRA!$B$3:$AR$376,43, FALSE)</f>
        <v>46.5</v>
      </c>
      <c r="AM2" s="188">
        <f>VLOOKUP(A2,DEC2020_RESPONSERATE_COUNTY_TRA!$B$3:$AS$376,44, FALSE)</f>
        <v>46.5</v>
      </c>
      <c r="AN2" s="188">
        <f>VLOOKUP(A2,DEC2020_RESPONSERATE_COUNTY_TRA!$B$3:$AW$376,48, FALSE)</f>
        <v>46.8</v>
      </c>
      <c r="AO2" s="188">
        <f>VLOOKUP(A2,DEC2020_RESPONSERATE_COUNTY_TRA!$B$3:$AX$376,49, FALSE)</f>
        <v>46.9</v>
      </c>
      <c r="AP2" s="188">
        <f>VLOOKUP(A2,DEC2020_RESPONSERATE_COUNTY_TRA!$B$3:$AY$376,49, FALSE)</f>
        <v>46.9</v>
      </c>
      <c r="AQ2" s="188">
        <f>VLOOKUP(A2,DEC2020_RESPONSERATE_COUNTY_TRA!$B$3:$AZ$376,50, FALSE)</f>
        <v>46.9</v>
      </c>
      <c r="AR2" s="188">
        <f>VLOOKUP(A2,DEC2020_RESPONSERATE_COUNTY_TRA!$B$3:$BA$376,51, FALSE)</f>
        <v>46.9</v>
      </c>
      <c r="AS2" s="188">
        <f>VLOOKUP(A2,DEC2020_RESPONSERATE_COUNTY_TRA!$B$3:$BB$376,53, FALSE)</f>
        <v>47</v>
      </c>
      <c r="AT2" s="188">
        <f>VLOOKUP(A2,DEC2020_RESPONSERATE_COUNTY_TRA!$B$3:$BC$376,54, FALSE)</f>
        <v>47.1</v>
      </c>
      <c r="AU2" s="188">
        <f>VLOOKUP(A2,DEC2020_RESPONSERATE_COUNTY_TRA!$B$3:$BD$376,55, FALSE)</f>
        <v>47.1</v>
      </c>
      <c r="AV2" s="188">
        <f>VLOOKUP(A2,DEC2020_RESPONSERATE_COUNTY_TRA!$B$3:$BE$376,56, FALSE)</f>
        <v>47.1</v>
      </c>
      <c r="AW2" s="188">
        <f>VLOOKUP(A2,DEC2020_RESPONSERATE_COUNTY_TRA!$B$3:$BF$376,57, FALSE)</f>
        <v>47.2</v>
      </c>
      <c r="AX2" s="188">
        <f>VLOOKUP(A2,DEC2020_RESPONSERATE_COUNTY_TRA!$B$3:$BG$376,58, FALSE)</f>
        <v>51</v>
      </c>
      <c r="AY2" s="188">
        <f>VLOOKUP(A2,DEC2020_RESPONSERATE_COUNTY_TRA!$B$3:$BH$376,59, FALSE)</f>
        <v>51.1</v>
      </c>
      <c r="AZ2" s="188">
        <f>VLOOKUP(A2,DEC2020_RESPONSERATE_COUNTY_TRA!$B$3:$BI$376,60, FALSE)</f>
        <v>51.2</v>
      </c>
      <c r="BA2" s="188">
        <f>VLOOKUP(A2,DEC2020_RESPONSERATE_COUNTY_TRA!$B$3:$BJ$376,61, FALSE)</f>
        <v>51.3</v>
      </c>
      <c r="BB2" s="188">
        <f>VLOOKUP(A2,DEC2020_RESPONSERATE_COUNTY_TRA!$B$3:$BK$376,62, FALSE)</f>
        <v>51.3</v>
      </c>
      <c r="BC2" s="188">
        <f>VLOOKUP(A2,DEC2020_RESPONSERATE_COUNTY_TRA!$B$3:$BL$376,63, FALSE)</f>
        <v>51.4</v>
      </c>
      <c r="BD2" s="188">
        <f>VLOOKUP(A2,DEC2020_RESPONSERATE_COUNTY_TRA!$B$3:$BM$376,64, FALSE)</f>
        <v>51.4</v>
      </c>
      <c r="BE2" s="188">
        <f>VLOOKUP(A2,DEC2020_RESPONSERATE_COUNTY_TRA!$B$3:$BN$376,65, FALSE)</f>
        <v>51.4</v>
      </c>
      <c r="BF2" s="188">
        <f>VLOOKUP(A2,DEC2020_RESPONSERATE_COUNTY_TRA!$B$3:$BO$376,66, FALSE)</f>
        <v>51.4</v>
      </c>
      <c r="BG2" s="188">
        <f>VLOOKUP(A2,DEC2020_RESPONSERATE_COUNTY_TRA!$B$3:$BP$376,67, FALSE)</f>
        <v>51.5</v>
      </c>
      <c r="BH2" s="188">
        <f>VLOOKUP(A2,DEC2020_RESPONSERATE_COUNTY_TRA!$B$3:$BQ$376,68, FALSE)</f>
        <v>51.5</v>
      </c>
      <c r="BI2" s="188">
        <f>VLOOKUP(A2,DEC2020_RESPONSERATE_COUNTY_TRA!$B$3:$BR$376,69, FALSE)</f>
        <v>51.5</v>
      </c>
      <c r="BJ2" s="188">
        <f>VLOOKUP(A2,DEC2020_RESPONSERATE_COUNTY_TRA!$B$3:$BS$376,70, FALSE)</f>
        <v>51.5</v>
      </c>
      <c r="BK2" s="188">
        <f>VLOOKUP(A2,DEC2020_RESPONSERATE_COUNTY_TRA!$B$3:$BT$376,71, FALSE)</f>
        <v>51.6</v>
      </c>
      <c r="BL2" s="188">
        <f>VLOOKUP(A2,DEC2020_RESPONSERATE_COUNTY_TRA!$B$3:$BU$377,72, FALSE)</f>
        <v>51.6</v>
      </c>
      <c r="BM2" s="188">
        <f>VLOOKUP(A2,DEC2020_RESPONSERATE_COUNTY_TRA!$B$3:$BV$377,73, FALSE)</f>
        <v>51.6</v>
      </c>
      <c r="BN2" s="188">
        <f>VLOOKUP(A2,DEC2020_RESPONSERATE_COUNTY_TRA!$B$3:$BW$377,74, FALSE)</f>
        <v>51.6</v>
      </c>
      <c r="BO2" s="188">
        <f>VLOOKUP(A2,DEC2020_RESPONSERATE_COUNTY_TRA!$B$3:$BX$377,75, FALSE)</f>
        <v>51.7</v>
      </c>
      <c r="BP2" s="188">
        <f>VLOOKUP(A2,DEC2020_RESPONSERATE_COUNTY_TRA!$B$3:$BY$377,76, FALSE)</f>
        <v>51.7</v>
      </c>
      <c r="BQ2" s="188">
        <f>VLOOKUP(A2,DEC2020_RESPONSERATE_COUNTY_TRA!$B$3:$BZ$377,77, FALSE)</f>
        <v>51.8</v>
      </c>
      <c r="BR2" s="188">
        <f>VLOOKUP(A2,DEC2020_RESPONSERATE_COUNTY_TRA!$B$3:$CA$377,78, FALSE)</f>
        <v>51.8</v>
      </c>
      <c r="BS2" s="188">
        <f>VLOOKUP(A2,DEC2020_RESPONSERATE_COUNTY_TRA!$B$3:$CB$377,79, FALSE)</f>
        <v>51.8</v>
      </c>
      <c r="BT2" s="188">
        <f>VLOOKUP(A2,DEC2020_RESPONSERATE_COUNTY_TRA!$B$3:$CC$377,80, FALSE)</f>
        <v>51.8</v>
      </c>
      <c r="BU2" s="188">
        <f>VLOOKUP(A2,DEC2020_RESPONSERATE_COUNTY_TRA!$B$3:$CD$377,81, FALSE)</f>
        <v>51.8</v>
      </c>
      <c r="BV2" s="188">
        <f>VLOOKUP(A2,DEC2020_RESPONSERATE_COUNTY_TRA!$B$3:$CE$377,82, FALSE)</f>
        <v>51.8</v>
      </c>
      <c r="BW2" s="188">
        <f>VLOOKUP(A2,DEC2020_RESPONSERATE_COUNTY_TRA!$B$3:$CF$377,83, FALSE)</f>
        <v>51.9</v>
      </c>
      <c r="BX2" s="188">
        <f>VLOOKUP(A2,DEC2020_RESPONSERATE_COUNTY_TRA!$B$3:$CG$377,84, FALSE)</f>
        <v>51.9</v>
      </c>
      <c r="BY2" s="188">
        <f>VLOOKUP(A2,DEC2020_RESPONSERATE_COUNTY_TRA!$B$3:$CH$377,85, FALSE)</f>
        <v>51.9</v>
      </c>
      <c r="BZ2" s="188">
        <f>VLOOKUP(A2,DEC2020_RESPONSERATE_COUNTY_TRA!$B$3:$CI$377,85, FALSE)</f>
        <v>51.9</v>
      </c>
      <c r="CA2" s="188">
        <f>VLOOKUP(A2,DEC2020_RESPONSERATE_COUNTY_TRA!$B$3:$CJ$377,86, FALSE)</f>
        <v>52</v>
      </c>
      <c r="CB2" s="188">
        <f>VLOOKUP(A2,DEC2020_RESPONSERATE_COUNTY_TRA!$B$3:$CK$377,87, FALSE)</f>
        <v>52</v>
      </c>
      <c r="CC2" s="188">
        <f>+BQ2-BP2</f>
        <v>9.9999999999994316E-2</v>
      </c>
      <c r="CD2" s="41">
        <f>+IF(CB2&lt;$CF$14,1,IF(CB2&lt;VALUE(RIGHT($CG$3,2)),2,IF(CB2&lt;VALUE(RIGHT($CG$4,2)),3,IF(CB2&lt;VALUE(RIGHT($CG$5,2)),4,IF(CB2&lt;VALUE(RIGHT($CG$6,2)),5,6)))))</f>
        <v>4</v>
      </c>
      <c r="CF2" s="182" t="s">
        <v>766</v>
      </c>
      <c r="CG2" s="87" t="s">
        <v>1060</v>
      </c>
      <c r="CH2" s="56">
        <v>1</v>
      </c>
      <c r="CI2" s="359">
        <f t="shared" ref="CI2" si="0">COUNTIF($CD$2:$CD$375,VALUE(1))</f>
        <v>12</v>
      </c>
      <c r="CJ2" s="82">
        <f>COUNTIF($CD$2:$CD$375,VALUE(1))/374</f>
        <v>3.2085561497326207E-2</v>
      </c>
      <c r="CK2" s="186">
        <v>0.03</v>
      </c>
    </row>
    <row r="3" spans="1:90" ht="28.8" x14ac:dyDescent="0.3">
      <c r="A3" s="5" t="s">
        <v>431</v>
      </c>
      <c r="B3" s="5">
        <v>30001000100</v>
      </c>
      <c r="C3" s="181" t="s">
        <v>889</v>
      </c>
      <c r="D3" s="190" t="s">
        <v>1249</v>
      </c>
      <c r="F3" s="94">
        <v>1279</v>
      </c>
      <c r="G3" s="102">
        <v>0.45842696629213481</v>
      </c>
      <c r="H3" s="204">
        <v>3.0405405405405407E-2</v>
      </c>
      <c r="I3" s="192">
        <v>55.4</v>
      </c>
      <c r="J3" s="47">
        <v>83</v>
      </c>
      <c r="K3" s="11">
        <f>100-J3</f>
        <v>17</v>
      </c>
      <c r="L3">
        <f>VLOOKUP(A3,DEC2020_RESPONSERATE_COUNTY_TRA!$B$3:$I$376, 8, FALSE)</f>
        <v>3.5</v>
      </c>
      <c r="M3">
        <f>VLOOKUP(A3,DEC2020_RESPONSERATE_COUNTY_TRA!$B$3:$J$376, 9, FALSE)</f>
        <v>3.8</v>
      </c>
      <c r="N3">
        <f>VLOOKUP(A3,DEC2020_RESPONSERATE_COUNTY_TRA!$B$3:$K$376, 10, FALSE)</f>
        <v>5</v>
      </c>
      <c r="O3">
        <f>VLOOKUP(A3,DEC2020_RESPONSERATE_COUNTY_TRA!$B$3:$L$376, 11, FALSE)</f>
        <v>6.2</v>
      </c>
      <c r="P3">
        <f>VLOOKUP(A3,DEC2020_RESPONSERATE_COUNTY_TRA!$B$3:$M$376, 12, FALSE)</f>
        <v>8.1999999999999993</v>
      </c>
      <c r="Q3" s="61">
        <f>VLOOKUP(A3,DEC2020_RESPONSERATE_COUNTY_TRA!$B$3:$N$376, 13, FALSE)</f>
        <v>8.6999999999999993</v>
      </c>
      <c r="R3">
        <f>VLOOKUP(A3,DEC2020_RESPONSERATE_COUNTY_TRA!$B$3:$O$376, 14, FALSE)</f>
        <v>9</v>
      </c>
      <c r="S3">
        <f>VLOOKUP(A3,DEC2020_RESPONSERATE_COUNTY_TRA!$B$3:$P$376, 15, FALSE)</f>
        <v>9.3000000000000007</v>
      </c>
      <c r="T3">
        <f>VLOOKUP(A3,DEC2020_RESPONSERATE_COUNTY_TRA!$B$3:$Q$376, 16, FALSE)</f>
        <v>9.5</v>
      </c>
      <c r="U3" s="61">
        <f>VLOOKUP(A3,DEC2020_RESPONSERATE_COUNTY_TRA!$B$3:$R$376, 17, FALSE)</f>
        <v>10.1</v>
      </c>
      <c r="V3" s="61">
        <f>VLOOKUP(A3,DEC2020_RESPONSERATE_COUNTY_TRA!$B$3:$S$376, 18, FALSE)</f>
        <v>10.3</v>
      </c>
      <c r="W3" s="61">
        <f>VLOOKUP(A3,DEC2020_RESPONSERATE_COUNTY_TRA!$B$3:$T$376, 19, FALSE)</f>
        <v>10.3</v>
      </c>
      <c r="X3" s="61">
        <f>VLOOKUP(A3,DEC2020_RESPONSERATE_COUNTY_TRA!$B$3:$U$376, 20, FALSE)</f>
        <v>10.6</v>
      </c>
      <c r="Y3" s="61">
        <f>VLOOKUP(A3,DEC2020_RESPONSERATE_COUNTY_TRA!$B$3:$V$376, 21, FALSE)</f>
        <v>10.8</v>
      </c>
      <c r="Z3" s="61">
        <f>VLOOKUP(A3,DEC2020_RESPONSERATE_COUNTY_TRA!$B$3:$W$376, 22, FALSE)</f>
        <v>11.1</v>
      </c>
      <c r="AA3" s="61">
        <f>VLOOKUP(A3,DEC2020_RESPONSERATE_COUNTY_TRA!$B$3:$X$376, 23, FALSE)</f>
        <v>11.2</v>
      </c>
      <c r="AB3" s="61">
        <f>VLOOKUP(A3,DEC2020_RESPONSERATE_COUNTY_TRA!$B$3:$Y$376, 24, FALSE)</f>
        <v>11.4</v>
      </c>
      <c r="AC3" s="61">
        <f>VLOOKUP(A3,DEC2020_RESPONSERATE_COUNTY_TRA!$B$3:$Z$376, 25, FALSE)</f>
        <v>12.1</v>
      </c>
      <c r="AD3" s="61">
        <f>VLOOKUP(A3,DEC2020_RESPONSERATE_COUNTY_TRA!$B$3:$AC$376, 26, FALSE)</f>
        <v>12.2</v>
      </c>
      <c r="AE3" s="188">
        <f>VLOOKUP(A3,DEC2020_RESPONSERATE_COUNTY_TRA!$B$3:$AD$376, 27, FALSE)</f>
        <v>12.4</v>
      </c>
      <c r="AF3" s="188">
        <f>VLOOKUP(A3,DEC2020_RESPONSERATE_COUNTY_TRA!$B$3:$AE$376, 28, FALSE)</f>
        <v>12.7</v>
      </c>
      <c r="AG3" s="188">
        <f>VLOOKUP(A3,DEC2020_RESPONSERATE_COUNTY_TRA!$B$3:$AF$376, 29, FALSE)</f>
        <v>12.9</v>
      </c>
      <c r="AH3" s="188">
        <f>VLOOKUP(A3,DEC2020_RESPONSERATE_COUNTY_TRA!$B$3:$AG$376, 30, FALSE)</f>
        <v>12.9</v>
      </c>
      <c r="AI3" s="188">
        <f>VLOOKUP(A3,DEC2020_RESPONSERATE_COUNTY_TRA!$B$3:$AF$376, 31, FALSE)</f>
        <v>13</v>
      </c>
      <c r="AJ3" s="188">
        <f>VLOOKUP(A3,DEC2020_RESPONSERATE_COUNTY_TRA!$B$3:$AG$376, 32, FALSE)</f>
        <v>13</v>
      </c>
      <c r="AK3" s="188">
        <f>VLOOKUP(A3,DEC2020_RESPONSERATE_COUNTY_TRA!$B$3:$CP$376, 33, FALSE)</f>
        <v>13.1</v>
      </c>
      <c r="AL3" s="188">
        <f>VLOOKUP(A3,DEC2020_RESPONSERATE_COUNTY_TRA!$B$3:$AR$376,43, FALSE)</f>
        <v>14</v>
      </c>
      <c r="AM3" s="188">
        <f>VLOOKUP(A3,DEC2020_RESPONSERATE_COUNTY_TRA!$B$3:$AS$376,44, FALSE)</f>
        <v>14</v>
      </c>
      <c r="AN3" s="188">
        <f>VLOOKUP(A3,DEC2020_RESPONSERATE_COUNTY_TRA!$B$3:$AW$376,48, FALSE)</f>
        <v>14.4</v>
      </c>
      <c r="AO3" s="188">
        <f>VLOOKUP(A3,DEC2020_RESPONSERATE_COUNTY_TRA!$B$3:$AX$376,49, FALSE)</f>
        <v>14.4</v>
      </c>
      <c r="AP3" s="188">
        <f>VLOOKUP(A3,DEC2020_RESPONSERATE_COUNTY_TRA!$B$3:$AY$376,49, FALSE)</f>
        <v>14.4</v>
      </c>
      <c r="AQ3" s="188">
        <f>VLOOKUP(A3,DEC2020_RESPONSERATE_COUNTY_TRA!$B$3:$AZ$376,50, FALSE)</f>
        <v>14.4</v>
      </c>
      <c r="AR3" s="188">
        <f>VLOOKUP(A3,DEC2020_RESPONSERATE_COUNTY_TRA!$B$3:$BA$376,51, FALSE)</f>
        <v>14.4</v>
      </c>
      <c r="AS3" s="188">
        <f>VLOOKUP(A3,DEC2020_RESPONSERATE_COUNTY_TRA!$B$3:$BB$376,53, FALSE)</f>
        <v>14.5</v>
      </c>
      <c r="AT3" s="188">
        <f>VLOOKUP(A3,DEC2020_RESPONSERATE_COUNTY_TRA!$B$3:$BC$376,54, FALSE)</f>
        <v>14.5</v>
      </c>
      <c r="AU3" s="188">
        <f>VLOOKUP(A3,DEC2020_RESPONSERATE_COUNTY_TRA!$B$3:$BD$376,55, FALSE)</f>
        <v>14.5</v>
      </c>
      <c r="AV3" s="188">
        <f>VLOOKUP(A3,DEC2020_RESPONSERATE_COUNTY_TRA!$B$3:$BE$376,56, FALSE)</f>
        <v>14.5</v>
      </c>
      <c r="AW3" s="188">
        <f>VLOOKUP(A3,DEC2020_RESPONSERATE_COUNTY_TRA!$B$3:$BF$376,57, FALSE)</f>
        <v>14.5</v>
      </c>
      <c r="AX3" s="188">
        <f>VLOOKUP(A3,DEC2020_RESPONSERATE_COUNTY_TRA!$B$3:$BG$376,58, FALSE)</f>
        <v>26.8</v>
      </c>
      <c r="AY3" s="188">
        <f>VLOOKUP(A3,DEC2020_RESPONSERATE_COUNTY_TRA!$B$3:$BH$376,59, FALSE)</f>
        <v>26.8</v>
      </c>
      <c r="AZ3" s="188">
        <f>VLOOKUP(A3,DEC2020_RESPONSERATE_COUNTY_TRA!$B$3:$BI$376,60, FALSE)</f>
        <v>26.9</v>
      </c>
      <c r="BA3" s="188">
        <f>VLOOKUP(A3,DEC2020_RESPONSERATE_COUNTY_TRA!$B$3:$BJ$376,61, FALSE)</f>
        <v>26.9</v>
      </c>
      <c r="BB3" s="188">
        <f>VLOOKUP(A3,DEC2020_RESPONSERATE_COUNTY_TRA!$B$3:$BK$376,62, FALSE)</f>
        <v>27</v>
      </c>
      <c r="BC3" s="188">
        <f>VLOOKUP(A3,DEC2020_RESPONSERATE_COUNTY_TRA!$B$3:$BL$376,63, FALSE)</f>
        <v>27.1</v>
      </c>
      <c r="BD3" s="188">
        <f>VLOOKUP(A3,DEC2020_RESPONSERATE_COUNTY_TRA!$B$3:$BM$376,64, FALSE)</f>
        <v>27.1</v>
      </c>
      <c r="BE3" s="188">
        <f>VLOOKUP(A3,DEC2020_RESPONSERATE_COUNTY_TRA!$B$3:$BN$376,65, FALSE)</f>
        <v>27.1</v>
      </c>
      <c r="BF3" s="188">
        <f>VLOOKUP(A3,DEC2020_RESPONSERATE_COUNTY_TRA!$B$3:$BO$376,66, FALSE)</f>
        <v>27.1</v>
      </c>
      <c r="BG3" s="188">
        <f>VLOOKUP(A3,DEC2020_RESPONSERATE_COUNTY_TRA!$B$3:$BP$376,67, FALSE)</f>
        <v>27.3</v>
      </c>
      <c r="BH3" s="188">
        <f>VLOOKUP(A3,DEC2020_RESPONSERATE_COUNTY_TRA!$B$3:$BQ$376,68, FALSE)</f>
        <v>27.3</v>
      </c>
      <c r="BI3" s="188">
        <f>VLOOKUP(A3,DEC2020_RESPONSERATE_COUNTY_TRA!$B$3:$BR$376,69, FALSE)</f>
        <v>27.3</v>
      </c>
      <c r="BJ3" s="188">
        <f>VLOOKUP(A3,DEC2020_RESPONSERATE_COUNTY_TRA!$B$3:$BS$376,70, FALSE)</f>
        <v>27.3</v>
      </c>
      <c r="BK3" s="188">
        <f>VLOOKUP(A3,DEC2020_RESPONSERATE_COUNTY_TRA!$B$3:$BT$376,71, FALSE)</f>
        <v>27.3</v>
      </c>
      <c r="BL3" s="188">
        <f>VLOOKUP(A3,DEC2020_RESPONSERATE_COUNTY_TRA!$B$3:$BU$377,72, FALSE)</f>
        <v>27.4</v>
      </c>
      <c r="BM3" s="188">
        <f>VLOOKUP(A3,DEC2020_RESPONSERATE_COUNTY_TRA!$B$3:$BV$377,73, FALSE)</f>
        <v>27.4</v>
      </c>
      <c r="BN3" s="188">
        <f>VLOOKUP(A3,DEC2020_RESPONSERATE_COUNTY_TRA!$B$3:$BW$377,74, FALSE)</f>
        <v>27.6</v>
      </c>
      <c r="BO3" s="188">
        <f>VLOOKUP(A3,DEC2020_RESPONSERATE_COUNTY_TRA!$B$3:$BX$377,75, FALSE)</f>
        <v>27.8</v>
      </c>
      <c r="BP3" s="188">
        <f>VLOOKUP(A3,DEC2020_RESPONSERATE_COUNTY_TRA!$B$3:$BY$377,76, FALSE)</f>
        <v>27.8</v>
      </c>
      <c r="BQ3" s="188">
        <f>VLOOKUP(A3,DEC2020_RESPONSERATE_COUNTY_TRA!$B$3:$BZ$377,77, FALSE)</f>
        <v>27.8</v>
      </c>
      <c r="BR3" s="188">
        <f>VLOOKUP(A3,DEC2020_RESPONSERATE_COUNTY_TRA!$B$3:$CA$377,78, FALSE)</f>
        <v>27.9</v>
      </c>
      <c r="BS3" s="188">
        <f>VLOOKUP(A3,DEC2020_RESPONSERATE_COUNTY_TRA!$B$3:$CB$377,79, FALSE)</f>
        <v>27.9</v>
      </c>
      <c r="BT3" s="188">
        <f>VLOOKUP(A3,DEC2020_RESPONSERATE_COUNTY_TRA!$B$3:$CC$377,80, FALSE)</f>
        <v>27.9</v>
      </c>
      <c r="BU3" s="188">
        <f>VLOOKUP(A3,DEC2020_RESPONSERATE_COUNTY_TRA!$B$3:$CD$377,81, FALSE)</f>
        <v>27.9</v>
      </c>
      <c r="BV3" s="188">
        <f>VLOOKUP(A3,DEC2020_RESPONSERATE_COUNTY_TRA!$B$3:$CE$377,82, FALSE)</f>
        <v>27.9</v>
      </c>
      <c r="BW3" s="188">
        <f>VLOOKUP(A3,DEC2020_RESPONSERATE_COUNTY_TRA!$B$3:$CF$377,83, FALSE)</f>
        <v>28</v>
      </c>
      <c r="BX3" s="188">
        <f>VLOOKUP(A3,DEC2020_RESPONSERATE_COUNTY_TRA!$B$3:$CG$377,84, FALSE)</f>
        <v>28.1</v>
      </c>
      <c r="BY3" s="188">
        <f>VLOOKUP(A3,DEC2020_RESPONSERATE_COUNTY_TRA!$B$3:$CH$377,85, FALSE)</f>
        <v>28.2</v>
      </c>
      <c r="BZ3" s="188">
        <f>VLOOKUP(A3,DEC2020_RESPONSERATE_COUNTY_TRA!$B$3:$CI$377,85, FALSE)</f>
        <v>28.2</v>
      </c>
      <c r="CA3" s="188">
        <f>VLOOKUP(A3,DEC2020_RESPONSERATE_COUNTY_TRA!$B$3:$CJ$377,86, FALSE)</f>
        <v>28.5</v>
      </c>
      <c r="CB3" s="188">
        <f>VLOOKUP(A3,DEC2020_RESPONSERATE_COUNTY_TRA!$B$3:$CK$377,87, FALSE)</f>
        <v>28.6</v>
      </c>
      <c r="CC3" s="188">
        <f t="shared" ref="CC3:CC66" si="1">+BQ3-BP3</f>
        <v>0</v>
      </c>
      <c r="CD3" s="41">
        <f t="shared" ref="CD3:CD66" si="2">+IF(CB3&lt;$CF$14,1,IF(CB3&lt;VALUE(RIGHT($CG$3,2)),2,IF(CB3&lt;VALUE(RIGHT($CG$4,2)),3,IF(CB3&lt;VALUE(RIGHT($CG$5,2)),4,IF(CB3&lt;VALUE(RIGHT($CG$6,2)),5,6)))))</f>
        <v>2</v>
      </c>
      <c r="CF3" s="182" t="s">
        <v>767</v>
      </c>
      <c r="CG3" s="54" t="s">
        <v>1416</v>
      </c>
      <c r="CH3" s="57">
        <v>2</v>
      </c>
      <c r="CI3" s="359">
        <f>COUNTIF($CD$2:$CD$375,VALUE(2))</f>
        <v>76</v>
      </c>
      <c r="CJ3" s="82">
        <f>COUNTIF($CD$2:$CD$375,VALUE(2))/374</f>
        <v>0.20320855614973263</v>
      </c>
      <c r="CK3" s="187">
        <v>0.23</v>
      </c>
      <c r="CL3" s="187"/>
    </row>
    <row r="4" spans="1:90" ht="28.8" x14ac:dyDescent="0.3">
      <c r="A4" s="16" t="s">
        <v>433</v>
      </c>
      <c r="B4" s="16">
        <v>30001000200</v>
      </c>
      <c r="C4" s="17" t="s">
        <v>890</v>
      </c>
      <c r="D4" s="17" t="s">
        <v>1250</v>
      </c>
      <c r="E4" s="17"/>
      <c r="F4" s="95">
        <v>1866</v>
      </c>
      <c r="G4" s="103">
        <v>0.17731629392971246</v>
      </c>
      <c r="H4" s="205">
        <v>6.4586160108548174E-2</v>
      </c>
      <c r="I4" s="193">
        <v>48.6</v>
      </c>
      <c r="J4" s="18">
        <v>18.399999999999999</v>
      </c>
      <c r="K4" s="18">
        <f t="shared" ref="K4:K67" si="3">100-J4</f>
        <v>81.599999999999994</v>
      </c>
      <c r="L4" s="19">
        <f>VLOOKUP(A4,DEC2020_RESPONSERATE_COUNTY_TRA!$B$3:$I$376, 8, FALSE)</f>
        <v>34.5</v>
      </c>
      <c r="M4" s="19">
        <f>VLOOKUP(A4,DEC2020_RESPONSERATE_COUNTY_TRA!$B$3:$J$376, 9, FALSE)</f>
        <v>35.299999999999997</v>
      </c>
      <c r="N4" s="19">
        <f>VLOOKUP(A4,DEC2020_RESPONSERATE_COUNTY_TRA!$B$3:$K$376, 10, FALSE)</f>
        <v>36.9</v>
      </c>
      <c r="O4" s="19">
        <f>VLOOKUP(A4,DEC2020_RESPONSERATE_COUNTY_TRA!$B$3:$L$376, 11, FALSE)</f>
        <v>38.1</v>
      </c>
      <c r="P4" s="19">
        <f>VLOOKUP(A4,DEC2020_RESPONSERATE_COUNTY_TRA!$B$3:$M$376, 12, FALSE)</f>
        <v>41</v>
      </c>
      <c r="Q4" s="19">
        <f>VLOOKUP(A4,DEC2020_RESPONSERATE_COUNTY_TRA!$B$3:$N$376, 13, FALSE)</f>
        <v>41.8</v>
      </c>
      <c r="R4" s="19">
        <f>VLOOKUP(A4,DEC2020_RESPONSERATE_COUNTY_TRA!$B$3:$O$376, 14, FALSE)</f>
        <v>42.3</v>
      </c>
      <c r="S4" s="19">
        <f>VLOOKUP(A4,DEC2020_RESPONSERATE_COUNTY_TRA!$B$3:$P$376, 15, FALSE)</f>
        <v>42.5</v>
      </c>
      <c r="T4" s="19">
        <f>VLOOKUP(A4,DEC2020_RESPONSERATE_COUNTY_TRA!$B$3:$Q$376, 16, FALSE)</f>
        <v>43</v>
      </c>
      <c r="U4" s="19">
        <f>VLOOKUP(A4,DEC2020_RESPONSERATE_COUNTY_TRA!$B$3:$R$376, 17, FALSE)</f>
        <v>44.1</v>
      </c>
      <c r="V4" s="19">
        <f>VLOOKUP(A4,DEC2020_RESPONSERATE_COUNTY_TRA!$B$3:$S$376, 18, FALSE)</f>
        <v>44.3</v>
      </c>
      <c r="W4" s="19">
        <f>VLOOKUP(A4,DEC2020_RESPONSERATE_COUNTY_TRA!$B$3:$T$376, 19, FALSE)</f>
        <v>44.6</v>
      </c>
      <c r="X4" s="19">
        <f>VLOOKUP(A4,DEC2020_RESPONSERATE_COUNTY_TRA!$B$3:$U$376, 20, FALSE)</f>
        <v>44.8</v>
      </c>
      <c r="Y4" s="19">
        <f>VLOOKUP(A4,DEC2020_RESPONSERATE_COUNTY_TRA!$B$3:$V$376, 21, FALSE)</f>
        <v>45.1</v>
      </c>
      <c r="Z4" s="19">
        <f>VLOOKUP(A4,DEC2020_RESPONSERATE_COUNTY_TRA!$B$3:$W$376, 22, FALSE)</f>
        <v>45.6</v>
      </c>
      <c r="AA4" s="19">
        <f>VLOOKUP(A4,DEC2020_RESPONSERATE_COUNTY_TRA!$B$3:$X$376, 23, FALSE)</f>
        <v>45.8</v>
      </c>
      <c r="AB4" s="19">
        <f>VLOOKUP(A4,DEC2020_RESPONSERATE_COUNTY_TRA!$B$3:$Y$376, 24, FALSE)</f>
        <v>45.9</v>
      </c>
      <c r="AC4" s="19">
        <f>VLOOKUP(A4,DEC2020_RESPONSERATE_COUNTY_TRA!$B$3:$Z$376, 25, FALSE)</f>
        <v>46.6</v>
      </c>
      <c r="AD4" s="19">
        <f>VLOOKUP(A4,DEC2020_RESPONSERATE_COUNTY_TRA!$B$3:$AC$376, 26, FALSE)</f>
        <v>46.8</v>
      </c>
      <c r="AE4" s="19">
        <f>VLOOKUP(A4,DEC2020_RESPONSERATE_COUNTY_TRA!$B$3:$AD$376, 27, FALSE)</f>
        <v>46.8</v>
      </c>
      <c r="AF4" s="19">
        <f>VLOOKUP(A4,DEC2020_RESPONSERATE_COUNTY_TRA!$B$3:$AE$376, 28, FALSE)</f>
        <v>47.5</v>
      </c>
      <c r="AG4" s="19">
        <f>VLOOKUP(A4,DEC2020_RESPONSERATE_COUNTY_TRA!$B$3:$AF$376, 29, FALSE)</f>
        <v>49.1</v>
      </c>
      <c r="AH4" s="19">
        <f>VLOOKUP(A4,DEC2020_RESPONSERATE_COUNTY_TRA!$B$3:$AG$376, 30, FALSE)</f>
        <v>49.4</v>
      </c>
      <c r="AI4" s="19">
        <f>VLOOKUP(A4,DEC2020_RESPONSERATE_COUNTY_TRA!$B$3:$AF$376, 31, FALSE)</f>
        <v>49.6</v>
      </c>
      <c r="AJ4" s="19">
        <f>VLOOKUP(A4,DEC2020_RESPONSERATE_COUNTY_TRA!$B$3:$AG$376, 32, FALSE)</f>
        <v>49.7</v>
      </c>
      <c r="AK4" s="19">
        <f>VLOOKUP(A4,DEC2020_RESPONSERATE_COUNTY_TRA!$B$3:$CP$376, 33, FALSE)</f>
        <v>50</v>
      </c>
      <c r="AL4" s="19">
        <f>VLOOKUP(A4,DEC2020_RESPONSERATE_COUNTY_TRA!$B$3:$AR$376,43, FALSE)</f>
        <v>52.5</v>
      </c>
      <c r="AM4" s="19">
        <f>VLOOKUP(A4,DEC2020_RESPONSERATE_COUNTY_TRA!$B$3:$AS$376,44, FALSE)</f>
        <v>52.5</v>
      </c>
      <c r="AN4" s="19">
        <f>VLOOKUP(A4,DEC2020_RESPONSERATE_COUNTY_TRA!$B$3:$AW$376,48, FALSE)</f>
        <v>52.8</v>
      </c>
      <c r="AO4" s="19">
        <f>VLOOKUP(A4,DEC2020_RESPONSERATE_COUNTY_TRA!$B$3:$AX$376,49, FALSE)</f>
        <v>52.8</v>
      </c>
      <c r="AP4" s="19">
        <f>VLOOKUP(A4,DEC2020_RESPONSERATE_COUNTY_TRA!$B$3:$AY$376,49, FALSE)</f>
        <v>52.8</v>
      </c>
      <c r="AQ4" s="19">
        <f>VLOOKUP(A4,DEC2020_RESPONSERATE_COUNTY_TRA!$B$3:$AZ$376,50, FALSE)</f>
        <v>52.9</v>
      </c>
      <c r="AR4" s="19">
        <f>VLOOKUP(A4,DEC2020_RESPONSERATE_COUNTY_TRA!$B$3:$BA$376,51, FALSE)</f>
        <v>52.9</v>
      </c>
      <c r="AS4" s="19">
        <f>VLOOKUP(A4,DEC2020_RESPONSERATE_COUNTY_TRA!$B$3:$BB$376,53, FALSE)</f>
        <v>53</v>
      </c>
      <c r="AT4" s="19">
        <f>VLOOKUP(A4,DEC2020_RESPONSERATE_COUNTY_TRA!$B$3:$BC$376,54, FALSE)</f>
        <v>53</v>
      </c>
      <c r="AU4" s="19">
        <f>VLOOKUP(A4,DEC2020_RESPONSERATE_COUNTY_TRA!$B$3:$BD$376,55, FALSE)</f>
        <v>53.1</v>
      </c>
      <c r="AV4" s="19">
        <f>VLOOKUP(A4,DEC2020_RESPONSERATE_COUNTY_TRA!$B$3:$BE$376,56, FALSE)</f>
        <v>53.2</v>
      </c>
      <c r="AW4" s="19">
        <f>VLOOKUP(A4,DEC2020_RESPONSERATE_COUNTY_TRA!$B$3:$BF$376,57, FALSE)</f>
        <v>53.2</v>
      </c>
      <c r="AX4" s="19">
        <f>VLOOKUP(A4,DEC2020_RESPONSERATE_COUNTY_TRA!$B$3:$BG$376,58, FALSE)</f>
        <v>55.5</v>
      </c>
      <c r="AY4" s="19">
        <f>VLOOKUP(A4,DEC2020_RESPONSERATE_COUNTY_TRA!$B$3:$BH$376,59, FALSE)</f>
        <v>55.6</v>
      </c>
      <c r="AZ4" s="19">
        <f>VLOOKUP(A4,DEC2020_RESPONSERATE_COUNTY_TRA!$B$3:$BI$376,60, FALSE)</f>
        <v>55.7</v>
      </c>
      <c r="BA4" s="19">
        <f>VLOOKUP(A4,DEC2020_RESPONSERATE_COUNTY_TRA!$B$3:$BJ$376,61, FALSE)</f>
        <v>55.9</v>
      </c>
      <c r="BB4" s="19">
        <f>VLOOKUP(A4,DEC2020_RESPONSERATE_COUNTY_TRA!$B$3:$BK$376,62, FALSE)</f>
        <v>55.9</v>
      </c>
      <c r="BC4" s="19">
        <f>VLOOKUP(A4,DEC2020_RESPONSERATE_COUNTY_TRA!$B$3:$BL$376,63, FALSE)</f>
        <v>55.9</v>
      </c>
      <c r="BD4" s="19">
        <f>VLOOKUP(A4,DEC2020_RESPONSERATE_COUNTY_TRA!$B$3:$BM$376,64, FALSE)</f>
        <v>56</v>
      </c>
      <c r="BE4" s="19">
        <f>VLOOKUP(A4,DEC2020_RESPONSERATE_COUNTY_TRA!$B$3:$BN$376,65, FALSE)</f>
        <v>56</v>
      </c>
      <c r="BF4" s="19">
        <f>VLOOKUP(A4,DEC2020_RESPONSERATE_COUNTY_TRA!$B$3:$BO$376,66, FALSE)</f>
        <v>56</v>
      </c>
      <c r="BG4" s="19">
        <f>VLOOKUP(A4,DEC2020_RESPONSERATE_COUNTY_TRA!$B$3:$BP$376,67, FALSE)</f>
        <v>56</v>
      </c>
      <c r="BH4" s="19">
        <f>VLOOKUP(A4,DEC2020_RESPONSERATE_COUNTY_TRA!$B$3:$BQ$376,68, FALSE)</f>
        <v>56.1</v>
      </c>
      <c r="BI4" s="19">
        <f>VLOOKUP(A4,DEC2020_RESPONSERATE_COUNTY_TRA!$B$3:$BR$376,69, FALSE)</f>
        <v>56.1</v>
      </c>
      <c r="BJ4" s="19">
        <f>VLOOKUP(A4,DEC2020_RESPONSERATE_COUNTY_TRA!$B$3:$BS$376,70, FALSE)</f>
        <v>56.1</v>
      </c>
      <c r="BK4" s="19">
        <f>VLOOKUP(A4,DEC2020_RESPONSERATE_COUNTY_TRA!$B$3:$BT$376,71, FALSE)</f>
        <v>56.1</v>
      </c>
      <c r="BL4" s="19">
        <f>VLOOKUP(A4,DEC2020_RESPONSERATE_COUNTY_TRA!$B$3:$BU$377,72, FALSE)</f>
        <v>56.1</v>
      </c>
      <c r="BM4" s="19">
        <f>VLOOKUP(A4,DEC2020_RESPONSERATE_COUNTY_TRA!$B$3:$BV$377,73, FALSE)</f>
        <v>56.1</v>
      </c>
      <c r="BN4" s="19">
        <f>VLOOKUP(A4,DEC2020_RESPONSERATE_COUNTY_TRA!$B$3:$BW$377,74, FALSE)</f>
        <v>56.1</v>
      </c>
      <c r="BO4" s="19">
        <f>VLOOKUP(A4,DEC2020_RESPONSERATE_COUNTY_TRA!$B$3:$BX$377,75, FALSE)</f>
        <v>56.2</v>
      </c>
      <c r="BP4" s="19">
        <f>VLOOKUP(A4,DEC2020_RESPONSERATE_COUNTY_TRA!$B$3:$BY$377,76, FALSE)</f>
        <v>56.2</v>
      </c>
      <c r="BQ4" s="19">
        <f>VLOOKUP(A4,DEC2020_RESPONSERATE_COUNTY_TRA!$B$3:$BZ$377,77, FALSE)</f>
        <v>56.2</v>
      </c>
      <c r="BR4" s="19">
        <f>VLOOKUP(A4,DEC2020_RESPONSERATE_COUNTY_TRA!$B$3:$CA$377,78, FALSE)</f>
        <v>56.3</v>
      </c>
      <c r="BS4" s="19">
        <f>VLOOKUP(A4,DEC2020_RESPONSERATE_COUNTY_TRA!$B$3:$CB$377,79, FALSE)</f>
        <v>56.3</v>
      </c>
      <c r="BT4" s="19">
        <f>VLOOKUP(A4,DEC2020_RESPONSERATE_COUNTY_TRA!$B$3:$CC$377,80, FALSE)</f>
        <v>56.3</v>
      </c>
      <c r="BU4" s="19">
        <f>VLOOKUP(A4,DEC2020_RESPONSERATE_COUNTY_TRA!$B$3:$CD$377,81, FALSE)</f>
        <v>56.3</v>
      </c>
      <c r="BV4" s="19">
        <f>VLOOKUP(A4,DEC2020_RESPONSERATE_COUNTY_TRA!$B$3:$CE$377,82, FALSE)</f>
        <v>56.3</v>
      </c>
      <c r="BW4" s="19">
        <f>VLOOKUP(A4,DEC2020_RESPONSERATE_COUNTY_TRA!$B$3:$CF$377,83, FALSE)</f>
        <v>56.3</v>
      </c>
      <c r="BX4" s="19">
        <f>VLOOKUP(A4,DEC2020_RESPONSERATE_COUNTY_TRA!$B$3:$CG$377,84, FALSE)</f>
        <v>56.3</v>
      </c>
      <c r="BY4" s="19">
        <f>VLOOKUP(A4,DEC2020_RESPONSERATE_COUNTY_TRA!$B$3:$CH$377,85, FALSE)</f>
        <v>56.3</v>
      </c>
      <c r="BZ4" s="19">
        <f>VLOOKUP(A4,DEC2020_RESPONSERATE_COUNTY_TRA!$B$3:$CI$377,85, FALSE)</f>
        <v>56.3</v>
      </c>
      <c r="CA4" s="19">
        <f>VLOOKUP(A4,DEC2020_RESPONSERATE_COUNTY_TRA!$B$3:$CJ$377,86, FALSE)</f>
        <v>56.4</v>
      </c>
      <c r="CB4" s="19">
        <f>VLOOKUP(A4,DEC2020_RESPONSERATE_COUNTY_TRA!$B$3:$CK$377,87, FALSE)</f>
        <v>56.4</v>
      </c>
      <c r="CC4" s="19">
        <f t="shared" si="1"/>
        <v>0</v>
      </c>
      <c r="CD4" s="41">
        <f t="shared" si="2"/>
        <v>4</v>
      </c>
      <c r="CF4" s="182" t="s">
        <v>769</v>
      </c>
      <c r="CG4" s="55" t="s">
        <v>1058</v>
      </c>
      <c r="CH4" s="58">
        <v>3</v>
      </c>
      <c r="CI4" s="359">
        <f>COUNTIF($CD$2:$CD$375,VALUE(3))</f>
        <v>60</v>
      </c>
      <c r="CJ4" s="82">
        <f>COUNTIF($CD$2:$CD$375,VALUE(3))/374</f>
        <v>0.16042780748663102</v>
      </c>
      <c r="CK4" s="187">
        <v>0.39</v>
      </c>
    </row>
    <row r="5" spans="1:90" ht="15" thickBot="1" x14ac:dyDescent="0.35">
      <c r="A5" s="21" t="s">
        <v>435</v>
      </c>
      <c r="B5" s="21">
        <v>30001000300</v>
      </c>
      <c r="C5" s="22" t="s">
        <v>888</v>
      </c>
      <c r="D5" s="22">
        <v>59725</v>
      </c>
      <c r="E5" s="22"/>
      <c r="F5" s="96">
        <v>2186</v>
      </c>
      <c r="G5" s="104">
        <v>4.0776699029126215E-2</v>
      </c>
      <c r="H5" s="206">
        <v>1.282051282051282E-2</v>
      </c>
      <c r="I5" s="194">
        <v>33.5</v>
      </c>
      <c r="J5" s="23">
        <v>0</v>
      </c>
      <c r="K5" s="23">
        <f t="shared" si="3"/>
        <v>100</v>
      </c>
      <c r="L5" s="24">
        <f>VLOOKUP(A5,DEC2020_RESPONSERATE_COUNTY_TRA!$B$3:$I$376, 8, FALSE)</f>
        <v>33.9</v>
      </c>
      <c r="M5" s="24">
        <f>VLOOKUP(A5,DEC2020_RESPONSERATE_COUNTY_TRA!$B$3:$J$376, 9, FALSE)</f>
        <v>35.6</v>
      </c>
      <c r="N5" s="24">
        <f>VLOOKUP(A5,DEC2020_RESPONSERATE_COUNTY_TRA!$B$3:$K$376, 10, FALSE)</f>
        <v>37.200000000000003</v>
      </c>
      <c r="O5" s="24">
        <f>VLOOKUP(A5,DEC2020_RESPONSERATE_COUNTY_TRA!$B$3:$L$376, 11, FALSE)</f>
        <v>39.1</v>
      </c>
      <c r="P5" s="24">
        <f>VLOOKUP(A5,DEC2020_RESPONSERATE_COUNTY_TRA!$B$3:$M$376, 12, FALSE)</f>
        <v>42</v>
      </c>
      <c r="Q5" s="24">
        <f>VLOOKUP(A5,DEC2020_RESPONSERATE_COUNTY_TRA!$B$3:$N$376, 13, FALSE)</f>
        <v>42.5</v>
      </c>
      <c r="R5" s="24">
        <f>VLOOKUP(A5,DEC2020_RESPONSERATE_COUNTY_TRA!$B$3:$O$376, 14, FALSE)</f>
        <v>43.3</v>
      </c>
      <c r="S5" s="24">
        <f>VLOOKUP(A5,DEC2020_RESPONSERATE_COUNTY_TRA!$B$3:$P$376, 15, FALSE)</f>
        <v>43.8</v>
      </c>
      <c r="T5" s="24">
        <f>VLOOKUP(A5,DEC2020_RESPONSERATE_COUNTY_TRA!$B$3:$Q$376, 16, FALSE)</f>
        <v>44.3</v>
      </c>
      <c r="U5" s="24">
        <f>VLOOKUP(A5,DEC2020_RESPONSERATE_COUNTY_TRA!$B$3:$R$376, 17, FALSE)</f>
        <v>45.5</v>
      </c>
      <c r="V5" s="24">
        <f>VLOOKUP(A5,DEC2020_RESPONSERATE_COUNTY_TRA!$B$3:$S$376, 18, FALSE)</f>
        <v>47.7</v>
      </c>
      <c r="W5" s="24">
        <f>VLOOKUP(A5,DEC2020_RESPONSERATE_COUNTY_TRA!$B$3:$T$376, 19, FALSE)</f>
        <v>48.3</v>
      </c>
      <c r="X5" s="24">
        <f>VLOOKUP(A5,DEC2020_RESPONSERATE_COUNTY_TRA!$B$3:$U$376, 20, FALSE)</f>
        <v>50.3</v>
      </c>
      <c r="Y5" s="24">
        <f>VLOOKUP(A5,DEC2020_RESPONSERATE_COUNTY_TRA!$B$3:$V$376, 21, FALSE)</f>
        <v>52</v>
      </c>
      <c r="Z5" s="24">
        <f>VLOOKUP(A5,DEC2020_RESPONSERATE_COUNTY_TRA!$B$3:$W$376, 22, FALSE)</f>
        <v>53.8</v>
      </c>
      <c r="AA5" s="24">
        <f>VLOOKUP(A5,DEC2020_RESPONSERATE_COUNTY_TRA!$B$3:$X$376, 23, FALSE)</f>
        <v>54.1</v>
      </c>
      <c r="AB5" s="24">
        <f>VLOOKUP(A5,DEC2020_RESPONSERATE_COUNTY_TRA!$B$3:$Y$376, 24, FALSE)</f>
        <v>54.4</v>
      </c>
      <c r="AC5" s="24">
        <f>VLOOKUP(A5,DEC2020_RESPONSERATE_COUNTY_TRA!$B$3:$Z$376, 25, FALSE)</f>
        <v>56.4</v>
      </c>
      <c r="AD5" s="24">
        <f>VLOOKUP(A5,DEC2020_RESPONSERATE_COUNTY_TRA!$B$3:$AC$376, 26, FALSE)</f>
        <v>56.5</v>
      </c>
      <c r="AE5" s="24">
        <f>VLOOKUP(A5,DEC2020_RESPONSERATE_COUNTY_TRA!$B$3:$AD$376, 27, FALSE)</f>
        <v>56.8</v>
      </c>
      <c r="AF5" s="24">
        <f>VLOOKUP(A5,DEC2020_RESPONSERATE_COUNTY_TRA!$B$3:$AE$376, 28, FALSE)</f>
        <v>57.5</v>
      </c>
      <c r="AG5" s="24">
        <f>VLOOKUP(A5,DEC2020_RESPONSERATE_COUNTY_TRA!$B$3:$AF$376, 29, FALSE)</f>
        <v>58.5</v>
      </c>
      <c r="AH5" s="24">
        <f>VLOOKUP(A5,DEC2020_RESPONSERATE_COUNTY_TRA!$B$3:$AG$376, 30, FALSE)</f>
        <v>58.9</v>
      </c>
      <c r="AI5" s="24">
        <f>VLOOKUP(A5,DEC2020_RESPONSERATE_COUNTY_TRA!$B$3:$AF$376, 31, FALSE)</f>
        <v>59.2</v>
      </c>
      <c r="AJ5" s="24">
        <f>VLOOKUP(A5,DEC2020_RESPONSERATE_COUNTY_TRA!$B$3:$AG$376, 32, FALSE)</f>
        <v>59.3</v>
      </c>
      <c r="AK5" s="24">
        <f>VLOOKUP(A5,DEC2020_RESPONSERATE_COUNTY_TRA!$B$3:$CP$376, 33, FALSE)</f>
        <v>59.5</v>
      </c>
      <c r="AL5" s="24">
        <f>VLOOKUP(A5,DEC2020_RESPONSERATE_COUNTY_TRA!$B$3:$AR$376,43, FALSE)</f>
        <v>61</v>
      </c>
      <c r="AM5" s="24">
        <f>VLOOKUP(A5,DEC2020_RESPONSERATE_COUNTY_TRA!$B$3:$AS$376,44, FALSE)</f>
        <v>61</v>
      </c>
      <c r="AN5" s="24">
        <f>VLOOKUP(A5,DEC2020_RESPONSERATE_COUNTY_TRA!$B$3:$AW$376,48, FALSE)</f>
        <v>61.2</v>
      </c>
      <c r="AO5" s="24">
        <f>VLOOKUP(A5,DEC2020_RESPONSERATE_COUNTY_TRA!$B$3:$AX$376,49, FALSE)</f>
        <v>61.3</v>
      </c>
      <c r="AP5" s="24">
        <f>VLOOKUP(A5,DEC2020_RESPONSERATE_COUNTY_TRA!$B$3:$AY$376,49, FALSE)</f>
        <v>61.3</v>
      </c>
      <c r="AQ5" s="24">
        <f>VLOOKUP(A5,DEC2020_RESPONSERATE_COUNTY_TRA!$B$3:$AZ$376,50, FALSE)</f>
        <v>61.3</v>
      </c>
      <c r="AR5" s="24">
        <f>VLOOKUP(A5,DEC2020_RESPONSERATE_COUNTY_TRA!$B$3:$BA$376,51, FALSE)</f>
        <v>61.3</v>
      </c>
      <c r="AS5" s="24">
        <f>VLOOKUP(A5,DEC2020_RESPONSERATE_COUNTY_TRA!$B$3:$BB$376,53, FALSE)</f>
        <v>61.5</v>
      </c>
      <c r="AT5" s="24">
        <f>VLOOKUP(A5,DEC2020_RESPONSERATE_COUNTY_TRA!$B$3:$BC$376,54, FALSE)</f>
        <v>61.5</v>
      </c>
      <c r="AU5" s="24">
        <f>VLOOKUP(A5,DEC2020_RESPONSERATE_COUNTY_TRA!$B$3:$BD$376,55, FALSE)</f>
        <v>61.5</v>
      </c>
      <c r="AV5" s="24">
        <f>VLOOKUP(A5,DEC2020_RESPONSERATE_COUNTY_TRA!$B$3:$BE$376,56, FALSE)</f>
        <v>61.6</v>
      </c>
      <c r="AW5" s="24">
        <f>VLOOKUP(A5,DEC2020_RESPONSERATE_COUNTY_TRA!$B$3:$BF$376,57, FALSE)</f>
        <v>61.7</v>
      </c>
      <c r="AX5" s="24">
        <f>VLOOKUP(A5,DEC2020_RESPONSERATE_COUNTY_TRA!$B$3:$BG$376,58, FALSE)</f>
        <v>61.8</v>
      </c>
      <c r="AY5" s="24">
        <f>VLOOKUP(A5,DEC2020_RESPONSERATE_COUNTY_TRA!$B$3:$BH$376,59, FALSE)</f>
        <v>61.9</v>
      </c>
      <c r="AZ5" s="24">
        <f>VLOOKUP(A5,DEC2020_RESPONSERATE_COUNTY_TRA!$B$3:$BI$376,60, FALSE)</f>
        <v>61.9</v>
      </c>
      <c r="BA5" s="24">
        <f>VLOOKUP(A5,DEC2020_RESPONSERATE_COUNTY_TRA!$B$3:$BJ$376,61, FALSE)</f>
        <v>61.9</v>
      </c>
      <c r="BB5" s="24">
        <f>VLOOKUP(A5,DEC2020_RESPONSERATE_COUNTY_TRA!$B$3:$BK$376,62, FALSE)</f>
        <v>61.9</v>
      </c>
      <c r="BC5" s="24">
        <f>VLOOKUP(A5,DEC2020_RESPONSERATE_COUNTY_TRA!$B$3:$BL$376,63, FALSE)</f>
        <v>62</v>
      </c>
      <c r="BD5" s="24">
        <f>VLOOKUP(A5,DEC2020_RESPONSERATE_COUNTY_TRA!$B$3:$BM$376,64, FALSE)</f>
        <v>62.1</v>
      </c>
      <c r="BE5" s="24">
        <f>VLOOKUP(A5,DEC2020_RESPONSERATE_COUNTY_TRA!$B$3:$BN$376,65, FALSE)</f>
        <v>62.1</v>
      </c>
      <c r="BF5" s="24">
        <f>VLOOKUP(A5,DEC2020_RESPONSERATE_COUNTY_TRA!$B$3:$BO$376,66, FALSE)</f>
        <v>62.1</v>
      </c>
      <c r="BG5" s="24">
        <f>VLOOKUP(A5,DEC2020_RESPONSERATE_COUNTY_TRA!$B$3:$BP$376,67, FALSE)</f>
        <v>62.1</v>
      </c>
      <c r="BH5" s="24">
        <f>VLOOKUP(A5,DEC2020_RESPONSERATE_COUNTY_TRA!$B$3:$BQ$376,68, FALSE)</f>
        <v>62.1</v>
      </c>
      <c r="BI5" s="24">
        <f>VLOOKUP(A5,DEC2020_RESPONSERATE_COUNTY_TRA!$B$3:$BR$376,69, FALSE)</f>
        <v>62.2</v>
      </c>
      <c r="BJ5" s="24">
        <f>VLOOKUP(A5,DEC2020_RESPONSERATE_COUNTY_TRA!$B$3:$BS$376,70, FALSE)</f>
        <v>62.2</v>
      </c>
      <c r="BK5" s="24">
        <f>VLOOKUP(A5,DEC2020_RESPONSERATE_COUNTY_TRA!$B$3:$BT$376,71, FALSE)</f>
        <v>62.2</v>
      </c>
      <c r="BL5" s="24">
        <f>VLOOKUP(A5,DEC2020_RESPONSERATE_COUNTY_TRA!$B$3:$BU$377,72, FALSE)</f>
        <v>62.2</v>
      </c>
      <c r="BM5" s="24">
        <f>VLOOKUP(A5,DEC2020_RESPONSERATE_COUNTY_TRA!$B$3:$BV$377,73, FALSE)</f>
        <v>62.2</v>
      </c>
      <c r="BN5" s="24">
        <f>VLOOKUP(A5,DEC2020_RESPONSERATE_COUNTY_TRA!$B$3:$BW$377,74, FALSE)</f>
        <v>62.2</v>
      </c>
      <c r="BO5" s="24">
        <f>VLOOKUP(A5,DEC2020_RESPONSERATE_COUNTY_TRA!$B$3:$BX$377,75, FALSE)</f>
        <v>62.3</v>
      </c>
      <c r="BP5" s="24">
        <f>VLOOKUP(A5,DEC2020_RESPONSERATE_COUNTY_TRA!$B$3:$BY$377,76, FALSE)</f>
        <v>62.3</v>
      </c>
      <c r="BQ5" s="24">
        <f>VLOOKUP(A5,DEC2020_RESPONSERATE_COUNTY_TRA!$B$3:$BZ$377,77, FALSE)</f>
        <v>62.3</v>
      </c>
      <c r="BR5" s="24">
        <f>VLOOKUP(A5,DEC2020_RESPONSERATE_COUNTY_TRA!$B$3:$CA$377,78, FALSE)</f>
        <v>62.3</v>
      </c>
      <c r="BS5" s="24">
        <f>VLOOKUP(A5,DEC2020_RESPONSERATE_COUNTY_TRA!$B$3:$CB$377,79, FALSE)</f>
        <v>62.4</v>
      </c>
      <c r="BT5" s="24">
        <f>VLOOKUP(A5,DEC2020_RESPONSERATE_COUNTY_TRA!$B$3:$CC$377,80, FALSE)</f>
        <v>62.4</v>
      </c>
      <c r="BU5" s="24">
        <f>VLOOKUP(A5,DEC2020_RESPONSERATE_COUNTY_TRA!$B$3:$CD$377,81, FALSE)</f>
        <v>62.4</v>
      </c>
      <c r="BV5" s="24">
        <f>VLOOKUP(A5,DEC2020_RESPONSERATE_COUNTY_TRA!$B$3:$CE$377,82, FALSE)</f>
        <v>62.4</v>
      </c>
      <c r="BW5" s="24">
        <f>VLOOKUP(A5,DEC2020_RESPONSERATE_COUNTY_TRA!$B$3:$CF$377,83, FALSE)</f>
        <v>62.4</v>
      </c>
      <c r="BX5" s="24">
        <f>VLOOKUP(A5,DEC2020_RESPONSERATE_COUNTY_TRA!$B$3:$CG$377,84, FALSE)</f>
        <v>62.4</v>
      </c>
      <c r="BY5" s="24">
        <f>VLOOKUP(A5,DEC2020_RESPONSERATE_COUNTY_TRA!$B$3:$CH$377,85, FALSE)</f>
        <v>62.4</v>
      </c>
      <c r="BZ5" s="24">
        <f>VLOOKUP(A5,DEC2020_RESPONSERATE_COUNTY_TRA!$B$3:$CI$377,85, FALSE)</f>
        <v>62.4</v>
      </c>
      <c r="CA5" s="24">
        <f>VLOOKUP(A5,DEC2020_RESPONSERATE_COUNTY_TRA!$B$3:$CJ$377,86, FALSE)</f>
        <v>62.4</v>
      </c>
      <c r="CB5" s="24">
        <f>VLOOKUP(A5,DEC2020_RESPONSERATE_COUNTY_TRA!$B$3:$CK$377,87, FALSE)</f>
        <v>62.4</v>
      </c>
      <c r="CC5" s="24">
        <f t="shared" si="1"/>
        <v>0</v>
      </c>
      <c r="CD5" s="42">
        <f t="shared" si="2"/>
        <v>5</v>
      </c>
      <c r="CF5" s="182" t="s">
        <v>772</v>
      </c>
      <c r="CG5" s="55" t="s">
        <v>1417</v>
      </c>
      <c r="CH5" s="59">
        <v>4</v>
      </c>
      <c r="CI5" s="359">
        <f>COUNTIF($CD$2:$CD$375,VALUE(4))</f>
        <v>66</v>
      </c>
      <c r="CJ5" s="82">
        <f>COUNTIF($CD$2:$CD$375,VALUE(4))/374</f>
        <v>0.17647058823529413</v>
      </c>
      <c r="CK5" s="187">
        <v>0.56999999999999995</v>
      </c>
    </row>
    <row r="6" spans="1:90" ht="18" x14ac:dyDescent="0.35">
      <c r="A6" s="20" t="s">
        <v>5</v>
      </c>
      <c r="B6" s="5"/>
      <c r="C6" s="181" t="s">
        <v>5</v>
      </c>
      <c r="F6" s="180">
        <v>4725</v>
      </c>
      <c r="G6" s="199">
        <v>6.9648562300319489E-2</v>
      </c>
      <c r="I6" s="192">
        <v>30.8</v>
      </c>
      <c r="J6" s="91" t="s">
        <v>835</v>
      </c>
      <c r="K6" s="91" t="s">
        <v>835</v>
      </c>
      <c r="L6">
        <f>VLOOKUP(A6,DEC2020_RESPONSERATE_COUNTY_TRA!$B$3:$I$376, 8, FALSE)</f>
        <v>8</v>
      </c>
      <c r="M6">
        <f>VLOOKUP(A6,DEC2020_RESPONSERATE_COUNTY_TRA!$B$3:$J$376, 9, FALSE)</f>
        <v>8.3000000000000007</v>
      </c>
      <c r="N6">
        <f>VLOOKUP(A6,DEC2020_RESPONSERATE_COUNTY_TRA!$B$3:$K$376, 10, FALSE)</f>
        <v>8.8000000000000007</v>
      </c>
      <c r="O6">
        <f>VLOOKUP(A6,DEC2020_RESPONSERATE_COUNTY_TRA!$B$3:$L$376, 11, FALSE)</f>
        <v>9.6</v>
      </c>
      <c r="P6">
        <f>VLOOKUP(A6,DEC2020_RESPONSERATE_COUNTY_TRA!$B$3:$M$376, 12, FALSE)</f>
        <v>10.4</v>
      </c>
      <c r="Q6" s="61">
        <f>VLOOKUP(A6,DEC2020_RESPONSERATE_COUNTY_TRA!$B$3:$N$376, 13, FALSE)</f>
        <v>10.5</v>
      </c>
      <c r="R6">
        <f>VLOOKUP(A6,DEC2020_RESPONSERATE_COUNTY_TRA!$B$3:$O$376, 14, FALSE)</f>
        <v>10.6</v>
      </c>
      <c r="S6">
        <f>VLOOKUP(A6,DEC2020_RESPONSERATE_COUNTY_TRA!$B$3:$P$376, 15, FALSE)</f>
        <v>10.7</v>
      </c>
      <c r="T6">
        <f>VLOOKUP(A6,DEC2020_RESPONSERATE_COUNTY_TRA!$B$3:$Q$376, 16, FALSE)</f>
        <v>11</v>
      </c>
      <c r="U6" s="61">
        <f>VLOOKUP(A6,DEC2020_RESPONSERATE_COUNTY_TRA!$B$3:$R$376, 17, FALSE)</f>
        <v>11.2</v>
      </c>
      <c r="V6" s="61">
        <f>VLOOKUP(A6,DEC2020_RESPONSERATE_COUNTY_TRA!$B$3:$S$376, 18, FALSE)</f>
        <v>11.2</v>
      </c>
      <c r="W6" s="61">
        <f>VLOOKUP(A6,DEC2020_RESPONSERATE_COUNTY_TRA!$B$3:$T$376, 19, FALSE)</f>
        <v>11.3</v>
      </c>
      <c r="X6" s="61">
        <f>VLOOKUP(A6,DEC2020_RESPONSERATE_COUNTY_TRA!$B$3:$U$376, 20, FALSE)</f>
        <v>11.4</v>
      </c>
      <c r="Y6" s="61">
        <f>VLOOKUP(A6,DEC2020_RESPONSERATE_COUNTY_TRA!$B$3:$V$376, 21, FALSE)</f>
        <v>11.5</v>
      </c>
      <c r="Z6" s="61">
        <f>VLOOKUP(A6,DEC2020_RESPONSERATE_COUNTY_TRA!$B$3:$W$376, 22, FALSE)</f>
        <v>11.7</v>
      </c>
      <c r="AA6" s="61">
        <f>VLOOKUP(A6,DEC2020_RESPONSERATE_COUNTY_TRA!$B$3:$X$376, 23, FALSE)</f>
        <v>11.8</v>
      </c>
      <c r="AB6" s="61">
        <f>VLOOKUP(A6,DEC2020_RESPONSERATE_COUNTY_TRA!$B$3:$Y$376, 24, FALSE)</f>
        <v>11.8</v>
      </c>
      <c r="AC6" s="61">
        <f>VLOOKUP(A6,DEC2020_RESPONSERATE_COUNTY_TRA!$B$3:$Z$376, 25, FALSE)</f>
        <v>12</v>
      </c>
      <c r="AD6" s="61">
        <f>VLOOKUP(A6,DEC2020_RESPONSERATE_COUNTY_TRA!$B$3:$AC$376, 26, FALSE)</f>
        <v>12</v>
      </c>
      <c r="AE6" s="188">
        <f>VLOOKUP(A6,DEC2020_RESPONSERATE_COUNTY_TRA!$B$3:$AD$376, 27, FALSE)</f>
        <v>12</v>
      </c>
      <c r="AF6" s="188">
        <f>VLOOKUP(A6,DEC2020_RESPONSERATE_COUNTY_TRA!$B$3:$AE$376, 28, FALSE)</f>
        <v>12.2</v>
      </c>
      <c r="AG6" s="188">
        <f>VLOOKUP(A6,DEC2020_RESPONSERATE_COUNTY_TRA!$B$3:$AF$376, 29, FALSE)</f>
        <v>12.5</v>
      </c>
      <c r="AH6" s="188">
        <f>VLOOKUP(A6,DEC2020_RESPONSERATE_COUNTY_TRA!$B$3:$AG$376, 30, FALSE)</f>
        <v>12.5</v>
      </c>
      <c r="AI6" s="188">
        <f>VLOOKUP(A6,DEC2020_RESPONSERATE_COUNTY_TRA!$B$3:$AF$376, 31, FALSE)</f>
        <v>12.5</v>
      </c>
      <c r="AJ6" s="188">
        <f>VLOOKUP(A6,DEC2020_RESPONSERATE_COUNTY_TRA!$B$3:$AG$376, 32, FALSE)</f>
        <v>12.7</v>
      </c>
      <c r="AK6" s="188">
        <f>VLOOKUP(A6,DEC2020_RESPONSERATE_COUNTY_TRA!$B$3:$CP$376, 33, FALSE)</f>
        <v>12.8</v>
      </c>
      <c r="AL6" s="188">
        <f>VLOOKUP(A6,DEC2020_RESPONSERATE_COUNTY_TRA!$B$3:$AR$376,43, FALSE)</f>
        <v>13.6</v>
      </c>
      <c r="AM6" s="188">
        <f>VLOOKUP(A6,DEC2020_RESPONSERATE_COUNTY_TRA!$B$3:$AS$376,44, FALSE)</f>
        <v>13.6</v>
      </c>
      <c r="AN6" s="188">
        <f>VLOOKUP(A6,DEC2020_RESPONSERATE_COUNTY_TRA!$B$3:$AW$376,48, FALSE)</f>
        <v>13.8</v>
      </c>
      <c r="AO6" s="188">
        <f>VLOOKUP(A6,DEC2020_RESPONSERATE_COUNTY_TRA!$B$3:$AX$376,49, FALSE)</f>
        <v>13.8</v>
      </c>
      <c r="AP6" s="188">
        <f>VLOOKUP(A6,DEC2020_RESPONSERATE_COUNTY_TRA!$B$3:$AY$376,49, FALSE)</f>
        <v>13.8</v>
      </c>
      <c r="AQ6" s="188">
        <f>VLOOKUP(A6,DEC2020_RESPONSERATE_COUNTY_TRA!$B$3:$AZ$376,50, FALSE)</f>
        <v>13.9</v>
      </c>
      <c r="AR6" s="188">
        <f>VLOOKUP(A6,DEC2020_RESPONSERATE_COUNTY_TRA!$B$3:$BA$376,51, FALSE)</f>
        <v>13.9</v>
      </c>
      <c r="AS6" s="188">
        <f>VLOOKUP(A6,DEC2020_RESPONSERATE_COUNTY_TRA!$B$3:$BB$376,53, FALSE)</f>
        <v>14</v>
      </c>
      <c r="AT6" s="188">
        <f>VLOOKUP(A6,DEC2020_RESPONSERATE_COUNTY_TRA!$B$3:$BC$376,54, FALSE)</f>
        <v>14</v>
      </c>
      <c r="AU6" s="188">
        <f>VLOOKUP(A6,DEC2020_RESPONSERATE_COUNTY_TRA!$B$3:$BD$376,55, FALSE)</f>
        <v>14</v>
      </c>
      <c r="AV6" s="188">
        <f>VLOOKUP(A6,DEC2020_RESPONSERATE_COUNTY_TRA!$B$3:$BE$376,56, FALSE)</f>
        <v>14.1</v>
      </c>
      <c r="AW6" s="188">
        <f>VLOOKUP(A6,DEC2020_RESPONSERATE_COUNTY_TRA!$B$3:$BF$376,57, FALSE)</f>
        <v>14.1</v>
      </c>
      <c r="AX6" s="188">
        <f>VLOOKUP(A6,DEC2020_RESPONSERATE_COUNTY_TRA!$B$3:$BG$376,58, FALSE)</f>
        <v>16.399999999999999</v>
      </c>
      <c r="AY6" s="188">
        <f>VLOOKUP(A6,DEC2020_RESPONSERATE_COUNTY_TRA!$B$3:$BH$376,59, FALSE)</f>
        <v>16.399999999999999</v>
      </c>
      <c r="AZ6" s="188">
        <f>VLOOKUP(A6,DEC2020_RESPONSERATE_COUNTY_TRA!$B$3:$BI$376,60, FALSE)</f>
        <v>16.5</v>
      </c>
      <c r="BA6" s="188">
        <f>VLOOKUP(A6,DEC2020_RESPONSERATE_COUNTY_TRA!$B$3:$BJ$376,61, FALSE)</f>
        <v>16.600000000000001</v>
      </c>
      <c r="BB6" s="188">
        <f>VLOOKUP(A6,DEC2020_RESPONSERATE_COUNTY_TRA!$B$3:$BK$376,62, FALSE)</f>
        <v>16.600000000000001</v>
      </c>
      <c r="BC6" s="188">
        <f>VLOOKUP(A6,DEC2020_RESPONSERATE_COUNTY_TRA!$B$3:$BL$376,63, FALSE)</f>
        <v>16.7</v>
      </c>
      <c r="BD6" s="188">
        <f>VLOOKUP(A6,DEC2020_RESPONSERATE_COUNTY_TRA!$B$3:$BM$376,64, FALSE)</f>
        <v>16.899999999999999</v>
      </c>
      <c r="BE6" s="188">
        <f>VLOOKUP(A6,DEC2020_RESPONSERATE_COUNTY_TRA!$B$3:$BN$376,65, FALSE)</f>
        <v>17</v>
      </c>
      <c r="BF6" s="188">
        <f>VLOOKUP(A6,DEC2020_RESPONSERATE_COUNTY_TRA!$B$3:$BO$376,66, FALSE)</f>
        <v>17</v>
      </c>
      <c r="BG6" s="188">
        <f>VLOOKUP(A6,DEC2020_RESPONSERATE_COUNTY_TRA!$B$3:$BP$376,67, FALSE)</f>
        <v>17</v>
      </c>
      <c r="BH6" s="188">
        <f>VLOOKUP(A6,DEC2020_RESPONSERATE_COUNTY_TRA!$B$3:$BQ$376,68, FALSE)</f>
        <v>17.100000000000001</v>
      </c>
      <c r="BI6" s="188">
        <f>VLOOKUP(A6,DEC2020_RESPONSERATE_COUNTY_TRA!$B$3:$BR$376,69, FALSE)</f>
        <v>17.100000000000001</v>
      </c>
      <c r="BJ6" s="188">
        <f>VLOOKUP(A6,DEC2020_RESPONSERATE_COUNTY_TRA!$B$3:$BS$376,70, FALSE)</f>
        <v>17.2</v>
      </c>
      <c r="BK6" s="188">
        <f>VLOOKUP(A6,DEC2020_RESPONSERATE_COUNTY_TRA!$B$3:$BT$376,71, FALSE)</f>
        <v>17.2</v>
      </c>
      <c r="BL6" s="188">
        <f>VLOOKUP(A6,DEC2020_RESPONSERATE_COUNTY_TRA!$B$3:$BU$377,72, FALSE)</f>
        <v>17.3</v>
      </c>
      <c r="BM6" s="188">
        <f>VLOOKUP(A6,DEC2020_RESPONSERATE_COUNTY_TRA!$B$3:$BV$377,73, FALSE)</f>
        <v>17.3</v>
      </c>
      <c r="BN6" s="188">
        <f>VLOOKUP(A6,DEC2020_RESPONSERATE_COUNTY_TRA!$B$3:$BW$377,74, FALSE)</f>
        <v>17.399999999999999</v>
      </c>
      <c r="BO6" s="188">
        <f>VLOOKUP(A6,DEC2020_RESPONSERATE_COUNTY_TRA!$B$3:$BX$377,75, FALSE)</f>
        <v>17.399999999999999</v>
      </c>
      <c r="BP6" s="188">
        <f>VLOOKUP(A6,DEC2020_RESPONSERATE_COUNTY_TRA!$B$3:$BY$377,76, FALSE)</f>
        <v>17.5</v>
      </c>
      <c r="BQ6" s="188">
        <f>VLOOKUP(A6,DEC2020_RESPONSERATE_COUNTY_TRA!$B$3:$BZ$377,77, FALSE)</f>
        <v>17.600000000000001</v>
      </c>
      <c r="BR6" s="188">
        <f>VLOOKUP(A6,DEC2020_RESPONSERATE_COUNTY_TRA!$B$3:$CA$377,78, FALSE)</f>
        <v>17.600000000000001</v>
      </c>
      <c r="BS6" s="188">
        <f>VLOOKUP(A6,DEC2020_RESPONSERATE_COUNTY_TRA!$B$3:$CB$377,79, FALSE)</f>
        <v>17.7</v>
      </c>
      <c r="BT6" s="188">
        <f>VLOOKUP(A6,DEC2020_RESPONSERATE_COUNTY_TRA!$B$3:$CC$377,80, FALSE)</f>
        <v>17.7</v>
      </c>
      <c r="BU6" s="188">
        <f>VLOOKUP(A6,DEC2020_RESPONSERATE_COUNTY_TRA!$B$3:$CD$377,81, FALSE)</f>
        <v>17.7</v>
      </c>
      <c r="BV6" s="188">
        <f>VLOOKUP(A6,DEC2020_RESPONSERATE_COUNTY_TRA!$B$3:$CE$377,82, FALSE)</f>
        <v>17.899999999999999</v>
      </c>
      <c r="BW6" s="188">
        <f>VLOOKUP(A6,DEC2020_RESPONSERATE_COUNTY_TRA!$B$3:$CF$377,83, FALSE)</f>
        <v>17.899999999999999</v>
      </c>
      <c r="BX6" s="188">
        <f>VLOOKUP(A6,DEC2020_RESPONSERATE_COUNTY_TRA!$B$3:$CG$377,84, FALSE)</f>
        <v>17.899999999999999</v>
      </c>
      <c r="BY6" s="188">
        <f>VLOOKUP(A6,DEC2020_RESPONSERATE_COUNTY_TRA!$B$3:$CH$377,85, FALSE)</f>
        <v>18</v>
      </c>
      <c r="BZ6" s="188">
        <f>VLOOKUP(A6,DEC2020_RESPONSERATE_COUNTY_TRA!$B$3:$CI$377,85, FALSE)</f>
        <v>18</v>
      </c>
      <c r="CA6" s="188">
        <f>VLOOKUP(A6,DEC2020_RESPONSERATE_COUNTY_TRA!$B$3:$CJ$377,86, FALSE)</f>
        <v>18</v>
      </c>
      <c r="CB6" s="188">
        <f>VLOOKUP(A6,DEC2020_RESPONSERATE_COUNTY_TRA!$B$3:$CK$377,87, FALSE)</f>
        <v>18.100000000000001</v>
      </c>
      <c r="CC6" s="188">
        <f t="shared" si="1"/>
        <v>0.10000000000000142</v>
      </c>
      <c r="CD6" s="41">
        <f t="shared" si="2"/>
        <v>1</v>
      </c>
      <c r="CF6" s="182" t="s">
        <v>770</v>
      </c>
      <c r="CG6" s="55" t="s">
        <v>1766</v>
      </c>
      <c r="CH6" s="60">
        <v>5</v>
      </c>
      <c r="CI6" s="359">
        <f>COUNTIF($CD$2:$CD$375,VALUE(5))</f>
        <v>90</v>
      </c>
      <c r="CJ6" s="82">
        <f>COUNTIF($CD$2:$CD$375,VALUE(5))/374</f>
        <v>0.24064171122994651</v>
      </c>
      <c r="CK6" s="187">
        <v>0.81</v>
      </c>
    </row>
    <row r="7" spans="1:90" ht="28.8" x14ac:dyDescent="0.3">
      <c r="A7" s="5" t="s">
        <v>437</v>
      </c>
      <c r="B7" s="5">
        <v>30003000100</v>
      </c>
      <c r="C7" s="181" t="s">
        <v>891</v>
      </c>
      <c r="D7" s="190" t="s">
        <v>1251</v>
      </c>
      <c r="F7" s="94">
        <v>1768</v>
      </c>
      <c r="G7" s="102">
        <v>4.4078597981943704E-2</v>
      </c>
      <c r="H7" s="204">
        <v>0.38307302659349934</v>
      </c>
      <c r="I7" s="192">
        <v>34</v>
      </c>
      <c r="J7" s="11">
        <v>25.4</v>
      </c>
      <c r="K7" s="11">
        <f t="shared" si="3"/>
        <v>74.599999999999994</v>
      </c>
      <c r="L7">
        <f>VLOOKUP(A7,DEC2020_RESPONSERATE_COUNTY_TRA!$B$3:$I$376, 8, FALSE)</f>
        <v>24.3</v>
      </c>
      <c r="M7">
        <f>VLOOKUP(A7,DEC2020_RESPONSERATE_COUNTY_TRA!$B$3:$J$376, 9, FALSE)</f>
        <v>24.8</v>
      </c>
      <c r="N7">
        <f>VLOOKUP(A7,DEC2020_RESPONSERATE_COUNTY_TRA!$B$3:$K$376, 10, FALSE)</f>
        <v>26.3</v>
      </c>
      <c r="O7">
        <f>VLOOKUP(A7,DEC2020_RESPONSERATE_COUNTY_TRA!$B$3:$L$376, 11, FALSE)</f>
        <v>27.9</v>
      </c>
      <c r="P7">
        <f>VLOOKUP(A7,DEC2020_RESPONSERATE_COUNTY_TRA!$B$3:$M$376, 12, FALSE)</f>
        <v>29.5</v>
      </c>
      <c r="Q7" s="61">
        <f>VLOOKUP(A7,DEC2020_RESPONSERATE_COUNTY_TRA!$B$3:$N$376, 13, FALSE)</f>
        <v>29.8</v>
      </c>
      <c r="R7">
        <f>VLOOKUP(A7,DEC2020_RESPONSERATE_COUNTY_TRA!$B$3:$O$376, 14, FALSE)</f>
        <v>30</v>
      </c>
      <c r="S7">
        <f>VLOOKUP(A7,DEC2020_RESPONSERATE_COUNTY_TRA!$B$3:$P$376, 15, FALSE)</f>
        <v>30.2</v>
      </c>
      <c r="T7">
        <f>VLOOKUP(A7,DEC2020_RESPONSERATE_COUNTY_TRA!$B$3:$Q$376, 16, FALSE)</f>
        <v>30.7</v>
      </c>
      <c r="U7" s="61">
        <f>VLOOKUP(A7,DEC2020_RESPONSERATE_COUNTY_TRA!$B$3:$R$376, 17, FALSE)</f>
        <v>31.2</v>
      </c>
      <c r="V7" s="61">
        <f>VLOOKUP(A7,DEC2020_RESPONSERATE_COUNTY_TRA!$B$3:$S$376, 18, FALSE)</f>
        <v>31.2</v>
      </c>
      <c r="W7" s="61">
        <f>VLOOKUP(A7,DEC2020_RESPONSERATE_COUNTY_TRA!$B$3:$T$376, 19, FALSE)</f>
        <v>31.4</v>
      </c>
      <c r="X7" s="61">
        <f>VLOOKUP(A7,DEC2020_RESPONSERATE_COUNTY_TRA!$B$3:$U$376, 20, FALSE)</f>
        <v>31.7</v>
      </c>
      <c r="Y7" s="61">
        <f>VLOOKUP(A7,DEC2020_RESPONSERATE_COUNTY_TRA!$B$3:$V$376, 21, FALSE)</f>
        <v>31.8</v>
      </c>
      <c r="Z7" s="61">
        <f>VLOOKUP(A7,DEC2020_RESPONSERATE_COUNTY_TRA!$B$3:$W$376, 22, FALSE)</f>
        <v>32.1</v>
      </c>
      <c r="AA7" s="61">
        <f>VLOOKUP(A7,DEC2020_RESPONSERATE_COUNTY_TRA!$B$3:$X$376, 23, FALSE)</f>
        <v>32.200000000000003</v>
      </c>
      <c r="AB7" s="61">
        <f>VLOOKUP(A7,DEC2020_RESPONSERATE_COUNTY_TRA!$B$3:$Y$376, 24, FALSE)</f>
        <v>32.200000000000003</v>
      </c>
      <c r="AC7" s="61">
        <f>VLOOKUP(A7,DEC2020_RESPONSERATE_COUNTY_TRA!$B$3:$Z$376, 25, FALSE)</f>
        <v>32.5</v>
      </c>
      <c r="AD7" s="61">
        <f>VLOOKUP(A7,DEC2020_RESPONSERATE_COUNTY_TRA!$B$3:$AC$376, 26, FALSE)</f>
        <v>32.5</v>
      </c>
      <c r="AE7" s="188">
        <f>VLOOKUP(A7,DEC2020_RESPONSERATE_COUNTY_TRA!$B$3:$AD$376, 27, FALSE)</f>
        <v>32.6</v>
      </c>
      <c r="AF7" s="188">
        <f>VLOOKUP(A7,DEC2020_RESPONSERATE_COUNTY_TRA!$B$3:$AE$376, 28, FALSE)</f>
        <v>32.9</v>
      </c>
      <c r="AG7" s="188">
        <f>VLOOKUP(A7,DEC2020_RESPONSERATE_COUNTY_TRA!$B$3:$AF$376, 29, FALSE)</f>
        <v>33.700000000000003</v>
      </c>
      <c r="AH7" s="188">
        <f>VLOOKUP(A7,DEC2020_RESPONSERATE_COUNTY_TRA!$B$3:$AG$376, 30, FALSE)</f>
        <v>33.700000000000003</v>
      </c>
      <c r="AI7" s="188">
        <f>VLOOKUP(A7,DEC2020_RESPONSERATE_COUNTY_TRA!$B$3:$AF$376, 31, FALSE)</f>
        <v>33.700000000000003</v>
      </c>
      <c r="AJ7" s="188">
        <f>VLOOKUP(A7,DEC2020_RESPONSERATE_COUNTY_TRA!$B$3:$AG$376, 32, FALSE)</f>
        <v>34.200000000000003</v>
      </c>
      <c r="AK7" s="188">
        <f>VLOOKUP(A7,DEC2020_RESPONSERATE_COUNTY_TRA!$B$3:$CP$376, 33, FALSE)</f>
        <v>34.6</v>
      </c>
      <c r="AL7" s="188">
        <f>VLOOKUP(A7,DEC2020_RESPONSERATE_COUNTY_TRA!$B$3:$AR$376,43, FALSE)</f>
        <v>36.200000000000003</v>
      </c>
      <c r="AM7" s="188">
        <f>VLOOKUP(A7,DEC2020_RESPONSERATE_COUNTY_TRA!$B$3:$AS$376,44, FALSE)</f>
        <v>36.200000000000003</v>
      </c>
      <c r="AN7" s="188">
        <f>VLOOKUP(A7,DEC2020_RESPONSERATE_COUNTY_TRA!$B$3:$AW$376,48, FALSE)</f>
        <v>36.5</v>
      </c>
      <c r="AO7" s="188">
        <f>VLOOKUP(A7,DEC2020_RESPONSERATE_COUNTY_TRA!$B$3:$AX$376,49, FALSE)</f>
        <v>36.5</v>
      </c>
      <c r="AP7" s="188">
        <f>VLOOKUP(A7,DEC2020_RESPONSERATE_COUNTY_TRA!$B$3:$AY$376,49, FALSE)</f>
        <v>36.5</v>
      </c>
      <c r="AQ7" s="188">
        <f>VLOOKUP(A7,DEC2020_RESPONSERATE_COUNTY_TRA!$B$3:$AZ$376,50, FALSE)</f>
        <v>36.700000000000003</v>
      </c>
      <c r="AR7" s="188">
        <f>VLOOKUP(A7,DEC2020_RESPONSERATE_COUNTY_TRA!$B$3:$BA$376,51, FALSE)</f>
        <v>36.700000000000003</v>
      </c>
      <c r="AS7" s="188">
        <f>VLOOKUP(A7,DEC2020_RESPONSERATE_COUNTY_TRA!$B$3:$BB$376,53, FALSE)</f>
        <v>36.700000000000003</v>
      </c>
      <c r="AT7" s="188">
        <f>VLOOKUP(A7,DEC2020_RESPONSERATE_COUNTY_TRA!$B$3:$BC$376,54, FALSE)</f>
        <v>36.700000000000003</v>
      </c>
      <c r="AU7" s="188">
        <f>VLOOKUP(A7,DEC2020_RESPONSERATE_COUNTY_TRA!$B$3:$BD$376,55, FALSE)</f>
        <v>36.799999999999997</v>
      </c>
      <c r="AV7" s="188">
        <f>VLOOKUP(A7,DEC2020_RESPONSERATE_COUNTY_TRA!$B$3:$BE$376,56, FALSE)</f>
        <v>36.799999999999997</v>
      </c>
      <c r="AW7" s="188">
        <f>VLOOKUP(A7,DEC2020_RESPONSERATE_COUNTY_TRA!$B$3:$BF$376,57, FALSE)</f>
        <v>36.799999999999997</v>
      </c>
      <c r="AX7" s="188">
        <f>VLOOKUP(A7,DEC2020_RESPONSERATE_COUNTY_TRA!$B$3:$BG$376,58, FALSE)</f>
        <v>41.5</v>
      </c>
      <c r="AY7" s="188">
        <f>VLOOKUP(A7,DEC2020_RESPONSERATE_COUNTY_TRA!$B$3:$BH$376,59, FALSE)</f>
        <v>41.5</v>
      </c>
      <c r="AZ7" s="188">
        <f>VLOOKUP(A7,DEC2020_RESPONSERATE_COUNTY_TRA!$B$3:$BI$376,60, FALSE)</f>
        <v>41.8</v>
      </c>
      <c r="BA7" s="188">
        <f>VLOOKUP(A7,DEC2020_RESPONSERATE_COUNTY_TRA!$B$3:$BJ$376,61, FALSE)</f>
        <v>41.8</v>
      </c>
      <c r="BB7" s="188">
        <f>VLOOKUP(A7,DEC2020_RESPONSERATE_COUNTY_TRA!$B$3:$BK$376,62, FALSE)</f>
        <v>42</v>
      </c>
      <c r="BC7" s="188">
        <f>VLOOKUP(A7,DEC2020_RESPONSERATE_COUNTY_TRA!$B$3:$BL$376,63, FALSE)</f>
        <v>42.1</v>
      </c>
      <c r="BD7" s="188">
        <f>VLOOKUP(A7,DEC2020_RESPONSERATE_COUNTY_TRA!$B$3:$BM$376,64, FALSE)</f>
        <v>42.2</v>
      </c>
      <c r="BE7" s="188">
        <f>VLOOKUP(A7,DEC2020_RESPONSERATE_COUNTY_TRA!$B$3:$BN$376,65, FALSE)</f>
        <v>42.3</v>
      </c>
      <c r="BF7" s="188">
        <f>VLOOKUP(A7,DEC2020_RESPONSERATE_COUNTY_TRA!$B$3:$BO$376,66, FALSE)</f>
        <v>42.4</v>
      </c>
      <c r="BG7" s="188">
        <f>VLOOKUP(A7,DEC2020_RESPONSERATE_COUNTY_TRA!$B$3:$BP$376,67, FALSE)</f>
        <v>42.4</v>
      </c>
      <c r="BH7" s="188">
        <f>VLOOKUP(A7,DEC2020_RESPONSERATE_COUNTY_TRA!$B$3:$BQ$376,68, FALSE)</f>
        <v>42.5</v>
      </c>
      <c r="BI7" s="188">
        <f>VLOOKUP(A7,DEC2020_RESPONSERATE_COUNTY_TRA!$B$3:$BR$376,69, FALSE)</f>
        <v>42.5</v>
      </c>
      <c r="BJ7" s="188">
        <f>VLOOKUP(A7,DEC2020_RESPONSERATE_COUNTY_TRA!$B$3:$BS$376,70, FALSE)</f>
        <v>42.6</v>
      </c>
      <c r="BK7" s="188">
        <f>VLOOKUP(A7,DEC2020_RESPONSERATE_COUNTY_TRA!$B$3:$BT$376,71, FALSE)</f>
        <v>42.7</v>
      </c>
      <c r="BL7" s="188">
        <f>VLOOKUP(A7,DEC2020_RESPONSERATE_COUNTY_TRA!$B$3:$BU$377,72, FALSE)</f>
        <v>42.7</v>
      </c>
      <c r="BM7" s="188">
        <f>VLOOKUP(A7,DEC2020_RESPONSERATE_COUNTY_TRA!$B$3:$BV$377,73, FALSE)</f>
        <v>42.7</v>
      </c>
      <c r="BN7" s="188">
        <f>VLOOKUP(A7,DEC2020_RESPONSERATE_COUNTY_TRA!$B$3:$BW$377,74, FALSE)</f>
        <v>42.7</v>
      </c>
      <c r="BO7" s="188">
        <f>VLOOKUP(A7,DEC2020_RESPONSERATE_COUNTY_TRA!$B$3:$BX$377,75, FALSE)</f>
        <v>42.7</v>
      </c>
      <c r="BP7" s="188">
        <f>VLOOKUP(A7,DEC2020_RESPONSERATE_COUNTY_TRA!$B$3:$BY$377,76, FALSE)</f>
        <v>42.8</v>
      </c>
      <c r="BQ7" s="188">
        <f>VLOOKUP(A7,DEC2020_RESPONSERATE_COUNTY_TRA!$B$3:$BZ$377,77, FALSE)</f>
        <v>42.8</v>
      </c>
      <c r="BR7" s="188">
        <f>VLOOKUP(A7,DEC2020_RESPONSERATE_COUNTY_TRA!$B$3:$CA$377,78, FALSE)</f>
        <v>42.8</v>
      </c>
      <c r="BS7" s="188">
        <f>VLOOKUP(A7,DEC2020_RESPONSERATE_COUNTY_TRA!$B$3:$CB$377,79, FALSE)</f>
        <v>42.9</v>
      </c>
      <c r="BT7" s="188">
        <f>VLOOKUP(A7,DEC2020_RESPONSERATE_COUNTY_TRA!$B$3:$CC$377,80, FALSE)</f>
        <v>42.9</v>
      </c>
      <c r="BU7" s="188">
        <f>VLOOKUP(A7,DEC2020_RESPONSERATE_COUNTY_TRA!$B$3:$CD$377,81, FALSE)</f>
        <v>42.9</v>
      </c>
      <c r="BV7" s="188">
        <f>VLOOKUP(A7,DEC2020_RESPONSERATE_COUNTY_TRA!$B$3:$CE$377,82, FALSE)</f>
        <v>43.1</v>
      </c>
      <c r="BW7" s="188">
        <f>VLOOKUP(A7,DEC2020_RESPONSERATE_COUNTY_TRA!$B$3:$CF$377,83, FALSE)</f>
        <v>43.1</v>
      </c>
      <c r="BX7" s="188">
        <f>VLOOKUP(A7,DEC2020_RESPONSERATE_COUNTY_TRA!$B$3:$CG$377,84, FALSE)</f>
        <v>43.1</v>
      </c>
      <c r="BY7" s="188">
        <f>VLOOKUP(A7,DEC2020_RESPONSERATE_COUNTY_TRA!$B$3:$CH$377,85, FALSE)</f>
        <v>43.1</v>
      </c>
      <c r="BZ7" s="188">
        <f>VLOOKUP(A7,DEC2020_RESPONSERATE_COUNTY_TRA!$B$3:$CI$377,85, FALSE)</f>
        <v>43.1</v>
      </c>
      <c r="CA7" s="188">
        <f>VLOOKUP(A7,DEC2020_RESPONSERATE_COUNTY_TRA!$B$3:$CJ$377,86, FALSE)</f>
        <v>43.2</v>
      </c>
      <c r="CB7" s="188">
        <f>VLOOKUP(A7,DEC2020_RESPONSERATE_COUNTY_TRA!$B$3:$CK$377,87, FALSE)</f>
        <v>43.3</v>
      </c>
      <c r="CC7" s="188">
        <f t="shared" si="1"/>
        <v>0</v>
      </c>
      <c r="CD7" s="41">
        <f t="shared" si="2"/>
        <v>3</v>
      </c>
      <c r="CF7" s="182" t="s">
        <v>1767</v>
      </c>
      <c r="CG7" s="55" t="s">
        <v>1768</v>
      </c>
      <c r="CH7" s="60">
        <v>6</v>
      </c>
      <c r="CI7" s="359">
        <f>COUNTIF($CD$2:$CD$375,VALUE(6))</f>
        <v>70</v>
      </c>
      <c r="CJ7" s="82">
        <f>COUNTIF($CD$2:$CD$375,VALUE(6))/374</f>
        <v>0.18716577540106952</v>
      </c>
      <c r="CK7" s="360">
        <v>1</v>
      </c>
    </row>
    <row r="8" spans="1:90" x14ac:dyDescent="0.3">
      <c r="A8" s="16" t="s">
        <v>439</v>
      </c>
      <c r="B8" s="16">
        <v>30003940400</v>
      </c>
      <c r="C8" s="17" t="s">
        <v>886</v>
      </c>
      <c r="D8" s="17" t="s">
        <v>1252</v>
      </c>
      <c r="E8" s="17"/>
      <c r="F8" s="95">
        <v>594</v>
      </c>
      <c r="G8" s="103">
        <v>0.1563573883161512</v>
      </c>
      <c r="H8" s="205">
        <v>0.86049046321525891</v>
      </c>
      <c r="I8" s="193">
        <v>26</v>
      </c>
      <c r="J8" s="48">
        <v>99.1</v>
      </c>
      <c r="K8" s="18">
        <f t="shared" si="3"/>
        <v>0.90000000000000568</v>
      </c>
      <c r="L8" s="19">
        <f>VLOOKUP(A8,DEC2020_RESPONSERATE_COUNTY_TRA!$B$3:$I$376, 8, FALSE)</f>
        <v>1</v>
      </c>
      <c r="M8" s="19">
        <f>VLOOKUP(A8,DEC2020_RESPONSERATE_COUNTY_TRA!$B$3:$J$376, 9, FALSE)</f>
        <v>1.2</v>
      </c>
      <c r="N8" s="19">
        <f>VLOOKUP(A8,DEC2020_RESPONSERATE_COUNTY_TRA!$B$3:$K$376, 10, FALSE)</f>
        <v>1.2</v>
      </c>
      <c r="O8" s="19">
        <f>VLOOKUP(A8,DEC2020_RESPONSERATE_COUNTY_TRA!$B$3:$L$376, 11, FALSE)</f>
        <v>1.8</v>
      </c>
      <c r="P8" s="19">
        <f>VLOOKUP(A8,DEC2020_RESPONSERATE_COUNTY_TRA!$B$3:$M$376, 12, FALSE)</f>
        <v>2.2999999999999998</v>
      </c>
      <c r="Q8" s="19">
        <f>VLOOKUP(A8,DEC2020_RESPONSERATE_COUNTY_TRA!$B$3:$N$376, 13, FALSE)</f>
        <v>2.4</v>
      </c>
      <c r="R8" s="19">
        <f>VLOOKUP(A8,DEC2020_RESPONSERATE_COUNTY_TRA!$B$3:$O$376, 14, FALSE)</f>
        <v>2.4</v>
      </c>
      <c r="S8" s="19">
        <f>VLOOKUP(A8,DEC2020_RESPONSERATE_COUNTY_TRA!$B$3:$P$376, 15, FALSE)</f>
        <v>2.5</v>
      </c>
      <c r="T8" s="19">
        <f>VLOOKUP(A8,DEC2020_RESPONSERATE_COUNTY_TRA!$B$3:$Q$376, 16, FALSE)</f>
        <v>3.1</v>
      </c>
      <c r="U8" s="19">
        <f>VLOOKUP(A8,DEC2020_RESPONSERATE_COUNTY_TRA!$B$3:$R$376, 17, FALSE)</f>
        <v>3.3</v>
      </c>
      <c r="V8" s="19">
        <f>VLOOKUP(A8,DEC2020_RESPONSERATE_COUNTY_TRA!$B$3:$S$376, 18, FALSE)</f>
        <v>3.3</v>
      </c>
      <c r="W8" s="19">
        <f>VLOOKUP(A8,DEC2020_RESPONSERATE_COUNTY_TRA!$B$3:$T$376, 19, FALSE)</f>
        <v>3.4</v>
      </c>
      <c r="X8" s="19">
        <f>VLOOKUP(A8,DEC2020_RESPONSERATE_COUNTY_TRA!$B$3:$U$376, 20, FALSE)</f>
        <v>3.4</v>
      </c>
      <c r="Y8" s="19">
        <f>VLOOKUP(A8,DEC2020_RESPONSERATE_COUNTY_TRA!$B$3:$V$376, 21, FALSE)</f>
        <v>3.6</v>
      </c>
      <c r="Z8" s="19">
        <f>VLOOKUP(A8,DEC2020_RESPONSERATE_COUNTY_TRA!$B$3:$W$376, 22, FALSE)</f>
        <v>3.7</v>
      </c>
      <c r="AA8" s="19">
        <f>VLOOKUP(A8,DEC2020_RESPONSERATE_COUNTY_TRA!$B$3:$X$376, 23, FALSE)</f>
        <v>3.7</v>
      </c>
      <c r="AB8" s="19">
        <f>VLOOKUP(A8,DEC2020_RESPONSERATE_COUNTY_TRA!$B$3:$Y$376, 24, FALSE)</f>
        <v>3.8</v>
      </c>
      <c r="AC8" s="19">
        <f>VLOOKUP(A8,DEC2020_RESPONSERATE_COUNTY_TRA!$B$3:$Z$376, 25, FALSE)</f>
        <v>3.8</v>
      </c>
      <c r="AD8" s="19">
        <f>VLOOKUP(A8,DEC2020_RESPONSERATE_COUNTY_TRA!$B$3:$AC$376, 26, FALSE)</f>
        <v>3.8</v>
      </c>
      <c r="AE8" s="19">
        <f>VLOOKUP(A8,DEC2020_RESPONSERATE_COUNTY_TRA!$B$3:$AD$376, 27, FALSE)</f>
        <v>3.8</v>
      </c>
      <c r="AF8" s="19">
        <f>VLOOKUP(A8,DEC2020_RESPONSERATE_COUNTY_TRA!$B$3:$AE$376, 28, FALSE)</f>
        <v>3.9</v>
      </c>
      <c r="AG8" s="19">
        <f>VLOOKUP(A8,DEC2020_RESPONSERATE_COUNTY_TRA!$B$3:$AF$376, 29, FALSE)</f>
        <v>4</v>
      </c>
      <c r="AH8" s="19">
        <f>VLOOKUP(A8,DEC2020_RESPONSERATE_COUNTY_TRA!$B$3:$AG$376, 30, FALSE)</f>
        <v>4</v>
      </c>
      <c r="AI8" s="19">
        <f>VLOOKUP(A8,DEC2020_RESPONSERATE_COUNTY_TRA!$B$3:$AF$376, 31, FALSE)</f>
        <v>4</v>
      </c>
      <c r="AJ8" s="19">
        <f>VLOOKUP(A8,DEC2020_RESPONSERATE_COUNTY_TRA!$B$3:$AG$376, 32, FALSE)</f>
        <v>4</v>
      </c>
      <c r="AK8" s="19">
        <f>VLOOKUP(A8,DEC2020_RESPONSERATE_COUNTY_TRA!$B$3:$CP$376, 33, FALSE)</f>
        <v>4</v>
      </c>
      <c r="AL8" s="19">
        <f>VLOOKUP(A8,DEC2020_RESPONSERATE_COUNTY_TRA!$B$3:$AR$376,43, FALSE)</f>
        <v>4</v>
      </c>
      <c r="AM8" s="19">
        <f>VLOOKUP(A8,DEC2020_RESPONSERATE_COUNTY_TRA!$B$3:$AS$376,44, FALSE)</f>
        <v>4</v>
      </c>
      <c r="AN8" s="19">
        <f>VLOOKUP(A8,DEC2020_RESPONSERATE_COUNTY_TRA!$B$3:$AW$376,48, FALSE)</f>
        <v>4.0999999999999996</v>
      </c>
      <c r="AO8" s="19">
        <f>VLOOKUP(A8,DEC2020_RESPONSERATE_COUNTY_TRA!$B$3:$AX$376,49, FALSE)</f>
        <v>4.2</v>
      </c>
      <c r="AP8" s="19">
        <f>VLOOKUP(A8,DEC2020_RESPONSERATE_COUNTY_TRA!$B$3:$AY$376,49, FALSE)</f>
        <v>4.2</v>
      </c>
      <c r="AQ8" s="19">
        <f>VLOOKUP(A8,DEC2020_RESPONSERATE_COUNTY_TRA!$B$3:$AZ$376,50, FALSE)</f>
        <v>4.2</v>
      </c>
      <c r="AR8" s="19">
        <f>VLOOKUP(A8,DEC2020_RESPONSERATE_COUNTY_TRA!$B$3:$BA$376,51, FALSE)</f>
        <v>4.3</v>
      </c>
      <c r="AS8" s="19">
        <f>VLOOKUP(A8,DEC2020_RESPONSERATE_COUNTY_TRA!$B$3:$BB$376,53, FALSE)</f>
        <v>4.4000000000000004</v>
      </c>
      <c r="AT8" s="19">
        <f>VLOOKUP(A8,DEC2020_RESPONSERATE_COUNTY_TRA!$B$3:$BC$376,54, FALSE)</f>
        <v>4.4000000000000004</v>
      </c>
      <c r="AU8" s="19">
        <f>VLOOKUP(A8,DEC2020_RESPONSERATE_COUNTY_TRA!$B$3:$BD$376,55, FALSE)</f>
        <v>4.4000000000000004</v>
      </c>
      <c r="AV8" s="19">
        <f>VLOOKUP(A8,DEC2020_RESPONSERATE_COUNTY_TRA!$B$3:$BE$376,56, FALSE)</f>
        <v>4.5</v>
      </c>
      <c r="AW8" s="19">
        <f>VLOOKUP(A8,DEC2020_RESPONSERATE_COUNTY_TRA!$B$3:$BF$376,57, FALSE)</f>
        <v>4.5999999999999996</v>
      </c>
      <c r="AX8" s="19">
        <f>VLOOKUP(A8,DEC2020_RESPONSERATE_COUNTY_TRA!$B$3:$BG$376,58, FALSE)</f>
        <v>6.2</v>
      </c>
      <c r="AY8" s="19">
        <f>VLOOKUP(A8,DEC2020_RESPONSERATE_COUNTY_TRA!$B$3:$BH$376,59, FALSE)</f>
        <v>6.2</v>
      </c>
      <c r="AZ8" s="19">
        <f>VLOOKUP(A8,DEC2020_RESPONSERATE_COUNTY_TRA!$B$3:$BI$376,60, FALSE)</f>
        <v>6.3</v>
      </c>
      <c r="BA8" s="19">
        <f>VLOOKUP(A8,DEC2020_RESPONSERATE_COUNTY_TRA!$B$3:$BJ$376,61, FALSE)</f>
        <v>6.4</v>
      </c>
      <c r="BB8" s="19">
        <f>VLOOKUP(A8,DEC2020_RESPONSERATE_COUNTY_TRA!$B$3:$BK$376,62, FALSE)</f>
        <v>6.5</v>
      </c>
      <c r="BC8" s="19">
        <f>VLOOKUP(A8,DEC2020_RESPONSERATE_COUNTY_TRA!$B$3:$BL$376,63, FALSE)</f>
        <v>6.5</v>
      </c>
      <c r="BD8" s="19">
        <f>VLOOKUP(A8,DEC2020_RESPONSERATE_COUNTY_TRA!$B$3:$BM$376,64, FALSE)</f>
        <v>6.6</v>
      </c>
      <c r="BE8" s="19">
        <f>VLOOKUP(A8,DEC2020_RESPONSERATE_COUNTY_TRA!$B$3:$BN$376,65, FALSE)</f>
        <v>7</v>
      </c>
      <c r="BF8" s="19">
        <f>VLOOKUP(A8,DEC2020_RESPONSERATE_COUNTY_TRA!$B$3:$BO$376,66, FALSE)</f>
        <v>7.1</v>
      </c>
      <c r="BG8" s="19">
        <f>VLOOKUP(A8,DEC2020_RESPONSERATE_COUNTY_TRA!$B$3:$BP$376,67, FALSE)</f>
        <v>7.1</v>
      </c>
      <c r="BH8" s="19">
        <f>VLOOKUP(A8,DEC2020_RESPONSERATE_COUNTY_TRA!$B$3:$BQ$376,68, FALSE)</f>
        <v>7.1</v>
      </c>
      <c r="BI8" s="19">
        <f>VLOOKUP(A8,DEC2020_RESPONSERATE_COUNTY_TRA!$B$3:$BR$376,69, FALSE)</f>
        <v>7.1</v>
      </c>
      <c r="BJ8" s="19">
        <f>VLOOKUP(A8,DEC2020_RESPONSERATE_COUNTY_TRA!$B$3:$BS$376,70, FALSE)</f>
        <v>7.2</v>
      </c>
      <c r="BK8" s="19">
        <f>VLOOKUP(A8,DEC2020_RESPONSERATE_COUNTY_TRA!$B$3:$BT$376,71, FALSE)</f>
        <v>7.2</v>
      </c>
      <c r="BL8" s="19">
        <f>VLOOKUP(A8,DEC2020_RESPONSERATE_COUNTY_TRA!$B$3:$BU$377,72, FALSE)</f>
        <v>7.2</v>
      </c>
      <c r="BM8" s="19">
        <f>VLOOKUP(A8,DEC2020_RESPONSERATE_COUNTY_TRA!$B$3:$BV$377,73, FALSE)</f>
        <v>7.2</v>
      </c>
      <c r="BN8" s="19">
        <f>VLOOKUP(A8,DEC2020_RESPONSERATE_COUNTY_TRA!$B$3:$BW$377,74, FALSE)</f>
        <v>7.3</v>
      </c>
      <c r="BO8" s="19">
        <f>VLOOKUP(A8,DEC2020_RESPONSERATE_COUNTY_TRA!$B$3:$BX$377,75, FALSE)</f>
        <v>7.4</v>
      </c>
      <c r="BP8" s="19">
        <f>VLOOKUP(A8,DEC2020_RESPONSERATE_COUNTY_TRA!$B$3:$BY$377,76, FALSE)</f>
        <v>7.4</v>
      </c>
      <c r="BQ8" s="19">
        <f>VLOOKUP(A8,DEC2020_RESPONSERATE_COUNTY_TRA!$B$3:$BZ$377,77, FALSE)</f>
        <v>7.4</v>
      </c>
      <c r="BR8" s="19">
        <f>VLOOKUP(A8,DEC2020_RESPONSERATE_COUNTY_TRA!$B$3:$CA$377,78, FALSE)</f>
        <v>7.4</v>
      </c>
      <c r="BS8" s="19">
        <f>VLOOKUP(A8,DEC2020_RESPONSERATE_COUNTY_TRA!$B$3:$CB$377,79, FALSE)</f>
        <v>7.4</v>
      </c>
      <c r="BT8" s="19">
        <f>VLOOKUP(A8,DEC2020_RESPONSERATE_COUNTY_TRA!$B$3:$CC$377,80, FALSE)</f>
        <v>7.4</v>
      </c>
      <c r="BU8" s="19">
        <f>VLOOKUP(A8,DEC2020_RESPONSERATE_COUNTY_TRA!$B$3:$CD$377,81, FALSE)</f>
        <v>7.5</v>
      </c>
      <c r="BV8" s="19">
        <f>VLOOKUP(A8,DEC2020_RESPONSERATE_COUNTY_TRA!$B$3:$CE$377,82, FALSE)</f>
        <v>7.5</v>
      </c>
      <c r="BW8" s="19">
        <f>VLOOKUP(A8,DEC2020_RESPONSERATE_COUNTY_TRA!$B$3:$CF$377,83, FALSE)</f>
        <v>7.5</v>
      </c>
      <c r="BX8" s="19">
        <f>VLOOKUP(A8,DEC2020_RESPONSERATE_COUNTY_TRA!$B$3:$CG$377,84, FALSE)</f>
        <v>7.5</v>
      </c>
      <c r="BY8" s="19">
        <f>VLOOKUP(A8,DEC2020_RESPONSERATE_COUNTY_TRA!$B$3:$CH$377,85, FALSE)</f>
        <v>7.5</v>
      </c>
      <c r="BZ8" s="19">
        <f>VLOOKUP(A8,DEC2020_RESPONSERATE_COUNTY_TRA!$B$3:$CI$377,85, FALSE)</f>
        <v>7.5</v>
      </c>
      <c r="CA8" s="19">
        <f>VLOOKUP(A8,DEC2020_RESPONSERATE_COUNTY_TRA!$B$3:$CJ$377,86, FALSE)</f>
        <v>7.5</v>
      </c>
      <c r="CB8" s="19">
        <f>VLOOKUP(A8,DEC2020_RESPONSERATE_COUNTY_TRA!$B$3:$CK$377,87, FALSE)</f>
        <v>7.5</v>
      </c>
      <c r="CC8" s="19">
        <f t="shared" si="1"/>
        <v>0</v>
      </c>
      <c r="CD8" s="41">
        <f t="shared" si="2"/>
        <v>1</v>
      </c>
      <c r="CE8" s="45" t="s">
        <v>836</v>
      </c>
      <c r="CF8" s="386"/>
      <c r="CG8" s="386"/>
      <c r="CI8" s="188">
        <f>SUBTOTAL(109,Table1[Count of rows with this value (Counties &amp; Tracts)])</f>
        <v>374</v>
      </c>
      <c r="CJ8" s="186">
        <f>SUBTOTAL(109,Table1[% of rows with this value (Counties &amp; Tracts)2])</f>
        <v>1</v>
      </c>
    </row>
    <row r="9" spans="1:90" ht="28.8" x14ac:dyDescent="0.3">
      <c r="A9" s="5" t="s">
        <v>441</v>
      </c>
      <c r="B9" s="5">
        <v>30003940500</v>
      </c>
      <c r="C9" s="181" t="s">
        <v>892</v>
      </c>
      <c r="D9" s="190" t="s">
        <v>1253</v>
      </c>
      <c r="F9" s="94">
        <v>693</v>
      </c>
      <c r="G9" s="102">
        <v>0.27707454289732769</v>
      </c>
      <c r="H9" s="204">
        <v>0.66231772831926328</v>
      </c>
      <c r="I9" s="192">
        <v>35.700000000000003</v>
      </c>
      <c r="J9" s="47">
        <v>99.9</v>
      </c>
      <c r="K9" s="11">
        <f t="shared" si="3"/>
        <v>9.9999999999994316E-2</v>
      </c>
      <c r="L9">
        <f>VLOOKUP(A9,DEC2020_RESPONSERATE_COUNTY_TRA!$B$3:$I$376, 8, FALSE)</f>
        <v>0.5</v>
      </c>
      <c r="M9">
        <f>VLOOKUP(A9,DEC2020_RESPONSERATE_COUNTY_TRA!$B$3:$J$376, 9, FALSE)</f>
        <v>0.5</v>
      </c>
      <c r="N9">
        <f>VLOOKUP(A9,DEC2020_RESPONSERATE_COUNTY_TRA!$B$3:$K$376, 10, FALSE)</f>
        <v>0.7</v>
      </c>
      <c r="O9">
        <f>VLOOKUP(A9,DEC2020_RESPONSERATE_COUNTY_TRA!$B$3:$L$376, 11, FALSE)</f>
        <v>1</v>
      </c>
      <c r="P9">
        <f>VLOOKUP(A9,DEC2020_RESPONSERATE_COUNTY_TRA!$B$3:$M$376, 12, FALSE)</f>
        <v>1.2</v>
      </c>
      <c r="Q9" s="61">
        <f>VLOOKUP(A9,DEC2020_RESPONSERATE_COUNTY_TRA!$B$3:$N$376, 13, FALSE)</f>
        <v>1.2</v>
      </c>
      <c r="R9">
        <f>VLOOKUP(A9,DEC2020_RESPONSERATE_COUNTY_TRA!$B$3:$O$376, 14, FALSE)</f>
        <v>1.5</v>
      </c>
      <c r="S9">
        <f>VLOOKUP(A9,DEC2020_RESPONSERATE_COUNTY_TRA!$B$3:$P$376, 15, FALSE)</f>
        <v>1.5</v>
      </c>
      <c r="T9">
        <f>VLOOKUP(A9,DEC2020_RESPONSERATE_COUNTY_TRA!$B$3:$Q$376, 16, FALSE)</f>
        <v>1.5</v>
      </c>
      <c r="U9" s="61">
        <f>VLOOKUP(A9,DEC2020_RESPONSERATE_COUNTY_TRA!$B$3:$R$376, 17, FALSE)</f>
        <v>1.7</v>
      </c>
      <c r="V9" s="61">
        <f>VLOOKUP(A9,DEC2020_RESPONSERATE_COUNTY_TRA!$B$3:$S$376, 18, FALSE)</f>
        <v>1.7</v>
      </c>
      <c r="W9" s="61">
        <f>VLOOKUP(A9,DEC2020_RESPONSERATE_COUNTY_TRA!$B$3:$T$376, 19, FALSE)</f>
        <v>1.8</v>
      </c>
      <c r="X9" s="61">
        <f>VLOOKUP(A9,DEC2020_RESPONSERATE_COUNTY_TRA!$B$3:$U$376, 20, FALSE)</f>
        <v>1.9</v>
      </c>
      <c r="Y9" s="61">
        <f>VLOOKUP(A9,DEC2020_RESPONSERATE_COUNTY_TRA!$B$3:$V$376, 21, FALSE)</f>
        <v>2</v>
      </c>
      <c r="Z9" s="61">
        <f>VLOOKUP(A9,DEC2020_RESPONSERATE_COUNTY_TRA!$B$3:$W$376, 22, FALSE)</f>
        <v>2.1</v>
      </c>
      <c r="AA9" s="61">
        <f>VLOOKUP(A9,DEC2020_RESPONSERATE_COUNTY_TRA!$B$3:$X$376, 23, FALSE)</f>
        <v>2.2000000000000002</v>
      </c>
      <c r="AB9" s="61">
        <f>VLOOKUP(A9,DEC2020_RESPONSERATE_COUNTY_TRA!$B$3:$Y$376, 24, FALSE)</f>
        <v>2.2000000000000002</v>
      </c>
      <c r="AC9" s="61">
        <f>VLOOKUP(A9,DEC2020_RESPONSERATE_COUNTY_TRA!$B$3:$Z$376, 25, FALSE)</f>
        <v>2.4</v>
      </c>
      <c r="AD9" s="61">
        <f>VLOOKUP(A9,DEC2020_RESPONSERATE_COUNTY_TRA!$B$3:$AC$376, 26, FALSE)</f>
        <v>2.4</v>
      </c>
      <c r="AE9" s="188">
        <f>VLOOKUP(A9,DEC2020_RESPONSERATE_COUNTY_TRA!$B$3:$AD$376, 27, FALSE)</f>
        <v>2.4</v>
      </c>
      <c r="AF9" s="188">
        <f>VLOOKUP(A9,DEC2020_RESPONSERATE_COUNTY_TRA!$B$3:$AE$376, 28, FALSE)</f>
        <v>2.5</v>
      </c>
      <c r="AG9" s="188">
        <f>VLOOKUP(A9,DEC2020_RESPONSERATE_COUNTY_TRA!$B$3:$AF$376, 29, FALSE)</f>
        <v>2.6</v>
      </c>
      <c r="AH9" s="188">
        <f>VLOOKUP(A9,DEC2020_RESPONSERATE_COUNTY_TRA!$B$3:$AG$376, 30, FALSE)</f>
        <v>2.6</v>
      </c>
      <c r="AI9" s="188">
        <f>VLOOKUP(A9,DEC2020_RESPONSERATE_COUNTY_TRA!$B$3:$AF$376, 31, FALSE)</f>
        <v>2.6</v>
      </c>
      <c r="AJ9" s="188">
        <f>VLOOKUP(A9,DEC2020_RESPONSERATE_COUNTY_TRA!$B$3:$AG$376, 32, FALSE)</f>
        <v>2.6</v>
      </c>
      <c r="AK9" s="188">
        <f>VLOOKUP(A9,DEC2020_RESPONSERATE_COUNTY_TRA!$B$3:$CP$376, 33, FALSE)</f>
        <v>2.6</v>
      </c>
      <c r="AL9" s="188">
        <f>VLOOKUP(A9,DEC2020_RESPONSERATE_COUNTY_TRA!$B$3:$AR$376,43, FALSE)</f>
        <v>3.1</v>
      </c>
      <c r="AM9" s="188">
        <f>VLOOKUP(A9,DEC2020_RESPONSERATE_COUNTY_TRA!$B$3:$AS$376,44, FALSE)</f>
        <v>3.1</v>
      </c>
      <c r="AN9" s="188">
        <f>VLOOKUP(A9,DEC2020_RESPONSERATE_COUNTY_TRA!$B$3:$AW$376,48, FALSE)</f>
        <v>3.2</v>
      </c>
      <c r="AO9" s="188">
        <f>VLOOKUP(A9,DEC2020_RESPONSERATE_COUNTY_TRA!$B$3:$AX$376,49, FALSE)</f>
        <v>3.2</v>
      </c>
      <c r="AP9" s="188">
        <f>VLOOKUP(A9,DEC2020_RESPONSERATE_COUNTY_TRA!$B$3:$AY$376,49, FALSE)</f>
        <v>3.2</v>
      </c>
      <c r="AQ9" s="188">
        <f>VLOOKUP(A9,DEC2020_RESPONSERATE_COUNTY_TRA!$B$3:$AZ$376,50, FALSE)</f>
        <v>3.2</v>
      </c>
      <c r="AR9" s="188">
        <f>VLOOKUP(A9,DEC2020_RESPONSERATE_COUNTY_TRA!$B$3:$BA$376,51, FALSE)</f>
        <v>3.2</v>
      </c>
      <c r="AS9" s="188">
        <f>VLOOKUP(A9,DEC2020_RESPONSERATE_COUNTY_TRA!$B$3:$BB$376,53, FALSE)</f>
        <v>3.2</v>
      </c>
      <c r="AT9" s="188">
        <f>VLOOKUP(A9,DEC2020_RESPONSERATE_COUNTY_TRA!$B$3:$BC$376,54, FALSE)</f>
        <v>3.2</v>
      </c>
      <c r="AU9" s="188">
        <f>VLOOKUP(A9,DEC2020_RESPONSERATE_COUNTY_TRA!$B$3:$BD$376,55, FALSE)</f>
        <v>3.2</v>
      </c>
      <c r="AV9" s="188">
        <f>VLOOKUP(A9,DEC2020_RESPONSERATE_COUNTY_TRA!$B$3:$BE$376,56, FALSE)</f>
        <v>3.2</v>
      </c>
      <c r="AW9" s="188">
        <f>VLOOKUP(A9,DEC2020_RESPONSERATE_COUNTY_TRA!$B$3:$BF$376,57, FALSE)</f>
        <v>3.2</v>
      </c>
      <c r="AX9" s="188">
        <f>VLOOKUP(A9,DEC2020_RESPONSERATE_COUNTY_TRA!$B$3:$BG$376,58, FALSE)</f>
        <v>5.7</v>
      </c>
      <c r="AY9" s="188">
        <f>VLOOKUP(A9,DEC2020_RESPONSERATE_COUNTY_TRA!$B$3:$BH$376,59, FALSE)</f>
        <v>5.7</v>
      </c>
      <c r="AZ9" s="188">
        <f>VLOOKUP(A9,DEC2020_RESPONSERATE_COUNTY_TRA!$B$3:$BI$376,60, FALSE)</f>
        <v>5.7</v>
      </c>
      <c r="BA9" s="188">
        <f>VLOOKUP(A9,DEC2020_RESPONSERATE_COUNTY_TRA!$B$3:$BJ$376,61, FALSE)</f>
        <v>5.8</v>
      </c>
      <c r="BB9" s="188">
        <f>VLOOKUP(A9,DEC2020_RESPONSERATE_COUNTY_TRA!$B$3:$BK$376,62, FALSE)</f>
        <v>5.8</v>
      </c>
      <c r="BC9" s="188">
        <f>VLOOKUP(A9,DEC2020_RESPONSERATE_COUNTY_TRA!$B$3:$BL$376,63, FALSE)</f>
        <v>5.9</v>
      </c>
      <c r="BD9" s="188">
        <f>VLOOKUP(A9,DEC2020_RESPONSERATE_COUNTY_TRA!$B$3:$BM$376,64, FALSE)</f>
        <v>6.2</v>
      </c>
      <c r="BE9" s="188">
        <f>VLOOKUP(A9,DEC2020_RESPONSERATE_COUNTY_TRA!$B$3:$BN$376,65, FALSE)</f>
        <v>6.2</v>
      </c>
      <c r="BF9" s="188">
        <f>VLOOKUP(A9,DEC2020_RESPONSERATE_COUNTY_TRA!$B$3:$BO$376,66, FALSE)</f>
        <v>6.3</v>
      </c>
      <c r="BG9" s="188">
        <f>VLOOKUP(A9,DEC2020_RESPONSERATE_COUNTY_TRA!$B$3:$BP$376,67, FALSE)</f>
        <v>6.3</v>
      </c>
      <c r="BH9" s="188">
        <f>VLOOKUP(A9,DEC2020_RESPONSERATE_COUNTY_TRA!$B$3:$BQ$376,68, FALSE)</f>
        <v>6.5</v>
      </c>
      <c r="BI9" s="188">
        <f>VLOOKUP(A9,DEC2020_RESPONSERATE_COUNTY_TRA!$B$3:$BR$376,69, FALSE)</f>
        <v>6.5</v>
      </c>
      <c r="BJ9" s="188">
        <f>VLOOKUP(A9,DEC2020_RESPONSERATE_COUNTY_TRA!$B$3:$BS$376,70, FALSE)</f>
        <v>6.5</v>
      </c>
      <c r="BK9" s="188">
        <f>VLOOKUP(A9,DEC2020_RESPONSERATE_COUNTY_TRA!$B$3:$BT$376,71, FALSE)</f>
        <v>6.5</v>
      </c>
      <c r="BL9" s="188">
        <f>VLOOKUP(A9,DEC2020_RESPONSERATE_COUNTY_TRA!$B$3:$BU$377,72, FALSE)</f>
        <v>6.5</v>
      </c>
      <c r="BM9" s="188">
        <f>VLOOKUP(A9,DEC2020_RESPONSERATE_COUNTY_TRA!$B$3:$BV$377,73, FALSE)</f>
        <v>6.5</v>
      </c>
      <c r="BN9" s="188">
        <f>VLOOKUP(A9,DEC2020_RESPONSERATE_COUNTY_TRA!$B$3:$BW$377,74, FALSE)</f>
        <v>6.6</v>
      </c>
      <c r="BO9" s="188">
        <f>VLOOKUP(A9,DEC2020_RESPONSERATE_COUNTY_TRA!$B$3:$BX$377,75, FALSE)</f>
        <v>6.7</v>
      </c>
      <c r="BP9" s="188">
        <f>VLOOKUP(A9,DEC2020_RESPONSERATE_COUNTY_TRA!$B$3:$BY$377,76, FALSE)</f>
        <v>6.8</v>
      </c>
      <c r="BQ9" s="188">
        <f>VLOOKUP(A9,DEC2020_RESPONSERATE_COUNTY_TRA!$B$3:$BZ$377,77, FALSE)</f>
        <v>6.8</v>
      </c>
      <c r="BR9" s="188">
        <f>VLOOKUP(A9,DEC2020_RESPONSERATE_COUNTY_TRA!$B$3:$CA$377,78, FALSE)</f>
        <v>6.9</v>
      </c>
      <c r="BS9" s="188">
        <f>VLOOKUP(A9,DEC2020_RESPONSERATE_COUNTY_TRA!$B$3:$CB$377,79, FALSE)</f>
        <v>6.9</v>
      </c>
      <c r="BT9" s="188">
        <f>VLOOKUP(A9,DEC2020_RESPONSERATE_COUNTY_TRA!$B$3:$CC$377,80, FALSE)</f>
        <v>6.9</v>
      </c>
      <c r="BU9" s="188">
        <f>VLOOKUP(A9,DEC2020_RESPONSERATE_COUNTY_TRA!$B$3:$CD$377,81, FALSE)</f>
        <v>6.9</v>
      </c>
      <c r="BV9" s="188">
        <f>VLOOKUP(A9,DEC2020_RESPONSERATE_COUNTY_TRA!$B$3:$CE$377,82, FALSE)</f>
        <v>7.1</v>
      </c>
      <c r="BW9" s="188">
        <f>VLOOKUP(A9,DEC2020_RESPONSERATE_COUNTY_TRA!$B$3:$CF$377,83, FALSE)</f>
        <v>7.2</v>
      </c>
      <c r="BX9" s="188">
        <f>VLOOKUP(A9,DEC2020_RESPONSERATE_COUNTY_TRA!$B$3:$CG$377,84, FALSE)</f>
        <v>7.2</v>
      </c>
      <c r="BY9" s="188">
        <f>VLOOKUP(A9,DEC2020_RESPONSERATE_COUNTY_TRA!$B$3:$CH$377,85, FALSE)</f>
        <v>7.2</v>
      </c>
      <c r="BZ9" s="188">
        <f>VLOOKUP(A9,DEC2020_RESPONSERATE_COUNTY_TRA!$B$3:$CI$377,85, FALSE)</f>
        <v>7.2</v>
      </c>
      <c r="CA9" s="188">
        <f>VLOOKUP(A9,DEC2020_RESPONSERATE_COUNTY_TRA!$B$3:$CJ$377,86, FALSE)</f>
        <v>7.3</v>
      </c>
      <c r="CB9" s="188">
        <f>VLOOKUP(A9,DEC2020_RESPONSERATE_COUNTY_TRA!$B$3:$CK$377,87, FALSE)</f>
        <v>7.3</v>
      </c>
      <c r="CC9" s="188">
        <f t="shared" si="1"/>
        <v>0</v>
      </c>
      <c r="CD9" s="41">
        <f t="shared" si="2"/>
        <v>1</v>
      </c>
      <c r="CE9" s="45" t="s">
        <v>836</v>
      </c>
      <c r="CF9" s="183" t="s">
        <v>1665</v>
      </c>
      <c r="CG9" s="39">
        <f>+'State Rank'!F4</f>
        <v>62.7</v>
      </c>
    </row>
    <row r="10" spans="1:90" ht="28.8" x14ac:dyDescent="0.3">
      <c r="A10" s="16" t="s">
        <v>443</v>
      </c>
      <c r="B10" s="16">
        <v>30003940600</v>
      </c>
      <c r="C10" s="17" t="s">
        <v>887</v>
      </c>
      <c r="D10" s="17" t="s">
        <v>1254</v>
      </c>
      <c r="E10" s="17"/>
      <c r="F10" s="95">
        <v>921</v>
      </c>
      <c r="G10" s="103">
        <v>8.8998763906056863E-2</v>
      </c>
      <c r="H10" s="205">
        <v>0.8585629082646975</v>
      </c>
      <c r="I10" s="193">
        <v>27.6</v>
      </c>
      <c r="J10" s="48">
        <v>100</v>
      </c>
      <c r="K10" s="18">
        <f t="shared" si="3"/>
        <v>0</v>
      </c>
      <c r="L10" s="19">
        <f>VLOOKUP(A10,DEC2020_RESPONSERATE_COUNTY_TRA!$B$3:$I$376, 8, FALSE)</f>
        <v>0.7</v>
      </c>
      <c r="M10" s="19">
        <f>VLOOKUP(A10,DEC2020_RESPONSERATE_COUNTY_TRA!$B$3:$J$376, 9, FALSE)</f>
        <v>0.9</v>
      </c>
      <c r="N10" s="19">
        <f>VLOOKUP(A10,DEC2020_RESPONSERATE_COUNTY_TRA!$B$3:$K$376, 10, FALSE)</f>
        <v>1</v>
      </c>
      <c r="O10" s="19">
        <f>VLOOKUP(A10,DEC2020_RESPONSERATE_COUNTY_TRA!$B$3:$L$376, 11, FALSE)</f>
        <v>1.4</v>
      </c>
      <c r="P10" s="19">
        <f>VLOOKUP(A10,DEC2020_RESPONSERATE_COUNTY_TRA!$B$3:$M$376, 12, FALSE)</f>
        <v>1.9</v>
      </c>
      <c r="Q10" s="19">
        <f>VLOOKUP(A10,DEC2020_RESPONSERATE_COUNTY_TRA!$B$3:$N$376, 13, FALSE)</f>
        <v>2</v>
      </c>
      <c r="R10" s="19">
        <f>VLOOKUP(A10,DEC2020_RESPONSERATE_COUNTY_TRA!$B$3:$O$376, 14, FALSE)</f>
        <v>2</v>
      </c>
      <c r="S10" s="19">
        <f>VLOOKUP(A10,DEC2020_RESPONSERATE_COUNTY_TRA!$B$3:$P$376, 15, FALSE)</f>
        <v>2</v>
      </c>
      <c r="T10" s="19">
        <f>VLOOKUP(A10,DEC2020_RESPONSERATE_COUNTY_TRA!$B$3:$Q$376, 16, FALSE)</f>
        <v>2.2000000000000002</v>
      </c>
      <c r="U10" s="19">
        <f>VLOOKUP(A10,DEC2020_RESPONSERATE_COUNTY_TRA!$B$3:$R$376, 17, FALSE)</f>
        <v>2.2000000000000002</v>
      </c>
      <c r="V10" s="19">
        <f>VLOOKUP(A10,DEC2020_RESPONSERATE_COUNTY_TRA!$B$3:$S$376, 18, FALSE)</f>
        <v>2.2000000000000002</v>
      </c>
      <c r="W10" s="19">
        <f>VLOOKUP(A10,DEC2020_RESPONSERATE_COUNTY_TRA!$B$3:$T$376, 19, FALSE)</f>
        <v>2.2000000000000002</v>
      </c>
      <c r="X10" s="19">
        <f>VLOOKUP(A10,DEC2020_RESPONSERATE_COUNTY_TRA!$B$3:$U$376, 20, FALSE)</f>
        <v>2.2000000000000002</v>
      </c>
      <c r="Y10" s="19">
        <f>VLOOKUP(A10,DEC2020_RESPONSERATE_COUNTY_TRA!$B$3:$V$376, 21, FALSE)</f>
        <v>2.2999999999999998</v>
      </c>
      <c r="Z10" s="19">
        <f>VLOOKUP(A10,DEC2020_RESPONSERATE_COUNTY_TRA!$B$3:$W$376, 22, FALSE)</f>
        <v>2.6</v>
      </c>
      <c r="AA10" s="19">
        <f>VLOOKUP(A10,DEC2020_RESPONSERATE_COUNTY_TRA!$B$3:$X$376, 23, FALSE)</f>
        <v>2.6</v>
      </c>
      <c r="AB10" s="19">
        <f>VLOOKUP(A10,DEC2020_RESPONSERATE_COUNTY_TRA!$B$3:$Y$376, 24, FALSE)</f>
        <v>2.6</v>
      </c>
      <c r="AC10" s="19">
        <f>VLOOKUP(A10,DEC2020_RESPONSERATE_COUNTY_TRA!$B$3:$Z$376, 25, FALSE)</f>
        <v>2.8</v>
      </c>
      <c r="AD10" s="19">
        <f>VLOOKUP(A10,DEC2020_RESPONSERATE_COUNTY_TRA!$B$3:$AC$376, 26, FALSE)</f>
        <v>2.8</v>
      </c>
      <c r="AE10" s="19">
        <f>VLOOKUP(A10,DEC2020_RESPONSERATE_COUNTY_TRA!$B$3:$AD$376, 27, FALSE)</f>
        <v>2.8</v>
      </c>
      <c r="AF10" s="19">
        <f>VLOOKUP(A10,DEC2020_RESPONSERATE_COUNTY_TRA!$B$3:$AE$376, 28, FALSE)</f>
        <v>2.8</v>
      </c>
      <c r="AG10" s="19">
        <f>VLOOKUP(A10,DEC2020_RESPONSERATE_COUNTY_TRA!$B$3:$AF$376, 29, FALSE)</f>
        <v>3</v>
      </c>
      <c r="AH10" s="19">
        <f>VLOOKUP(A10,DEC2020_RESPONSERATE_COUNTY_TRA!$B$3:$AG$376, 30, FALSE)</f>
        <v>3</v>
      </c>
      <c r="AI10" s="19">
        <f>VLOOKUP(A10,DEC2020_RESPONSERATE_COUNTY_TRA!$B$3:$AF$376, 31, FALSE)</f>
        <v>3</v>
      </c>
      <c r="AJ10" s="19">
        <f>VLOOKUP(A10,DEC2020_RESPONSERATE_COUNTY_TRA!$B$3:$AG$376, 32, FALSE)</f>
        <v>3.1</v>
      </c>
      <c r="AK10" s="19">
        <f>VLOOKUP(A10,DEC2020_RESPONSERATE_COUNTY_TRA!$B$3:$CP$376, 33, FALSE)</f>
        <v>3.1</v>
      </c>
      <c r="AL10" s="19">
        <f>VLOOKUP(A10,DEC2020_RESPONSERATE_COUNTY_TRA!$B$3:$AR$376,43, FALSE)</f>
        <v>3.5</v>
      </c>
      <c r="AM10" s="19">
        <f>VLOOKUP(A10,DEC2020_RESPONSERATE_COUNTY_TRA!$B$3:$AS$376,44, FALSE)</f>
        <v>3.5</v>
      </c>
      <c r="AN10" s="19">
        <f>VLOOKUP(A10,DEC2020_RESPONSERATE_COUNTY_TRA!$B$3:$AW$376,48, FALSE)</f>
        <v>3.6</v>
      </c>
      <c r="AO10" s="19">
        <f>VLOOKUP(A10,DEC2020_RESPONSERATE_COUNTY_TRA!$B$3:$AX$376,49, FALSE)</f>
        <v>3.6</v>
      </c>
      <c r="AP10" s="19">
        <f>VLOOKUP(A10,DEC2020_RESPONSERATE_COUNTY_TRA!$B$3:$AY$376,49, FALSE)</f>
        <v>3.6</v>
      </c>
      <c r="AQ10" s="19">
        <f>VLOOKUP(A10,DEC2020_RESPONSERATE_COUNTY_TRA!$B$3:$AZ$376,50, FALSE)</f>
        <v>3.6</v>
      </c>
      <c r="AR10" s="19">
        <f>VLOOKUP(A10,DEC2020_RESPONSERATE_COUNTY_TRA!$B$3:$BA$376,51, FALSE)</f>
        <v>3.7</v>
      </c>
      <c r="AS10" s="19">
        <f>VLOOKUP(A10,DEC2020_RESPONSERATE_COUNTY_TRA!$B$3:$BB$376,53, FALSE)</f>
        <v>3.8</v>
      </c>
      <c r="AT10" s="19">
        <f>VLOOKUP(A10,DEC2020_RESPONSERATE_COUNTY_TRA!$B$3:$BC$376,54, FALSE)</f>
        <v>3.9</v>
      </c>
      <c r="AU10" s="19">
        <f>VLOOKUP(A10,DEC2020_RESPONSERATE_COUNTY_TRA!$B$3:$BD$376,55, FALSE)</f>
        <v>3.9</v>
      </c>
      <c r="AV10" s="19">
        <f>VLOOKUP(A10,DEC2020_RESPONSERATE_COUNTY_TRA!$B$3:$BE$376,56, FALSE)</f>
        <v>4</v>
      </c>
      <c r="AW10" s="19">
        <f>VLOOKUP(A10,DEC2020_RESPONSERATE_COUNTY_TRA!$B$3:$BF$376,57, FALSE)</f>
        <v>4</v>
      </c>
      <c r="AX10" s="19">
        <f>VLOOKUP(A10,DEC2020_RESPONSERATE_COUNTY_TRA!$B$3:$BG$376,58, FALSE)</f>
        <v>4.5999999999999996</v>
      </c>
      <c r="AY10" s="19">
        <f>VLOOKUP(A10,DEC2020_RESPONSERATE_COUNTY_TRA!$B$3:$BH$376,59, FALSE)</f>
        <v>4.5999999999999996</v>
      </c>
      <c r="AZ10" s="19">
        <f>VLOOKUP(A10,DEC2020_RESPONSERATE_COUNTY_TRA!$B$3:$BI$376,60, FALSE)</f>
        <v>4.5999999999999996</v>
      </c>
      <c r="BA10" s="19">
        <f>VLOOKUP(A10,DEC2020_RESPONSERATE_COUNTY_TRA!$B$3:$BJ$376,61, FALSE)</f>
        <v>4.5999999999999996</v>
      </c>
      <c r="BB10" s="19">
        <f>VLOOKUP(A10,DEC2020_RESPONSERATE_COUNTY_TRA!$B$3:$BK$376,62, FALSE)</f>
        <v>4.7</v>
      </c>
      <c r="BC10" s="19">
        <f>VLOOKUP(A10,DEC2020_RESPONSERATE_COUNTY_TRA!$B$3:$BL$376,63, FALSE)</f>
        <v>4.7</v>
      </c>
      <c r="BD10" s="19">
        <f>VLOOKUP(A10,DEC2020_RESPONSERATE_COUNTY_TRA!$B$3:$BM$376,64, FALSE)</f>
        <v>4.8</v>
      </c>
      <c r="BE10" s="19">
        <f>VLOOKUP(A10,DEC2020_RESPONSERATE_COUNTY_TRA!$B$3:$BN$376,65, FALSE)</f>
        <v>4.9000000000000004</v>
      </c>
      <c r="BF10" s="19">
        <f>VLOOKUP(A10,DEC2020_RESPONSERATE_COUNTY_TRA!$B$3:$BO$376,66, FALSE)</f>
        <v>4.9000000000000004</v>
      </c>
      <c r="BG10" s="19">
        <f>VLOOKUP(A10,DEC2020_RESPONSERATE_COUNTY_TRA!$B$3:$BP$376,67, FALSE)</f>
        <v>4.9000000000000004</v>
      </c>
      <c r="BH10" s="19">
        <f>VLOOKUP(A10,DEC2020_RESPONSERATE_COUNTY_TRA!$B$3:$BQ$376,68, FALSE)</f>
        <v>4.9000000000000004</v>
      </c>
      <c r="BI10" s="19">
        <f>VLOOKUP(A10,DEC2020_RESPONSERATE_COUNTY_TRA!$B$3:$BR$376,69, FALSE)</f>
        <v>4.9000000000000004</v>
      </c>
      <c r="BJ10" s="19">
        <f>VLOOKUP(A10,DEC2020_RESPONSERATE_COUNTY_TRA!$B$3:$BS$376,70, FALSE)</f>
        <v>4.9000000000000004</v>
      </c>
      <c r="BK10" s="19">
        <f>VLOOKUP(A10,DEC2020_RESPONSERATE_COUNTY_TRA!$B$3:$BT$376,71, FALSE)</f>
        <v>5</v>
      </c>
      <c r="BL10" s="19">
        <f>VLOOKUP(A10,DEC2020_RESPONSERATE_COUNTY_TRA!$B$3:$BU$377,72, FALSE)</f>
        <v>5.2</v>
      </c>
      <c r="BM10" s="19">
        <f>VLOOKUP(A10,DEC2020_RESPONSERATE_COUNTY_TRA!$B$3:$BV$377,73, FALSE)</f>
        <v>5.2</v>
      </c>
      <c r="BN10" s="19">
        <f>VLOOKUP(A10,DEC2020_RESPONSERATE_COUNTY_TRA!$B$3:$BW$377,74, FALSE)</f>
        <v>5.2</v>
      </c>
      <c r="BO10" s="19">
        <f>VLOOKUP(A10,DEC2020_RESPONSERATE_COUNTY_TRA!$B$3:$BX$377,75, FALSE)</f>
        <v>5.2</v>
      </c>
      <c r="BP10" s="19">
        <f>VLOOKUP(A10,DEC2020_RESPONSERATE_COUNTY_TRA!$B$3:$BY$377,76, FALSE)</f>
        <v>5.3</v>
      </c>
      <c r="BQ10" s="19">
        <f>VLOOKUP(A10,DEC2020_RESPONSERATE_COUNTY_TRA!$B$3:$BZ$377,77, FALSE)</f>
        <v>5.5</v>
      </c>
      <c r="BR10" s="19">
        <f>VLOOKUP(A10,DEC2020_RESPONSERATE_COUNTY_TRA!$B$3:$CA$377,78, FALSE)</f>
        <v>5.6</v>
      </c>
      <c r="BS10" s="19">
        <f>VLOOKUP(A10,DEC2020_RESPONSERATE_COUNTY_TRA!$B$3:$CB$377,79, FALSE)</f>
        <v>5.6</v>
      </c>
      <c r="BT10" s="19">
        <f>VLOOKUP(A10,DEC2020_RESPONSERATE_COUNTY_TRA!$B$3:$CC$377,80, FALSE)</f>
        <v>5.8</v>
      </c>
      <c r="BU10" s="19">
        <f>VLOOKUP(A10,DEC2020_RESPONSERATE_COUNTY_TRA!$B$3:$CD$377,81, FALSE)</f>
        <v>5.9</v>
      </c>
      <c r="BV10" s="19">
        <f>VLOOKUP(A10,DEC2020_RESPONSERATE_COUNTY_TRA!$B$3:$CE$377,82, FALSE)</f>
        <v>6.1</v>
      </c>
      <c r="BW10" s="19">
        <f>VLOOKUP(A10,DEC2020_RESPONSERATE_COUNTY_TRA!$B$3:$CF$377,83, FALSE)</f>
        <v>6.1</v>
      </c>
      <c r="BX10" s="19">
        <f>VLOOKUP(A10,DEC2020_RESPONSERATE_COUNTY_TRA!$B$3:$CG$377,84, FALSE)</f>
        <v>6.2</v>
      </c>
      <c r="BY10" s="19">
        <f>VLOOKUP(A10,DEC2020_RESPONSERATE_COUNTY_TRA!$B$3:$CH$377,85, FALSE)</f>
        <v>6.4</v>
      </c>
      <c r="BZ10" s="19">
        <f>VLOOKUP(A10,DEC2020_RESPONSERATE_COUNTY_TRA!$B$3:$CI$377,85, FALSE)</f>
        <v>6.4</v>
      </c>
      <c r="CA10" s="19">
        <f>VLOOKUP(A10,DEC2020_RESPONSERATE_COUNTY_TRA!$B$3:$CJ$377,86, FALSE)</f>
        <v>6.4</v>
      </c>
      <c r="CB10" s="19">
        <f>VLOOKUP(A10,DEC2020_RESPONSERATE_COUNTY_TRA!$B$3:$CK$377,87, FALSE)</f>
        <v>6.5</v>
      </c>
      <c r="CC10" s="19">
        <f t="shared" si="1"/>
        <v>0.20000000000000018</v>
      </c>
      <c r="CD10" s="41">
        <f t="shared" si="2"/>
        <v>1</v>
      </c>
      <c r="CE10" s="45" t="s">
        <v>836</v>
      </c>
      <c r="CF10" s="183" t="s">
        <v>1672</v>
      </c>
      <c r="CG10" s="39">
        <f>+'State Rank'!F5</f>
        <v>56.5</v>
      </c>
    </row>
    <row r="11" spans="1:90" ht="31.2" thickBot="1" x14ac:dyDescent="0.5">
      <c r="A11" s="21" t="s">
        <v>445</v>
      </c>
      <c r="B11" s="21">
        <v>30003940700</v>
      </c>
      <c r="C11" s="22" t="s">
        <v>893</v>
      </c>
      <c r="D11" s="22" t="s">
        <v>1255</v>
      </c>
      <c r="E11" s="22"/>
      <c r="F11" s="96">
        <v>749</v>
      </c>
      <c r="G11" s="104">
        <v>0.13380281690140844</v>
      </c>
      <c r="H11" s="206">
        <v>0.85598787266296106</v>
      </c>
      <c r="I11" s="194">
        <v>31.3</v>
      </c>
      <c r="J11" s="49">
        <v>100</v>
      </c>
      <c r="K11" s="23">
        <f t="shared" si="3"/>
        <v>0</v>
      </c>
      <c r="L11" s="24">
        <f>VLOOKUP(A11,DEC2020_RESPONSERATE_COUNTY_TRA!$B$3:$I$376, 8, FALSE)</f>
        <v>0.8</v>
      </c>
      <c r="M11" s="24">
        <f>VLOOKUP(A11,DEC2020_RESPONSERATE_COUNTY_TRA!$B$3:$J$376, 9, FALSE)</f>
        <v>0.9</v>
      </c>
      <c r="N11" s="24">
        <f>VLOOKUP(A11,DEC2020_RESPONSERATE_COUNTY_TRA!$B$3:$K$376, 10, FALSE)</f>
        <v>1</v>
      </c>
      <c r="O11" s="24">
        <f>VLOOKUP(A11,DEC2020_RESPONSERATE_COUNTY_TRA!$B$3:$L$376, 11, FALSE)</f>
        <v>1.3</v>
      </c>
      <c r="P11" s="24">
        <f>VLOOKUP(A11,DEC2020_RESPONSERATE_COUNTY_TRA!$B$3:$M$376, 12, FALSE)</f>
        <v>1.8</v>
      </c>
      <c r="Q11" s="24">
        <f>VLOOKUP(A11,DEC2020_RESPONSERATE_COUNTY_TRA!$B$3:$N$376, 13, FALSE)</f>
        <v>1.8</v>
      </c>
      <c r="R11" s="24">
        <f>VLOOKUP(A11,DEC2020_RESPONSERATE_COUNTY_TRA!$B$3:$O$376, 14, FALSE)</f>
        <v>1.8</v>
      </c>
      <c r="S11" s="24">
        <f>VLOOKUP(A11,DEC2020_RESPONSERATE_COUNTY_TRA!$B$3:$P$376, 15, FALSE)</f>
        <v>1.8</v>
      </c>
      <c r="T11" s="24">
        <f>VLOOKUP(A11,DEC2020_RESPONSERATE_COUNTY_TRA!$B$3:$Q$376, 16, FALSE)</f>
        <v>1.8</v>
      </c>
      <c r="U11" s="24">
        <f>VLOOKUP(A11,DEC2020_RESPONSERATE_COUNTY_TRA!$B$3:$R$376, 17, FALSE)</f>
        <v>1.9</v>
      </c>
      <c r="V11" s="24">
        <f>VLOOKUP(A11,DEC2020_RESPONSERATE_COUNTY_TRA!$B$3:$S$376, 18, FALSE)</f>
        <v>2</v>
      </c>
      <c r="W11" s="24">
        <f>VLOOKUP(A11,DEC2020_RESPONSERATE_COUNTY_TRA!$B$3:$T$376, 19, FALSE)</f>
        <v>2</v>
      </c>
      <c r="X11" s="24">
        <f>VLOOKUP(A11,DEC2020_RESPONSERATE_COUNTY_TRA!$B$3:$U$376, 20, FALSE)</f>
        <v>2.1</v>
      </c>
      <c r="Y11" s="24">
        <f>VLOOKUP(A11,DEC2020_RESPONSERATE_COUNTY_TRA!$B$3:$V$376, 21, FALSE)</f>
        <v>2.2000000000000002</v>
      </c>
      <c r="Z11" s="24">
        <f>VLOOKUP(A11,DEC2020_RESPONSERATE_COUNTY_TRA!$B$3:$W$376, 22, FALSE)</f>
        <v>2.2000000000000002</v>
      </c>
      <c r="AA11" s="24">
        <f>VLOOKUP(A11,DEC2020_RESPONSERATE_COUNTY_TRA!$B$3:$X$376, 23, FALSE)</f>
        <v>2.2999999999999998</v>
      </c>
      <c r="AB11" s="24">
        <f>VLOOKUP(A11,DEC2020_RESPONSERATE_COUNTY_TRA!$B$3:$Y$376, 24, FALSE)</f>
        <v>2.4</v>
      </c>
      <c r="AC11" s="24">
        <f>VLOOKUP(A11,DEC2020_RESPONSERATE_COUNTY_TRA!$B$3:$Z$376, 25, FALSE)</f>
        <v>2.5</v>
      </c>
      <c r="AD11" s="24">
        <f>VLOOKUP(A11,DEC2020_RESPONSERATE_COUNTY_TRA!$B$3:$AC$376, 26, FALSE)</f>
        <v>2.5</v>
      </c>
      <c r="AE11" s="24">
        <f>VLOOKUP(A11,DEC2020_RESPONSERATE_COUNTY_TRA!$B$3:$AD$376, 27, FALSE)</f>
        <v>2.5</v>
      </c>
      <c r="AF11" s="24">
        <f>VLOOKUP(A11,DEC2020_RESPONSERATE_COUNTY_TRA!$B$3:$AE$376, 28, FALSE)</f>
        <v>2.8</v>
      </c>
      <c r="AG11" s="24">
        <f>VLOOKUP(A11,DEC2020_RESPONSERATE_COUNTY_TRA!$B$3:$AF$376, 29, FALSE)</f>
        <v>2.8</v>
      </c>
      <c r="AH11" s="24">
        <f>VLOOKUP(A11,DEC2020_RESPONSERATE_COUNTY_TRA!$B$3:$AG$376, 30, FALSE)</f>
        <v>2.8</v>
      </c>
      <c r="AI11" s="24">
        <f>VLOOKUP(A11,DEC2020_RESPONSERATE_COUNTY_TRA!$B$3:$AF$376, 31, FALSE)</f>
        <v>2.8</v>
      </c>
      <c r="AJ11" s="24">
        <f>VLOOKUP(A11,DEC2020_RESPONSERATE_COUNTY_TRA!$B$3:$AG$376, 32, FALSE)</f>
        <v>2.9</v>
      </c>
      <c r="AK11" s="24">
        <f>VLOOKUP(A11,DEC2020_RESPONSERATE_COUNTY_TRA!$B$3:$CP$376, 33, FALSE)</f>
        <v>2.9</v>
      </c>
      <c r="AL11" s="24">
        <f>VLOOKUP(A11,DEC2020_RESPONSERATE_COUNTY_TRA!$B$3:$AR$376,43, FALSE)</f>
        <v>3.3</v>
      </c>
      <c r="AM11" s="24">
        <f>VLOOKUP(A11,DEC2020_RESPONSERATE_COUNTY_TRA!$B$3:$AS$376,44, FALSE)</f>
        <v>3.3</v>
      </c>
      <c r="AN11" s="24">
        <f>VLOOKUP(A11,DEC2020_RESPONSERATE_COUNTY_TRA!$B$3:$AW$376,48, FALSE)</f>
        <v>3.7</v>
      </c>
      <c r="AO11" s="24">
        <f>VLOOKUP(A11,DEC2020_RESPONSERATE_COUNTY_TRA!$B$3:$AX$376,49, FALSE)</f>
        <v>3.7</v>
      </c>
      <c r="AP11" s="24">
        <f>VLOOKUP(A11,DEC2020_RESPONSERATE_COUNTY_TRA!$B$3:$AY$376,49, FALSE)</f>
        <v>3.7</v>
      </c>
      <c r="AQ11" s="24">
        <f>VLOOKUP(A11,DEC2020_RESPONSERATE_COUNTY_TRA!$B$3:$AZ$376,50, FALSE)</f>
        <v>3.7</v>
      </c>
      <c r="AR11" s="24">
        <f>VLOOKUP(A11,DEC2020_RESPONSERATE_COUNTY_TRA!$B$3:$BA$376,51, FALSE)</f>
        <v>3.8</v>
      </c>
      <c r="AS11" s="24">
        <f>VLOOKUP(A11,DEC2020_RESPONSERATE_COUNTY_TRA!$B$3:$BB$376,53, FALSE)</f>
        <v>3.8</v>
      </c>
      <c r="AT11" s="24">
        <f>VLOOKUP(A11,DEC2020_RESPONSERATE_COUNTY_TRA!$B$3:$BC$376,54, FALSE)</f>
        <v>3.8</v>
      </c>
      <c r="AU11" s="24">
        <f>VLOOKUP(A11,DEC2020_RESPONSERATE_COUNTY_TRA!$B$3:$BD$376,55, FALSE)</f>
        <v>3.9</v>
      </c>
      <c r="AV11" s="24">
        <f>VLOOKUP(A11,DEC2020_RESPONSERATE_COUNTY_TRA!$B$3:$BE$376,56, FALSE)</f>
        <v>3.9</v>
      </c>
      <c r="AW11" s="24">
        <f>VLOOKUP(A11,DEC2020_RESPONSERATE_COUNTY_TRA!$B$3:$BF$376,57, FALSE)</f>
        <v>4</v>
      </c>
      <c r="AX11" s="24">
        <f>VLOOKUP(A11,DEC2020_RESPONSERATE_COUNTY_TRA!$B$3:$BG$376,58, FALSE)</f>
        <v>4.5</v>
      </c>
      <c r="AY11" s="24">
        <f>VLOOKUP(A11,DEC2020_RESPONSERATE_COUNTY_TRA!$B$3:$BH$376,59, FALSE)</f>
        <v>4.5</v>
      </c>
      <c r="AZ11" s="24">
        <f>VLOOKUP(A11,DEC2020_RESPONSERATE_COUNTY_TRA!$B$3:$BI$376,60, FALSE)</f>
        <v>4.5</v>
      </c>
      <c r="BA11" s="24">
        <f>VLOOKUP(A11,DEC2020_RESPONSERATE_COUNTY_TRA!$B$3:$BJ$376,61, FALSE)</f>
        <v>4.5</v>
      </c>
      <c r="BB11" s="24">
        <f>VLOOKUP(A11,DEC2020_RESPONSERATE_COUNTY_TRA!$B$3:$BK$376,62, FALSE)</f>
        <v>4.5</v>
      </c>
      <c r="BC11" s="24">
        <f>VLOOKUP(A11,DEC2020_RESPONSERATE_COUNTY_TRA!$B$3:$BL$376,63, FALSE)</f>
        <v>4.7</v>
      </c>
      <c r="BD11" s="24">
        <f>VLOOKUP(A11,DEC2020_RESPONSERATE_COUNTY_TRA!$B$3:$BM$376,64, FALSE)</f>
        <v>4.8</v>
      </c>
      <c r="BE11" s="24">
        <f>VLOOKUP(A11,DEC2020_RESPONSERATE_COUNTY_TRA!$B$3:$BN$376,65, FALSE)</f>
        <v>4.8</v>
      </c>
      <c r="BF11" s="24">
        <f>VLOOKUP(A11,DEC2020_RESPONSERATE_COUNTY_TRA!$B$3:$BO$376,66, FALSE)</f>
        <v>4.8</v>
      </c>
      <c r="BG11" s="24">
        <f>VLOOKUP(A11,DEC2020_RESPONSERATE_COUNTY_TRA!$B$3:$BP$376,67, FALSE)</f>
        <v>4.8</v>
      </c>
      <c r="BH11" s="24">
        <f>VLOOKUP(A11,DEC2020_RESPONSERATE_COUNTY_TRA!$B$3:$BQ$376,68, FALSE)</f>
        <v>4.9000000000000004</v>
      </c>
      <c r="BI11" s="24">
        <f>VLOOKUP(A11,DEC2020_RESPONSERATE_COUNTY_TRA!$B$3:$BR$376,69, FALSE)</f>
        <v>4.9000000000000004</v>
      </c>
      <c r="BJ11" s="24">
        <f>VLOOKUP(A11,DEC2020_RESPONSERATE_COUNTY_TRA!$B$3:$BS$376,70, FALSE)</f>
        <v>4.9000000000000004</v>
      </c>
      <c r="BK11" s="24">
        <f>VLOOKUP(A11,DEC2020_RESPONSERATE_COUNTY_TRA!$B$3:$BT$376,71, FALSE)</f>
        <v>5</v>
      </c>
      <c r="BL11" s="24">
        <f>VLOOKUP(A11,DEC2020_RESPONSERATE_COUNTY_TRA!$B$3:$BU$377,72, FALSE)</f>
        <v>5.4</v>
      </c>
      <c r="BM11" s="24">
        <f>VLOOKUP(A11,DEC2020_RESPONSERATE_COUNTY_TRA!$B$3:$BV$377,73, FALSE)</f>
        <v>5.4</v>
      </c>
      <c r="BN11" s="24">
        <f>VLOOKUP(A11,DEC2020_RESPONSERATE_COUNTY_TRA!$B$3:$BW$377,74, FALSE)</f>
        <v>5.4</v>
      </c>
      <c r="BO11" s="24">
        <f>VLOOKUP(A11,DEC2020_RESPONSERATE_COUNTY_TRA!$B$3:$BX$377,75, FALSE)</f>
        <v>5.6</v>
      </c>
      <c r="BP11" s="24">
        <f>VLOOKUP(A11,DEC2020_RESPONSERATE_COUNTY_TRA!$B$3:$BY$377,76, FALSE)</f>
        <v>5.6</v>
      </c>
      <c r="BQ11" s="24">
        <f>VLOOKUP(A11,DEC2020_RESPONSERATE_COUNTY_TRA!$B$3:$BZ$377,77, FALSE)</f>
        <v>5.7</v>
      </c>
      <c r="BR11" s="24">
        <f>VLOOKUP(A11,DEC2020_RESPONSERATE_COUNTY_TRA!$B$3:$CA$377,78, FALSE)</f>
        <v>5.8</v>
      </c>
      <c r="BS11" s="24">
        <f>VLOOKUP(A11,DEC2020_RESPONSERATE_COUNTY_TRA!$B$3:$CB$377,79, FALSE)</f>
        <v>5.8</v>
      </c>
      <c r="BT11" s="24">
        <f>VLOOKUP(A11,DEC2020_RESPONSERATE_COUNTY_TRA!$B$3:$CC$377,80, FALSE)</f>
        <v>5.8</v>
      </c>
      <c r="BU11" s="24">
        <f>VLOOKUP(A11,DEC2020_RESPONSERATE_COUNTY_TRA!$B$3:$CD$377,81, FALSE)</f>
        <v>5.8</v>
      </c>
      <c r="BV11" s="24">
        <f>VLOOKUP(A11,DEC2020_RESPONSERATE_COUNTY_TRA!$B$3:$CE$377,82, FALSE)</f>
        <v>5.8</v>
      </c>
      <c r="BW11" s="24">
        <f>VLOOKUP(A11,DEC2020_RESPONSERATE_COUNTY_TRA!$B$3:$CF$377,83, FALSE)</f>
        <v>5.8</v>
      </c>
      <c r="BX11" s="24">
        <f>VLOOKUP(A11,DEC2020_RESPONSERATE_COUNTY_TRA!$B$3:$CG$377,84, FALSE)</f>
        <v>5.9</v>
      </c>
      <c r="BY11" s="24">
        <f>VLOOKUP(A11,DEC2020_RESPONSERATE_COUNTY_TRA!$B$3:$CH$377,85, FALSE)</f>
        <v>5.9</v>
      </c>
      <c r="BZ11" s="24">
        <f>VLOOKUP(A11,DEC2020_RESPONSERATE_COUNTY_TRA!$B$3:$CI$377,85, FALSE)</f>
        <v>5.9</v>
      </c>
      <c r="CA11" s="24">
        <f>VLOOKUP(A11,DEC2020_RESPONSERATE_COUNTY_TRA!$B$3:$CJ$377,86, FALSE)</f>
        <v>5.9</v>
      </c>
      <c r="CB11" s="24">
        <f>VLOOKUP(A11,DEC2020_RESPONSERATE_COUNTY_TRA!$B$3:$CK$377,87, FALSE)</f>
        <v>5.9</v>
      </c>
      <c r="CC11" s="24">
        <f t="shared" si="1"/>
        <v>0.10000000000000053</v>
      </c>
      <c r="CD11" s="42">
        <f t="shared" si="2"/>
        <v>1</v>
      </c>
      <c r="CE11" s="45" t="s">
        <v>836</v>
      </c>
      <c r="CF11" s="184" t="s">
        <v>956</v>
      </c>
    </row>
    <row r="12" spans="1:90" ht="46.8" x14ac:dyDescent="0.45">
      <c r="A12" s="20" t="s">
        <v>7</v>
      </c>
      <c r="B12" s="5"/>
      <c r="C12" s="181" t="s">
        <v>7</v>
      </c>
      <c r="F12" s="180">
        <v>2842</v>
      </c>
      <c r="G12" s="199">
        <v>3.9746746394653532E-2</v>
      </c>
      <c r="I12" s="192">
        <v>33.799999999999997</v>
      </c>
      <c r="J12" s="91" t="s">
        <v>835</v>
      </c>
      <c r="K12" s="91" t="s">
        <v>835</v>
      </c>
      <c r="L12">
        <f>VLOOKUP(A12,DEC2020_RESPONSERATE_COUNTY_TRA!$B$3:$I$376, 8, FALSE)</f>
        <v>6.1</v>
      </c>
      <c r="M12">
        <f>VLOOKUP(A12,DEC2020_RESPONSERATE_COUNTY_TRA!$B$3:$J$376, 9, FALSE)</f>
        <v>6.9</v>
      </c>
      <c r="N12">
        <f>VLOOKUP(A12,DEC2020_RESPONSERATE_COUNTY_TRA!$B$3:$K$376, 10, FALSE)</f>
        <v>7.8</v>
      </c>
      <c r="O12">
        <f>VLOOKUP(A12,DEC2020_RESPONSERATE_COUNTY_TRA!$B$3:$L$376, 11, FALSE)</f>
        <v>8.8000000000000007</v>
      </c>
      <c r="P12">
        <f>VLOOKUP(A12,DEC2020_RESPONSERATE_COUNTY_TRA!$B$3:$M$376, 12, FALSE)</f>
        <v>10.1</v>
      </c>
      <c r="Q12" s="61">
        <f>VLOOKUP(A12,DEC2020_RESPONSERATE_COUNTY_TRA!$B$3:$N$376, 13, FALSE)</f>
        <v>10.3</v>
      </c>
      <c r="R12">
        <f>VLOOKUP(A12,DEC2020_RESPONSERATE_COUNTY_TRA!$B$3:$O$376, 14, FALSE)</f>
        <v>10.7</v>
      </c>
      <c r="S12">
        <f>VLOOKUP(A12,DEC2020_RESPONSERATE_COUNTY_TRA!$B$3:$P$376, 15, FALSE)</f>
        <v>11</v>
      </c>
      <c r="T12">
        <f>VLOOKUP(A12,DEC2020_RESPONSERATE_COUNTY_TRA!$B$3:$Q$376, 16, FALSE)</f>
        <v>11.1</v>
      </c>
      <c r="U12" s="61">
        <f>VLOOKUP(A12,DEC2020_RESPONSERATE_COUNTY_TRA!$B$3:$R$376, 17, FALSE)</f>
        <v>11.6</v>
      </c>
      <c r="V12" s="61">
        <f>VLOOKUP(A12,DEC2020_RESPONSERATE_COUNTY_TRA!$B$3:$S$376, 18, FALSE)</f>
        <v>11.7</v>
      </c>
      <c r="W12" s="61">
        <f>VLOOKUP(A12,DEC2020_RESPONSERATE_COUNTY_TRA!$B$3:$T$376, 19, FALSE)</f>
        <v>12</v>
      </c>
      <c r="X12" s="61">
        <f>VLOOKUP(A12,DEC2020_RESPONSERATE_COUNTY_TRA!$B$3:$U$376, 20, FALSE)</f>
        <v>12.4</v>
      </c>
      <c r="Y12" s="61">
        <f>VLOOKUP(A12,DEC2020_RESPONSERATE_COUNTY_TRA!$B$3:$V$376, 21, FALSE)</f>
        <v>12.8</v>
      </c>
      <c r="Z12" s="61">
        <f>VLOOKUP(A12,DEC2020_RESPONSERATE_COUNTY_TRA!$B$3:$W$376, 22, FALSE)</f>
        <v>13.5</v>
      </c>
      <c r="AA12" s="61">
        <f>VLOOKUP(A12,DEC2020_RESPONSERATE_COUNTY_TRA!$B$3:$X$376, 23, FALSE)</f>
        <v>13.6</v>
      </c>
      <c r="AB12" s="61">
        <f>VLOOKUP(A12,DEC2020_RESPONSERATE_COUNTY_TRA!$B$3:$Y$376, 24, FALSE)</f>
        <v>13.6</v>
      </c>
      <c r="AC12" s="61">
        <f>VLOOKUP(A12,DEC2020_RESPONSERATE_COUNTY_TRA!$B$3:$Z$376, 25, FALSE)</f>
        <v>14.8</v>
      </c>
      <c r="AD12" s="61">
        <f>VLOOKUP(A12,DEC2020_RESPONSERATE_COUNTY_TRA!$B$3:$AC$376, 26, FALSE)</f>
        <v>14.9</v>
      </c>
      <c r="AE12" s="188">
        <f>VLOOKUP(A12,DEC2020_RESPONSERATE_COUNTY_TRA!$B$3:$AD$376, 27, FALSE)</f>
        <v>15</v>
      </c>
      <c r="AF12" s="188">
        <f>VLOOKUP(A12,DEC2020_RESPONSERATE_COUNTY_TRA!$B$3:$AE$376, 28, FALSE)</f>
        <v>15.2</v>
      </c>
      <c r="AG12" s="188">
        <f>VLOOKUP(A12,DEC2020_RESPONSERATE_COUNTY_TRA!$B$3:$AF$376, 29, FALSE)</f>
        <v>15.5</v>
      </c>
      <c r="AH12" s="188">
        <f>VLOOKUP(A12,DEC2020_RESPONSERATE_COUNTY_TRA!$B$3:$AG$376, 30, FALSE)</f>
        <v>15.6</v>
      </c>
      <c r="AI12" s="188">
        <f>VLOOKUP(A12,DEC2020_RESPONSERATE_COUNTY_TRA!$B$3:$AF$376, 31, FALSE)</f>
        <v>15.6</v>
      </c>
      <c r="AJ12" s="188">
        <f>VLOOKUP(A12,DEC2020_RESPONSERATE_COUNTY_TRA!$B$3:$AG$376, 32, FALSE)</f>
        <v>15.7</v>
      </c>
      <c r="AK12" s="188">
        <f>VLOOKUP(A12,DEC2020_RESPONSERATE_COUNTY_TRA!$B$3:$CP$376, 33, FALSE)</f>
        <v>15.9</v>
      </c>
      <c r="AL12" s="188">
        <f>VLOOKUP(A12,DEC2020_RESPONSERATE_COUNTY_TRA!$B$3:$AR$376,43, FALSE)</f>
        <v>16.899999999999999</v>
      </c>
      <c r="AM12" s="188">
        <f>VLOOKUP(A12,DEC2020_RESPONSERATE_COUNTY_TRA!$B$3:$AS$376,44, FALSE)</f>
        <v>16.899999999999999</v>
      </c>
      <c r="AN12" s="188">
        <f>VLOOKUP(A12,DEC2020_RESPONSERATE_COUNTY_TRA!$B$3:$AW$376,48, FALSE)</f>
        <v>17.2</v>
      </c>
      <c r="AO12" s="188">
        <f>VLOOKUP(A12,DEC2020_RESPONSERATE_COUNTY_TRA!$B$3:$AX$376,49, FALSE)</f>
        <v>17.2</v>
      </c>
      <c r="AP12" s="188">
        <f>VLOOKUP(A12,DEC2020_RESPONSERATE_COUNTY_TRA!$B$3:$AY$376,49, FALSE)</f>
        <v>17.2</v>
      </c>
      <c r="AQ12" s="188">
        <f>VLOOKUP(A12,DEC2020_RESPONSERATE_COUNTY_TRA!$B$3:$AZ$376,50, FALSE)</f>
        <v>17.3</v>
      </c>
      <c r="AR12" s="188">
        <f>VLOOKUP(A12,DEC2020_RESPONSERATE_COUNTY_TRA!$B$3:$BA$376,51, FALSE)</f>
        <v>17.3</v>
      </c>
      <c r="AS12" s="188">
        <f>VLOOKUP(A12,DEC2020_RESPONSERATE_COUNTY_TRA!$B$3:$BB$376,53, FALSE)</f>
        <v>17.399999999999999</v>
      </c>
      <c r="AT12" s="188">
        <f>VLOOKUP(A12,DEC2020_RESPONSERATE_COUNTY_TRA!$B$3:$BC$376,54, FALSE)</f>
        <v>17.399999999999999</v>
      </c>
      <c r="AU12" s="188">
        <f>VLOOKUP(A12,DEC2020_RESPONSERATE_COUNTY_TRA!$B$3:$BD$376,55, FALSE)</f>
        <v>17.5</v>
      </c>
      <c r="AV12" s="188">
        <f>VLOOKUP(A12,DEC2020_RESPONSERATE_COUNTY_TRA!$B$3:$BE$376,56, FALSE)</f>
        <v>17.600000000000001</v>
      </c>
      <c r="AW12" s="188">
        <f>VLOOKUP(A12,DEC2020_RESPONSERATE_COUNTY_TRA!$B$3:$BF$376,57, FALSE)</f>
        <v>17.8</v>
      </c>
      <c r="AX12" s="188">
        <f>VLOOKUP(A12,DEC2020_RESPONSERATE_COUNTY_TRA!$B$3:$BG$376,58, FALSE)</f>
        <v>24.5</v>
      </c>
      <c r="AY12" s="188">
        <f>VLOOKUP(A12,DEC2020_RESPONSERATE_COUNTY_TRA!$B$3:$BH$376,59, FALSE)</f>
        <v>24.5</v>
      </c>
      <c r="AZ12" s="188">
        <f>VLOOKUP(A12,DEC2020_RESPONSERATE_COUNTY_TRA!$B$3:$BI$376,60, FALSE)</f>
        <v>24.6</v>
      </c>
      <c r="BA12" s="188">
        <f>VLOOKUP(A12,DEC2020_RESPONSERATE_COUNTY_TRA!$B$3:$BJ$376,61, FALSE)</f>
        <v>24.7</v>
      </c>
      <c r="BB12" s="188">
        <f>VLOOKUP(A12,DEC2020_RESPONSERATE_COUNTY_TRA!$B$3:$BK$376,62, FALSE)</f>
        <v>24.9</v>
      </c>
      <c r="BC12" s="188">
        <f>VLOOKUP(A12,DEC2020_RESPONSERATE_COUNTY_TRA!$B$3:$BL$376,63, FALSE)</f>
        <v>25</v>
      </c>
      <c r="BD12" s="188">
        <f>VLOOKUP(A12,DEC2020_RESPONSERATE_COUNTY_TRA!$B$3:$BM$376,64, FALSE)</f>
        <v>25.2</v>
      </c>
      <c r="BE12" s="188">
        <f>VLOOKUP(A12,DEC2020_RESPONSERATE_COUNTY_TRA!$B$3:$BN$376,65, FALSE)</f>
        <v>25.3</v>
      </c>
      <c r="BF12" s="188">
        <f>VLOOKUP(A12,DEC2020_RESPONSERATE_COUNTY_TRA!$B$3:$BO$376,66, FALSE)</f>
        <v>25.3</v>
      </c>
      <c r="BG12" s="188">
        <f>VLOOKUP(A12,DEC2020_RESPONSERATE_COUNTY_TRA!$B$3:$BP$376,67, FALSE)</f>
        <v>25.4</v>
      </c>
      <c r="BH12" s="188">
        <f>VLOOKUP(A12,DEC2020_RESPONSERATE_COUNTY_TRA!$B$3:$BQ$376,68, FALSE)</f>
        <v>25.4</v>
      </c>
      <c r="BI12" s="188">
        <f>VLOOKUP(A12,DEC2020_RESPONSERATE_COUNTY_TRA!$B$3:$BR$376,69, FALSE)</f>
        <v>25.4</v>
      </c>
      <c r="BJ12" s="188">
        <f>VLOOKUP(A12,DEC2020_RESPONSERATE_COUNTY_TRA!$B$3:$BS$376,70, FALSE)</f>
        <v>25.5</v>
      </c>
      <c r="BK12" s="188">
        <f>VLOOKUP(A12,DEC2020_RESPONSERATE_COUNTY_TRA!$B$3:$BT$376,71, FALSE)</f>
        <v>25.7</v>
      </c>
      <c r="BL12" s="188">
        <f>VLOOKUP(A12,DEC2020_RESPONSERATE_COUNTY_TRA!$B$3:$BU$377,72, FALSE)</f>
        <v>25.9</v>
      </c>
      <c r="BM12" s="188">
        <f>VLOOKUP(A12,DEC2020_RESPONSERATE_COUNTY_TRA!$B$3:$BV$377,73, FALSE)</f>
        <v>26.3</v>
      </c>
      <c r="BN12" s="188">
        <f>VLOOKUP(A12,DEC2020_RESPONSERATE_COUNTY_TRA!$B$3:$BW$377,74, FALSE)</f>
        <v>26.7</v>
      </c>
      <c r="BO12" s="188">
        <f>VLOOKUP(A12,DEC2020_RESPONSERATE_COUNTY_TRA!$B$3:$BX$377,75, FALSE)</f>
        <v>27.4</v>
      </c>
      <c r="BP12" s="188">
        <f>VLOOKUP(A12,DEC2020_RESPONSERATE_COUNTY_TRA!$B$3:$BY$377,76, FALSE)</f>
        <v>27.8</v>
      </c>
      <c r="BQ12" s="188">
        <f>VLOOKUP(A12,DEC2020_RESPONSERATE_COUNTY_TRA!$B$3:$BZ$377,77, FALSE)</f>
        <v>27.9</v>
      </c>
      <c r="BR12" s="188">
        <f>VLOOKUP(A12,DEC2020_RESPONSERATE_COUNTY_TRA!$B$3:$CA$377,78, FALSE)</f>
        <v>28</v>
      </c>
      <c r="BS12" s="188">
        <f>VLOOKUP(A12,DEC2020_RESPONSERATE_COUNTY_TRA!$B$3:$CB$377,79, FALSE)</f>
        <v>28.1</v>
      </c>
      <c r="BT12" s="188">
        <f>VLOOKUP(A12,DEC2020_RESPONSERATE_COUNTY_TRA!$B$3:$CC$377,80, FALSE)</f>
        <v>28.3</v>
      </c>
      <c r="BU12" s="188">
        <f>VLOOKUP(A12,DEC2020_RESPONSERATE_COUNTY_TRA!$B$3:$CD$377,81, FALSE)</f>
        <v>28.6</v>
      </c>
      <c r="BV12" s="188">
        <f>VLOOKUP(A12,DEC2020_RESPONSERATE_COUNTY_TRA!$B$3:$CE$377,82, FALSE)</f>
        <v>28.8</v>
      </c>
      <c r="BW12" s="188">
        <f>VLOOKUP(A12,DEC2020_RESPONSERATE_COUNTY_TRA!$B$3:$CF$377,83, FALSE)</f>
        <v>29</v>
      </c>
      <c r="BX12" s="188">
        <f>VLOOKUP(A12,DEC2020_RESPONSERATE_COUNTY_TRA!$B$3:$CG$377,84, FALSE)</f>
        <v>29.1</v>
      </c>
      <c r="BY12" s="188">
        <f>VLOOKUP(A12,DEC2020_RESPONSERATE_COUNTY_TRA!$B$3:$CH$377,85, FALSE)</f>
        <v>29.3</v>
      </c>
      <c r="BZ12" s="188">
        <f>VLOOKUP(A12,DEC2020_RESPONSERATE_COUNTY_TRA!$B$3:$CI$377,85, FALSE)</f>
        <v>29.3</v>
      </c>
      <c r="CA12" s="188">
        <f>VLOOKUP(A12,DEC2020_RESPONSERATE_COUNTY_TRA!$B$3:$CJ$377,86, FALSE)</f>
        <v>29.7</v>
      </c>
      <c r="CB12" s="188">
        <f>VLOOKUP(A12,DEC2020_RESPONSERATE_COUNTY_TRA!$B$3:$CK$377,87, FALSE)</f>
        <v>29.8</v>
      </c>
      <c r="CC12" s="188">
        <f t="shared" si="1"/>
        <v>9.9999999999997868E-2</v>
      </c>
      <c r="CD12" s="41">
        <f t="shared" si="2"/>
        <v>2</v>
      </c>
      <c r="CF12" s="184" t="s">
        <v>1423</v>
      </c>
    </row>
    <row r="13" spans="1:90" ht="28.8" x14ac:dyDescent="0.3">
      <c r="A13" s="5" t="s">
        <v>447</v>
      </c>
      <c r="B13" s="5">
        <v>30005000100</v>
      </c>
      <c r="C13" s="181" t="s">
        <v>895</v>
      </c>
      <c r="D13" s="190" t="s">
        <v>1256</v>
      </c>
      <c r="F13" s="94">
        <v>626</v>
      </c>
      <c r="G13" s="102">
        <v>0.17637795275590551</v>
      </c>
      <c r="H13" s="204">
        <v>0.42791762013729978</v>
      </c>
      <c r="I13" s="192">
        <v>35.6</v>
      </c>
      <c r="J13" s="11">
        <v>25.2</v>
      </c>
      <c r="K13" s="11">
        <f t="shared" si="3"/>
        <v>74.8</v>
      </c>
      <c r="L13">
        <f>VLOOKUP(A13,DEC2020_RESPONSERATE_COUNTY_TRA!$B$3:$I$376, 8, FALSE)</f>
        <v>14</v>
      </c>
      <c r="M13">
        <f>VLOOKUP(A13,DEC2020_RESPONSERATE_COUNTY_TRA!$B$3:$J$376, 9, FALSE)</f>
        <v>15.8</v>
      </c>
      <c r="N13">
        <f>VLOOKUP(A13,DEC2020_RESPONSERATE_COUNTY_TRA!$B$3:$K$376, 10, FALSE)</f>
        <v>17.3</v>
      </c>
      <c r="O13">
        <f>VLOOKUP(A13,DEC2020_RESPONSERATE_COUNTY_TRA!$B$3:$L$376, 11, FALSE)</f>
        <v>19.5</v>
      </c>
      <c r="P13">
        <f>VLOOKUP(A13,DEC2020_RESPONSERATE_COUNTY_TRA!$B$3:$M$376, 12, FALSE)</f>
        <v>21.4</v>
      </c>
      <c r="Q13" s="61">
        <f>VLOOKUP(A13,DEC2020_RESPONSERATE_COUNTY_TRA!$B$3:$N$376, 13, FALSE)</f>
        <v>21.6</v>
      </c>
      <c r="R13">
        <f>VLOOKUP(A13,DEC2020_RESPONSERATE_COUNTY_TRA!$B$3:$O$376, 14, FALSE)</f>
        <v>22.2</v>
      </c>
      <c r="S13">
        <f>VLOOKUP(A13,DEC2020_RESPONSERATE_COUNTY_TRA!$B$3:$P$376, 15, FALSE)</f>
        <v>23</v>
      </c>
      <c r="T13">
        <f>VLOOKUP(A13,DEC2020_RESPONSERATE_COUNTY_TRA!$B$3:$Q$376, 16, FALSE)</f>
        <v>23.1</v>
      </c>
      <c r="U13" s="61">
        <f>VLOOKUP(A13,DEC2020_RESPONSERATE_COUNTY_TRA!$B$3:$R$376, 17, FALSE)</f>
        <v>23.6</v>
      </c>
      <c r="V13" s="61">
        <f>VLOOKUP(A13,DEC2020_RESPONSERATE_COUNTY_TRA!$B$3:$S$376, 18, FALSE)</f>
        <v>23.8</v>
      </c>
      <c r="W13" s="61">
        <f>VLOOKUP(A13,DEC2020_RESPONSERATE_COUNTY_TRA!$B$3:$T$376, 19, FALSE)</f>
        <v>24.2</v>
      </c>
      <c r="X13" s="61">
        <f>VLOOKUP(A13,DEC2020_RESPONSERATE_COUNTY_TRA!$B$3:$U$376, 20, FALSE)</f>
        <v>25.3</v>
      </c>
      <c r="Y13" s="61">
        <f>VLOOKUP(A13,DEC2020_RESPONSERATE_COUNTY_TRA!$B$3:$V$376, 21, FALSE)</f>
        <v>26</v>
      </c>
      <c r="Z13" s="61">
        <f>VLOOKUP(A13,DEC2020_RESPONSERATE_COUNTY_TRA!$B$3:$W$376, 22, FALSE)</f>
        <v>27.5</v>
      </c>
      <c r="AA13" s="61">
        <f>VLOOKUP(A13,DEC2020_RESPONSERATE_COUNTY_TRA!$B$3:$X$376, 23, FALSE)</f>
        <v>27.5</v>
      </c>
      <c r="AB13" s="61">
        <f>VLOOKUP(A13,DEC2020_RESPONSERATE_COUNTY_TRA!$B$3:$Y$376, 24, FALSE)</f>
        <v>27.6</v>
      </c>
      <c r="AC13" s="61">
        <f>VLOOKUP(A13,DEC2020_RESPONSERATE_COUNTY_TRA!$B$3:$Z$376, 25, FALSE)</f>
        <v>29.1</v>
      </c>
      <c r="AD13" s="61">
        <f>VLOOKUP(A13,DEC2020_RESPONSERATE_COUNTY_TRA!$B$3:$AC$376, 26, FALSE)</f>
        <v>29.2</v>
      </c>
      <c r="AE13" s="188">
        <f>VLOOKUP(A13,DEC2020_RESPONSERATE_COUNTY_TRA!$B$3:$AD$376, 27, FALSE)</f>
        <v>29.6</v>
      </c>
      <c r="AF13" s="188">
        <f>VLOOKUP(A13,DEC2020_RESPONSERATE_COUNTY_TRA!$B$3:$AE$376, 28, FALSE)</f>
        <v>29.9</v>
      </c>
      <c r="AG13" s="188">
        <f>VLOOKUP(A13,DEC2020_RESPONSERATE_COUNTY_TRA!$B$3:$AF$376, 29, FALSE)</f>
        <v>30.5</v>
      </c>
      <c r="AH13" s="188">
        <f>VLOOKUP(A13,DEC2020_RESPONSERATE_COUNTY_TRA!$B$3:$AG$376, 30, FALSE)</f>
        <v>30.5</v>
      </c>
      <c r="AI13" s="188">
        <f>VLOOKUP(A13,DEC2020_RESPONSERATE_COUNTY_TRA!$B$3:$AF$376, 31, FALSE)</f>
        <v>30.5</v>
      </c>
      <c r="AJ13" s="188">
        <f>VLOOKUP(A13,DEC2020_RESPONSERATE_COUNTY_TRA!$B$3:$AG$376, 32, FALSE)</f>
        <v>30.7</v>
      </c>
      <c r="AK13" s="188">
        <f>VLOOKUP(A13,DEC2020_RESPONSERATE_COUNTY_TRA!$B$3:$CP$376, 33, FALSE)</f>
        <v>31</v>
      </c>
      <c r="AL13" s="188">
        <f>VLOOKUP(A13,DEC2020_RESPONSERATE_COUNTY_TRA!$B$3:$AR$376,43, FALSE)</f>
        <v>32.1</v>
      </c>
      <c r="AM13" s="188">
        <f>VLOOKUP(A13,DEC2020_RESPONSERATE_COUNTY_TRA!$B$3:$AS$376,44, FALSE)</f>
        <v>32.1</v>
      </c>
      <c r="AN13" s="188">
        <f>VLOOKUP(A13,DEC2020_RESPONSERATE_COUNTY_TRA!$B$3:$AW$376,48, FALSE)</f>
        <v>32.299999999999997</v>
      </c>
      <c r="AO13" s="188">
        <f>VLOOKUP(A13,DEC2020_RESPONSERATE_COUNTY_TRA!$B$3:$AX$376,49, FALSE)</f>
        <v>32.299999999999997</v>
      </c>
      <c r="AP13" s="188">
        <f>VLOOKUP(A13,DEC2020_RESPONSERATE_COUNTY_TRA!$B$3:$AY$376,49, FALSE)</f>
        <v>32.299999999999997</v>
      </c>
      <c r="AQ13" s="188">
        <f>VLOOKUP(A13,DEC2020_RESPONSERATE_COUNTY_TRA!$B$3:$AZ$376,50, FALSE)</f>
        <v>32.4</v>
      </c>
      <c r="AR13" s="188">
        <f>VLOOKUP(A13,DEC2020_RESPONSERATE_COUNTY_TRA!$B$3:$BA$376,51, FALSE)</f>
        <v>32.4</v>
      </c>
      <c r="AS13" s="188">
        <f>VLOOKUP(A13,DEC2020_RESPONSERATE_COUNTY_TRA!$B$3:$BB$376,53, FALSE)</f>
        <v>32.4</v>
      </c>
      <c r="AT13" s="188">
        <f>VLOOKUP(A13,DEC2020_RESPONSERATE_COUNTY_TRA!$B$3:$BC$376,54, FALSE)</f>
        <v>32.4</v>
      </c>
      <c r="AU13" s="188">
        <f>VLOOKUP(A13,DEC2020_RESPONSERATE_COUNTY_TRA!$B$3:$BD$376,55, FALSE)</f>
        <v>32.4</v>
      </c>
      <c r="AV13" s="188">
        <f>VLOOKUP(A13,DEC2020_RESPONSERATE_COUNTY_TRA!$B$3:$BE$376,56, FALSE)</f>
        <v>32.4</v>
      </c>
      <c r="AW13" s="188">
        <f>VLOOKUP(A13,DEC2020_RESPONSERATE_COUNTY_TRA!$B$3:$BF$376,57, FALSE)</f>
        <v>32.700000000000003</v>
      </c>
      <c r="AX13" s="188">
        <f>VLOOKUP(A13,DEC2020_RESPONSERATE_COUNTY_TRA!$B$3:$BG$376,58, FALSE)</f>
        <v>34.799999999999997</v>
      </c>
      <c r="AY13" s="188">
        <f>VLOOKUP(A13,DEC2020_RESPONSERATE_COUNTY_TRA!$B$3:$BH$376,59, FALSE)</f>
        <v>34.799999999999997</v>
      </c>
      <c r="AZ13" s="188">
        <f>VLOOKUP(A13,DEC2020_RESPONSERATE_COUNTY_TRA!$B$3:$BI$376,60, FALSE)</f>
        <v>34.799999999999997</v>
      </c>
      <c r="BA13" s="188">
        <f>VLOOKUP(A13,DEC2020_RESPONSERATE_COUNTY_TRA!$B$3:$BJ$376,61, FALSE)</f>
        <v>35</v>
      </c>
      <c r="BB13" s="188">
        <f>VLOOKUP(A13,DEC2020_RESPONSERATE_COUNTY_TRA!$B$3:$BK$376,62, FALSE)</f>
        <v>35.299999999999997</v>
      </c>
      <c r="BC13" s="188">
        <f>VLOOKUP(A13,DEC2020_RESPONSERATE_COUNTY_TRA!$B$3:$BL$376,63, FALSE)</f>
        <v>35.299999999999997</v>
      </c>
      <c r="BD13" s="188">
        <f>VLOOKUP(A13,DEC2020_RESPONSERATE_COUNTY_TRA!$B$3:$BM$376,64, FALSE)</f>
        <v>35.5</v>
      </c>
      <c r="BE13" s="188">
        <f>VLOOKUP(A13,DEC2020_RESPONSERATE_COUNTY_TRA!$B$3:$BN$376,65, FALSE)</f>
        <v>35.6</v>
      </c>
      <c r="BF13" s="188">
        <f>VLOOKUP(A13,DEC2020_RESPONSERATE_COUNTY_TRA!$B$3:$BO$376,66, FALSE)</f>
        <v>35.6</v>
      </c>
      <c r="BG13" s="188">
        <f>VLOOKUP(A13,DEC2020_RESPONSERATE_COUNTY_TRA!$B$3:$BP$376,67, FALSE)</f>
        <v>35.6</v>
      </c>
      <c r="BH13" s="188">
        <f>VLOOKUP(A13,DEC2020_RESPONSERATE_COUNTY_TRA!$B$3:$BQ$376,68, FALSE)</f>
        <v>35.6</v>
      </c>
      <c r="BI13" s="188">
        <f>VLOOKUP(A13,DEC2020_RESPONSERATE_COUNTY_TRA!$B$3:$BR$376,69, FALSE)</f>
        <v>35.700000000000003</v>
      </c>
      <c r="BJ13" s="188">
        <f>VLOOKUP(A13,DEC2020_RESPONSERATE_COUNTY_TRA!$B$3:$BS$376,70, FALSE)</f>
        <v>35.700000000000003</v>
      </c>
      <c r="BK13" s="188">
        <f>VLOOKUP(A13,DEC2020_RESPONSERATE_COUNTY_TRA!$B$3:$BT$376,71, FALSE)</f>
        <v>35.700000000000003</v>
      </c>
      <c r="BL13" s="188">
        <f>VLOOKUP(A13,DEC2020_RESPONSERATE_COUNTY_TRA!$B$3:$BU$377,72, FALSE)</f>
        <v>35.9</v>
      </c>
      <c r="BM13" s="188">
        <f>VLOOKUP(A13,DEC2020_RESPONSERATE_COUNTY_TRA!$B$3:$BV$377,73, FALSE)</f>
        <v>36.1</v>
      </c>
      <c r="BN13" s="188">
        <f>VLOOKUP(A13,DEC2020_RESPONSERATE_COUNTY_TRA!$B$3:$BW$377,74, FALSE)</f>
        <v>36.1</v>
      </c>
      <c r="BO13" s="188">
        <f>VLOOKUP(A13,DEC2020_RESPONSERATE_COUNTY_TRA!$B$3:$BX$377,75, FALSE)</f>
        <v>36.1</v>
      </c>
      <c r="BP13" s="188">
        <f>VLOOKUP(A13,DEC2020_RESPONSERATE_COUNTY_TRA!$B$3:$BY$377,76, FALSE)</f>
        <v>36.1</v>
      </c>
      <c r="BQ13" s="188">
        <f>VLOOKUP(A13,DEC2020_RESPONSERATE_COUNTY_TRA!$B$3:$BZ$377,77, FALSE)</f>
        <v>36.1</v>
      </c>
      <c r="BR13" s="188">
        <f>VLOOKUP(A13,DEC2020_RESPONSERATE_COUNTY_TRA!$B$3:$CA$377,78, FALSE)</f>
        <v>36.1</v>
      </c>
      <c r="BS13" s="188">
        <f>VLOOKUP(A13,DEC2020_RESPONSERATE_COUNTY_TRA!$B$3:$CB$377,79, FALSE)</f>
        <v>36.1</v>
      </c>
      <c r="BT13" s="188">
        <f>VLOOKUP(A13,DEC2020_RESPONSERATE_COUNTY_TRA!$B$3:$CC$377,80, FALSE)</f>
        <v>36.1</v>
      </c>
      <c r="BU13" s="188">
        <f>VLOOKUP(A13,DEC2020_RESPONSERATE_COUNTY_TRA!$B$3:$CD$377,81, FALSE)</f>
        <v>36.200000000000003</v>
      </c>
      <c r="BV13" s="188">
        <f>VLOOKUP(A13,DEC2020_RESPONSERATE_COUNTY_TRA!$B$3:$CE$377,82, FALSE)</f>
        <v>36.4</v>
      </c>
      <c r="BW13" s="188">
        <f>VLOOKUP(A13,DEC2020_RESPONSERATE_COUNTY_TRA!$B$3:$CF$377,83, FALSE)</f>
        <v>36.700000000000003</v>
      </c>
      <c r="BX13" s="188">
        <f>VLOOKUP(A13,DEC2020_RESPONSERATE_COUNTY_TRA!$B$3:$CG$377,84, FALSE)</f>
        <v>36.9</v>
      </c>
      <c r="BY13" s="188">
        <f>VLOOKUP(A13,DEC2020_RESPONSERATE_COUNTY_TRA!$B$3:$CH$377,85, FALSE)</f>
        <v>37.200000000000003</v>
      </c>
      <c r="BZ13" s="188">
        <f>VLOOKUP(A13,DEC2020_RESPONSERATE_COUNTY_TRA!$B$3:$CI$377,85, FALSE)</f>
        <v>37.200000000000003</v>
      </c>
      <c r="CA13" s="188">
        <f>VLOOKUP(A13,DEC2020_RESPONSERATE_COUNTY_TRA!$B$3:$CJ$377,86, FALSE)</f>
        <v>38</v>
      </c>
      <c r="CB13" s="188">
        <f>VLOOKUP(A13,DEC2020_RESPONSERATE_COUNTY_TRA!$B$3:$CK$377,87, FALSE)</f>
        <v>38.1</v>
      </c>
      <c r="CC13" s="188">
        <f t="shared" si="1"/>
        <v>0</v>
      </c>
      <c r="CD13" s="41">
        <f t="shared" si="2"/>
        <v>2</v>
      </c>
    </row>
    <row r="14" spans="1:90" x14ac:dyDescent="0.3">
      <c r="A14" s="16" t="s">
        <v>449</v>
      </c>
      <c r="B14" s="16">
        <v>30005000200</v>
      </c>
      <c r="C14" s="17" t="s">
        <v>894</v>
      </c>
      <c r="D14" s="17" t="s">
        <v>1257</v>
      </c>
      <c r="E14" s="17"/>
      <c r="F14" s="95">
        <v>1239</v>
      </c>
      <c r="G14" s="103">
        <v>0.1344800625488663</v>
      </c>
      <c r="H14" s="205">
        <v>5.5649957519116396E-2</v>
      </c>
      <c r="I14" s="193">
        <v>45.2</v>
      </c>
      <c r="J14" s="48">
        <v>63.3</v>
      </c>
      <c r="K14" s="18">
        <f t="shared" si="3"/>
        <v>36.700000000000003</v>
      </c>
      <c r="L14" s="19">
        <f>VLOOKUP(A14,DEC2020_RESPONSERATE_COUNTY_TRA!$B$3:$I$376, 8, FALSE)</f>
        <v>8.4</v>
      </c>
      <c r="M14" s="19">
        <f>VLOOKUP(A14,DEC2020_RESPONSERATE_COUNTY_TRA!$B$3:$J$376, 9, FALSE)</f>
        <v>9.3000000000000007</v>
      </c>
      <c r="N14" s="19">
        <f>VLOOKUP(A14,DEC2020_RESPONSERATE_COUNTY_TRA!$B$3:$K$376, 10, FALSE)</f>
        <v>10.6</v>
      </c>
      <c r="O14" s="19">
        <f>VLOOKUP(A14,DEC2020_RESPONSERATE_COUNTY_TRA!$B$3:$L$376, 11, FALSE)</f>
        <v>11.3</v>
      </c>
      <c r="P14" s="19">
        <f>VLOOKUP(A14,DEC2020_RESPONSERATE_COUNTY_TRA!$B$3:$M$376, 12, FALSE)</f>
        <v>12.8</v>
      </c>
      <c r="Q14" s="19">
        <f>VLOOKUP(A14,DEC2020_RESPONSERATE_COUNTY_TRA!$B$3:$N$376, 13, FALSE)</f>
        <v>13</v>
      </c>
      <c r="R14" s="19">
        <f>VLOOKUP(A14,DEC2020_RESPONSERATE_COUNTY_TRA!$B$3:$O$376, 14, FALSE)</f>
        <v>13.5</v>
      </c>
      <c r="S14" s="19">
        <f>VLOOKUP(A14,DEC2020_RESPONSERATE_COUNTY_TRA!$B$3:$P$376, 15, FALSE)</f>
        <v>13.7</v>
      </c>
      <c r="T14" s="19">
        <f>VLOOKUP(A14,DEC2020_RESPONSERATE_COUNTY_TRA!$B$3:$Q$376, 16, FALSE)</f>
        <v>13.8</v>
      </c>
      <c r="U14" s="19">
        <f>VLOOKUP(A14,DEC2020_RESPONSERATE_COUNTY_TRA!$B$3:$R$376, 17, FALSE)</f>
        <v>14.6</v>
      </c>
      <c r="V14" s="19">
        <f>VLOOKUP(A14,DEC2020_RESPONSERATE_COUNTY_TRA!$B$3:$S$376, 18, FALSE)</f>
        <v>14.8</v>
      </c>
      <c r="W14" s="19">
        <f>VLOOKUP(A14,DEC2020_RESPONSERATE_COUNTY_TRA!$B$3:$T$376, 19, FALSE)</f>
        <v>15.2</v>
      </c>
      <c r="X14" s="19">
        <f>VLOOKUP(A14,DEC2020_RESPONSERATE_COUNTY_TRA!$B$3:$U$376, 20, FALSE)</f>
        <v>15.4</v>
      </c>
      <c r="Y14" s="19">
        <f>VLOOKUP(A14,DEC2020_RESPONSERATE_COUNTY_TRA!$B$3:$V$376, 21, FALSE)</f>
        <v>15.8</v>
      </c>
      <c r="Z14" s="19">
        <f>VLOOKUP(A14,DEC2020_RESPONSERATE_COUNTY_TRA!$B$3:$W$376, 22, FALSE)</f>
        <v>16.8</v>
      </c>
      <c r="AA14" s="19">
        <f>VLOOKUP(A14,DEC2020_RESPONSERATE_COUNTY_TRA!$B$3:$X$376, 23, FALSE)</f>
        <v>16.899999999999999</v>
      </c>
      <c r="AB14" s="19">
        <f>VLOOKUP(A14,DEC2020_RESPONSERATE_COUNTY_TRA!$B$3:$Y$376, 24, FALSE)</f>
        <v>16.899999999999999</v>
      </c>
      <c r="AC14" s="19">
        <f>VLOOKUP(A14,DEC2020_RESPONSERATE_COUNTY_TRA!$B$3:$Z$376, 25, FALSE)</f>
        <v>18.899999999999999</v>
      </c>
      <c r="AD14" s="19">
        <f>VLOOKUP(A14,DEC2020_RESPONSERATE_COUNTY_TRA!$B$3:$AC$376, 26, FALSE)</f>
        <v>19.100000000000001</v>
      </c>
      <c r="AE14" s="19">
        <f>VLOOKUP(A14,DEC2020_RESPONSERATE_COUNTY_TRA!$B$3:$AD$376, 27, FALSE)</f>
        <v>19.100000000000001</v>
      </c>
      <c r="AF14" s="19">
        <f>VLOOKUP(A14,DEC2020_RESPONSERATE_COUNTY_TRA!$B$3:$AE$376, 28, FALSE)</f>
        <v>19.5</v>
      </c>
      <c r="AG14" s="19">
        <f>VLOOKUP(A14,DEC2020_RESPONSERATE_COUNTY_TRA!$B$3:$AF$376, 29, FALSE)</f>
        <v>19.8</v>
      </c>
      <c r="AH14" s="19">
        <f>VLOOKUP(A14,DEC2020_RESPONSERATE_COUNTY_TRA!$B$3:$AG$376, 30, FALSE)</f>
        <v>20</v>
      </c>
      <c r="AI14" s="19">
        <f>VLOOKUP(A14,DEC2020_RESPONSERATE_COUNTY_TRA!$B$3:$AF$376, 31, FALSE)</f>
        <v>20.100000000000001</v>
      </c>
      <c r="AJ14" s="19">
        <f>VLOOKUP(A14,DEC2020_RESPONSERATE_COUNTY_TRA!$B$3:$AG$376, 32, FALSE)</f>
        <v>20.3</v>
      </c>
      <c r="AK14" s="19">
        <f>VLOOKUP(A14,DEC2020_RESPONSERATE_COUNTY_TRA!$B$3:$CP$376, 33, FALSE)</f>
        <v>20.6</v>
      </c>
      <c r="AL14" s="19">
        <f>VLOOKUP(A14,DEC2020_RESPONSERATE_COUNTY_TRA!$B$3:$AR$376,43, FALSE)</f>
        <v>21.8</v>
      </c>
      <c r="AM14" s="19">
        <f>VLOOKUP(A14,DEC2020_RESPONSERATE_COUNTY_TRA!$B$3:$AS$376,44, FALSE)</f>
        <v>21.8</v>
      </c>
      <c r="AN14" s="19">
        <f>VLOOKUP(A14,DEC2020_RESPONSERATE_COUNTY_TRA!$B$3:$AW$376,48, FALSE)</f>
        <v>22.4</v>
      </c>
      <c r="AO14" s="19">
        <f>VLOOKUP(A14,DEC2020_RESPONSERATE_COUNTY_TRA!$B$3:$AX$376,49, FALSE)</f>
        <v>22.4</v>
      </c>
      <c r="AP14" s="19">
        <f>VLOOKUP(A14,DEC2020_RESPONSERATE_COUNTY_TRA!$B$3:$AY$376,49, FALSE)</f>
        <v>22.4</v>
      </c>
      <c r="AQ14" s="19">
        <f>VLOOKUP(A14,DEC2020_RESPONSERATE_COUNTY_TRA!$B$3:$AZ$376,50, FALSE)</f>
        <v>22.4</v>
      </c>
      <c r="AR14" s="19">
        <f>VLOOKUP(A14,DEC2020_RESPONSERATE_COUNTY_TRA!$B$3:$BA$376,51, FALSE)</f>
        <v>22.4</v>
      </c>
      <c r="AS14" s="19">
        <f>VLOOKUP(A14,DEC2020_RESPONSERATE_COUNTY_TRA!$B$3:$BB$376,53, FALSE)</f>
        <v>22.5</v>
      </c>
      <c r="AT14" s="19">
        <f>VLOOKUP(A14,DEC2020_RESPONSERATE_COUNTY_TRA!$B$3:$BC$376,54, FALSE)</f>
        <v>22.6</v>
      </c>
      <c r="AU14" s="19">
        <f>VLOOKUP(A14,DEC2020_RESPONSERATE_COUNTY_TRA!$B$3:$BD$376,55, FALSE)</f>
        <v>22.7</v>
      </c>
      <c r="AV14" s="19">
        <f>VLOOKUP(A14,DEC2020_RESPONSERATE_COUNTY_TRA!$B$3:$BE$376,56, FALSE)</f>
        <v>22.8</v>
      </c>
      <c r="AW14" s="19">
        <f>VLOOKUP(A14,DEC2020_RESPONSERATE_COUNTY_TRA!$B$3:$BF$376,57, FALSE)</f>
        <v>22.9</v>
      </c>
      <c r="AX14" s="19">
        <f>VLOOKUP(A14,DEC2020_RESPONSERATE_COUNTY_TRA!$B$3:$BG$376,58, FALSE)</f>
        <v>39.9</v>
      </c>
      <c r="AY14" s="19">
        <f>VLOOKUP(A14,DEC2020_RESPONSERATE_COUNTY_TRA!$B$3:$BH$376,59, FALSE)</f>
        <v>39.9</v>
      </c>
      <c r="AZ14" s="19">
        <f>VLOOKUP(A14,DEC2020_RESPONSERATE_COUNTY_TRA!$B$3:$BI$376,60, FALSE)</f>
        <v>40</v>
      </c>
      <c r="BA14" s="19">
        <f>VLOOKUP(A14,DEC2020_RESPONSERATE_COUNTY_TRA!$B$3:$BJ$376,61, FALSE)</f>
        <v>40.200000000000003</v>
      </c>
      <c r="BB14" s="19">
        <f>VLOOKUP(A14,DEC2020_RESPONSERATE_COUNTY_TRA!$B$3:$BK$376,62, FALSE)</f>
        <v>40.299999999999997</v>
      </c>
      <c r="BC14" s="19">
        <f>VLOOKUP(A14,DEC2020_RESPONSERATE_COUNTY_TRA!$B$3:$BL$376,63, FALSE)</f>
        <v>40.299999999999997</v>
      </c>
      <c r="BD14" s="19">
        <f>VLOOKUP(A14,DEC2020_RESPONSERATE_COUNTY_TRA!$B$3:$BM$376,64, FALSE)</f>
        <v>40.5</v>
      </c>
      <c r="BE14" s="19">
        <f>VLOOKUP(A14,DEC2020_RESPONSERATE_COUNTY_TRA!$B$3:$BN$376,65, FALSE)</f>
        <v>40.5</v>
      </c>
      <c r="BF14" s="19">
        <f>VLOOKUP(A14,DEC2020_RESPONSERATE_COUNTY_TRA!$B$3:$BO$376,66, FALSE)</f>
        <v>40.700000000000003</v>
      </c>
      <c r="BG14" s="19">
        <f>VLOOKUP(A14,DEC2020_RESPONSERATE_COUNTY_TRA!$B$3:$BP$376,67, FALSE)</f>
        <v>40.700000000000003</v>
      </c>
      <c r="BH14" s="19">
        <f>VLOOKUP(A14,DEC2020_RESPONSERATE_COUNTY_TRA!$B$3:$BQ$376,68, FALSE)</f>
        <v>40.700000000000003</v>
      </c>
      <c r="BI14" s="19">
        <f>VLOOKUP(A14,DEC2020_RESPONSERATE_COUNTY_TRA!$B$3:$BR$376,69, FALSE)</f>
        <v>40.799999999999997</v>
      </c>
      <c r="BJ14" s="19">
        <f>VLOOKUP(A14,DEC2020_RESPONSERATE_COUNTY_TRA!$B$3:$BS$376,70, FALSE)</f>
        <v>40.9</v>
      </c>
      <c r="BK14" s="19">
        <f>VLOOKUP(A14,DEC2020_RESPONSERATE_COUNTY_TRA!$B$3:$BT$376,71, FALSE)</f>
        <v>41</v>
      </c>
      <c r="BL14" s="19">
        <f>VLOOKUP(A14,DEC2020_RESPONSERATE_COUNTY_TRA!$B$3:$BU$377,72, FALSE)</f>
        <v>41.1</v>
      </c>
      <c r="BM14" s="19">
        <f>VLOOKUP(A14,DEC2020_RESPONSERATE_COUNTY_TRA!$B$3:$BV$377,73, FALSE)</f>
        <v>41.2</v>
      </c>
      <c r="BN14" s="19">
        <f>VLOOKUP(A14,DEC2020_RESPONSERATE_COUNTY_TRA!$B$3:$BW$377,74, FALSE)</f>
        <v>41.2</v>
      </c>
      <c r="BO14" s="19">
        <f>VLOOKUP(A14,DEC2020_RESPONSERATE_COUNTY_TRA!$B$3:$BX$377,75, FALSE)</f>
        <v>41.2</v>
      </c>
      <c r="BP14" s="19">
        <f>VLOOKUP(A14,DEC2020_RESPONSERATE_COUNTY_TRA!$B$3:$BY$377,76, FALSE)</f>
        <v>41.4</v>
      </c>
      <c r="BQ14" s="19">
        <f>VLOOKUP(A14,DEC2020_RESPONSERATE_COUNTY_TRA!$B$3:$BZ$377,77, FALSE)</f>
        <v>41.4</v>
      </c>
      <c r="BR14" s="19">
        <f>VLOOKUP(A14,DEC2020_RESPONSERATE_COUNTY_TRA!$B$3:$CA$377,78, FALSE)</f>
        <v>41.4</v>
      </c>
      <c r="BS14" s="19">
        <f>VLOOKUP(A14,DEC2020_RESPONSERATE_COUNTY_TRA!$B$3:$CB$377,79, FALSE)</f>
        <v>41.4</v>
      </c>
      <c r="BT14" s="19">
        <f>VLOOKUP(A14,DEC2020_RESPONSERATE_COUNTY_TRA!$B$3:$CC$377,80, FALSE)</f>
        <v>41.4</v>
      </c>
      <c r="BU14" s="19">
        <f>VLOOKUP(A14,DEC2020_RESPONSERATE_COUNTY_TRA!$B$3:$CD$377,81, FALSE)</f>
        <v>41.6</v>
      </c>
      <c r="BV14" s="19">
        <f>VLOOKUP(A14,DEC2020_RESPONSERATE_COUNTY_TRA!$B$3:$CE$377,82, FALSE)</f>
        <v>41.7</v>
      </c>
      <c r="BW14" s="19">
        <f>VLOOKUP(A14,DEC2020_RESPONSERATE_COUNTY_TRA!$B$3:$CF$377,83, FALSE)</f>
        <v>41.9</v>
      </c>
      <c r="BX14" s="19">
        <f>VLOOKUP(A14,DEC2020_RESPONSERATE_COUNTY_TRA!$B$3:$CG$377,84, FALSE)</f>
        <v>41.9</v>
      </c>
      <c r="BY14" s="19">
        <f>VLOOKUP(A14,DEC2020_RESPONSERATE_COUNTY_TRA!$B$3:$CH$377,85, FALSE)</f>
        <v>41.9</v>
      </c>
      <c r="BZ14" s="19">
        <f>VLOOKUP(A14,DEC2020_RESPONSERATE_COUNTY_TRA!$B$3:$CI$377,85, FALSE)</f>
        <v>41.9</v>
      </c>
      <c r="CA14" s="19">
        <f>VLOOKUP(A14,DEC2020_RESPONSERATE_COUNTY_TRA!$B$3:$CJ$377,86, FALSE)</f>
        <v>42.1</v>
      </c>
      <c r="CB14" s="19">
        <f>VLOOKUP(A14,DEC2020_RESPONSERATE_COUNTY_TRA!$B$3:$CK$377,87, FALSE)</f>
        <v>42.1</v>
      </c>
      <c r="CC14" s="19">
        <f t="shared" si="1"/>
        <v>0</v>
      </c>
      <c r="CD14" s="41">
        <f t="shared" si="2"/>
        <v>3</v>
      </c>
      <c r="CF14" s="344">
        <v>20</v>
      </c>
    </row>
    <row r="15" spans="1:90" ht="28.8" x14ac:dyDescent="0.3">
      <c r="A15" s="5" t="s">
        <v>451</v>
      </c>
      <c r="B15" s="5">
        <v>30005940100</v>
      </c>
      <c r="C15" s="181" t="s">
        <v>837</v>
      </c>
      <c r="D15" s="190" t="s">
        <v>1258</v>
      </c>
      <c r="F15" s="94">
        <v>526</v>
      </c>
      <c r="G15" s="102">
        <v>7.8431372549019607E-2</v>
      </c>
      <c r="H15" s="204">
        <v>0.93857493857493857</v>
      </c>
      <c r="I15" s="192">
        <v>25.8</v>
      </c>
      <c r="J15" s="47">
        <v>100</v>
      </c>
      <c r="K15" s="11">
        <f t="shared" si="3"/>
        <v>0</v>
      </c>
      <c r="L15">
        <f>VLOOKUP(A15,DEC2020_RESPONSERATE_COUNTY_TRA!$B$3:$I$376, 8, FALSE)</f>
        <v>0.5</v>
      </c>
      <c r="M15">
        <f>VLOOKUP(A15,DEC2020_RESPONSERATE_COUNTY_TRA!$B$3:$J$376, 9, FALSE)</f>
        <v>0.7</v>
      </c>
      <c r="N15">
        <f>VLOOKUP(A15,DEC2020_RESPONSERATE_COUNTY_TRA!$B$3:$K$376, 10, FALSE)</f>
        <v>0.8</v>
      </c>
      <c r="O15">
        <f>VLOOKUP(A15,DEC2020_RESPONSERATE_COUNTY_TRA!$B$3:$L$376, 11, FALSE)</f>
        <v>1.3</v>
      </c>
      <c r="P15">
        <f>VLOOKUP(A15,DEC2020_RESPONSERATE_COUNTY_TRA!$B$3:$M$376, 12, FALSE)</f>
        <v>1.9</v>
      </c>
      <c r="Q15" s="61">
        <f>VLOOKUP(A15,DEC2020_RESPONSERATE_COUNTY_TRA!$B$3:$N$376, 13, FALSE)</f>
        <v>2</v>
      </c>
      <c r="R15">
        <f>VLOOKUP(A15,DEC2020_RESPONSERATE_COUNTY_TRA!$B$3:$O$376, 14, FALSE)</f>
        <v>2</v>
      </c>
      <c r="S15">
        <f>VLOOKUP(A15,DEC2020_RESPONSERATE_COUNTY_TRA!$B$3:$P$376, 15, FALSE)</f>
        <v>2.2999999999999998</v>
      </c>
      <c r="T15">
        <f>VLOOKUP(A15,DEC2020_RESPONSERATE_COUNTY_TRA!$B$3:$Q$376, 16, FALSE)</f>
        <v>2.2999999999999998</v>
      </c>
      <c r="U15" s="61">
        <f>VLOOKUP(A15,DEC2020_RESPONSERATE_COUNTY_TRA!$B$3:$R$376, 17, FALSE)</f>
        <v>2.9</v>
      </c>
      <c r="V15" s="61">
        <f>VLOOKUP(A15,DEC2020_RESPONSERATE_COUNTY_TRA!$B$3:$S$376, 18, FALSE)</f>
        <v>2.9</v>
      </c>
      <c r="W15" s="61">
        <f>VLOOKUP(A15,DEC2020_RESPONSERATE_COUNTY_TRA!$B$3:$T$376, 19, FALSE)</f>
        <v>2.9</v>
      </c>
      <c r="X15" s="61">
        <f>VLOOKUP(A15,DEC2020_RESPONSERATE_COUNTY_TRA!$B$3:$U$376, 20, FALSE)</f>
        <v>3.1</v>
      </c>
      <c r="Y15" s="61">
        <f>VLOOKUP(A15,DEC2020_RESPONSERATE_COUNTY_TRA!$B$3:$V$376, 21, FALSE)</f>
        <v>3.5</v>
      </c>
      <c r="Z15" s="61">
        <f>VLOOKUP(A15,DEC2020_RESPONSERATE_COUNTY_TRA!$B$3:$W$376, 22, FALSE)</f>
        <v>3.5</v>
      </c>
      <c r="AA15" s="61">
        <f>VLOOKUP(A15,DEC2020_RESPONSERATE_COUNTY_TRA!$B$3:$X$376, 23, FALSE)</f>
        <v>3.5</v>
      </c>
      <c r="AB15" s="61">
        <f>VLOOKUP(A15,DEC2020_RESPONSERATE_COUNTY_TRA!$B$3:$Y$376, 24, FALSE)</f>
        <v>3.5</v>
      </c>
      <c r="AC15" s="61">
        <f>VLOOKUP(A15,DEC2020_RESPONSERATE_COUNTY_TRA!$B$3:$Z$376, 25, FALSE)</f>
        <v>4</v>
      </c>
      <c r="AD15" s="61">
        <f>VLOOKUP(A15,DEC2020_RESPONSERATE_COUNTY_TRA!$B$3:$AC$376, 26, FALSE)</f>
        <v>4</v>
      </c>
      <c r="AE15" s="188">
        <f>VLOOKUP(A15,DEC2020_RESPONSERATE_COUNTY_TRA!$B$3:$AD$376, 27, FALSE)</f>
        <v>4.0999999999999996</v>
      </c>
      <c r="AF15" s="188">
        <f>VLOOKUP(A15,DEC2020_RESPONSERATE_COUNTY_TRA!$B$3:$AE$376, 28, FALSE)</f>
        <v>4.0999999999999996</v>
      </c>
      <c r="AG15" s="188">
        <f>VLOOKUP(A15,DEC2020_RESPONSERATE_COUNTY_TRA!$B$3:$AF$376, 29, FALSE)</f>
        <v>4.2</v>
      </c>
      <c r="AH15" s="188">
        <f>VLOOKUP(A15,DEC2020_RESPONSERATE_COUNTY_TRA!$B$3:$AG$376, 30, FALSE)</f>
        <v>4.2</v>
      </c>
      <c r="AI15" s="188">
        <f>VLOOKUP(A15,DEC2020_RESPONSERATE_COUNTY_TRA!$B$3:$AF$376, 31, FALSE)</f>
        <v>4.3</v>
      </c>
      <c r="AJ15" s="188">
        <f>VLOOKUP(A15,DEC2020_RESPONSERATE_COUNTY_TRA!$B$3:$AG$376, 32, FALSE)</f>
        <v>4.3</v>
      </c>
      <c r="AK15" s="188">
        <f>VLOOKUP(A15,DEC2020_RESPONSERATE_COUNTY_TRA!$B$3:$CP$376, 33, FALSE)</f>
        <v>4.4000000000000004</v>
      </c>
      <c r="AL15" s="188">
        <f>VLOOKUP(A15,DEC2020_RESPONSERATE_COUNTY_TRA!$B$3:$AR$376,43, FALSE)</f>
        <v>5.3</v>
      </c>
      <c r="AM15" s="188">
        <f>VLOOKUP(A15,DEC2020_RESPONSERATE_COUNTY_TRA!$B$3:$AS$376,44, FALSE)</f>
        <v>5.3</v>
      </c>
      <c r="AN15" s="188">
        <f>VLOOKUP(A15,DEC2020_RESPONSERATE_COUNTY_TRA!$B$3:$AW$376,48, FALSE)</f>
        <v>5.5</v>
      </c>
      <c r="AO15" s="188">
        <f>VLOOKUP(A15,DEC2020_RESPONSERATE_COUNTY_TRA!$B$3:$AX$376,49, FALSE)</f>
        <v>5.5</v>
      </c>
      <c r="AP15" s="188">
        <f>VLOOKUP(A15,DEC2020_RESPONSERATE_COUNTY_TRA!$B$3:$AY$376,49, FALSE)</f>
        <v>5.5</v>
      </c>
      <c r="AQ15" s="188">
        <f>VLOOKUP(A15,DEC2020_RESPONSERATE_COUNTY_TRA!$B$3:$AZ$376,50, FALSE)</f>
        <v>5.5</v>
      </c>
      <c r="AR15" s="188">
        <f>VLOOKUP(A15,DEC2020_RESPONSERATE_COUNTY_TRA!$B$3:$BA$376,51, FALSE)</f>
        <v>5.6</v>
      </c>
      <c r="AS15" s="188">
        <f>VLOOKUP(A15,DEC2020_RESPONSERATE_COUNTY_TRA!$B$3:$BB$376,53, FALSE)</f>
        <v>5.7</v>
      </c>
      <c r="AT15" s="188">
        <f>VLOOKUP(A15,DEC2020_RESPONSERATE_COUNTY_TRA!$B$3:$BC$376,54, FALSE)</f>
        <v>5.7</v>
      </c>
      <c r="AU15" s="188">
        <f>VLOOKUP(A15,DEC2020_RESPONSERATE_COUNTY_TRA!$B$3:$BD$376,55, FALSE)</f>
        <v>5.8</v>
      </c>
      <c r="AV15" s="188">
        <f>VLOOKUP(A15,DEC2020_RESPONSERATE_COUNTY_TRA!$B$3:$BE$376,56, FALSE)</f>
        <v>5.8</v>
      </c>
      <c r="AW15" s="188">
        <f>VLOOKUP(A15,DEC2020_RESPONSERATE_COUNTY_TRA!$B$3:$BF$376,57, FALSE)</f>
        <v>6</v>
      </c>
      <c r="AX15" s="188">
        <f>VLOOKUP(A15,DEC2020_RESPONSERATE_COUNTY_TRA!$B$3:$BG$376,58, FALSE)</f>
        <v>6.1</v>
      </c>
      <c r="AY15" s="188">
        <f>VLOOKUP(A15,DEC2020_RESPONSERATE_COUNTY_TRA!$B$3:$BH$376,59, FALSE)</f>
        <v>6.2</v>
      </c>
      <c r="AZ15" s="188">
        <f>VLOOKUP(A15,DEC2020_RESPONSERATE_COUNTY_TRA!$B$3:$BI$376,60, FALSE)</f>
        <v>6.3</v>
      </c>
      <c r="BA15" s="188">
        <f>VLOOKUP(A15,DEC2020_RESPONSERATE_COUNTY_TRA!$B$3:$BJ$376,61, FALSE)</f>
        <v>6.4</v>
      </c>
      <c r="BB15" s="188">
        <f>VLOOKUP(A15,DEC2020_RESPONSERATE_COUNTY_TRA!$B$3:$BK$376,62, FALSE)</f>
        <v>6.8</v>
      </c>
      <c r="BC15" s="188">
        <f>VLOOKUP(A15,DEC2020_RESPONSERATE_COUNTY_TRA!$B$3:$BL$376,63, FALSE)</f>
        <v>6.9</v>
      </c>
      <c r="BD15" s="188">
        <f>VLOOKUP(A15,DEC2020_RESPONSERATE_COUNTY_TRA!$B$3:$BM$376,64, FALSE)</f>
        <v>7.3</v>
      </c>
      <c r="BE15" s="188">
        <f>VLOOKUP(A15,DEC2020_RESPONSERATE_COUNTY_TRA!$B$3:$BN$376,65, FALSE)</f>
        <v>7.4</v>
      </c>
      <c r="BF15" s="188">
        <f>VLOOKUP(A15,DEC2020_RESPONSERATE_COUNTY_TRA!$B$3:$BO$376,66, FALSE)</f>
        <v>7.4</v>
      </c>
      <c r="BG15" s="188">
        <f>VLOOKUP(A15,DEC2020_RESPONSERATE_COUNTY_TRA!$B$3:$BP$376,67, FALSE)</f>
        <v>7.5</v>
      </c>
      <c r="BH15" s="188">
        <f>VLOOKUP(A15,DEC2020_RESPONSERATE_COUNTY_TRA!$B$3:$BQ$376,68, FALSE)</f>
        <v>7.5</v>
      </c>
      <c r="BI15" s="188">
        <f>VLOOKUP(A15,DEC2020_RESPONSERATE_COUNTY_TRA!$B$3:$BR$376,69, FALSE)</f>
        <v>7.5</v>
      </c>
      <c r="BJ15" s="188">
        <f>VLOOKUP(A15,DEC2020_RESPONSERATE_COUNTY_TRA!$B$3:$BS$376,70, FALSE)</f>
        <v>7.8</v>
      </c>
      <c r="BK15" s="188">
        <f>VLOOKUP(A15,DEC2020_RESPONSERATE_COUNTY_TRA!$B$3:$BT$376,71, FALSE)</f>
        <v>8.1</v>
      </c>
      <c r="BL15" s="188">
        <f>VLOOKUP(A15,DEC2020_RESPONSERATE_COUNTY_TRA!$B$3:$BU$377,72, FALSE)</f>
        <v>8.6</v>
      </c>
      <c r="BM15" s="188">
        <f>VLOOKUP(A15,DEC2020_RESPONSERATE_COUNTY_TRA!$B$3:$BV$377,73, FALSE)</f>
        <v>9.6</v>
      </c>
      <c r="BN15" s="188">
        <f>VLOOKUP(A15,DEC2020_RESPONSERATE_COUNTY_TRA!$B$3:$BW$377,74, FALSE)</f>
        <v>10.8</v>
      </c>
      <c r="BO15" s="188">
        <f>VLOOKUP(A15,DEC2020_RESPONSERATE_COUNTY_TRA!$B$3:$BX$377,75, FALSE)</f>
        <v>11.8</v>
      </c>
      <c r="BP15" s="188">
        <f>VLOOKUP(A15,DEC2020_RESPONSERATE_COUNTY_TRA!$B$3:$BY$377,76, FALSE)</f>
        <v>12.5</v>
      </c>
      <c r="BQ15" s="188">
        <f>VLOOKUP(A15,DEC2020_RESPONSERATE_COUNTY_TRA!$B$3:$BZ$377,77, FALSE)</f>
        <v>12.6</v>
      </c>
      <c r="BR15" s="188">
        <f>VLOOKUP(A15,DEC2020_RESPONSERATE_COUNTY_TRA!$B$3:$CA$377,78, FALSE)</f>
        <v>12.9</v>
      </c>
      <c r="BS15" s="188">
        <f>VLOOKUP(A15,DEC2020_RESPONSERATE_COUNTY_TRA!$B$3:$CB$377,79, FALSE)</f>
        <v>12.9</v>
      </c>
      <c r="BT15" s="188">
        <f>VLOOKUP(A15,DEC2020_RESPONSERATE_COUNTY_TRA!$B$3:$CC$377,80, FALSE)</f>
        <v>13.1</v>
      </c>
      <c r="BU15" s="188">
        <f>VLOOKUP(A15,DEC2020_RESPONSERATE_COUNTY_TRA!$B$3:$CD$377,81, FALSE)</f>
        <v>13.6</v>
      </c>
      <c r="BV15" s="188">
        <f>VLOOKUP(A15,DEC2020_RESPONSERATE_COUNTY_TRA!$B$3:$CE$377,82, FALSE)</f>
        <v>13.7</v>
      </c>
      <c r="BW15" s="188">
        <f>VLOOKUP(A15,DEC2020_RESPONSERATE_COUNTY_TRA!$B$3:$CF$377,83, FALSE)</f>
        <v>13.8</v>
      </c>
      <c r="BX15" s="188">
        <f>VLOOKUP(A15,DEC2020_RESPONSERATE_COUNTY_TRA!$B$3:$CG$377,84, FALSE)</f>
        <v>14.1</v>
      </c>
      <c r="BY15" s="188">
        <f>VLOOKUP(A15,DEC2020_RESPONSERATE_COUNTY_TRA!$B$3:$CH$377,85, FALSE)</f>
        <v>14.2</v>
      </c>
      <c r="BZ15" s="188">
        <f>VLOOKUP(A15,DEC2020_RESPONSERATE_COUNTY_TRA!$B$3:$CI$377,85, FALSE)</f>
        <v>14.2</v>
      </c>
      <c r="CA15" s="188">
        <f>VLOOKUP(A15,DEC2020_RESPONSERATE_COUNTY_TRA!$B$3:$CJ$377,86, FALSE)</f>
        <v>14.7</v>
      </c>
      <c r="CB15" s="188">
        <f>VLOOKUP(A15,DEC2020_RESPONSERATE_COUNTY_TRA!$B$3:$CK$377,87, FALSE)</f>
        <v>14.7</v>
      </c>
      <c r="CC15" s="188">
        <f t="shared" si="1"/>
        <v>9.9999999999999645E-2</v>
      </c>
      <c r="CD15" s="41">
        <f t="shared" si="2"/>
        <v>1</v>
      </c>
      <c r="CE15" s="45" t="s">
        <v>836</v>
      </c>
    </row>
    <row r="16" spans="1:90" ht="29.4" thickBot="1" x14ac:dyDescent="0.35">
      <c r="A16" s="25" t="s">
        <v>453</v>
      </c>
      <c r="B16" s="25">
        <v>30005940200</v>
      </c>
      <c r="C16" s="26" t="s">
        <v>838</v>
      </c>
      <c r="D16" s="26" t="s">
        <v>1259</v>
      </c>
      <c r="E16" s="26"/>
      <c r="F16" s="97">
        <v>451</v>
      </c>
      <c r="G16" s="105">
        <v>0.10425531914893617</v>
      </c>
      <c r="H16" s="207">
        <v>0.93933054393305437</v>
      </c>
      <c r="I16" s="195">
        <v>26.5</v>
      </c>
      <c r="J16" s="50">
        <v>100</v>
      </c>
      <c r="K16" s="27">
        <f t="shared" si="3"/>
        <v>0</v>
      </c>
      <c r="L16" s="28">
        <f>VLOOKUP(A16,DEC2020_RESPONSERATE_COUNTY_TRA!$B$3:$I$376, 8, FALSE)</f>
        <v>0.1</v>
      </c>
      <c r="M16" s="28">
        <f>VLOOKUP(A16,DEC2020_RESPONSERATE_COUNTY_TRA!$B$3:$J$376, 9, FALSE)</f>
        <v>0.4</v>
      </c>
      <c r="N16" s="28">
        <f>VLOOKUP(A16,DEC2020_RESPONSERATE_COUNTY_TRA!$B$3:$K$376, 10, FALSE)</f>
        <v>0.8</v>
      </c>
      <c r="O16" s="28">
        <f>VLOOKUP(A16,DEC2020_RESPONSERATE_COUNTY_TRA!$B$3:$L$376, 11, FALSE)</f>
        <v>1.6</v>
      </c>
      <c r="P16" s="28">
        <f>VLOOKUP(A16,DEC2020_RESPONSERATE_COUNTY_TRA!$B$3:$M$376, 12, FALSE)</f>
        <v>2.9</v>
      </c>
      <c r="Q16" s="28">
        <f>VLOOKUP(A16,DEC2020_RESPONSERATE_COUNTY_TRA!$B$3:$N$376, 13, FALSE)</f>
        <v>3.1</v>
      </c>
      <c r="R16" s="28">
        <f>VLOOKUP(A16,DEC2020_RESPONSERATE_COUNTY_TRA!$B$3:$O$376, 14, FALSE)</f>
        <v>3.3</v>
      </c>
      <c r="S16" s="28">
        <f>VLOOKUP(A16,DEC2020_RESPONSERATE_COUNTY_TRA!$B$3:$P$376, 15, FALSE)</f>
        <v>3.5</v>
      </c>
      <c r="T16" s="28">
        <f>VLOOKUP(A16,DEC2020_RESPONSERATE_COUNTY_TRA!$B$3:$Q$376, 16, FALSE)</f>
        <v>3.5</v>
      </c>
      <c r="U16" s="28">
        <f>VLOOKUP(A16,DEC2020_RESPONSERATE_COUNTY_TRA!$B$3:$R$376, 17, FALSE)</f>
        <v>3.7</v>
      </c>
      <c r="V16" s="28">
        <f>VLOOKUP(A16,DEC2020_RESPONSERATE_COUNTY_TRA!$B$3:$S$376, 18, FALSE)</f>
        <v>3.7</v>
      </c>
      <c r="W16" s="28">
        <f>VLOOKUP(A16,DEC2020_RESPONSERATE_COUNTY_TRA!$B$3:$T$376, 19, FALSE)</f>
        <v>3.8</v>
      </c>
      <c r="X16" s="28">
        <f>VLOOKUP(A16,DEC2020_RESPONSERATE_COUNTY_TRA!$B$3:$U$376, 20, FALSE)</f>
        <v>3.9</v>
      </c>
      <c r="Y16" s="28">
        <f>VLOOKUP(A16,DEC2020_RESPONSERATE_COUNTY_TRA!$B$3:$V$376, 21, FALSE)</f>
        <v>4.0999999999999996</v>
      </c>
      <c r="Z16" s="28">
        <f>VLOOKUP(A16,DEC2020_RESPONSERATE_COUNTY_TRA!$B$3:$W$376, 22, FALSE)</f>
        <v>4.5</v>
      </c>
      <c r="AA16" s="28">
        <f>VLOOKUP(A16,DEC2020_RESPONSERATE_COUNTY_TRA!$B$3:$X$376, 23, FALSE)</f>
        <v>4.5999999999999996</v>
      </c>
      <c r="AB16" s="28">
        <f>VLOOKUP(A16,DEC2020_RESPONSERATE_COUNTY_TRA!$B$3:$Y$376, 24, FALSE)</f>
        <v>4.5999999999999996</v>
      </c>
      <c r="AC16" s="28">
        <f>VLOOKUP(A16,DEC2020_RESPONSERATE_COUNTY_TRA!$B$3:$Z$376, 25, FALSE)</f>
        <v>4.8</v>
      </c>
      <c r="AD16" s="28">
        <f>VLOOKUP(A16,DEC2020_RESPONSERATE_COUNTY_TRA!$B$3:$AC$376, 26, FALSE)</f>
        <v>4.8</v>
      </c>
      <c r="AE16" s="28">
        <f>VLOOKUP(A16,DEC2020_RESPONSERATE_COUNTY_TRA!$B$3:$AD$376, 27, FALSE)</f>
        <v>4.9000000000000004</v>
      </c>
      <c r="AF16" s="28">
        <f>VLOOKUP(A16,DEC2020_RESPONSERATE_COUNTY_TRA!$B$3:$AE$376, 28, FALSE)</f>
        <v>4.9000000000000004</v>
      </c>
      <c r="AG16" s="28">
        <f>VLOOKUP(A16,DEC2020_RESPONSERATE_COUNTY_TRA!$B$3:$AF$376, 29, FALSE)</f>
        <v>4.9000000000000004</v>
      </c>
      <c r="AH16" s="28">
        <f>VLOOKUP(A16,DEC2020_RESPONSERATE_COUNTY_TRA!$B$3:$AG$376, 30, FALSE)</f>
        <v>4.9000000000000004</v>
      </c>
      <c r="AI16" s="28">
        <f>VLOOKUP(A16,DEC2020_RESPONSERATE_COUNTY_TRA!$B$3:$AF$376, 31, FALSE)</f>
        <v>4.9000000000000004</v>
      </c>
      <c r="AJ16" s="28">
        <f>VLOOKUP(A16,DEC2020_RESPONSERATE_COUNTY_TRA!$B$3:$AG$376, 32, FALSE)</f>
        <v>4.9000000000000004</v>
      </c>
      <c r="AK16" s="28">
        <f>VLOOKUP(A16,DEC2020_RESPONSERATE_COUNTY_TRA!$B$3:$CP$376, 33, FALSE)</f>
        <v>4.9000000000000004</v>
      </c>
      <c r="AL16" s="28">
        <f>VLOOKUP(A16,DEC2020_RESPONSERATE_COUNTY_TRA!$B$3:$AR$376,43, FALSE)</f>
        <v>5.4</v>
      </c>
      <c r="AM16" s="28">
        <f>VLOOKUP(A16,DEC2020_RESPONSERATE_COUNTY_TRA!$B$3:$AS$376,44, FALSE)</f>
        <v>5.4</v>
      </c>
      <c r="AN16" s="28">
        <f>VLOOKUP(A16,DEC2020_RESPONSERATE_COUNTY_TRA!$B$3:$AW$376,48, FALSE)</f>
        <v>5.6</v>
      </c>
      <c r="AO16" s="28">
        <f>VLOOKUP(A16,DEC2020_RESPONSERATE_COUNTY_TRA!$B$3:$AX$376,49, FALSE)</f>
        <v>5.6</v>
      </c>
      <c r="AP16" s="28">
        <f>VLOOKUP(A16,DEC2020_RESPONSERATE_COUNTY_TRA!$B$3:$AY$376,49, FALSE)</f>
        <v>5.6</v>
      </c>
      <c r="AQ16" s="28">
        <f>VLOOKUP(A16,DEC2020_RESPONSERATE_COUNTY_TRA!$B$3:$AZ$376,50, FALSE)</f>
        <v>5.7</v>
      </c>
      <c r="AR16" s="28">
        <f>VLOOKUP(A16,DEC2020_RESPONSERATE_COUNTY_TRA!$B$3:$BA$376,51, FALSE)</f>
        <v>5.7</v>
      </c>
      <c r="AS16" s="28">
        <f>VLOOKUP(A16,DEC2020_RESPONSERATE_COUNTY_TRA!$B$3:$BB$376,53, FALSE)</f>
        <v>5.9</v>
      </c>
      <c r="AT16" s="28">
        <f>VLOOKUP(A16,DEC2020_RESPONSERATE_COUNTY_TRA!$B$3:$BC$376,54, FALSE)</f>
        <v>5.9</v>
      </c>
      <c r="AU16" s="28">
        <f>VLOOKUP(A16,DEC2020_RESPONSERATE_COUNTY_TRA!$B$3:$BD$376,55, FALSE)</f>
        <v>5.9</v>
      </c>
      <c r="AV16" s="28">
        <f>VLOOKUP(A16,DEC2020_RESPONSERATE_COUNTY_TRA!$B$3:$BE$376,56, FALSE)</f>
        <v>6</v>
      </c>
      <c r="AW16" s="28">
        <f>VLOOKUP(A16,DEC2020_RESPONSERATE_COUNTY_TRA!$B$3:$BF$376,57, FALSE)</f>
        <v>6.3</v>
      </c>
      <c r="AX16" s="28">
        <f>VLOOKUP(A16,DEC2020_RESPONSERATE_COUNTY_TRA!$B$3:$BG$376,58, FALSE)</f>
        <v>6.4</v>
      </c>
      <c r="AY16" s="28">
        <f>VLOOKUP(A16,DEC2020_RESPONSERATE_COUNTY_TRA!$B$3:$BH$376,59, FALSE)</f>
        <v>6.4</v>
      </c>
      <c r="AZ16" s="28">
        <f>VLOOKUP(A16,DEC2020_RESPONSERATE_COUNTY_TRA!$B$3:$BI$376,60, FALSE)</f>
        <v>6.4</v>
      </c>
      <c r="BA16" s="28">
        <f>VLOOKUP(A16,DEC2020_RESPONSERATE_COUNTY_TRA!$B$3:$BJ$376,61, FALSE)</f>
        <v>6.4</v>
      </c>
      <c r="BB16" s="28">
        <f>VLOOKUP(A16,DEC2020_RESPONSERATE_COUNTY_TRA!$B$3:$BK$376,62, FALSE)</f>
        <v>6.4</v>
      </c>
      <c r="BC16" s="28">
        <f>VLOOKUP(A16,DEC2020_RESPONSERATE_COUNTY_TRA!$B$3:$BL$376,63, FALSE)</f>
        <v>6.5</v>
      </c>
      <c r="BD16" s="28">
        <f>VLOOKUP(A16,DEC2020_RESPONSERATE_COUNTY_TRA!$B$3:$BM$376,64, FALSE)</f>
        <v>6.8</v>
      </c>
      <c r="BE16" s="28">
        <f>VLOOKUP(A16,DEC2020_RESPONSERATE_COUNTY_TRA!$B$3:$BN$376,65, FALSE)</f>
        <v>6.8</v>
      </c>
      <c r="BF16" s="28">
        <f>VLOOKUP(A16,DEC2020_RESPONSERATE_COUNTY_TRA!$B$3:$BO$376,66, FALSE)</f>
        <v>6.8</v>
      </c>
      <c r="BG16" s="28">
        <f>VLOOKUP(A16,DEC2020_RESPONSERATE_COUNTY_TRA!$B$3:$BP$376,67, FALSE)</f>
        <v>6.8</v>
      </c>
      <c r="BH16" s="28">
        <f>VLOOKUP(A16,DEC2020_RESPONSERATE_COUNTY_TRA!$B$3:$BQ$376,68, FALSE)</f>
        <v>6.8</v>
      </c>
      <c r="BI16" s="28">
        <f>VLOOKUP(A16,DEC2020_RESPONSERATE_COUNTY_TRA!$B$3:$BR$376,69, FALSE)</f>
        <v>6.8</v>
      </c>
      <c r="BJ16" s="28">
        <f>VLOOKUP(A16,DEC2020_RESPONSERATE_COUNTY_TRA!$B$3:$BS$376,70, FALSE)</f>
        <v>6.8</v>
      </c>
      <c r="BK16" s="28">
        <f>VLOOKUP(A16,DEC2020_RESPONSERATE_COUNTY_TRA!$B$3:$BT$376,71, FALSE)</f>
        <v>6.8</v>
      </c>
      <c r="BL16" s="28">
        <f>VLOOKUP(A16,DEC2020_RESPONSERATE_COUNTY_TRA!$B$3:$BU$377,72, FALSE)</f>
        <v>7.3</v>
      </c>
      <c r="BM16" s="28">
        <f>VLOOKUP(A16,DEC2020_RESPONSERATE_COUNTY_TRA!$B$3:$BV$377,73, FALSE)</f>
        <v>7.8</v>
      </c>
      <c r="BN16" s="28">
        <f>VLOOKUP(A16,DEC2020_RESPONSERATE_COUNTY_TRA!$B$3:$BW$377,74, FALSE)</f>
        <v>8.1999999999999993</v>
      </c>
      <c r="BO16" s="28">
        <f>VLOOKUP(A16,DEC2020_RESPONSERATE_COUNTY_TRA!$B$3:$BX$377,75, FALSE)</f>
        <v>10.7</v>
      </c>
      <c r="BP16" s="28">
        <f>VLOOKUP(A16,DEC2020_RESPONSERATE_COUNTY_TRA!$B$3:$BY$377,76, FALSE)</f>
        <v>11.7</v>
      </c>
      <c r="BQ16" s="28">
        <f>VLOOKUP(A16,DEC2020_RESPONSERATE_COUNTY_TRA!$B$3:$BZ$377,77, FALSE)</f>
        <v>11.8</v>
      </c>
      <c r="BR16" s="28">
        <f>VLOOKUP(A16,DEC2020_RESPONSERATE_COUNTY_TRA!$B$3:$CA$377,78, FALSE)</f>
        <v>12.4</v>
      </c>
      <c r="BS16" s="28">
        <f>VLOOKUP(A16,DEC2020_RESPONSERATE_COUNTY_TRA!$B$3:$CB$377,79, FALSE)</f>
        <v>12.8</v>
      </c>
      <c r="BT16" s="28">
        <f>VLOOKUP(A16,DEC2020_RESPONSERATE_COUNTY_TRA!$B$3:$CC$377,80, FALSE)</f>
        <v>13.2</v>
      </c>
      <c r="BU16" s="28">
        <f>VLOOKUP(A16,DEC2020_RESPONSERATE_COUNTY_TRA!$B$3:$CD$377,81, FALSE)</f>
        <v>13.9</v>
      </c>
      <c r="BV16" s="28">
        <f>VLOOKUP(A16,DEC2020_RESPONSERATE_COUNTY_TRA!$B$3:$CE$377,82, FALSE)</f>
        <v>14.3</v>
      </c>
      <c r="BW16" s="28">
        <f>VLOOKUP(A16,DEC2020_RESPONSERATE_COUNTY_TRA!$B$3:$CF$377,83, FALSE)</f>
        <v>14.4</v>
      </c>
      <c r="BX16" s="28">
        <f>VLOOKUP(A16,DEC2020_RESPONSERATE_COUNTY_TRA!$B$3:$CG$377,84, FALSE)</f>
        <v>14.8</v>
      </c>
      <c r="BY16" s="28">
        <f>VLOOKUP(A16,DEC2020_RESPONSERATE_COUNTY_TRA!$B$3:$CH$377,85, FALSE)</f>
        <v>15.2</v>
      </c>
      <c r="BZ16" s="28">
        <f>VLOOKUP(A16,DEC2020_RESPONSERATE_COUNTY_TRA!$B$3:$CI$377,85, FALSE)</f>
        <v>15.2</v>
      </c>
      <c r="CA16" s="28">
        <f>VLOOKUP(A16,DEC2020_RESPONSERATE_COUNTY_TRA!$B$3:$CJ$377,86, FALSE)</f>
        <v>15.5</v>
      </c>
      <c r="CB16" s="28">
        <f>VLOOKUP(A16,DEC2020_RESPONSERATE_COUNTY_TRA!$B$3:$CK$377,87, FALSE)</f>
        <v>15.6</v>
      </c>
      <c r="CC16" s="28">
        <f t="shared" si="1"/>
        <v>0.10000000000000142</v>
      </c>
      <c r="CD16" s="42">
        <f t="shared" si="2"/>
        <v>1</v>
      </c>
      <c r="CE16" s="45" t="s">
        <v>836</v>
      </c>
    </row>
    <row r="17" spans="1:82" ht="18" x14ac:dyDescent="0.35">
      <c r="A17" s="20" t="s">
        <v>9</v>
      </c>
      <c r="B17" s="5"/>
      <c r="C17" s="181" t="s">
        <v>9</v>
      </c>
      <c r="F17" s="180">
        <v>2740</v>
      </c>
      <c r="G17" s="199">
        <v>7.2356215213358069E-2</v>
      </c>
      <c r="I17" s="192">
        <v>46.9</v>
      </c>
      <c r="J17" s="91" t="s">
        <v>835</v>
      </c>
      <c r="K17" s="91" t="s">
        <v>835</v>
      </c>
      <c r="L17">
        <f>VLOOKUP(A17,DEC2020_RESPONSERATE_COUNTY_TRA!$B$3:$I$376, 8, FALSE)</f>
        <v>23</v>
      </c>
      <c r="M17">
        <f>VLOOKUP(A17,DEC2020_RESPONSERATE_COUNTY_TRA!$B$3:$J$376, 9, FALSE)</f>
        <v>24.7</v>
      </c>
      <c r="N17">
        <f>VLOOKUP(A17,DEC2020_RESPONSERATE_COUNTY_TRA!$B$3:$K$376, 10, FALSE)</f>
        <v>26.6</v>
      </c>
      <c r="O17">
        <f>VLOOKUP(A17,DEC2020_RESPONSERATE_COUNTY_TRA!$B$3:$L$376, 11, FALSE)</f>
        <v>28.9</v>
      </c>
      <c r="P17">
        <f>VLOOKUP(A17,DEC2020_RESPONSERATE_COUNTY_TRA!$B$3:$M$376, 12, FALSE)</f>
        <v>32.700000000000003</v>
      </c>
      <c r="Q17" s="61">
        <f>VLOOKUP(A17,DEC2020_RESPONSERATE_COUNTY_TRA!$B$3:$N$376, 13, FALSE)</f>
        <v>33.5</v>
      </c>
      <c r="R17">
        <f>VLOOKUP(A17,DEC2020_RESPONSERATE_COUNTY_TRA!$B$3:$O$376, 14, FALSE)</f>
        <v>34.700000000000003</v>
      </c>
      <c r="S17">
        <f>VLOOKUP(A17,DEC2020_RESPONSERATE_COUNTY_TRA!$B$3:$P$376, 15, FALSE)</f>
        <v>35.4</v>
      </c>
      <c r="T17">
        <f>VLOOKUP(A17,DEC2020_RESPONSERATE_COUNTY_TRA!$B$3:$Q$376, 16, FALSE)</f>
        <v>36.1</v>
      </c>
      <c r="U17" s="61">
        <f>VLOOKUP(A17,DEC2020_RESPONSERATE_COUNTY_TRA!$B$3:$R$376, 17, FALSE)</f>
        <v>37.4</v>
      </c>
      <c r="V17" s="61">
        <f>VLOOKUP(A17,DEC2020_RESPONSERATE_COUNTY_TRA!$B$3:$S$376, 18, FALSE)</f>
        <v>37.6</v>
      </c>
      <c r="W17" s="61">
        <f>VLOOKUP(A17,DEC2020_RESPONSERATE_COUNTY_TRA!$B$3:$T$376, 19, FALSE)</f>
        <v>38.1</v>
      </c>
      <c r="X17" s="61">
        <f>VLOOKUP(A17,DEC2020_RESPONSERATE_COUNTY_TRA!$B$3:$U$376, 20, FALSE)</f>
        <v>38.700000000000003</v>
      </c>
      <c r="Y17" s="61">
        <f>VLOOKUP(A17,DEC2020_RESPONSERATE_COUNTY_TRA!$B$3:$V$376, 21, FALSE)</f>
        <v>39.1</v>
      </c>
      <c r="Z17" s="61">
        <f>VLOOKUP(A17,DEC2020_RESPONSERATE_COUNTY_TRA!$B$3:$W$376, 22, FALSE)</f>
        <v>39.9</v>
      </c>
      <c r="AA17" s="61">
        <f>VLOOKUP(A17,DEC2020_RESPONSERATE_COUNTY_TRA!$B$3:$X$376, 23, FALSE)</f>
        <v>40.200000000000003</v>
      </c>
      <c r="AB17" s="61">
        <f>VLOOKUP(A17,DEC2020_RESPONSERATE_COUNTY_TRA!$B$3:$Y$376, 24, FALSE)</f>
        <v>40.5</v>
      </c>
      <c r="AC17" s="61">
        <f>VLOOKUP(A17,DEC2020_RESPONSERATE_COUNTY_TRA!$B$3:$Z$376, 25, FALSE)</f>
        <v>43.6</v>
      </c>
      <c r="AD17" s="61">
        <f>VLOOKUP(A17,DEC2020_RESPONSERATE_COUNTY_TRA!$B$3:$AC$376, 26, FALSE)</f>
        <v>43.7</v>
      </c>
      <c r="AE17" s="188">
        <f>VLOOKUP(A17,DEC2020_RESPONSERATE_COUNTY_TRA!$B$3:$AD$376, 27, FALSE)</f>
        <v>43.8</v>
      </c>
      <c r="AF17" s="188">
        <f>VLOOKUP(A17,DEC2020_RESPONSERATE_COUNTY_TRA!$B$3:$AE$376, 28, FALSE)</f>
        <v>45.4</v>
      </c>
      <c r="AG17" s="188">
        <f>VLOOKUP(A17,DEC2020_RESPONSERATE_COUNTY_TRA!$B$3:$AF$376, 29, FALSE)</f>
        <v>48.5</v>
      </c>
      <c r="AH17" s="188">
        <f>VLOOKUP(A17,DEC2020_RESPONSERATE_COUNTY_TRA!$B$3:$AG$376, 30, FALSE)</f>
        <v>48.9</v>
      </c>
      <c r="AI17" s="188">
        <f>VLOOKUP(A17,DEC2020_RESPONSERATE_COUNTY_TRA!$B$3:$AF$376, 31, FALSE)</f>
        <v>49.3</v>
      </c>
      <c r="AJ17" s="188">
        <f>VLOOKUP(A17,DEC2020_RESPONSERATE_COUNTY_TRA!$B$3:$AG$376, 32, FALSE)</f>
        <v>50</v>
      </c>
      <c r="AK17" s="188">
        <f>VLOOKUP(A17,DEC2020_RESPONSERATE_COUNTY_TRA!$B$3:$CP$376, 33, FALSE)</f>
        <v>50.7</v>
      </c>
      <c r="AL17" s="188">
        <f>VLOOKUP(A17,DEC2020_RESPONSERATE_COUNTY_TRA!$B$3:$AR$376,43, FALSE)</f>
        <v>53.4</v>
      </c>
      <c r="AM17" s="188">
        <f>VLOOKUP(A17,DEC2020_RESPONSERATE_COUNTY_TRA!$B$3:$AS$376,44, FALSE)</f>
        <v>53.4</v>
      </c>
      <c r="AN17" s="188">
        <f>VLOOKUP(A17,DEC2020_RESPONSERATE_COUNTY_TRA!$B$3:$AW$376,48, FALSE)</f>
        <v>53.9</v>
      </c>
      <c r="AO17" s="188">
        <f>VLOOKUP(A17,DEC2020_RESPONSERATE_COUNTY_TRA!$B$3:$AX$376,49, FALSE)</f>
        <v>53.9</v>
      </c>
      <c r="AP17" s="188">
        <f>VLOOKUP(A17,DEC2020_RESPONSERATE_COUNTY_TRA!$B$3:$AY$376,49, FALSE)</f>
        <v>53.9</v>
      </c>
      <c r="AQ17" s="188">
        <f>VLOOKUP(A17,DEC2020_RESPONSERATE_COUNTY_TRA!$B$3:$AZ$376,50, FALSE)</f>
        <v>54</v>
      </c>
      <c r="AR17" s="188">
        <f>VLOOKUP(A17,DEC2020_RESPONSERATE_COUNTY_TRA!$B$3:$BA$376,51, FALSE)</f>
        <v>54</v>
      </c>
      <c r="AS17" s="188">
        <f>VLOOKUP(A17,DEC2020_RESPONSERATE_COUNTY_TRA!$B$3:$BB$376,53, FALSE)</f>
        <v>54.1</v>
      </c>
      <c r="AT17" s="188">
        <f>VLOOKUP(A17,DEC2020_RESPONSERATE_COUNTY_TRA!$B$3:$BC$376,54, FALSE)</f>
        <v>54.2</v>
      </c>
      <c r="AU17" s="188">
        <f>VLOOKUP(A17,DEC2020_RESPONSERATE_COUNTY_TRA!$B$3:$BD$376,55, FALSE)</f>
        <v>54.2</v>
      </c>
      <c r="AV17" s="188">
        <f>VLOOKUP(A17,DEC2020_RESPONSERATE_COUNTY_TRA!$B$3:$BE$376,56, FALSE)</f>
        <v>54.2</v>
      </c>
      <c r="AW17" s="188">
        <f>VLOOKUP(A17,DEC2020_RESPONSERATE_COUNTY_TRA!$B$3:$BF$376,57, FALSE)</f>
        <v>54.2</v>
      </c>
      <c r="AX17" s="188">
        <f>VLOOKUP(A17,DEC2020_RESPONSERATE_COUNTY_TRA!$B$3:$BG$376,58, FALSE)</f>
        <v>55.5</v>
      </c>
      <c r="AY17" s="188">
        <f>VLOOKUP(A17,DEC2020_RESPONSERATE_COUNTY_TRA!$B$3:$BH$376,59, FALSE)</f>
        <v>55.5</v>
      </c>
      <c r="AZ17" s="188">
        <f>VLOOKUP(A17,DEC2020_RESPONSERATE_COUNTY_TRA!$B$3:$BI$376,60, FALSE)</f>
        <v>55.5</v>
      </c>
      <c r="BA17" s="188">
        <f>VLOOKUP(A17,DEC2020_RESPONSERATE_COUNTY_TRA!$B$3:$BJ$376,61, FALSE)</f>
        <v>55.5</v>
      </c>
      <c r="BB17" s="188">
        <f>VLOOKUP(A17,DEC2020_RESPONSERATE_COUNTY_TRA!$B$3:$BK$376,62, FALSE)</f>
        <v>55.5</v>
      </c>
      <c r="BC17" s="188">
        <f>VLOOKUP(A17,DEC2020_RESPONSERATE_COUNTY_TRA!$B$3:$BL$376,63, FALSE)</f>
        <v>55.6</v>
      </c>
      <c r="BD17" s="188">
        <f>VLOOKUP(A17,DEC2020_RESPONSERATE_COUNTY_TRA!$B$3:$BM$376,64, FALSE)</f>
        <v>55.6</v>
      </c>
      <c r="BE17" s="188">
        <f>VLOOKUP(A17,DEC2020_RESPONSERATE_COUNTY_TRA!$B$3:$BN$376,65, FALSE)</f>
        <v>55.6</v>
      </c>
      <c r="BF17" s="188">
        <f>VLOOKUP(A17,DEC2020_RESPONSERATE_COUNTY_TRA!$B$3:$BO$376,66, FALSE)</f>
        <v>55.7</v>
      </c>
      <c r="BG17" s="188">
        <f>VLOOKUP(A17,DEC2020_RESPONSERATE_COUNTY_TRA!$B$3:$BP$376,67, FALSE)</f>
        <v>55.7</v>
      </c>
      <c r="BH17" s="188">
        <f>VLOOKUP(A17,DEC2020_RESPONSERATE_COUNTY_TRA!$B$3:$BQ$376,68, FALSE)</f>
        <v>55.8</v>
      </c>
      <c r="BI17" s="188">
        <f>VLOOKUP(A17,DEC2020_RESPONSERATE_COUNTY_TRA!$B$3:$BR$376,69, FALSE)</f>
        <v>55.8</v>
      </c>
      <c r="BJ17" s="188">
        <f>VLOOKUP(A17,DEC2020_RESPONSERATE_COUNTY_TRA!$B$3:$BS$376,70, FALSE)</f>
        <v>55.9</v>
      </c>
      <c r="BK17" s="188">
        <f>VLOOKUP(A17,DEC2020_RESPONSERATE_COUNTY_TRA!$B$3:$BT$376,71, FALSE)</f>
        <v>55.9</v>
      </c>
      <c r="BL17" s="188">
        <f>VLOOKUP(A17,DEC2020_RESPONSERATE_COUNTY_TRA!$B$3:$BU$377,72, FALSE)</f>
        <v>56</v>
      </c>
      <c r="BM17" s="188">
        <f>VLOOKUP(A17,DEC2020_RESPONSERATE_COUNTY_TRA!$B$3:$BV$377,73, FALSE)</f>
        <v>56</v>
      </c>
      <c r="BN17" s="188">
        <f>VLOOKUP(A17,DEC2020_RESPONSERATE_COUNTY_TRA!$B$3:$BW$377,74, FALSE)</f>
        <v>56</v>
      </c>
      <c r="BO17" s="188">
        <f>VLOOKUP(A17,DEC2020_RESPONSERATE_COUNTY_TRA!$B$3:$BX$377,75, FALSE)</f>
        <v>56</v>
      </c>
      <c r="BP17" s="188">
        <f>VLOOKUP(A17,DEC2020_RESPONSERATE_COUNTY_TRA!$B$3:$BY$377,76, FALSE)</f>
        <v>56</v>
      </c>
      <c r="BQ17" s="188">
        <f>VLOOKUP(A17,DEC2020_RESPONSERATE_COUNTY_TRA!$B$3:$BZ$377,77, FALSE)</f>
        <v>56.1</v>
      </c>
      <c r="BR17" s="188">
        <f>VLOOKUP(A17,DEC2020_RESPONSERATE_COUNTY_TRA!$B$3:$CA$377,78, FALSE)</f>
        <v>56.1</v>
      </c>
      <c r="BS17" s="188">
        <f>VLOOKUP(A17,DEC2020_RESPONSERATE_COUNTY_TRA!$B$3:$CB$377,79, FALSE)</f>
        <v>56.1</v>
      </c>
      <c r="BT17" s="188">
        <f>VLOOKUP(A17,DEC2020_RESPONSERATE_COUNTY_TRA!$B$3:$CC$377,80, FALSE)</f>
        <v>56.1</v>
      </c>
      <c r="BU17" s="188">
        <f>VLOOKUP(A17,DEC2020_RESPONSERATE_COUNTY_TRA!$B$3:$CD$377,81, FALSE)</f>
        <v>56.2</v>
      </c>
      <c r="BV17" s="188">
        <f>VLOOKUP(A17,DEC2020_RESPONSERATE_COUNTY_TRA!$B$3:$CE$377,82, FALSE)</f>
        <v>56.3</v>
      </c>
      <c r="BW17" s="188">
        <f>VLOOKUP(A17,DEC2020_RESPONSERATE_COUNTY_TRA!$B$3:$CF$377,83, FALSE)</f>
        <v>56.4</v>
      </c>
      <c r="BX17" s="188">
        <f>VLOOKUP(A17,DEC2020_RESPONSERATE_COUNTY_TRA!$B$3:$CG$377,84, FALSE)</f>
        <v>56.4</v>
      </c>
      <c r="BY17" s="188">
        <f>VLOOKUP(A17,DEC2020_RESPONSERATE_COUNTY_TRA!$B$3:$CH$377,85, FALSE)</f>
        <v>56.5</v>
      </c>
      <c r="BZ17" s="188">
        <f>VLOOKUP(A17,DEC2020_RESPONSERATE_COUNTY_TRA!$B$3:$CI$377,85, FALSE)</f>
        <v>56.5</v>
      </c>
      <c r="CA17" s="188">
        <f>VLOOKUP(A17,DEC2020_RESPONSERATE_COUNTY_TRA!$B$3:$CJ$377,86, FALSE)</f>
        <v>56.7</v>
      </c>
      <c r="CB17" s="188">
        <f>VLOOKUP(A17,DEC2020_RESPONSERATE_COUNTY_TRA!$B$3:$CK$377,87, FALSE)</f>
        <v>56.7</v>
      </c>
      <c r="CC17" s="188">
        <f t="shared" si="1"/>
        <v>0.10000000000000142</v>
      </c>
      <c r="CD17" s="41">
        <f t="shared" si="2"/>
        <v>4</v>
      </c>
    </row>
    <row r="18" spans="1:82" x14ac:dyDescent="0.3">
      <c r="A18" s="5" t="s">
        <v>455</v>
      </c>
      <c r="B18" s="5">
        <v>30007000100</v>
      </c>
      <c r="C18" s="181" t="s">
        <v>764</v>
      </c>
      <c r="D18" s="190">
        <v>59644</v>
      </c>
      <c r="F18" s="94">
        <v>1003</v>
      </c>
      <c r="G18" s="102">
        <v>4.0123456790123455E-2</v>
      </c>
      <c r="H18" s="204">
        <v>1.1304757418747056E-2</v>
      </c>
      <c r="I18" s="192">
        <v>47.8</v>
      </c>
      <c r="J18" s="11">
        <v>1.2</v>
      </c>
      <c r="K18" s="11">
        <f t="shared" si="3"/>
        <v>98.8</v>
      </c>
      <c r="L18">
        <f>VLOOKUP(A18,DEC2020_RESPONSERATE_COUNTY_TRA!$B$3:$I$376, 8, FALSE)</f>
        <v>23.3</v>
      </c>
      <c r="M18">
        <f>VLOOKUP(A18,DEC2020_RESPONSERATE_COUNTY_TRA!$B$3:$J$376, 9, FALSE)</f>
        <v>25.4</v>
      </c>
      <c r="N18">
        <f>VLOOKUP(A18,DEC2020_RESPONSERATE_COUNTY_TRA!$B$3:$K$376, 10, FALSE)</f>
        <v>26.9</v>
      </c>
      <c r="O18">
        <f>VLOOKUP(A18,DEC2020_RESPONSERATE_COUNTY_TRA!$B$3:$L$376, 11, FALSE)</f>
        <v>28.6</v>
      </c>
      <c r="P18">
        <f>VLOOKUP(A18,DEC2020_RESPONSERATE_COUNTY_TRA!$B$3:$M$376, 12, FALSE)</f>
        <v>31.7</v>
      </c>
      <c r="Q18" s="61">
        <f>VLOOKUP(A18,DEC2020_RESPONSERATE_COUNTY_TRA!$B$3:$N$376, 13, FALSE)</f>
        <v>32.299999999999997</v>
      </c>
      <c r="R18">
        <f>VLOOKUP(A18,DEC2020_RESPONSERATE_COUNTY_TRA!$B$3:$O$376, 14, FALSE)</f>
        <v>33.5</v>
      </c>
      <c r="S18">
        <f>VLOOKUP(A18,DEC2020_RESPONSERATE_COUNTY_TRA!$B$3:$P$376, 15, FALSE)</f>
        <v>34.1</v>
      </c>
      <c r="T18">
        <f>VLOOKUP(A18,DEC2020_RESPONSERATE_COUNTY_TRA!$B$3:$Q$376, 16, FALSE)</f>
        <v>34.6</v>
      </c>
      <c r="U18" s="61">
        <f>VLOOKUP(A18,DEC2020_RESPONSERATE_COUNTY_TRA!$B$3:$R$376, 17, FALSE)</f>
        <v>35.5</v>
      </c>
      <c r="V18" s="61">
        <f>VLOOKUP(A18,DEC2020_RESPONSERATE_COUNTY_TRA!$B$3:$S$376, 18, FALSE)</f>
        <v>35.5</v>
      </c>
      <c r="W18" s="61">
        <f>VLOOKUP(A18,DEC2020_RESPONSERATE_COUNTY_TRA!$B$3:$T$376, 19, FALSE)</f>
        <v>36.4</v>
      </c>
      <c r="X18" s="61">
        <f>VLOOKUP(A18,DEC2020_RESPONSERATE_COUNTY_TRA!$B$3:$U$376, 20, FALSE)</f>
        <v>37</v>
      </c>
      <c r="Y18" s="61">
        <f>VLOOKUP(A18,DEC2020_RESPONSERATE_COUNTY_TRA!$B$3:$V$376, 21, FALSE)</f>
        <v>37.299999999999997</v>
      </c>
      <c r="Z18" s="61">
        <f>VLOOKUP(A18,DEC2020_RESPONSERATE_COUNTY_TRA!$B$3:$W$376, 22, FALSE)</f>
        <v>37.9</v>
      </c>
      <c r="AA18" s="61">
        <f>VLOOKUP(A18,DEC2020_RESPONSERATE_COUNTY_TRA!$B$3:$X$376, 23, FALSE)</f>
        <v>38.200000000000003</v>
      </c>
      <c r="AB18" s="61">
        <f>VLOOKUP(A18,DEC2020_RESPONSERATE_COUNTY_TRA!$B$3:$Y$376, 24, FALSE)</f>
        <v>38.4</v>
      </c>
      <c r="AC18" s="61">
        <f>VLOOKUP(A18,DEC2020_RESPONSERATE_COUNTY_TRA!$B$3:$Z$376, 25, FALSE)</f>
        <v>42.9</v>
      </c>
      <c r="AD18" s="61">
        <f>VLOOKUP(A18,DEC2020_RESPONSERATE_COUNTY_TRA!$B$3:$AC$376, 26, FALSE)</f>
        <v>42.9</v>
      </c>
      <c r="AE18" s="188">
        <f>VLOOKUP(A18,DEC2020_RESPONSERATE_COUNTY_TRA!$B$3:$AD$376, 27, FALSE)</f>
        <v>43.2</v>
      </c>
      <c r="AF18" s="188">
        <f>VLOOKUP(A18,DEC2020_RESPONSERATE_COUNTY_TRA!$B$3:$AE$376, 28, FALSE)</f>
        <v>45.1</v>
      </c>
      <c r="AG18" s="188">
        <f>VLOOKUP(A18,DEC2020_RESPONSERATE_COUNTY_TRA!$B$3:$AF$376, 29, FALSE)</f>
        <v>48.1</v>
      </c>
      <c r="AH18" s="188">
        <f>VLOOKUP(A18,DEC2020_RESPONSERATE_COUNTY_TRA!$B$3:$AG$376, 30, FALSE)</f>
        <v>48.6</v>
      </c>
      <c r="AI18" s="188">
        <f>VLOOKUP(A18,DEC2020_RESPONSERATE_COUNTY_TRA!$B$3:$AF$376, 31, FALSE)</f>
        <v>48.8</v>
      </c>
      <c r="AJ18" s="188">
        <f>VLOOKUP(A18,DEC2020_RESPONSERATE_COUNTY_TRA!$B$3:$AG$376, 32, FALSE)</f>
        <v>49.5</v>
      </c>
      <c r="AK18" s="188">
        <f>VLOOKUP(A18,DEC2020_RESPONSERATE_COUNTY_TRA!$B$3:$CP$376, 33, FALSE)</f>
        <v>50.1</v>
      </c>
      <c r="AL18" s="188">
        <f>VLOOKUP(A18,DEC2020_RESPONSERATE_COUNTY_TRA!$B$3:$AR$376,43, FALSE)</f>
        <v>52.2</v>
      </c>
      <c r="AM18" s="188">
        <f>VLOOKUP(A18,DEC2020_RESPONSERATE_COUNTY_TRA!$B$3:$AS$376,44, FALSE)</f>
        <v>52.2</v>
      </c>
      <c r="AN18" s="188">
        <f>VLOOKUP(A18,DEC2020_RESPONSERATE_COUNTY_TRA!$B$3:$AW$376,48, FALSE)</f>
        <v>52.9</v>
      </c>
      <c r="AO18" s="188">
        <f>VLOOKUP(A18,DEC2020_RESPONSERATE_COUNTY_TRA!$B$3:$AX$376,49, FALSE)</f>
        <v>53</v>
      </c>
      <c r="AP18" s="188">
        <f>VLOOKUP(A18,DEC2020_RESPONSERATE_COUNTY_TRA!$B$3:$AY$376,49, FALSE)</f>
        <v>53</v>
      </c>
      <c r="AQ18" s="188">
        <f>VLOOKUP(A18,DEC2020_RESPONSERATE_COUNTY_TRA!$B$3:$AZ$376,50, FALSE)</f>
        <v>53.1</v>
      </c>
      <c r="AR18" s="188">
        <f>VLOOKUP(A18,DEC2020_RESPONSERATE_COUNTY_TRA!$B$3:$BA$376,51, FALSE)</f>
        <v>53.1</v>
      </c>
      <c r="AS18" s="188">
        <f>VLOOKUP(A18,DEC2020_RESPONSERATE_COUNTY_TRA!$B$3:$BB$376,53, FALSE)</f>
        <v>53.1</v>
      </c>
      <c r="AT18" s="188">
        <f>VLOOKUP(A18,DEC2020_RESPONSERATE_COUNTY_TRA!$B$3:$BC$376,54, FALSE)</f>
        <v>53.2</v>
      </c>
      <c r="AU18" s="188">
        <f>VLOOKUP(A18,DEC2020_RESPONSERATE_COUNTY_TRA!$B$3:$BD$376,55, FALSE)</f>
        <v>53.2</v>
      </c>
      <c r="AV18" s="188">
        <f>VLOOKUP(A18,DEC2020_RESPONSERATE_COUNTY_TRA!$B$3:$BE$376,56, FALSE)</f>
        <v>53.2</v>
      </c>
      <c r="AW18" s="188">
        <f>VLOOKUP(A18,DEC2020_RESPONSERATE_COUNTY_TRA!$B$3:$BF$376,57, FALSE)</f>
        <v>53.2</v>
      </c>
      <c r="AX18" s="188">
        <f>VLOOKUP(A18,DEC2020_RESPONSERATE_COUNTY_TRA!$B$3:$BG$376,58, FALSE)</f>
        <v>53.3</v>
      </c>
      <c r="AY18" s="188">
        <f>VLOOKUP(A18,DEC2020_RESPONSERATE_COUNTY_TRA!$B$3:$BH$376,59, FALSE)</f>
        <v>53.3</v>
      </c>
      <c r="AZ18" s="188">
        <f>VLOOKUP(A18,DEC2020_RESPONSERATE_COUNTY_TRA!$B$3:$BI$376,60, FALSE)</f>
        <v>53.3</v>
      </c>
      <c r="BA18" s="188">
        <f>VLOOKUP(A18,DEC2020_RESPONSERATE_COUNTY_TRA!$B$3:$BJ$376,61, FALSE)</f>
        <v>53.3</v>
      </c>
      <c r="BB18" s="188">
        <f>VLOOKUP(A18,DEC2020_RESPONSERATE_COUNTY_TRA!$B$3:$BK$376,62, FALSE)</f>
        <v>53.3</v>
      </c>
      <c r="BC18" s="188">
        <f>VLOOKUP(A18,DEC2020_RESPONSERATE_COUNTY_TRA!$B$3:$BL$376,63, FALSE)</f>
        <v>53.3</v>
      </c>
      <c r="BD18" s="188">
        <f>VLOOKUP(A18,DEC2020_RESPONSERATE_COUNTY_TRA!$B$3:$BM$376,64, FALSE)</f>
        <v>53.4</v>
      </c>
      <c r="BE18" s="188">
        <f>VLOOKUP(A18,DEC2020_RESPONSERATE_COUNTY_TRA!$B$3:$BN$376,65, FALSE)</f>
        <v>53.4</v>
      </c>
      <c r="BF18" s="188">
        <f>VLOOKUP(A18,DEC2020_RESPONSERATE_COUNTY_TRA!$B$3:$BO$376,66, FALSE)</f>
        <v>53.4</v>
      </c>
      <c r="BG18" s="188">
        <f>VLOOKUP(A18,DEC2020_RESPONSERATE_COUNTY_TRA!$B$3:$BP$376,67, FALSE)</f>
        <v>53.4</v>
      </c>
      <c r="BH18" s="188">
        <f>VLOOKUP(A18,DEC2020_RESPONSERATE_COUNTY_TRA!$B$3:$BQ$376,68, FALSE)</f>
        <v>53.5</v>
      </c>
      <c r="BI18" s="188">
        <f>VLOOKUP(A18,DEC2020_RESPONSERATE_COUNTY_TRA!$B$3:$BR$376,69, FALSE)</f>
        <v>53.7</v>
      </c>
      <c r="BJ18" s="188">
        <f>VLOOKUP(A18,DEC2020_RESPONSERATE_COUNTY_TRA!$B$3:$BS$376,70, FALSE)</f>
        <v>53.8</v>
      </c>
      <c r="BK18" s="188">
        <f>VLOOKUP(A18,DEC2020_RESPONSERATE_COUNTY_TRA!$B$3:$BT$376,71, FALSE)</f>
        <v>53.9</v>
      </c>
      <c r="BL18" s="188">
        <f>VLOOKUP(A18,DEC2020_RESPONSERATE_COUNTY_TRA!$B$3:$BU$377,72, FALSE)</f>
        <v>54.1</v>
      </c>
      <c r="BM18" s="188">
        <f>VLOOKUP(A18,DEC2020_RESPONSERATE_COUNTY_TRA!$B$3:$BV$377,73, FALSE)</f>
        <v>54.1</v>
      </c>
      <c r="BN18" s="188">
        <f>VLOOKUP(A18,DEC2020_RESPONSERATE_COUNTY_TRA!$B$3:$BW$377,74, FALSE)</f>
        <v>54.1</v>
      </c>
      <c r="BO18" s="188">
        <f>VLOOKUP(A18,DEC2020_RESPONSERATE_COUNTY_TRA!$B$3:$BX$377,75, FALSE)</f>
        <v>54.1</v>
      </c>
      <c r="BP18" s="188">
        <f>VLOOKUP(A18,DEC2020_RESPONSERATE_COUNTY_TRA!$B$3:$BY$377,76, FALSE)</f>
        <v>54.1</v>
      </c>
      <c r="BQ18" s="188">
        <f>VLOOKUP(A18,DEC2020_RESPONSERATE_COUNTY_TRA!$B$3:$BZ$377,77, FALSE)</f>
        <v>54.2</v>
      </c>
      <c r="BR18" s="188">
        <f>VLOOKUP(A18,DEC2020_RESPONSERATE_COUNTY_TRA!$B$3:$CA$377,78, FALSE)</f>
        <v>54.2</v>
      </c>
      <c r="BS18" s="188">
        <f>VLOOKUP(A18,DEC2020_RESPONSERATE_COUNTY_TRA!$B$3:$CB$377,79, FALSE)</f>
        <v>54.2</v>
      </c>
      <c r="BT18" s="188">
        <f>VLOOKUP(A18,DEC2020_RESPONSERATE_COUNTY_TRA!$B$3:$CC$377,80, FALSE)</f>
        <v>54.2</v>
      </c>
      <c r="BU18" s="188">
        <f>VLOOKUP(A18,DEC2020_RESPONSERATE_COUNTY_TRA!$B$3:$CD$377,81, FALSE)</f>
        <v>54.2</v>
      </c>
      <c r="BV18" s="188">
        <f>VLOOKUP(A18,DEC2020_RESPONSERATE_COUNTY_TRA!$B$3:$CE$377,82, FALSE)</f>
        <v>54.5</v>
      </c>
      <c r="BW18" s="188">
        <f>VLOOKUP(A18,DEC2020_RESPONSERATE_COUNTY_TRA!$B$3:$CF$377,83, FALSE)</f>
        <v>54.5</v>
      </c>
      <c r="BX18" s="188">
        <f>VLOOKUP(A18,DEC2020_RESPONSERATE_COUNTY_TRA!$B$3:$CG$377,84, FALSE)</f>
        <v>54.6</v>
      </c>
      <c r="BY18" s="188">
        <f>VLOOKUP(A18,DEC2020_RESPONSERATE_COUNTY_TRA!$B$3:$CH$377,85, FALSE)</f>
        <v>54.6</v>
      </c>
      <c r="BZ18" s="188">
        <f>VLOOKUP(A18,DEC2020_RESPONSERATE_COUNTY_TRA!$B$3:$CI$377,85, FALSE)</f>
        <v>54.6</v>
      </c>
      <c r="CA18" s="188">
        <f>VLOOKUP(A18,DEC2020_RESPONSERATE_COUNTY_TRA!$B$3:$CJ$377,86, FALSE)</f>
        <v>54.9</v>
      </c>
      <c r="CB18" s="188">
        <f>VLOOKUP(A18,DEC2020_RESPONSERATE_COUNTY_TRA!$B$3:$CK$377,87, FALSE)</f>
        <v>54.9</v>
      </c>
      <c r="CC18" s="188">
        <f t="shared" si="1"/>
        <v>0.10000000000000142</v>
      </c>
      <c r="CD18" s="41">
        <f t="shared" si="2"/>
        <v>4</v>
      </c>
    </row>
    <row r="19" spans="1:82" ht="43.8" thickBot="1" x14ac:dyDescent="0.35">
      <c r="A19" s="25" t="s">
        <v>457</v>
      </c>
      <c r="B19" s="25">
        <v>30007000200</v>
      </c>
      <c r="C19" s="26" t="s">
        <v>896</v>
      </c>
      <c r="D19" s="26" t="s">
        <v>1260</v>
      </c>
      <c r="E19" s="26"/>
      <c r="F19" s="97">
        <v>1737</v>
      </c>
      <c r="G19" s="105">
        <v>0.13522925130586186</v>
      </c>
      <c r="H19" s="207">
        <v>4.0150902721638369E-2</v>
      </c>
      <c r="I19" s="195">
        <v>46.7</v>
      </c>
      <c r="J19" s="27">
        <v>7.5</v>
      </c>
      <c r="K19" s="27">
        <f t="shared" si="3"/>
        <v>92.5</v>
      </c>
      <c r="L19" s="28">
        <f>VLOOKUP(A19,DEC2020_RESPONSERATE_COUNTY_TRA!$B$3:$I$376, 8, FALSE)</f>
        <v>22.9</v>
      </c>
      <c r="M19" s="28">
        <f>VLOOKUP(A19,DEC2020_RESPONSERATE_COUNTY_TRA!$B$3:$J$376, 9, FALSE)</f>
        <v>24.4</v>
      </c>
      <c r="N19" s="28">
        <f>VLOOKUP(A19,DEC2020_RESPONSERATE_COUNTY_TRA!$B$3:$K$376, 10, FALSE)</f>
        <v>26.4</v>
      </c>
      <c r="O19" s="28">
        <f>VLOOKUP(A19,DEC2020_RESPONSERATE_COUNTY_TRA!$B$3:$L$376, 11, FALSE)</f>
        <v>29.1</v>
      </c>
      <c r="P19" s="28">
        <f>VLOOKUP(A19,DEC2020_RESPONSERATE_COUNTY_TRA!$B$3:$M$376, 12, FALSE)</f>
        <v>33.1</v>
      </c>
      <c r="Q19" s="28">
        <f>VLOOKUP(A19,DEC2020_RESPONSERATE_COUNTY_TRA!$B$3:$N$376, 13, FALSE)</f>
        <v>34.1</v>
      </c>
      <c r="R19" s="28">
        <f>VLOOKUP(A19,DEC2020_RESPONSERATE_COUNTY_TRA!$B$3:$O$376, 14, FALSE)</f>
        <v>35.200000000000003</v>
      </c>
      <c r="S19" s="28">
        <f>VLOOKUP(A19,DEC2020_RESPONSERATE_COUNTY_TRA!$B$3:$P$376, 15, FALSE)</f>
        <v>36</v>
      </c>
      <c r="T19" s="28">
        <f>VLOOKUP(A19,DEC2020_RESPONSERATE_COUNTY_TRA!$B$3:$Q$376, 16, FALSE)</f>
        <v>36.799999999999997</v>
      </c>
      <c r="U19" s="28">
        <f>VLOOKUP(A19,DEC2020_RESPONSERATE_COUNTY_TRA!$B$3:$R$376, 17, FALSE)</f>
        <v>38.4</v>
      </c>
      <c r="V19" s="28">
        <f>VLOOKUP(A19,DEC2020_RESPONSERATE_COUNTY_TRA!$B$3:$S$376, 18, FALSE)</f>
        <v>38.700000000000003</v>
      </c>
      <c r="W19" s="28">
        <f>VLOOKUP(A19,DEC2020_RESPONSERATE_COUNTY_TRA!$B$3:$T$376, 19, FALSE)</f>
        <v>38.9</v>
      </c>
      <c r="X19" s="28">
        <f>VLOOKUP(A19,DEC2020_RESPONSERATE_COUNTY_TRA!$B$3:$U$376, 20, FALSE)</f>
        <v>39.5</v>
      </c>
      <c r="Y19" s="28">
        <f>VLOOKUP(A19,DEC2020_RESPONSERATE_COUNTY_TRA!$B$3:$V$376, 21, FALSE)</f>
        <v>40</v>
      </c>
      <c r="Z19" s="28">
        <f>VLOOKUP(A19,DEC2020_RESPONSERATE_COUNTY_TRA!$B$3:$W$376, 22, FALSE)</f>
        <v>40.799999999999997</v>
      </c>
      <c r="AA19" s="28">
        <f>VLOOKUP(A19,DEC2020_RESPONSERATE_COUNTY_TRA!$B$3:$X$376, 23, FALSE)</f>
        <v>41.1</v>
      </c>
      <c r="AB19" s="28">
        <f>VLOOKUP(A19,DEC2020_RESPONSERATE_COUNTY_TRA!$B$3:$Y$376, 24, FALSE)</f>
        <v>41.5</v>
      </c>
      <c r="AC19" s="28">
        <f>VLOOKUP(A19,DEC2020_RESPONSERATE_COUNTY_TRA!$B$3:$Z$376, 25, FALSE)</f>
        <v>43.9</v>
      </c>
      <c r="AD19" s="28">
        <f>VLOOKUP(A19,DEC2020_RESPONSERATE_COUNTY_TRA!$B$3:$AC$376, 26, FALSE)</f>
        <v>44.1</v>
      </c>
      <c r="AE19" s="28">
        <f>VLOOKUP(A19,DEC2020_RESPONSERATE_COUNTY_TRA!$B$3:$AD$376, 27, FALSE)</f>
        <v>44.1</v>
      </c>
      <c r="AF19" s="28">
        <f>VLOOKUP(A19,DEC2020_RESPONSERATE_COUNTY_TRA!$B$3:$AE$376, 28, FALSE)</f>
        <v>45.5</v>
      </c>
      <c r="AG19" s="28">
        <f>VLOOKUP(A19,DEC2020_RESPONSERATE_COUNTY_TRA!$B$3:$AF$376, 29, FALSE)</f>
        <v>48.7</v>
      </c>
      <c r="AH19" s="28">
        <f>VLOOKUP(A19,DEC2020_RESPONSERATE_COUNTY_TRA!$B$3:$AG$376, 30, FALSE)</f>
        <v>49</v>
      </c>
      <c r="AI19" s="28">
        <f>VLOOKUP(A19,DEC2020_RESPONSERATE_COUNTY_TRA!$B$3:$AF$376, 31, FALSE)</f>
        <v>49.5</v>
      </c>
      <c r="AJ19" s="28">
        <f>VLOOKUP(A19,DEC2020_RESPONSERATE_COUNTY_TRA!$B$3:$AG$376, 32, FALSE)</f>
        <v>50.3</v>
      </c>
      <c r="AK19" s="28">
        <f>VLOOKUP(A19,DEC2020_RESPONSERATE_COUNTY_TRA!$B$3:$CP$376, 33, FALSE)</f>
        <v>50.9</v>
      </c>
      <c r="AL19" s="28">
        <f>VLOOKUP(A19,DEC2020_RESPONSERATE_COUNTY_TRA!$B$3:$AR$376,43, FALSE)</f>
        <v>53.9</v>
      </c>
      <c r="AM19" s="28">
        <f>VLOOKUP(A19,DEC2020_RESPONSERATE_COUNTY_TRA!$B$3:$AS$376,44, FALSE)</f>
        <v>54</v>
      </c>
      <c r="AN19" s="28">
        <f>VLOOKUP(A19,DEC2020_RESPONSERATE_COUNTY_TRA!$B$3:$AW$376,48, FALSE)</f>
        <v>54.4</v>
      </c>
      <c r="AO19" s="28">
        <f>VLOOKUP(A19,DEC2020_RESPONSERATE_COUNTY_TRA!$B$3:$AX$376,49, FALSE)</f>
        <v>54.4</v>
      </c>
      <c r="AP19" s="28">
        <f>VLOOKUP(A19,DEC2020_RESPONSERATE_COUNTY_TRA!$B$3:$AY$376,49, FALSE)</f>
        <v>54.4</v>
      </c>
      <c r="AQ19" s="28">
        <f>VLOOKUP(A19,DEC2020_RESPONSERATE_COUNTY_TRA!$B$3:$AZ$376,50, FALSE)</f>
        <v>54.4</v>
      </c>
      <c r="AR19" s="28">
        <f>VLOOKUP(A19,DEC2020_RESPONSERATE_COUNTY_TRA!$B$3:$BA$376,51, FALSE)</f>
        <v>54.4</v>
      </c>
      <c r="AS19" s="28">
        <f>VLOOKUP(A19,DEC2020_RESPONSERATE_COUNTY_TRA!$B$3:$BB$376,53, FALSE)</f>
        <v>54.6</v>
      </c>
      <c r="AT19" s="28">
        <f>VLOOKUP(A19,DEC2020_RESPONSERATE_COUNTY_TRA!$B$3:$BC$376,54, FALSE)</f>
        <v>54.7</v>
      </c>
      <c r="AU19" s="28">
        <f>VLOOKUP(A19,DEC2020_RESPONSERATE_COUNTY_TRA!$B$3:$BD$376,55, FALSE)</f>
        <v>54.7</v>
      </c>
      <c r="AV19" s="28">
        <f>VLOOKUP(A19,DEC2020_RESPONSERATE_COUNTY_TRA!$B$3:$BE$376,56, FALSE)</f>
        <v>54.7</v>
      </c>
      <c r="AW19" s="28">
        <f>VLOOKUP(A19,DEC2020_RESPONSERATE_COUNTY_TRA!$B$3:$BF$376,57, FALSE)</f>
        <v>54.7</v>
      </c>
      <c r="AX19" s="28">
        <f>VLOOKUP(A19,DEC2020_RESPONSERATE_COUNTY_TRA!$B$3:$BG$376,58, FALSE)</f>
        <v>56.5</v>
      </c>
      <c r="AY19" s="28">
        <f>VLOOKUP(A19,DEC2020_RESPONSERATE_COUNTY_TRA!$B$3:$BH$376,59, FALSE)</f>
        <v>56.5</v>
      </c>
      <c r="AZ19" s="28">
        <f>VLOOKUP(A19,DEC2020_RESPONSERATE_COUNTY_TRA!$B$3:$BI$376,60, FALSE)</f>
        <v>56.5</v>
      </c>
      <c r="BA19" s="28">
        <f>VLOOKUP(A19,DEC2020_RESPONSERATE_COUNTY_TRA!$B$3:$BJ$376,61, FALSE)</f>
        <v>56.5</v>
      </c>
      <c r="BB19" s="28">
        <f>VLOOKUP(A19,DEC2020_RESPONSERATE_COUNTY_TRA!$B$3:$BK$376,62, FALSE)</f>
        <v>56.5</v>
      </c>
      <c r="BC19" s="28">
        <f>VLOOKUP(A19,DEC2020_RESPONSERATE_COUNTY_TRA!$B$3:$BL$376,63, FALSE)</f>
        <v>56.6</v>
      </c>
      <c r="BD19" s="28">
        <f>VLOOKUP(A19,DEC2020_RESPONSERATE_COUNTY_TRA!$B$3:$BM$376,64, FALSE)</f>
        <v>56.7</v>
      </c>
      <c r="BE19" s="28">
        <f>VLOOKUP(A19,DEC2020_RESPONSERATE_COUNTY_TRA!$B$3:$BN$376,65, FALSE)</f>
        <v>56.7</v>
      </c>
      <c r="BF19" s="28">
        <f>VLOOKUP(A19,DEC2020_RESPONSERATE_COUNTY_TRA!$B$3:$BO$376,66, FALSE)</f>
        <v>56.7</v>
      </c>
      <c r="BG19" s="28">
        <f>VLOOKUP(A19,DEC2020_RESPONSERATE_COUNTY_TRA!$B$3:$BP$376,67, FALSE)</f>
        <v>56.7</v>
      </c>
      <c r="BH19" s="28">
        <f>VLOOKUP(A19,DEC2020_RESPONSERATE_COUNTY_TRA!$B$3:$BQ$376,68, FALSE)</f>
        <v>56.8</v>
      </c>
      <c r="BI19" s="28">
        <f>VLOOKUP(A19,DEC2020_RESPONSERATE_COUNTY_TRA!$B$3:$BR$376,69, FALSE)</f>
        <v>56.8</v>
      </c>
      <c r="BJ19" s="28">
        <f>VLOOKUP(A19,DEC2020_RESPONSERATE_COUNTY_TRA!$B$3:$BS$376,70, FALSE)</f>
        <v>56.9</v>
      </c>
      <c r="BK19" s="28">
        <f>VLOOKUP(A19,DEC2020_RESPONSERATE_COUNTY_TRA!$B$3:$BT$376,71, FALSE)</f>
        <v>56.9</v>
      </c>
      <c r="BL19" s="28">
        <f>VLOOKUP(A19,DEC2020_RESPONSERATE_COUNTY_TRA!$B$3:$BU$377,72, FALSE)</f>
        <v>56.9</v>
      </c>
      <c r="BM19" s="28">
        <f>VLOOKUP(A19,DEC2020_RESPONSERATE_COUNTY_TRA!$B$3:$BV$377,73, FALSE)</f>
        <v>56.9</v>
      </c>
      <c r="BN19" s="28">
        <f>VLOOKUP(A19,DEC2020_RESPONSERATE_COUNTY_TRA!$B$3:$BW$377,74, FALSE)</f>
        <v>56.9</v>
      </c>
      <c r="BO19" s="28">
        <f>VLOOKUP(A19,DEC2020_RESPONSERATE_COUNTY_TRA!$B$3:$BX$377,75, FALSE)</f>
        <v>56.9</v>
      </c>
      <c r="BP19" s="28">
        <f>VLOOKUP(A19,DEC2020_RESPONSERATE_COUNTY_TRA!$B$3:$BY$377,76, FALSE)</f>
        <v>56.9</v>
      </c>
      <c r="BQ19" s="28">
        <f>VLOOKUP(A19,DEC2020_RESPONSERATE_COUNTY_TRA!$B$3:$BZ$377,77, FALSE)</f>
        <v>57</v>
      </c>
      <c r="BR19" s="28">
        <f>VLOOKUP(A19,DEC2020_RESPONSERATE_COUNTY_TRA!$B$3:$CA$377,78, FALSE)</f>
        <v>57</v>
      </c>
      <c r="BS19" s="28">
        <f>VLOOKUP(A19,DEC2020_RESPONSERATE_COUNTY_TRA!$B$3:$CB$377,79, FALSE)</f>
        <v>57</v>
      </c>
      <c r="BT19" s="28">
        <f>VLOOKUP(A19,DEC2020_RESPONSERATE_COUNTY_TRA!$B$3:$CC$377,80, FALSE)</f>
        <v>57</v>
      </c>
      <c r="BU19" s="28">
        <f>VLOOKUP(A19,DEC2020_RESPONSERATE_COUNTY_TRA!$B$3:$CD$377,81, FALSE)</f>
        <v>57.1</v>
      </c>
      <c r="BV19" s="28">
        <f>VLOOKUP(A19,DEC2020_RESPONSERATE_COUNTY_TRA!$B$3:$CE$377,82, FALSE)</f>
        <v>57.2</v>
      </c>
      <c r="BW19" s="28">
        <f>VLOOKUP(A19,DEC2020_RESPONSERATE_COUNTY_TRA!$B$3:$CF$377,83, FALSE)</f>
        <v>57.2</v>
      </c>
      <c r="BX19" s="28">
        <f>VLOOKUP(A19,DEC2020_RESPONSERATE_COUNTY_TRA!$B$3:$CG$377,84, FALSE)</f>
        <v>57.3</v>
      </c>
      <c r="BY19" s="28">
        <f>VLOOKUP(A19,DEC2020_RESPONSERATE_COUNTY_TRA!$B$3:$CH$377,85, FALSE)</f>
        <v>57.4</v>
      </c>
      <c r="BZ19" s="28">
        <f>VLOOKUP(A19,DEC2020_RESPONSERATE_COUNTY_TRA!$B$3:$CI$377,85, FALSE)</f>
        <v>57.4</v>
      </c>
      <c r="CA19" s="28">
        <f>VLOOKUP(A19,DEC2020_RESPONSERATE_COUNTY_TRA!$B$3:$CJ$377,86, FALSE)</f>
        <v>57.5</v>
      </c>
      <c r="CB19" s="28">
        <f>VLOOKUP(A19,DEC2020_RESPONSERATE_COUNTY_TRA!$B$3:$CK$377,87, FALSE)</f>
        <v>57.6</v>
      </c>
      <c r="CC19" s="28">
        <f t="shared" si="1"/>
        <v>0.10000000000000142</v>
      </c>
      <c r="CD19" s="42">
        <f t="shared" si="2"/>
        <v>4</v>
      </c>
    </row>
    <row r="20" spans="1:82" ht="18" x14ac:dyDescent="0.35">
      <c r="A20" s="20" t="s">
        <v>11</v>
      </c>
      <c r="B20" s="5"/>
      <c r="C20" s="181" t="s">
        <v>11</v>
      </c>
      <c r="F20" s="180">
        <v>6556</v>
      </c>
      <c r="G20" s="199">
        <v>0.21440770066759821</v>
      </c>
      <c r="I20" s="192">
        <v>50.3</v>
      </c>
      <c r="J20" s="91" t="s">
        <v>835</v>
      </c>
      <c r="K20" s="91" t="s">
        <v>835</v>
      </c>
      <c r="L20">
        <f>VLOOKUP(A20,DEC2020_RESPONSERATE_COUNTY_TRA!$B$3:$I$376, 8, FALSE)</f>
        <v>10.199999999999999</v>
      </c>
      <c r="M20">
        <f>VLOOKUP(A20,DEC2020_RESPONSERATE_COUNTY_TRA!$B$3:$J$376, 9, FALSE)</f>
        <v>11.5</v>
      </c>
      <c r="N20">
        <f>VLOOKUP(A20,DEC2020_RESPONSERATE_COUNTY_TRA!$B$3:$K$376, 10, FALSE)</f>
        <v>12.9</v>
      </c>
      <c r="O20">
        <f>VLOOKUP(A20,DEC2020_RESPONSERATE_COUNTY_TRA!$B$3:$L$376, 11, FALSE)</f>
        <v>14.7</v>
      </c>
      <c r="P20">
        <f>VLOOKUP(A20,DEC2020_RESPONSERATE_COUNTY_TRA!$B$3:$M$376, 12, FALSE)</f>
        <v>17.2</v>
      </c>
      <c r="Q20" s="61">
        <f>VLOOKUP(A20,DEC2020_RESPONSERATE_COUNTY_TRA!$B$3:$N$376, 13, FALSE)</f>
        <v>17.5</v>
      </c>
      <c r="R20">
        <f>VLOOKUP(A20,DEC2020_RESPONSERATE_COUNTY_TRA!$B$3:$O$376, 14, FALSE)</f>
        <v>18</v>
      </c>
      <c r="S20">
        <f>VLOOKUP(A20,DEC2020_RESPONSERATE_COUNTY_TRA!$B$3:$P$376, 15, FALSE)</f>
        <v>18.5</v>
      </c>
      <c r="T20">
        <f>VLOOKUP(A20,DEC2020_RESPONSERATE_COUNTY_TRA!$B$3:$Q$376, 16, FALSE)</f>
        <v>18.899999999999999</v>
      </c>
      <c r="U20" s="61">
        <f>VLOOKUP(A20,DEC2020_RESPONSERATE_COUNTY_TRA!$B$3:$R$376, 17, FALSE)</f>
        <v>19.8</v>
      </c>
      <c r="V20" s="61">
        <f>VLOOKUP(A20,DEC2020_RESPONSERATE_COUNTY_TRA!$B$3:$S$376, 18, FALSE)</f>
        <v>20</v>
      </c>
      <c r="W20" s="61">
        <f>VLOOKUP(A20,DEC2020_RESPONSERATE_COUNTY_TRA!$B$3:$T$376, 19, FALSE)</f>
        <v>20.3</v>
      </c>
      <c r="X20" s="61">
        <f>VLOOKUP(A20,DEC2020_RESPONSERATE_COUNTY_TRA!$B$3:$U$376, 20, FALSE)</f>
        <v>20.5</v>
      </c>
      <c r="Y20" s="61">
        <f>VLOOKUP(A20,DEC2020_RESPONSERATE_COUNTY_TRA!$B$3:$V$376, 21, FALSE)</f>
        <v>20.9</v>
      </c>
      <c r="Z20" s="61">
        <f>VLOOKUP(A20,DEC2020_RESPONSERATE_COUNTY_TRA!$B$3:$W$376, 22, FALSE)</f>
        <v>21.5</v>
      </c>
      <c r="AA20" s="61">
        <f>VLOOKUP(A20,DEC2020_RESPONSERATE_COUNTY_TRA!$B$3:$X$376, 23, FALSE)</f>
        <v>21.7</v>
      </c>
      <c r="AB20" s="61">
        <f>VLOOKUP(A20,DEC2020_RESPONSERATE_COUNTY_TRA!$B$3:$Y$376, 24, FALSE)</f>
        <v>21.8</v>
      </c>
      <c r="AC20" s="61">
        <f>VLOOKUP(A20,DEC2020_RESPONSERATE_COUNTY_TRA!$B$3:$Z$376, 25, FALSE)</f>
        <v>23.3</v>
      </c>
      <c r="AD20" s="61">
        <f>VLOOKUP(A20,DEC2020_RESPONSERATE_COUNTY_TRA!$B$3:$AC$376, 26, FALSE)</f>
        <v>23.4</v>
      </c>
      <c r="AE20" s="188">
        <f>VLOOKUP(A20,DEC2020_RESPONSERATE_COUNTY_TRA!$B$3:$AD$376, 27, FALSE)</f>
        <v>23.4</v>
      </c>
      <c r="AF20" s="188">
        <f>VLOOKUP(A20,DEC2020_RESPONSERATE_COUNTY_TRA!$B$3:$AE$376, 28, FALSE)</f>
        <v>24.1</v>
      </c>
      <c r="AG20" s="188">
        <f>VLOOKUP(A20,DEC2020_RESPONSERATE_COUNTY_TRA!$B$3:$AF$376, 29, FALSE)</f>
        <v>25.6</v>
      </c>
      <c r="AH20" s="188">
        <f>VLOOKUP(A20,DEC2020_RESPONSERATE_COUNTY_TRA!$B$3:$AG$376, 30, FALSE)</f>
        <v>25.8</v>
      </c>
      <c r="AI20" s="188">
        <f>VLOOKUP(A20,DEC2020_RESPONSERATE_COUNTY_TRA!$B$3:$AF$376, 31, FALSE)</f>
        <v>26</v>
      </c>
      <c r="AJ20" s="188">
        <f>VLOOKUP(A20,DEC2020_RESPONSERATE_COUNTY_TRA!$B$3:$AG$376, 32, FALSE)</f>
        <v>26.2</v>
      </c>
      <c r="AK20" s="188">
        <f>VLOOKUP(A20,DEC2020_RESPONSERATE_COUNTY_TRA!$B$3:$CP$376, 33, FALSE)</f>
        <v>26.4</v>
      </c>
      <c r="AL20" s="188">
        <f>VLOOKUP(A20,DEC2020_RESPONSERATE_COUNTY_TRA!$B$3:$AR$376,43, FALSE)</f>
        <v>28</v>
      </c>
      <c r="AM20" s="188">
        <f>VLOOKUP(A20,DEC2020_RESPONSERATE_COUNTY_TRA!$B$3:$AS$376,44, FALSE)</f>
        <v>28</v>
      </c>
      <c r="AN20" s="188">
        <f>VLOOKUP(A20,DEC2020_RESPONSERATE_COUNTY_TRA!$B$3:$AW$376,48, FALSE)</f>
        <v>28.3</v>
      </c>
      <c r="AO20" s="188">
        <f>VLOOKUP(A20,DEC2020_RESPONSERATE_COUNTY_TRA!$B$3:$AX$376,49, FALSE)</f>
        <v>28.3</v>
      </c>
      <c r="AP20" s="188">
        <f>VLOOKUP(A20,DEC2020_RESPONSERATE_COUNTY_TRA!$B$3:$AY$376,49, FALSE)</f>
        <v>28.3</v>
      </c>
      <c r="AQ20" s="188">
        <f>VLOOKUP(A20,DEC2020_RESPONSERATE_COUNTY_TRA!$B$3:$AZ$376,50, FALSE)</f>
        <v>28.4</v>
      </c>
      <c r="AR20" s="188">
        <f>VLOOKUP(A20,DEC2020_RESPONSERATE_COUNTY_TRA!$B$3:$BA$376,51, FALSE)</f>
        <v>28.4</v>
      </c>
      <c r="AS20" s="188">
        <f>VLOOKUP(A20,DEC2020_RESPONSERATE_COUNTY_TRA!$B$3:$BB$376,53, FALSE)</f>
        <v>28.4</v>
      </c>
      <c r="AT20" s="188">
        <f>VLOOKUP(A20,DEC2020_RESPONSERATE_COUNTY_TRA!$B$3:$BC$376,54, FALSE)</f>
        <v>28.5</v>
      </c>
      <c r="AU20" s="188">
        <f>VLOOKUP(A20,DEC2020_RESPONSERATE_COUNTY_TRA!$B$3:$BD$376,55, FALSE)</f>
        <v>28.5</v>
      </c>
      <c r="AV20" s="188">
        <f>VLOOKUP(A20,DEC2020_RESPONSERATE_COUNTY_TRA!$B$3:$BE$376,56, FALSE)</f>
        <v>28.5</v>
      </c>
      <c r="AW20" s="188">
        <f>VLOOKUP(A20,DEC2020_RESPONSERATE_COUNTY_TRA!$B$3:$BF$376,57, FALSE)</f>
        <v>28.6</v>
      </c>
      <c r="AX20" s="188">
        <f>VLOOKUP(A20,DEC2020_RESPONSERATE_COUNTY_TRA!$B$3:$BG$376,58, FALSE)</f>
        <v>38.200000000000003</v>
      </c>
      <c r="AY20" s="188">
        <f>VLOOKUP(A20,DEC2020_RESPONSERATE_COUNTY_TRA!$B$3:$BH$376,59, FALSE)</f>
        <v>38.299999999999997</v>
      </c>
      <c r="AZ20" s="188">
        <f>VLOOKUP(A20,DEC2020_RESPONSERATE_COUNTY_TRA!$B$3:$BI$376,60, FALSE)</f>
        <v>38.4</v>
      </c>
      <c r="BA20" s="188">
        <f>VLOOKUP(A20,DEC2020_RESPONSERATE_COUNTY_TRA!$B$3:$BJ$376,61, FALSE)</f>
        <v>38.5</v>
      </c>
      <c r="BB20" s="188">
        <f>VLOOKUP(A20,DEC2020_RESPONSERATE_COUNTY_TRA!$B$3:$BK$376,62, FALSE)</f>
        <v>38.5</v>
      </c>
      <c r="BC20" s="188">
        <f>VLOOKUP(A20,DEC2020_RESPONSERATE_COUNTY_TRA!$B$3:$BL$376,63, FALSE)</f>
        <v>38.700000000000003</v>
      </c>
      <c r="BD20" s="188">
        <f>VLOOKUP(A20,DEC2020_RESPONSERATE_COUNTY_TRA!$B$3:$BM$376,64, FALSE)</f>
        <v>38.700000000000003</v>
      </c>
      <c r="BE20" s="188">
        <f>VLOOKUP(A20,DEC2020_RESPONSERATE_COUNTY_TRA!$B$3:$BN$376,65, FALSE)</f>
        <v>38.799999999999997</v>
      </c>
      <c r="BF20" s="188">
        <f>VLOOKUP(A20,DEC2020_RESPONSERATE_COUNTY_TRA!$B$3:$BO$376,66, FALSE)</f>
        <v>38.799999999999997</v>
      </c>
      <c r="BG20" s="188">
        <f>VLOOKUP(A20,DEC2020_RESPONSERATE_COUNTY_TRA!$B$3:$BP$376,67, FALSE)</f>
        <v>38.9</v>
      </c>
      <c r="BH20" s="188">
        <f>VLOOKUP(A20,DEC2020_RESPONSERATE_COUNTY_TRA!$B$3:$BQ$376,68, FALSE)</f>
        <v>39.1</v>
      </c>
      <c r="BI20" s="188">
        <f>VLOOKUP(A20,DEC2020_RESPONSERATE_COUNTY_TRA!$B$3:$BR$376,69, FALSE)</f>
        <v>39.200000000000003</v>
      </c>
      <c r="BJ20" s="188">
        <f>VLOOKUP(A20,DEC2020_RESPONSERATE_COUNTY_TRA!$B$3:$BS$376,70, FALSE)</f>
        <v>39.299999999999997</v>
      </c>
      <c r="BK20" s="188">
        <f>VLOOKUP(A20,DEC2020_RESPONSERATE_COUNTY_TRA!$B$3:$BT$376,71, FALSE)</f>
        <v>39.4</v>
      </c>
      <c r="BL20" s="188">
        <f>VLOOKUP(A20,DEC2020_RESPONSERATE_COUNTY_TRA!$B$3:$BU$377,72, FALSE)</f>
        <v>39.5</v>
      </c>
      <c r="BM20" s="188">
        <f>VLOOKUP(A20,DEC2020_RESPONSERATE_COUNTY_TRA!$B$3:$BV$377,73, FALSE)</f>
        <v>39.5</v>
      </c>
      <c r="BN20" s="188">
        <f>VLOOKUP(A20,DEC2020_RESPONSERATE_COUNTY_TRA!$B$3:$BW$377,74, FALSE)</f>
        <v>39.6</v>
      </c>
      <c r="BO20" s="188">
        <f>VLOOKUP(A20,DEC2020_RESPONSERATE_COUNTY_TRA!$B$3:$BX$377,75, FALSE)</f>
        <v>39.700000000000003</v>
      </c>
      <c r="BP20" s="188">
        <f>VLOOKUP(A20,DEC2020_RESPONSERATE_COUNTY_TRA!$B$3:$BY$377,76, FALSE)</f>
        <v>39.700000000000003</v>
      </c>
      <c r="BQ20" s="188">
        <f>VLOOKUP(A20,DEC2020_RESPONSERATE_COUNTY_TRA!$B$3:$BZ$377,77, FALSE)</f>
        <v>39.799999999999997</v>
      </c>
      <c r="BR20" s="188">
        <f>VLOOKUP(A20,DEC2020_RESPONSERATE_COUNTY_TRA!$B$3:$CA$377,78, FALSE)</f>
        <v>40</v>
      </c>
      <c r="BS20" s="188">
        <f>VLOOKUP(A20,DEC2020_RESPONSERATE_COUNTY_TRA!$B$3:$CB$377,79, FALSE)</f>
        <v>40.1</v>
      </c>
      <c r="BT20" s="188">
        <f>VLOOKUP(A20,DEC2020_RESPONSERATE_COUNTY_TRA!$B$3:$CC$377,80, FALSE)</f>
        <v>40.200000000000003</v>
      </c>
      <c r="BU20" s="188">
        <f>VLOOKUP(A20,DEC2020_RESPONSERATE_COUNTY_TRA!$B$3:$CD$377,81, FALSE)</f>
        <v>40.4</v>
      </c>
      <c r="BV20" s="188">
        <f>VLOOKUP(A20,DEC2020_RESPONSERATE_COUNTY_TRA!$B$3:$CE$377,82, FALSE)</f>
        <v>40.4</v>
      </c>
      <c r="BW20" s="188">
        <f>VLOOKUP(A20,DEC2020_RESPONSERATE_COUNTY_TRA!$B$3:$CF$377,83, FALSE)</f>
        <v>40.6</v>
      </c>
      <c r="BX20" s="188">
        <f>VLOOKUP(A20,DEC2020_RESPONSERATE_COUNTY_TRA!$B$3:$CG$377,84, FALSE)</f>
        <v>40.700000000000003</v>
      </c>
      <c r="BY20" s="188">
        <f>VLOOKUP(A20,DEC2020_RESPONSERATE_COUNTY_TRA!$B$3:$CH$377,85, FALSE)</f>
        <v>40.799999999999997</v>
      </c>
      <c r="BZ20" s="188">
        <f>VLOOKUP(A20,DEC2020_RESPONSERATE_COUNTY_TRA!$B$3:$CI$377,85, FALSE)</f>
        <v>40.799999999999997</v>
      </c>
      <c r="CA20" s="188">
        <f>VLOOKUP(A20,DEC2020_RESPONSERATE_COUNTY_TRA!$B$3:$CJ$377,86, FALSE)</f>
        <v>40.9</v>
      </c>
      <c r="CB20" s="188">
        <f>VLOOKUP(A20,DEC2020_RESPONSERATE_COUNTY_TRA!$B$3:$CK$377,87, FALSE)</f>
        <v>41</v>
      </c>
      <c r="CC20" s="188">
        <f t="shared" si="1"/>
        <v>9.9999999999994316E-2</v>
      </c>
      <c r="CD20" s="41">
        <f t="shared" si="2"/>
        <v>3</v>
      </c>
    </row>
    <row r="21" spans="1:82" ht="28.8" x14ac:dyDescent="0.3">
      <c r="A21" s="5" t="s">
        <v>459</v>
      </c>
      <c r="B21" s="5">
        <v>30009000100</v>
      </c>
      <c r="C21" s="181" t="s">
        <v>900</v>
      </c>
      <c r="D21" s="190" t="s">
        <v>1261</v>
      </c>
      <c r="F21" s="94">
        <v>1156</v>
      </c>
      <c r="G21" s="102">
        <v>7.7256944444444448E-2</v>
      </c>
      <c r="H21" s="204">
        <v>2.365415986949429E-2</v>
      </c>
      <c r="I21" s="192">
        <v>45</v>
      </c>
      <c r="J21" s="11">
        <v>39.5</v>
      </c>
      <c r="K21" s="11">
        <f t="shared" si="3"/>
        <v>60.5</v>
      </c>
      <c r="L21">
        <f>VLOOKUP(A21,DEC2020_RESPONSERATE_COUNTY_TRA!$B$3:$I$376, 8, FALSE)</f>
        <v>18</v>
      </c>
      <c r="M21">
        <f>VLOOKUP(A21,DEC2020_RESPONSERATE_COUNTY_TRA!$B$3:$J$376, 9, FALSE)</f>
        <v>19.899999999999999</v>
      </c>
      <c r="N21">
        <f>VLOOKUP(A21,DEC2020_RESPONSERATE_COUNTY_TRA!$B$3:$K$376, 10, FALSE)</f>
        <v>21.9</v>
      </c>
      <c r="O21">
        <f>VLOOKUP(A21,DEC2020_RESPONSERATE_COUNTY_TRA!$B$3:$L$376, 11, FALSE)</f>
        <v>24.5</v>
      </c>
      <c r="P21">
        <f>VLOOKUP(A21,DEC2020_RESPONSERATE_COUNTY_TRA!$B$3:$M$376, 12, FALSE)</f>
        <v>29.2</v>
      </c>
      <c r="Q21" s="61">
        <f>VLOOKUP(A21,DEC2020_RESPONSERATE_COUNTY_TRA!$B$3:$N$376, 13, FALSE)</f>
        <v>29.8</v>
      </c>
      <c r="R21">
        <f>VLOOKUP(A21,DEC2020_RESPONSERATE_COUNTY_TRA!$B$3:$O$376, 14, FALSE)</f>
        <v>30.8</v>
      </c>
      <c r="S21">
        <f>VLOOKUP(A21,DEC2020_RESPONSERATE_COUNTY_TRA!$B$3:$P$376, 15, FALSE)</f>
        <v>31.3</v>
      </c>
      <c r="T21">
        <f>VLOOKUP(A21,DEC2020_RESPONSERATE_COUNTY_TRA!$B$3:$Q$376, 16, FALSE)</f>
        <v>31.9</v>
      </c>
      <c r="U21" s="61">
        <f>VLOOKUP(A21,DEC2020_RESPONSERATE_COUNTY_TRA!$B$3:$R$376, 17, FALSE)</f>
        <v>33</v>
      </c>
      <c r="V21" s="61">
        <f>VLOOKUP(A21,DEC2020_RESPONSERATE_COUNTY_TRA!$B$3:$S$376, 18, FALSE)</f>
        <v>33.4</v>
      </c>
      <c r="W21" s="61">
        <f>VLOOKUP(A21,DEC2020_RESPONSERATE_COUNTY_TRA!$B$3:$T$376, 19, FALSE)</f>
        <v>33.9</v>
      </c>
      <c r="X21" s="61">
        <f>VLOOKUP(A21,DEC2020_RESPONSERATE_COUNTY_TRA!$B$3:$U$376, 20, FALSE)</f>
        <v>34.299999999999997</v>
      </c>
      <c r="Y21" s="61">
        <f>VLOOKUP(A21,DEC2020_RESPONSERATE_COUNTY_TRA!$B$3:$V$376, 21, FALSE)</f>
        <v>34.6</v>
      </c>
      <c r="Z21" s="61">
        <f>VLOOKUP(A21,DEC2020_RESPONSERATE_COUNTY_TRA!$B$3:$W$376, 22, FALSE)</f>
        <v>35.200000000000003</v>
      </c>
      <c r="AA21" s="61">
        <f>VLOOKUP(A21,DEC2020_RESPONSERATE_COUNTY_TRA!$B$3:$X$376, 23, FALSE)</f>
        <v>35.4</v>
      </c>
      <c r="AB21" s="61">
        <f>VLOOKUP(A21,DEC2020_RESPONSERATE_COUNTY_TRA!$B$3:$Y$376, 24, FALSE)</f>
        <v>35.6</v>
      </c>
      <c r="AC21" s="61">
        <f>VLOOKUP(A21,DEC2020_RESPONSERATE_COUNTY_TRA!$B$3:$Z$376, 25, FALSE)</f>
        <v>38</v>
      </c>
      <c r="AD21" s="61">
        <f>VLOOKUP(A21,DEC2020_RESPONSERATE_COUNTY_TRA!$B$3:$AC$376, 26, FALSE)</f>
        <v>38.200000000000003</v>
      </c>
      <c r="AE21" s="188">
        <f>VLOOKUP(A21,DEC2020_RESPONSERATE_COUNTY_TRA!$B$3:$AD$376, 27, FALSE)</f>
        <v>38.200000000000003</v>
      </c>
      <c r="AF21" s="188">
        <f>VLOOKUP(A21,DEC2020_RESPONSERATE_COUNTY_TRA!$B$3:$AE$376, 28, FALSE)</f>
        <v>39.299999999999997</v>
      </c>
      <c r="AG21" s="188">
        <f>VLOOKUP(A21,DEC2020_RESPONSERATE_COUNTY_TRA!$B$3:$AF$376, 29, FALSE)</f>
        <v>42</v>
      </c>
      <c r="AH21" s="188">
        <f>VLOOKUP(A21,DEC2020_RESPONSERATE_COUNTY_TRA!$B$3:$AG$376, 30, FALSE)</f>
        <v>42.3</v>
      </c>
      <c r="AI21" s="188">
        <f>VLOOKUP(A21,DEC2020_RESPONSERATE_COUNTY_TRA!$B$3:$AF$376, 31, FALSE)</f>
        <v>42.8</v>
      </c>
      <c r="AJ21" s="188">
        <f>VLOOKUP(A21,DEC2020_RESPONSERATE_COUNTY_TRA!$B$3:$AG$376, 32, FALSE)</f>
        <v>43.1</v>
      </c>
      <c r="AK21" s="188">
        <f>VLOOKUP(A21,DEC2020_RESPONSERATE_COUNTY_TRA!$B$3:$CP$376, 33, FALSE)</f>
        <v>43.4</v>
      </c>
      <c r="AL21" s="188">
        <f>VLOOKUP(A21,DEC2020_RESPONSERATE_COUNTY_TRA!$B$3:$AR$376,43, FALSE)</f>
        <v>45.4</v>
      </c>
      <c r="AM21" s="188">
        <f>VLOOKUP(A21,DEC2020_RESPONSERATE_COUNTY_TRA!$B$3:$AS$376,44, FALSE)</f>
        <v>45.4</v>
      </c>
      <c r="AN21" s="188">
        <f>VLOOKUP(A21,DEC2020_RESPONSERATE_COUNTY_TRA!$B$3:$AW$376,48, FALSE)</f>
        <v>45.8</v>
      </c>
      <c r="AO21" s="188">
        <f>VLOOKUP(A21,DEC2020_RESPONSERATE_COUNTY_TRA!$B$3:$AX$376,49, FALSE)</f>
        <v>45.9</v>
      </c>
      <c r="AP21" s="188">
        <f>VLOOKUP(A21,DEC2020_RESPONSERATE_COUNTY_TRA!$B$3:$AY$376,49, FALSE)</f>
        <v>45.9</v>
      </c>
      <c r="AQ21" s="188">
        <f>VLOOKUP(A21,DEC2020_RESPONSERATE_COUNTY_TRA!$B$3:$AZ$376,50, FALSE)</f>
        <v>45.9</v>
      </c>
      <c r="AR21" s="188">
        <f>VLOOKUP(A21,DEC2020_RESPONSERATE_COUNTY_TRA!$B$3:$BA$376,51, FALSE)</f>
        <v>46</v>
      </c>
      <c r="AS21" s="188">
        <f>VLOOKUP(A21,DEC2020_RESPONSERATE_COUNTY_TRA!$B$3:$BB$376,53, FALSE)</f>
        <v>46.1</v>
      </c>
      <c r="AT21" s="188">
        <f>VLOOKUP(A21,DEC2020_RESPONSERATE_COUNTY_TRA!$B$3:$BC$376,54, FALSE)</f>
        <v>46.1</v>
      </c>
      <c r="AU21" s="188">
        <f>VLOOKUP(A21,DEC2020_RESPONSERATE_COUNTY_TRA!$B$3:$BD$376,55, FALSE)</f>
        <v>46.1</v>
      </c>
      <c r="AV21" s="188">
        <f>VLOOKUP(A21,DEC2020_RESPONSERATE_COUNTY_TRA!$B$3:$BE$376,56, FALSE)</f>
        <v>46.1</v>
      </c>
      <c r="AW21" s="188">
        <f>VLOOKUP(A21,DEC2020_RESPONSERATE_COUNTY_TRA!$B$3:$BF$376,57, FALSE)</f>
        <v>46.2</v>
      </c>
      <c r="AX21" s="188">
        <f>VLOOKUP(A21,DEC2020_RESPONSERATE_COUNTY_TRA!$B$3:$BG$376,58, FALSE)</f>
        <v>59.6</v>
      </c>
      <c r="AY21" s="188">
        <f>VLOOKUP(A21,DEC2020_RESPONSERATE_COUNTY_TRA!$B$3:$BH$376,59, FALSE)</f>
        <v>59.7</v>
      </c>
      <c r="AZ21" s="188">
        <f>VLOOKUP(A21,DEC2020_RESPONSERATE_COUNTY_TRA!$B$3:$BI$376,60, FALSE)</f>
        <v>59.7</v>
      </c>
      <c r="BA21" s="188">
        <f>VLOOKUP(A21,DEC2020_RESPONSERATE_COUNTY_TRA!$B$3:$BJ$376,61, FALSE)</f>
        <v>59.8</v>
      </c>
      <c r="BB21" s="188">
        <f>VLOOKUP(A21,DEC2020_RESPONSERATE_COUNTY_TRA!$B$3:$BK$376,62, FALSE)</f>
        <v>59.9</v>
      </c>
      <c r="BC21" s="188">
        <f>VLOOKUP(A21,DEC2020_RESPONSERATE_COUNTY_TRA!$B$3:$BL$376,63, FALSE)</f>
        <v>60</v>
      </c>
      <c r="BD21" s="188">
        <f>VLOOKUP(A21,DEC2020_RESPONSERATE_COUNTY_TRA!$B$3:$BM$376,64, FALSE)</f>
        <v>60</v>
      </c>
      <c r="BE21" s="188">
        <f>VLOOKUP(A21,DEC2020_RESPONSERATE_COUNTY_TRA!$B$3:$BN$376,65, FALSE)</f>
        <v>60</v>
      </c>
      <c r="BF21" s="188">
        <f>VLOOKUP(A21,DEC2020_RESPONSERATE_COUNTY_TRA!$B$3:$BO$376,66, FALSE)</f>
        <v>60</v>
      </c>
      <c r="BG21" s="188">
        <f>VLOOKUP(A21,DEC2020_RESPONSERATE_COUNTY_TRA!$B$3:$BP$376,67, FALSE)</f>
        <v>60.1</v>
      </c>
      <c r="BH21" s="188">
        <f>VLOOKUP(A21,DEC2020_RESPONSERATE_COUNTY_TRA!$B$3:$BQ$376,68, FALSE)</f>
        <v>60.3</v>
      </c>
      <c r="BI21" s="188">
        <f>VLOOKUP(A21,DEC2020_RESPONSERATE_COUNTY_TRA!$B$3:$BR$376,69, FALSE)</f>
        <v>60.5</v>
      </c>
      <c r="BJ21" s="188">
        <f>VLOOKUP(A21,DEC2020_RESPONSERATE_COUNTY_TRA!$B$3:$BS$376,70, FALSE)</f>
        <v>60.5</v>
      </c>
      <c r="BK21" s="188">
        <f>VLOOKUP(A21,DEC2020_RESPONSERATE_COUNTY_TRA!$B$3:$BT$376,71, FALSE)</f>
        <v>60.6</v>
      </c>
      <c r="BL21" s="188">
        <f>VLOOKUP(A21,DEC2020_RESPONSERATE_COUNTY_TRA!$B$3:$BU$377,72, FALSE)</f>
        <v>60.7</v>
      </c>
      <c r="BM21" s="188">
        <f>VLOOKUP(A21,DEC2020_RESPONSERATE_COUNTY_TRA!$B$3:$BV$377,73, FALSE)</f>
        <v>60.7</v>
      </c>
      <c r="BN21" s="188">
        <f>VLOOKUP(A21,DEC2020_RESPONSERATE_COUNTY_TRA!$B$3:$BW$377,74, FALSE)</f>
        <v>60.7</v>
      </c>
      <c r="BO21" s="188">
        <f>VLOOKUP(A21,DEC2020_RESPONSERATE_COUNTY_TRA!$B$3:$BX$377,75, FALSE)</f>
        <v>60.8</v>
      </c>
      <c r="BP21" s="188">
        <f>VLOOKUP(A21,DEC2020_RESPONSERATE_COUNTY_TRA!$B$3:$BY$377,76, FALSE)</f>
        <v>60.9</v>
      </c>
      <c r="BQ21" s="188">
        <f>VLOOKUP(A21,DEC2020_RESPONSERATE_COUNTY_TRA!$B$3:$BZ$377,77, FALSE)</f>
        <v>61</v>
      </c>
      <c r="BR21" s="188">
        <f>VLOOKUP(A21,DEC2020_RESPONSERATE_COUNTY_TRA!$B$3:$CA$377,78, FALSE)</f>
        <v>61</v>
      </c>
      <c r="BS21" s="188">
        <f>VLOOKUP(A21,DEC2020_RESPONSERATE_COUNTY_TRA!$B$3:$CB$377,79, FALSE)</f>
        <v>61</v>
      </c>
      <c r="BT21" s="188">
        <f>VLOOKUP(A21,DEC2020_RESPONSERATE_COUNTY_TRA!$B$3:$CC$377,80, FALSE)</f>
        <v>61</v>
      </c>
      <c r="BU21" s="188">
        <f>VLOOKUP(A21,DEC2020_RESPONSERATE_COUNTY_TRA!$B$3:$CD$377,81, FALSE)</f>
        <v>61.1</v>
      </c>
      <c r="BV21" s="188">
        <f>VLOOKUP(A21,DEC2020_RESPONSERATE_COUNTY_TRA!$B$3:$CE$377,82, FALSE)</f>
        <v>61.2</v>
      </c>
      <c r="BW21" s="188">
        <f>VLOOKUP(A21,DEC2020_RESPONSERATE_COUNTY_TRA!$B$3:$CF$377,83, FALSE)</f>
        <v>61.3</v>
      </c>
      <c r="BX21" s="188">
        <f>VLOOKUP(A21,DEC2020_RESPONSERATE_COUNTY_TRA!$B$3:$CG$377,84, FALSE)</f>
        <v>61.4</v>
      </c>
      <c r="BY21" s="188">
        <f>VLOOKUP(A21,DEC2020_RESPONSERATE_COUNTY_TRA!$B$3:$CH$377,85, FALSE)</f>
        <v>61.4</v>
      </c>
      <c r="BZ21" s="188">
        <f>VLOOKUP(A21,DEC2020_RESPONSERATE_COUNTY_TRA!$B$3:$CI$377,85, FALSE)</f>
        <v>61.4</v>
      </c>
      <c r="CA21" s="188">
        <f>VLOOKUP(A21,DEC2020_RESPONSERATE_COUNTY_TRA!$B$3:$CJ$377,86, FALSE)</f>
        <v>61.7</v>
      </c>
      <c r="CB21" s="188">
        <f>VLOOKUP(A21,DEC2020_RESPONSERATE_COUNTY_TRA!$B$3:$CK$377,87, FALSE)</f>
        <v>61.9</v>
      </c>
      <c r="CC21" s="188">
        <f t="shared" si="1"/>
        <v>0.10000000000000142</v>
      </c>
      <c r="CD21" s="41">
        <f t="shared" si="2"/>
        <v>5</v>
      </c>
    </row>
    <row r="22" spans="1:82" ht="28.8" x14ac:dyDescent="0.3">
      <c r="A22" s="16" t="s">
        <v>413</v>
      </c>
      <c r="B22" s="16">
        <v>30009000200</v>
      </c>
      <c r="C22" s="17" t="s">
        <v>898</v>
      </c>
      <c r="D22" s="17" t="s">
        <v>1262</v>
      </c>
      <c r="E22" s="17"/>
      <c r="F22" s="95">
        <v>895</v>
      </c>
      <c r="G22" s="103">
        <v>7.4370709382151026E-2</v>
      </c>
      <c r="H22" s="205">
        <v>1.5424164524421594E-2</v>
      </c>
      <c r="I22" s="193">
        <v>48.7</v>
      </c>
      <c r="J22" s="18">
        <v>33.200000000000003</v>
      </c>
      <c r="K22" s="18">
        <f t="shared" si="3"/>
        <v>66.8</v>
      </c>
      <c r="L22" s="19">
        <f>VLOOKUP(A22,DEC2020_RESPONSERATE_COUNTY_TRA!$B$3:$I$376, 8, FALSE)</f>
        <v>15.1</v>
      </c>
      <c r="M22" s="19">
        <f>VLOOKUP(A22,DEC2020_RESPONSERATE_COUNTY_TRA!$B$3:$J$376, 9, FALSE)</f>
        <v>16.8</v>
      </c>
      <c r="N22" s="19">
        <f>VLOOKUP(A22,DEC2020_RESPONSERATE_COUNTY_TRA!$B$3:$K$376, 10, FALSE)</f>
        <v>18.8</v>
      </c>
      <c r="O22" s="19">
        <f>VLOOKUP(A22,DEC2020_RESPONSERATE_COUNTY_TRA!$B$3:$L$376, 11, FALSE)</f>
        <v>20.7</v>
      </c>
      <c r="P22" s="19">
        <f>VLOOKUP(A22,DEC2020_RESPONSERATE_COUNTY_TRA!$B$3:$M$376, 12, FALSE)</f>
        <v>24.4</v>
      </c>
      <c r="Q22" s="19">
        <f>VLOOKUP(A22,DEC2020_RESPONSERATE_COUNTY_TRA!$B$3:$N$376, 13, FALSE)</f>
        <v>24.9</v>
      </c>
      <c r="R22" s="19">
        <f>VLOOKUP(A22,DEC2020_RESPONSERATE_COUNTY_TRA!$B$3:$O$376, 14, FALSE)</f>
        <v>25.6</v>
      </c>
      <c r="S22" s="19">
        <f>VLOOKUP(A22,DEC2020_RESPONSERATE_COUNTY_TRA!$B$3:$P$376, 15, FALSE)</f>
        <v>26.7</v>
      </c>
      <c r="T22" s="19">
        <f>VLOOKUP(A22,DEC2020_RESPONSERATE_COUNTY_TRA!$B$3:$Q$376, 16, FALSE)</f>
        <v>27.1</v>
      </c>
      <c r="U22" s="19">
        <f>VLOOKUP(A22,DEC2020_RESPONSERATE_COUNTY_TRA!$B$3:$R$376, 17, FALSE)</f>
        <v>28.6</v>
      </c>
      <c r="V22" s="19">
        <f>VLOOKUP(A22,DEC2020_RESPONSERATE_COUNTY_TRA!$B$3:$S$376, 18, FALSE)</f>
        <v>28.6</v>
      </c>
      <c r="W22" s="19">
        <f>VLOOKUP(A22,DEC2020_RESPONSERATE_COUNTY_TRA!$B$3:$T$376, 19, FALSE)</f>
        <v>28.8</v>
      </c>
      <c r="X22" s="19">
        <f>VLOOKUP(A22,DEC2020_RESPONSERATE_COUNTY_TRA!$B$3:$U$376, 20, FALSE)</f>
        <v>29.2</v>
      </c>
      <c r="Y22" s="19">
        <f>VLOOKUP(A22,DEC2020_RESPONSERATE_COUNTY_TRA!$B$3:$V$376, 21, FALSE)</f>
        <v>29.7</v>
      </c>
      <c r="Z22" s="19">
        <f>VLOOKUP(A22,DEC2020_RESPONSERATE_COUNTY_TRA!$B$3:$W$376, 22, FALSE)</f>
        <v>30.5</v>
      </c>
      <c r="AA22" s="19">
        <f>VLOOKUP(A22,DEC2020_RESPONSERATE_COUNTY_TRA!$B$3:$X$376, 23, FALSE)</f>
        <v>30.9</v>
      </c>
      <c r="AB22" s="19">
        <f>VLOOKUP(A22,DEC2020_RESPONSERATE_COUNTY_TRA!$B$3:$Y$376, 24, FALSE)</f>
        <v>31.2</v>
      </c>
      <c r="AC22" s="19">
        <f>VLOOKUP(A22,DEC2020_RESPONSERATE_COUNTY_TRA!$B$3:$Z$376, 25, FALSE)</f>
        <v>35.1</v>
      </c>
      <c r="AD22" s="19">
        <f>VLOOKUP(A22,DEC2020_RESPONSERATE_COUNTY_TRA!$B$3:$AC$376, 26, FALSE)</f>
        <v>35.1</v>
      </c>
      <c r="AE22" s="19">
        <f>VLOOKUP(A22,DEC2020_RESPONSERATE_COUNTY_TRA!$B$3:$AD$376, 27, FALSE)</f>
        <v>35.1</v>
      </c>
      <c r="AF22" s="19">
        <f>VLOOKUP(A22,DEC2020_RESPONSERATE_COUNTY_TRA!$B$3:$AE$376, 28, FALSE)</f>
        <v>37.1</v>
      </c>
      <c r="AG22" s="19">
        <f>VLOOKUP(A22,DEC2020_RESPONSERATE_COUNTY_TRA!$B$3:$AF$376, 29, FALSE)</f>
        <v>40.4</v>
      </c>
      <c r="AH22" s="19">
        <f>VLOOKUP(A22,DEC2020_RESPONSERATE_COUNTY_TRA!$B$3:$AG$376, 30, FALSE)</f>
        <v>40.6</v>
      </c>
      <c r="AI22" s="19">
        <f>VLOOKUP(A22,DEC2020_RESPONSERATE_COUNTY_TRA!$B$3:$AF$376, 31, FALSE)</f>
        <v>40.9</v>
      </c>
      <c r="AJ22" s="19">
        <f>VLOOKUP(A22,DEC2020_RESPONSERATE_COUNTY_TRA!$B$3:$AG$376, 32, FALSE)</f>
        <v>41.7</v>
      </c>
      <c r="AK22" s="19">
        <f>VLOOKUP(A22,DEC2020_RESPONSERATE_COUNTY_TRA!$B$3:$CP$376, 33, FALSE)</f>
        <v>42</v>
      </c>
      <c r="AL22" s="19">
        <f>VLOOKUP(A22,DEC2020_RESPONSERATE_COUNTY_TRA!$B$3:$AR$376,43, FALSE)</f>
        <v>43.8</v>
      </c>
      <c r="AM22" s="19">
        <f>VLOOKUP(A22,DEC2020_RESPONSERATE_COUNTY_TRA!$B$3:$AS$376,44, FALSE)</f>
        <v>43.8</v>
      </c>
      <c r="AN22" s="19">
        <f>VLOOKUP(A22,DEC2020_RESPONSERATE_COUNTY_TRA!$B$3:$AW$376,48, FALSE)</f>
        <v>44.2</v>
      </c>
      <c r="AO22" s="19">
        <f>VLOOKUP(A22,DEC2020_RESPONSERATE_COUNTY_TRA!$B$3:$AX$376,49, FALSE)</f>
        <v>44.2</v>
      </c>
      <c r="AP22" s="19">
        <f>VLOOKUP(A22,DEC2020_RESPONSERATE_COUNTY_TRA!$B$3:$AY$376,49, FALSE)</f>
        <v>44.2</v>
      </c>
      <c r="AQ22" s="19">
        <f>VLOOKUP(A22,DEC2020_RESPONSERATE_COUNTY_TRA!$B$3:$AZ$376,50, FALSE)</f>
        <v>44.2</v>
      </c>
      <c r="AR22" s="19">
        <f>VLOOKUP(A22,DEC2020_RESPONSERATE_COUNTY_TRA!$B$3:$BA$376,51, FALSE)</f>
        <v>44.3</v>
      </c>
      <c r="AS22" s="19">
        <f>VLOOKUP(A22,DEC2020_RESPONSERATE_COUNTY_TRA!$B$3:$BB$376,53, FALSE)</f>
        <v>44.3</v>
      </c>
      <c r="AT22" s="19">
        <f>VLOOKUP(A22,DEC2020_RESPONSERATE_COUNTY_TRA!$B$3:$BC$376,54, FALSE)</f>
        <v>44.3</v>
      </c>
      <c r="AU22" s="19">
        <f>VLOOKUP(A22,DEC2020_RESPONSERATE_COUNTY_TRA!$B$3:$BD$376,55, FALSE)</f>
        <v>44.4</v>
      </c>
      <c r="AV22" s="19">
        <f>VLOOKUP(A22,DEC2020_RESPONSERATE_COUNTY_TRA!$B$3:$BE$376,56, FALSE)</f>
        <v>44.5</v>
      </c>
      <c r="AW22" s="19">
        <f>VLOOKUP(A22,DEC2020_RESPONSERATE_COUNTY_TRA!$B$3:$BF$376,57, FALSE)</f>
        <v>44.5</v>
      </c>
      <c r="AX22" s="19">
        <f>VLOOKUP(A22,DEC2020_RESPONSERATE_COUNTY_TRA!$B$3:$BG$376,58, FALSE)</f>
        <v>53.5</v>
      </c>
      <c r="AY22" s="19">
        <f>VLOOKUP(A22,DEC2020_RESPONSERATE_COUNTY_TRA!$B$3:$BH$376,59, FALSE)</f>
        <v>53.6</v>
      </c>
      <c r="AZ22" s="19">
        <f>VLOOKUP(A22,DEC2020_RESPONSERATE_COUNTY_TRA!$B$3:$BI$376,60, FALSE)</f>
        <v>53.7</v>
      </c>
      <c r="BA22" s="19">
        <f>VLOOKUP(A22,DEC2020_RESPONSERATE_COUNTY_TRA!$B$3:$BJ$376,61, FALSE)</f>
        <v>53.8</v>
      </c>
      <c r="BB22" s="19">
        <f>VLOOKUP(A22,DEC2020_RESPONSERATE_COUNTY_TRA!$B$3:$BK$376,62, FALSE)</f>
        <v>53.8</v>
      </c>
      <c r="BC22" s="19">
        <f>VLOOKUP(A22,DEC2020_RESPONSERATE_COUNTY_TRA!$B$3:$BL$376,63, FALSE)</f>
        <v>54</v>
      </c>
      <c r="BD22" s="19">
        <f>VLOOKUP(A22,DEC2020_RESPONSERATE_COUNTY_TRA!$B$3:$BM$376,64, FALSE)</f>
        <v>54</v>
      </c>
      <c r="BE22" s="19">
        <f>VLOOKUP(A22,DEC2020_RESPONSERATE_COUNTY_TRA!$B$3:$BN$376,65, FALSE)</f>
        <v>54</v>
      </c>
      <c r="BF22" s="19">
        <f>VLOOKUP(A22,DEC2020_RESPONSERATE_COUNTY_TRA!$B$3:$BO$376,66, FALSE)</f>
        <v>54</v>
      </c>
      <c r="BG22" s="19">
        <f>VLOOKUP(A22,DEC2020_RESPONSERATE_COUNTY_TRA!$B$3:$BP$376,67, FALSE)</f>
        <v>54.2</v>
      </c>
      <c r="BH22" s="19">
        <f>VLOOKUP(A22,DEC2020_RESPONSERATE_COUNTY_TRA!$B$3:$BQ$376,68, FALSE)</f>
        <v>54.4</v>
      </c>
      <c r="BI22" s="19">
        <f>VLOOKUP(A22,DEC2020_RESPONSERATE_COUNTY_TRA!$B$3:$BR$376,69, FALSE)</f>
        <v>54.4</v>
      </c>
      <c r="BJ22" s="19">
        <f>VLOOKUP(A22,DEC2020_RESPONSERATE_COUNTY_TRA!$B$3:$BS$376,70, FALSE)</f>
        <v>54.5</v>
      </c>
      <c r="BK22" s="19">
        <f>VLOOKUP(A22,DEC2020_RESPONSERATE_COUNTY_TRA!$B$3:$BT$376,71, FALSE)</f>
        <v>54.6</v>
      </c>
      <c r="BL22" s="19">
        <f>VLOOKUP(A22,DEC2020_RESPONSERATE_COUNTY_TRA!$B$3:$BU$377,72, FALSE)</f>
        <v>54.6</v>
      </c>
      <c r="BM22" s="19">
        <f>VLOOKUP(A22,DEC2020_RESPONSERATE_COUNTY_TRA!$B$3:$BV$377,73, FALSE)</f>
        <v>54.6</v>
      </c>
      <c r="BN22" s="19">
        <f>VLOOKUP(A22,DEC2020_RESPONSERATE_COUNTY_TRA!$B$3:$BW$377,74, FALSE)</f>
        <v>54.7</v>
      </c>
      <c r="BO22" s="19">
        <f>VLOOKUP(A22,DEC2020_RESPONSERATE_COUNTY_TRA!$B$3:$BX$377,75, FALSE)</f>
        <v>54.8</v>
      </c>
      <c r="BP22" s="19">
        <f>VLOOKUP(A22,DEC2020_RESPONSERATE_COUNTY_TRA!$B$3:$BY$377,76, FALSE)</f>
        <v>55</v>
      </c>
      <c r="BQ22" s="19">
        <f>VLOOKUP(A22,DEC2020_RESPONSERATE_COUNTY_TRA!$B$3:$BZ$377,77, FALSE)</f>
        <v>55.1</v>
      </c>
      <c r="BR22" s="19">
        <f>VLOOKUP(A22,DEC2020_RESPONSERATE_COUNTY_TRA!$B$3:$CA$377,78, FALSE)</f>
        <v>55.1</v>
      </c>
      <c r="BS22" s="19">
        <f>VLOOKUP(A22,DEC2020_RESPONSERATE_COUNTY_TRA!$B$3:$CB$377,79, FALSE)</f>
        <v>55.3</v>
      </c>
      <c r="BT22" s="19">
        <f>VLOOKUP(A22,DEC2020_RESPONSERATE_COUNTY_TRA!$B$3:$CC$377,80, FALSE)</f>
        <v>55.4</v>
      </c>
      <c r="BU22" s="19">
        <f>VLOOKUP(A22,DEC2020_RESPONSERATE_COUNTY_TRA!$B$3:$CD$377,81, FALSE)</f>
        <v>55.6</v>
      </c>
      <c r="BV22" s="19">
        <f>VLOOKUP(A22,DEC2020_RESPONSERATE_COUNTY_TRA!$B$3:$CE$377,82, FALSE)</f>
        <v>55.6</v>
      </c>
      <c r="BW22" s="19">
        <f>VLOOKUP(A22,DEC2020_RESPONSERATE_COUNTY_TRA!$B$3:$CF$377,83, FALSE)</f>
        <v>55.9</v>
      </c>
      <c r="BX22" s="19">
        <f>VLOOKUP(A22,DEC2020_RESPONSERATE_COUNTY_TRA!$B$3:$CG$377,84, FALSE)</f>
        <v>56</v>
      </c>
      <c r="BY22" s="19">
        <f>VLOOKUP(A22,DEC2020_RESPONSERATE_COUNTY_TRA!$B$3:$CH$377,85, FALSE)</f>
        <v>56</v>
      </c>
      <c r="BZ22" s="19">
        <f>VLOOKUP(A22,DEC2020_RESPONSERATE_COUNTY_TRA!$B$3:$CI$377,85, FALSE)</f>
        <v>56</v>
      </c>
      <c r="CA22" s="19">
        <f>VLOOKUP(A22,DEC2020_RESPONSERATE_COUNTY_TRA!$B$3:$CJ$377,86, FALSE)</f>
        <v>56.1</v>
      </c>
      <c r="CB22" s="19">
        <f>VLOOKUP(A22,DEC2020_RESPONSERATE_COUNTY_TRA!$B$3:$CK$377,87, FALSE)</f>
        <v>56.1</v>
      </c>
      <c r="CC22" s="19">
        <f t="shared" si="1"/>
        <v>0.10000000000000142</v>
      </c>
      <c r="CD22" s="41">
        <f t="shared" si="2"/>
        <v>4</v>
      </c>
    </row>
    <row r="23" spans="1:82" x14ac:dyDescent="0.3">
      <c r="A23" s="5" t="s">
        <v>245</v>
      </c>
      <c r="B23" s="5">
        <v>30009000300</v>
      </c>
      <c r="C23" s="181" t="s">
        <v>1215</v>
      </c>
      <c r="D23" s="190">
        <v>59068</v>
      </c>
      <c r="F23" s="94">
        <v>1725</v>
      </c>
      <c r="G23" s="102">
        <v>0.27283236994219651</v>
      </c>
      <c r="H23" s="204">
        <v>5.8626465661641538E-3</v>
      </c>
      <c r="I23" s="192">
        <v>48.9</v>
      </c>
      <c r="J23" s="11">
        <v>32.200000000000003</v>
      </c>
      <c r="K23" s="11">
        <f t="shared" si="3"/>
        <v>67.8</v>
      </c>
      <c r="L23">
        <f>VLOOKUP(A23,DEC2020_RESPONSERATE_COUNTY_TRA!$B$3:$I$376, 8, FALSE)</f>
        <v>2.7</v>
      </c>
      <c r="M23">
        <f>VLOOKUP(A23,DEC2020_RESPONSERATE_COUNTY_TRA!$B$3:$J$376, 9, FALSE)</f>
        <v>3.5</v>
      </c>
      <c r="N23">
        <f>VLOOKUP(A23,DEC2020_RESPONSERATE_COUNTY_TRA!$B$3:$K$376, 10, FALSE)</f>
        <v>4.4000000000000004</v>
      </c>
      <c r="O23">
        <f>VLOOKUP(A23,DEC2020_RESPONSERATE_COUNTY_TRA!$B$3:$L$376, 11, FALSE)</f>
        <v>6.7</v>
      </c>
      <c r="P23">
        <f>VLOOKUP(A23,DEC2020_RESPONSERATE_COUNTY_TRA!$B$3:$M$376, 12, FALSE)</f>
        <v>8</v>
      </c>
      <c r="Q23" s="61">
        <f>VLOOKUP(A23,DEC2020_RESPONSERATE_COUNTY_TRA!$B$3:$N$376, 13, FALSE)</f>
        <v>8.1999999999999993</v>
      </c>
      <c r="R23">
        <f>VLOOKUP(A23,DEC2020_RESPONSERATE_COUNTY_TRA!$B$3:$O$376, 14, FALSE)</f>
        <v>8.5</v>
      </c>
      <c r="S23">
        <f>VLOOKUP(A23,DEC2020_RESPONSERATE_COUNTY_TRA!$B$3:$P$376, 15, FALSE)</f>
        <v>9</v>
      </c>
      <c r="T23">
        <f>VLOOKUP(A23,DEC2020_RESPONSERATE_COUNTY_TRA!$B$3:$Q$376, 16, FALSE)</f>
        <v>9.4</v>
      </c>
      <c r="U23" s="61">
        <f>VLOOKUP(A23,DEC2020_RESPONSERATE_COUNTY_TRA!$B$3:$R$376, 17, FALSE)</f>
        <v>10.4</v>
      </c>
      <c r="V23" s="61">
        <f>VLOOKUP(A23,DEC2020_RESPONSERATE_COUNTY_TRA!$B$3:$S$376, 18, FALSE)</f>
        <v>10.5</v>
      </c>
      <c r="W23" s="61">
        <f>VLOOKUP(A23,DEC2020_RESPONSERATE_COUNTY_TRA!$B$3:$T$376, 19, FALSE)</f>
        <v>10.6</v>
      </c>
      <c r="X23" s="61">
        <f>VLOOKUP(A23,DEC2020_RESPONSERATE_COUNTY_TRA!$B$3:$U$376, 20, FALSE)</f>
        <v>10.7</v>
      </c>
      <c r="Y23" s="61">
        <f>VLOOKUP(A23,DEC2020_RESPONSERATE_COUNTY_TRA!$B$3:$V$376, 21, FALSE)</f>
        <v>11.1</v>
      </c>
      <c r="Z23" s="61">
        <f>VLOOKUP(A23,DEC2020_RESPONSERATE_COUNTY_TRA!$B$3:$W$376, 22, FALSE)</f>
        <v>11.8</v>
      </c>
      <c r="AA23" s="61">
        <f>VLOOKUP(A23,DEC2020_RESPONSERATE_COUNTY_TRA!$B$3:$X$376, 23, FALSE)</f>
        <v>11.9</v>
      </c>
      <c r="AB23" s="61">
        <f>VLOOKUP(A23,DEC2020_RESPONSERATE_COUNTY_TRA!$B$3:$Y$376, 24, FALSE)</f>
        <v>12</v>
      </c>
      <c r="AC23" s="61">
        <f>VLOOKUP(A23,DEC2020_RESPONSERATE_COUNTY_TRA!$B$3:$Z$376, 25, FALSE)</f>
        <v>12.7</v>
      </c>
      <c r="AD23" s="61">
        <f>VLOOKUP(A23,DEC2020_RESPONSERATE_COUNTY_TRA!$B$3:$AC$376, 26, FALSE)</f>
        <v>12.7</v>
      </c>
      <c r="AE23" s="188">
        <f>VLOOKUP(A23,DEC2020_RESPONSERATE_COUNTY_TRA!$B$3:$AD$376, 27, FALSE)</f>
        <v>12.8</v>
      </c>
      <c r="AF23" s="188">
        <f>VLOOKUP(A23,DEC2020_RESPONSERATE_COUNTY_TRA!$B$3:$AE$376, 28, FALSE)</f>
        <v>13</v>
      </c>
      <c r="AG23" s="188">
        <f>VLOOKUP(A23,DEC2020_RESPONSERATE_COUNTY_TRA!$B$3:$AF$376, 29, FALSE)</f>
        <v>13.6</v>
      </c>
      <c r="AH23" s="188">
        <f>VLOOKUP(A23,DEC2020_RESPONSERATE_COUNTY_TRA!$B$3:$AG$376, 30, FALSE)</f>
        <v>13.8</v>
      </c>
      <c r="AI23" s="188">
        <f>VLOOKUP(A23,DEC2020_RESPONSERATE_COUNTY_TRA!$B$3:$AF$376, 31, FALSE)</f>
        <v>13.9</v>
      </c>
      <c r="AJ23" s="188">
        <f>VLOOKUP(A23,DEC2020_RESPONSERATE_COUNTY_TRA!$B$3:$AG$376, 32, FALSE)</f>
        <v>13.9</v>
      </c>
      <c r="AK23" s="188">
        <f>VLOOKUP(A23,DEC2020_RESPONSERATE_COUNTY_TRA!$B$3:$CP$376, 33, FALSE)</f>
        <v>14.1</v>
      </c>
      <c r="AL23" s="188">
        <f>VLOOKUP(A23,DEC2020_RESPONSERATE_COUNTY_TRA!$B$3:$AR$376,43, FALSE)</f>
        <v>15.6</v>
      </c>
      <c r="AM23" s="188">
        <f>VLOOKUP(A23,DEC2020_RESPONSERATE_COUNTY_TRA!$B$3:$AS$376,44, FALSE)</f>
        <v>15.7</v>
      </c>
      <c r="AN23" s="188">
        <f>VLOOKUP(A23,DEC2020_RESPONSERATE_COUNTY_TRA!$B$3:$AW$376,48, FALSE)</f>
        <v>15.9</v>
      </c>
      <c r="AO23" s="188">
        <f>VLOOKUP(A23,DEC2020_RESPONSERATE_COUNTY_TRA!$B$3:$AX$376,49, FALSE)</f>
        <v>15.9</v>
      </c>
      <c r="AP23" s="188">
        <f>VLOOKUP(A23,DEC2020_RESPONSERATE_COUNTY_TRA!$B$3:$AY$376,49, FALSE)</f>
        <v>15.9</v>
      </c>
      <c r="AQ23" s="188">
        <f>VLOOKUP(A23,DEC2020_RESPONSERATE_COUNTY_TRA!$B$3:$AZ$376,50, FALSE)</f>
        <v>16</v>
      </c>
      <c r="AR23" s="188">
        <f>VLOOKUP(A23,DEC2020_RESPONSERATE_COUNTY_TRA!$B$3:$BA$376,51, FALSE)</f>
        <v>16</v>
      </c>
      <c r="AS23" s="188">
        <f>VLOOKUP(A23,DEC2020_RESPONSERATE_COUNTY_TRA!$B$3:$BB$376,53, FALSE)</f>
        <v>16</v>
      </c>
      <c r="AT23" s="188">
        <f>VLOOKUP(A23,DEC2020_RESPONSERATE_COUNTY_TRA!$B$3:$BC$376,54, FALSE)</f>
        <v>16</v>
      </c>
      <c r="AU23" s="188">
        <f>VLOOKUP(A23,DEC2020_RESPONSERATE_COUNTY_TRA!$B$3:$BD$376,55, FALSE)</f>
        <v>16</v>
      </c>
      <c r="AV23" s="188">
        <f>VLOOKUP(A23,DEC2020_RESPONSERATE_COUNTY_TRA!$B$3:$BE$376,56, FALSE)</f>
        <v>16</v>
      </c>
      <c r="AW23" s="188">
        <f>VLOOKUP(A23,DEC2020_RESPONSERATE_COUNTY_TRA!$B$3:$BF$376,57, FALSE)</f>
        <v>16.2</v>
      </c>
      <c r="AX23" s="188">
        <f>VLOOKUP(A23,DEC2020_RESPONSERATE_COUNTY_TRA!$B$3:$BG$376,58, FALSE)</f>
        <v>25.8</v>
      </c>
      <c r="AY23" s="188">
        <f>VLOOKUP(A23,DEC2020_RESPONSERATE_COUNTY_TRA!$B$3:$BH$376,59, FALSE)</f>
        <v>25.9</v>
      </c>
      <c r="AZ23" s="188">
        <f>VLOOKUP(A23,DEC2020_RESPONSERATE_COUNTY_TRA!$B$3:$BI$376,60, FALSE)</f>
        <v>26</v>
      </c>
      <c r="BA23" s="188">
        <f>VLOOKUP(A23,DEC2020_RESPONSERATE_COUNTY_TRA!$B$3:$BJ$376,61, FALSE)</f>
        <v>26.1</v>
      </c>
      <c r="BB23" s="188">
        <f>VLOOKUP(A23,DEC2020_RESPONSERATE_COUNTY_TRA!$B$3:$BK$376,62, FALSE)</f>
        <v>26.2</v>
      </c>
      <c r="BC23" s="188">
        <f>VLOOKUP(A23,DEC2020_RESPONSERATE_COUNTY_TRA!$B$3:$BL$376,63, FALSE)</f>
        <v>26.6</v>
      </c>
      <c r="BD23" s="188">
        <f>VLOOKUP(A23,DEC2020_RESPONSERATE_COUNTY_TRA!$B$3:$BM$376,64, FALSE)</f>
        <v>26.6</v>
      </c>
      <c r="BE23" s="188">
        <f>VLOOKUP(A23,DEC2020_RESPONSERATE_COUNTY_TRA!$B$3:$BN$376,65, FALSE)</f>
        <v>26.6</v>
      </c>
      <c r="BF23" s="188">
        <f>VLOOKUP(A23,DEC2020_RESPONSERATE_COUNTY_TRA!$B$3:$BO$376,66, FALSE)</f>
        <v>26.7</v>
      </c>
      <c r="BG23" s="188">
        <f>VLOOKUP(A23,DEC2020_RESPONSERATE_COUNTY_TRA!$B$3:$BP$376,67, FALSE)</f>
        <v>26.9</v>
      </c>
      <c r="BH23" s="188">
        <f>VLOOKUP(A23,DEC2020_RESPONSERATE_COUNTY_TRA!$B$3:$BQ$376,68, FALSE)</f>
        <v>27.2</v>
      </c>
      <c r="BI23" s="188">
        <f>VLOOKUP(A23,DEC2020_RESPONSERATE_COUNTY_TRA!$B$3:$BR$376,69, FALSE)</f>
        <v>27.3</v>
      </c>
      <c r="BJ23" s="188">
        <f>VLOOKUP(A23,DEC2020_RESPONSERATE_COUNTY_TRA!$B$3:$BS$376,70, FALSE)</f>
        <v>27.6</v>
      </c>
      <c r="BK23" s="188">
        <f>VLOOKUP(A23,DEC2020_RESPONSERATE_COUNTY_TRA!$B$3:$BT$376,71, FALSE)</f>
        <v>27.6</v>
      </c>
      <c r="BL23" s="188">
        <f>VLOOKUP(A23,DEC2020_RESPONSERATE_COUNTY_TRA!$B$3:$BU$377,72, FALSE)</f>
        <v>27.7</v>
      </c>
      <c r="BM23" s="188">
        <f>VLOOKUP(A23,DEC2020_RESPONSERATE_COUNTY_TRA!$B$3:$BV$377,73, FALSE)</f>
        <v>27.8</v>
      </c>
      <c r="BN23" s="188">
        <f>VLOOKUP(A23,DEC2020_RESPONSERATE_COUNTY_TRA!$B$3:$BW$377,74, FALSE)</f>
        <v>27.8</v>
      </c>
      <c r="BO23" s="188">
        <f>VLOOKUP(A23,DEC2020_RESPONSERATE_COUNTY_TRA!$B$3:$BX$377,75, FALSE)</f>
        <v>27.9</v>
      </c>
      <c r="BP23" s="188">
        <f>VLOOKUP(A23,DEC2020_RESPONSERATE_COUNTY_TRA!$B$3:$BY$377,76, FALSE)</f>
        <v>28</v>
      </c>
      <c r="BQ23" s="188">
        <f>VLOOKUP(A23,DEC2020_RESPONSERATE_COUNTY_TRA!$B$3:$BZ$377,77, FALSE)</f>
        <v>28.2</v>
      </c>
      <c r="BR23" s="188">
        <f>VLOOKUP(A23,DEC2020_RESPONSERATE_COUNTY_TRA!$B$3:$CA$377,78, FALSE)</f>
        <v>28.6</v>
      </c>
      <c r="BS23" s="188">
        <f>VLOOKUP(A23,DEC2020_RESPONSERATE_COUNTY_TRA!$B$3:$CB$377,79, FALSE)</f>
        <v>28.8</v>
      </c>
      <c r="BT23" s="188">
        <f>VLOOKUP(A23,DEC2020_RESPONSERATE_COUNTY_TRA!$B$3:$CC$377,80, FALSE)</f>
        <v>29</v>
      </c>
      <c r="BU23" s="188">
        <f>VLOOKUP(A23,DEC2020_RESPONSERATE_COUNTY_TRA!$B$3:$CD$377,81, FALSE)</f>
        <v>29.3</v>
      </c>
      <c r="BV23" s="188">
        <f>VLOOKUP(A23,DEC2020_RESPONSERATE_COUNTY_TRA!$B$3:$CE$377,82, FALSE)</f>
        <v>29.3</v>
      </c>
      <c r="BW23" s="188">
        <f>VLOOKUP(A23,DEC2020_RESPONSERATE_COUNTY_TRA!$B$3:$CF$377,83, FALSE)</f>
        <v>29.5</v>
      </c>
      <c r="BX23" s="188">
        <f>VLOOKUP(A23,DEC2020_RESPONSERATE_COUNTY_TRA!$B$3:$CG$377,84, FALSE)</f>
        <v>29.9</v>
      </c>
      <c r="BY23" s="188">
        <f>VLOOKUP(A23,DEC2020_RESPONSERATE_COUNTY_TRA!$B$3:$CH$377,85, FALSE)</f>
        <v>30.1</v>
      </c>
      <c r="BZ23" s="188">
        <f>VLOOKUP(A23,DEC2020_RESPONSERATE_COUNTY_TRA!$B$3:$CI$377,85, FALSE)</f>
        <v>30.1</v>
      </c>
      <c r="CA23" s="188">
        <f>VLOOKUP(A23,DEC2020_RESPONSERATE_COUNTY_TRA!$B$3:$CJ$377,86, FALSE)</f>
        <v>30.5</v>
      </c>
      <c r="CB23" s="188">
        <f>VLOOKUP(A23,DEC2020_RESPONSERATE_COUNTY_TRA!$B$3:$CK$377,87, FALSE)</f>
        <v>30.5</v>
      </c>
      <c r="CC23" s="188">
        <f t="shared" si="1"/>
        <v>0.19999999999999929</v>
      </c>
      <c r="CD23" s="41">
        <f t="shared" si="2"/>
        <v>2</v>
      </c>
    </row>
    <row r="24" spans="1:82" ht="28.8" x14ac:dyDescent="0.3">
      <c r="A24" s="16" t="s">
        <v>461</v>
      </c>
      <c r="B24" s="16">
        <v>30009000400</v>
      </c>
      <c r="C24" s="17" t="s">
        <v>897</v>
      </c>
      <c r="D24" s="17" t="s">
        <v>1263</v>
      </c>
      <c r="E24" s="17"/>
      <c r="F24" s="95">
        <v>1967</v>
      </c>
      <c r="G24" s="103">
        <v>0.43985161632220454</v>
      </c>
      <c r="H24" s="205">
        <v>2.4943310657596373E-2</v>
      </c>
      <c r="I24" s="193">
        <v>57.7</v>
      </c>
      <c r="J24" s="48">
        <v>64.099999999999994</v>
      </c>
      <c r="K24" s="18">
        <f t="shared" si="3"/>
        <v>35.900000000000006</v>
      </c>
      <c r="L24" s="19">
        <f>VLOOKUP(A24,DEC2020_RESPONSERATE_COUNTY_TRA!$B$3:$I$376, 8, FALSE)</f>
        <v>8.1999999999999993</v>
      </c>
      <c r="M24" s="19">
        <f>VLOOKUP(A24,DEC2020_RESPONSERATE_COUNTY_TRA!$B$3:$J$376, 9, FALSE)</f>
        <v>9.6</v>
      </c>
      <c r="N24" s="19">
        <f>VLOOKUP(A24,DEC2020_RESPONSERATE_COUNTY_TRA!$B$3:$K$376, 10, FALSE)</f>
        <v>10.7</v>
      </c>
      <c r="O24" s="19">
        <f>VLOOKUP(A24,DEC2020_RESPONSERATE_COUNTY_TRA!$B$3:$L$376, 11, FALSE)</f>
        <v>11.7</v>
      </c>
      <c r="P24" s="19">
        <f>VLOOKUP(A24,DEC2020_RESPONSERATE_COUNTY_TRA!$B$3:$M$376, 12, FALSE)</f>
        <v>13.6</v>
      </c>
      <c r="Q24" s="19">
        <f>VLOOKUP(A24,DEC2020_RESPONSERATE_COUNTY_TRA!$B$3:$N$376, 13, FALSE)</f>
        <v>13.8</v>
      </c>
      <c r="R24" s="19">
        <f>VLOOKUP(A24,DEC2020_RESPONSERATE_COUNTY_TRA!$B$3:$O$376, 14, FALSE)</f>
        <v>14.2</v>
      </c>
      <c r="S24" s="19">
        <f>VLOOKUP(A24,DEC2020_RESPONSERATE_COUNTY_TRA!$B$3:$P$376, 15, FALSE)</f>
        <v>14.5</v>
      </c>
      <c r="T24" s="19">
        <f>VLOOKUP(A24,DEC2020_RESPONSERATE_COUNTY_TRA!$B$3:$Q$376, 16, FALSE)</f>
        <v>14.7</v>
      </c>
      <c r="U24" s="19">
        <f>VLOOKUP(A24,DEC2020_RESPONSERATE_COUNTY_TRA!$B$3:$R$376, 17, FALSE)</f>
        <v>15.2</v>
      </c>
      <c r="V24" s="19">
        <f>VLOOKUP(A24,DEC2020_RESPONSERATE_COUNTY_TRA!$B$3:$S$376, 18, FALSE)</f>
        <v>15.3</v>
      </c>
      <c r="W24" s="19">
        <f>VLOOKUP(A24,DEC2020_RESPONSERATE_COUNTY_TRA!$B$3:$T$376, 19, FALSE)</f>
        <v>15.8</v>
      </c>
      <c r="X24" s="19">
        <f>VLOOKUP(A24,DEC2020_RESPONSERATE_COUNTY_TRA!$B$3:$U$376, 20, FALSE)</f>
        <v>16</v>
      </c>
      <c r="Y24" s="19">
        <f>VLOOKUP(A24,DEC2020_RESPONSERATE_COUNTY_TRA!$B$3:$V$376, 21, FALSE)</f>
        <v>16.399999999999999</v>
      </c>
      <c r="Z24" s="19">
        <f>VLOOKUP(A24,DEC2020_RESPONSERATE_COUNTY_TRA!$B$3:$W$376, 22, FALSE)</f>
        <v>16.8</v>
      </c>
      <c r="AA24" s="19">
        <f>VLOOKUP(A24,DEC2020_RESPONSERATE_COUNTY_TRA!$B$3:$X$376, 23, FALSE)</f>
        <v>17.100000000000001</v>
      </c>
      <c r="AB24" s="19">
        <f>VLOOKUP(A24,DEC2020_RESPONSERATE_COUNTY_TRA!$B$3:$Y$376, 24, FALSE)</f>
        <v>17.3</v>
      </c>
      <c r="AC24" s="19">
        <f>VLOOKUP(A24,DEC2020_RESPONSERATE_COUNTY_TRA!$B$3:$Z$376, 25, FALSE)</f>
        <v>18.3</v>
      </c>
      <c r="AD24" s="19">
        <f>VLOOKUP(A24,DEC2020_RESPONSERATE_COUNTY_TRA!$B$3:$AC$376, 26, FALSE)</f>
        <v>18.3</v>
      </c>
      <c r="AE24" s="19">
        <f>VLOOKUP(A24,DEC2020_RESPONSERATE_COUNTY_TRA!$B$3:$AD$376, 27, FALSE)</f>
        <v>18.399999999999999</v>
      </c>
      <c r="AF24" s="19">
        <f>VLOOKUP(A24,DEC2020_RESPONSERATE_COUNTY_TRA!$B$3:$AE$376, 28, FALSE)</f>
        <v>18.899999999999999</v>
      </c>
      <c r="AG24" s="19">
        <f>VLOOKUP(A24,DEC2020_RESPONSERATE_COUNTY_TRA!$B$3:$AF$376, 29, FALSE)</f>
        <v>19.8</v>
      </c>
      <c r="AH24" s="19">
        <f>VLOOKUP(A24,DEC2020_RESPONSERATE_COUNTY_TRA!$B$3:$AG$376, 30, FALSE)</f>
        <v>19.899999999999999</v>
      </c>
      <c r="AI24" s="19">
        <f>VLOOKUP(A24,DEC2020_RESPONSERATE_COUNTY_TRA!$B$3:$AF$376, 31, FALSE)</f>
        <v>20</v>
      </c>
      <c r="AJ24" s="19">
        <f>VLOOKUP(A24,DEC2020_RESPONSERATE_COUNTY_TRA!$B$3:$AG$376, 32, FALSE)</f>
        <v>20.2</v>
      </c>
      <c r="AK24" s="19">
        <f>VLOOKUP(A24,DEC2020_RESPONSERATE_COUNTY_TRA!$B$3:$CP$376, 33, FALSE)</f>
        <v>20.5</v>
      </c>
      <c r="AL24" s="19">
        <f>VLOOKUP(A24,DEC2020_RESPONSERATE_COUNTY_TRA!$B$3:$AR$376,43, FALSE)</f>
        <v>21.9</v>
      </c>
      <c r="AM24" s="19">
        <f>VLOOKUP(A24,DEC2020_RESPONSERATE_COUNTY_TRA!$B$3:$AS$376,44, FALSE)</f>
        <v>21.9</v>
      </c>
      <c r="AN24" s="19">
        <f>VLOOKUP(A24,DEC2020_RESPONSERATE_COUNTY_TRA!$B$3:$AW$376,48, FALSE)</f>
        <v>22.4</v>
      </c>
      <c r="AO24" s="19">
        <f>VLOOKUP(A24,DEC2020_RESPONSERATE_COUNTY_TRA!$B$3:$AX$376,49, FALSE)</f>
        <v>22.4</v>
      </c>
      <c r="AP24" s="19">
        <f>VLOOKUP(A24,DEC2020_RESPONSERATE_COUNTY_TRA!$B$3:$AY$376,49, FALSE)</f>
        <v>22.4</v>
      </c>
      <c r="AQ24" s="19">
        <f>VLOOKUP(A24,DEC2020_RESPONSERATE_COUNTY_TRA!$B$3:$AZ$376,50, FALSE)</f>
        <v>22.4</v>
      </c>
      <c r="AR24" s="19">
        <f>VLOOKUP(A24,DEC2020_RESPONSERATE_COUNTY_TRA!$B$3:$BA$376,51, FALSE)</f>
        <v>22.4</v>
      </c>
      <c r="AS24" s="19">
        <f>VLOOKUP(A24,DEC2020_RESPONSERATE_COUNTY_TRA!$B$3:$BB$376,53, FALSE)</f>
        <v>22.4</v>
      </c>
      <c r="AT24" s="19">
        <f>VLOOKUP(A24,DEC2020_RESPONSERATE_COUNTY_TRA!$B$3:$BC$376,54, FALSE)</f>
        <v>22.4</v>
      </c>
      <c r="AU24" s="19">
        <f>VLOOKUP(A24,DEC2020_RESPONSERATE_COUNTY_TRA!$B$3:$BD$376,55, FALSE)</f>
        <v>22.5</v>
      </c>
      <c r="AV24" s="19">
        <f>VLOOKUP(A24,DEC2020_RESPONSERATE_COUNTY_TRA!$B$3:$BE$376,56, FALSE)</f>
        <v>22.5</v>
      </c>
      <c r="AW24" s="19">
        <f>VLOOKUP(A24,DEC2020_RESPONSERATE_COUNTY_TRA!$B$3:$BF$376,57, FALSE)</f>
        <v>22.5</v>
      </c>
      <c r="AX24" s="19">
        <f>VLOOKUP(A24,DEC2020_RESPONSERATE_COUNTY_TRA!$B$3:$BG$376,58, FALSE)</f>
        <v>29</v>
      </c>
      <c r="AY24" s="19">
        <f>VLOOKUP(A24,DEC2020_RESPONSERATE_COUNTY_TRA!$B$3:$BH$376,59, FALSE)</f>
        <v>29.1</v>
      </c>
      <c r="AZ24" s="19">
        <f>VLOOKUP(A24,DEC2020_RESPONSERATE_COUNTY_TRA!$B$3:$BI$376,60, FALSE)</f>
        <v>29.1</v>
      </c>
      <c r="BA24" s="19">
        <f>VLOOKUP(A24,DEC2020_RESPONSERATE_COUNTY_TRA!$B$3:$BJ$376,61, FALSE)</f>
        <v>29.2</v>
      </c>
      <c r="BB24" s="19">
        <f>VLOOKUP(A24,DEC2020_RESPONSERATE_COUNTY_TRA!$B$3:$BK$376,62, FALSE)</f>
        <v>29.3</v>
      </c>
      <c r="BC24" s="19">
        <f>VLOOKUP(A24,DEC2020_RESPONSERATE_COUNTY_TRA!$B$3:$BL$376,63, FALSE)</f>
        <v>29.4</v>
      </c>
      <c r="BD24" s="19">
        <f>VLOOKUP(A24,DEC2020_RESPONSERATE_COUNTY_TRA!$B$3:$BM$376,64, FALSE)</f>
        <v>29.5</v>
      </c>
      <c r="BE24" s="19">
        <f>VLOOKUP(A24,DEC2020_RESPONSERATE_COUNTY_TRA!$B$3:$BN$376,65, FALSE)</f>
        <v>29.5</v>
      </c>
      <c r="BF24" s="19">
        <f>VLOOKUP(A24,DEC2020_RESPONSERATE_COUNTY_TRA!$B$3:$BO$376,66, FALSE)</f>
        <v>29.5</v>
      </c>
      <c r="BG24" s="19">
        <f>VLOOKUP(A24,DEC2020_RESPONSERATE_COUNTY_TRA!$B$3:$BP$376,67, FALSE)</f>
        <v>29.5</v>
      </c>
      <c r="BH24" s="19">
        <f>VLOOKUP(A24,DEC2020_RESPONSERATE_COUNTY_TRA!$B$3:$BQ$376,68, FALSE)</f>
        <v>29.7</v>
      </c>
      <c r="BI24" s="19">
        <f>VLOOKUP(A24,DEC2020_RESPONSERATE_COUNTY_TRA!$B$3:$BR$376,69, FALSE)</f>
        <v>29.7</v>
      </c>
      <c r="BJ24" s="19">
        <f>VLOOKUP(A24,DEC2020_RESPONSERATE_COUNTY_TRA!$B$3:$BS$376,70, FALSE)</f>
        <v>29.7</v>
      </c>
      <c r="BK24" s="19">
        <f>VLOOKUP(A24,DEC2020_RESPONSERATE_COUNTY_TRA!$B$3:$BT$376,71, FALSE)</f>
        <v>29.7</v>
      </c>
      <c r="BL24" s="19">
        <f>VLOOKUP(A24,DEC2020_RESPONSERATE_COUNTY_TRA!$B$3:$BU$377,72, FALSE)</f>
        <v>29.8</v>
      </c>
      <c r="BM24" s="19">
        <f>VLOOKUP(A24,DEC2020_RESPONSERATE_COUNTY_TRA!$B$3:$BV$377,73, FALSE)</f>
        <v>29.9</v>
      </c>
      <c r="BN24" s="19">
        <f>VLOOKUP(A24,DEC2020_RESPONSERATE_COUNTY_TRA!$B$3:$BW$377,74, FALSE)</f>
        <v>30.1</v>
      </c>
      <c r="BO24" s="19">
        <f>VLOOKUP(A24,DEC2020_RESPONSERATE_COUNTY_TRA!$B$3:$BX$377,75, FALSE)</f>
        <v>30.1</v>
      </c>
      <c r="BP24" s="19">
        <f>VLOOKUP(A24,DEC2020_RESPONSERATE_COUNTY_TRA!$B$3:$BY$377,76, FALSE)</f>
        <v>30.2</v>
      </c>
      <c r="BQ24" s="19">
        <f>VLOOKUP(A24,DEC2020_RESPONSERATE_COUNTY_TRA!$B$3:$BZ$377,77, FALSE)</f>
        <v>30.2</v>
      </c>
      <c r="BR24" s="19">
        <f>VLOOKUP(A24,DEC2020_RESPONSERATE_COUNTY_TRA!$B$3:$CA$377,78, FALSE)</f>
        <v>30.3</v>
      </c>
      <c r="BS24" s="19">
        <f>VLOOKUP(A24,DEC2020_RESPONSERATE_COUNTY_TRA!$B$3:$CB$377,79, FALSE)</f>
        <v>30.4</v>
      </c>
      <c r="BT24" s="19">
        <f>VLOOKUP(A24,DEC2020_RESPONSERATE_COUNTY_TRA!$B$3:$CC$377,80, FALSE)</f>
        <v>30.5</v>
      </c>
      <c r="BU24" s="19">
        <f>VLOOKUP(A24,DEC2020_RESPONSERATE_COUNTY_TRA!$B$3:$CD$377,81, FALSE)</f>
        <v>30.7</v>
      </c>
      <c r="BV24" s="19">
        <f>VLOOKUP(A24,DEC2020_RESPONSERATE_COUNTY_TRA!$B$3:$CE$377,82, FALSE)</f>
        <v>30.7</v>
      </c>
      <c r="BW24" s="19">
        <f>VLOOKUP(A24,DEC2020_RESPONSERATE_COUNTY_TRA!$B$3:$CF$377,83, FALSE)</f>
        <v>30.7</v>
      </c>
      <c r="BX24" s="19">
        <f>VLOOKUP(A24,DEC2020_RESPONSERATE_COUNTY_TRA!$B$3:$CG$377,84, FALSE)</f>
        <v>30.7</v>
      </c>
      <c r="BY24" s="19">
        <f>VLOOKUP(A24,DEC2020_RESPONSERATE_COUNTY_TRA!$B$3:$CH$377,85, FALSE)</f>
        <v>30.8</v>
      </c>
      <c r="BZ24" s="19">
        <f>VLOOKUP(A24,DEC2020_RESPONSERATE_COUNTY_TRA!$B$3:$CI$377,85, FALSE)</f>
        <v>30.8</v>
      </c>
      <c r="CA24" s="19">
        <f>VLOOKUP(A24,DEC2020_RESPONSERATE_COUNTY_TRA!$B$3:$CJ$377,86, FALSE)</f>
        <v>30.8</v>
      </c>
      <c r="CB24" s="19">
        <f>VLOOKUP(A24,DEC2020_RESPONSERATE_COUNTY_TRA!$B$3:$CK$377,87, FALSE)</f>
        <v>30.8</v>
      </c>
      <c r="CC24" s="19">
        <f t="shared" si="1"/>
        <v>0</v>
      </c>
      <c r="CD24" s="41">
        <f t="shared" si="2"/>
        <v>2</v>
      </c>
    </row>
    <row r="25" spans="1:82" ht="29.4" thickBot="1" x14ac:dyDescent="0.35">
      <c r="A25" s="21" t="s">
        <v>463</v>
      </c>
      <c r="B25" s="21">
        <v>30009000500</v>
      </c>
      <c r="C25" s="22" t="s">
        <v>899</v>
      </c>
      <c r="D25" s="22" t="s">
        <v>1264</v>
      </c>
      <c r="E25" s="22"/>
      <c r="F25" s="96">
        <v>813</v>
      </c>
      <c r="G25" s="104">
        <v>0.19423558897243107</v>
      </c>
      <c r="H25" s="206">
        <v>2.9562982005141389E-2</v>
      </c>
      <c r="I25" s="194">
        <v>52.3</v>
      </c>
      <c r="J25" s="49">
        <v>59.5</v>
      </c>
      <c r="K25" s="23">
        <f t="shared" si="3"/>
        <v>40.5</v>
      </c>
      <c r="L25" s="24">
        <f>VLOOKUP(A25,DEC2020_RESPONSERATE_COUNTY_TRA!$B$3:$I$376, 8, FALSE)</f>
        <v>15.3</v>
      </c>
      <c r="M25" s="24">
        <f>VLOOKUP(A25,DEC2020_RESPONSERATE_COUNTY_TRA!$B$3:$J$376, 9, FALSE)</f>
        <v>16.2</v>
      </c>
      <c r="N25" s="24">
        <f>VLOOKUP(A25,DEC2020_RESPONSERATE_COUNTY_TRA!$B$3:$K$376, 10, FALSE)</f>
        <v>17.899999999999999</v>
      </c>
      <c r="O25" s="24">
        <f>VLOOKUP(A25,DEC2020_RESPONSERATE_COUNTY_TRA!$B$3:$L$376, 11, FALSE)</f>
        <v>19.399999999999999</v>
      </c>
      <c r="P25" s="24">
        <f>VLOOKUP(A25,DEC2020_RESPONSERATE_COUNTY_TRA!$B$3:$M$376, 12, FALSE)</f>
        <v>21.5</v>
      </c>
      <c r="Q25" s="24">
        <f>VLOOKUP(A25,DEC2020_RESPONSERATE_COUNTY_TRA!$B$3:$N$376, 13, FALSE)</f>
        <v>21.6</v>
      </c>
      <c r="R25" s="24">
        <f>VLOOKUP(A25,DEC2020_RESPONSERATE_COUNTY_TRA!$B$3:$O$376, 14, FALSE)</f>
        <v>21.6</v>
      </c>
      <c r="S25" s="24">
        <f>VLOOKUP(A25,DEC2020_RESPONSERATE_COUNTY_TRA!$B$3:$P$376, 15, FALSE)</f>
        <v>22</v>
      </c>
      <c r="T25" s="24">
        <f>VLOOKUP(A25,DEC2020_RESPONSERATE_COUNTY_TRA!$B$3:$Q$376, 16, FALSE)</f>
        <v>22.6</v>
      </c>
      <c r="U25" s="24">
        <f>VLOOKUP(A25,DEC2020_RESPONSERATE_COUNTY_TRA!$B$3:$R$376, 17, FALSE)</f>
        <v>23.4</v>
      </c>
      <c r="V25" s="24">
        <f>VLOOKUP(A25,DEC2020_RESPONSERATE_COUNTY_TRA!$B$3:$S$376, 18, FALSE)</f>
        <v>23.4</v>
      </c>
      <c r="W25" s="24">
        <f>VLOOKUP(A25,DEC2020_RESPONSERATE_COUNTY_TRA!$B$3:$T$376, 19, FALSE)</f>
        <v>23.8</v>
      </c>
      <c r="X25" s="24">
        <f>VLOOKUP(A25,DEC2020_RESPONSERATE_COUNTY_TRA!$B$3:$U$376, 20, FALSE)</f>
        <v>23.9</v>
      </c>
      <c r="Y25" s="24">
        <f>VLOOKUP(A25,DEC2020_RESPONSERATE_COUNTY_TRA!$B$3:$V$376, 21, FALSE)</f>
        <v>24.1</v>
      </c>
      <c r="Z25" s="24">
        <f>VLOOKUP(A25,DEC2020_RESPONSERATE_COUNTY_TRA!$B$3:$W$376, 22, FALSE)</f>
        <v>24.4</v>
      </c>
      <c r="AA25" s="24">
        <f>VLOOKUP(A25,DEC2020_RESPONSERATE_COUNTY_TRA!$B$3:$X$376, 23, FALSE)</f>
        <v>24.4</v>
      </c>
      <c r="AB25" s="24">
        <f>VLOOKUP(A25,DEC2020_RESPONSERATE_COUNTY_TRA!$B$3:$Y$376, 24, FALSE)</f>
        <v>24.5</v>
      </c>
      <c r="AC25" s="24">
        <f>VLOOKUP(A25,DEC2020_RESPONSERATE_COUNTY_TRA!$B$3:$Z$376, 25, FALSE)</f>
        <v>24.9</v>
      </c>
      <c r="AD25" s="24">
        <f>VLOOKUP(A25,DEC2020_RESPONSERATE_COUNTY_TRA!$B$3:$AC$376, 26, FALSE)</f>
        <v>24.9</v>
      </c>
      <c r="AE25" s="24">
        <f>VLOOKUP(A25,DEC2020_RESPONSERATE_COUNTY_TRA!$B$3:$AD$376, 27, FALSE)</f>
        <v>25</v>
      </c>
      <c r="AF25" s="24">
        <f>VLOOKUP(A25,DEC2020_RESPONSERATE_COUNTY_TRA!$B$3:$AE$376, 28, FALSE)</f>
        <v>25.4</v>
      </c>
      <c r="AG25" s="24">
        <f>VLOOKUP(A25,DEC2020_RESPONSERATE_COUNTY_TRA!$B$3:$AF$376, 29, FALSE)</f>
        <v>26</v>
      </c>
      <c r="AH25" s="24">
        <f>VLOOKUP(A25,DEC2020_RESPONSERATE_COUNTY_TRA!$B$3:$AG$376, 30, FALSE)</f>
        <v>26.1</v>
      </c>
      <c r="AI25" s="24">
        <f>VLOOKUP(A25,DEC2020_RESPONSERATE_COUNTY_TRA!$B$3:$AF$376, 31, FALSE)</f>
        <v>26.1</v>
      </c>
      <c r="AJ25" s="24">
        <f>VLOOKUP(A25,DEC2020_RESPONSERATE_COUNTY_TRA!$B$3:$AG$376, 32, FALSE)</f>
        <v>26.3</v>
      </c>
      <c r="AK25" s="24">
        <f>VLOOKUP(A25,DEC2020_RESPONSERATE_COUNTY_TRA!$B$3:$CP$376, 33, FALSE)</f>
        <v>26.3</v>
      </c>
      <c r="AL25" s="24">
        <f>VLOOKUP(A25,DEC2020_RESPONSERATE_COUNTY_TRA!$B$3:$AR$376,43, FALSE)</f>
        <v>27.3</v>
      </c>
      <c r="AM25" s="24">
        <f>VLOOKUP(A25,DEC2020_RESPONSERATE_COUNTY_TRA!$B$3:$AS$376,44, FALSE)</f>
        <v>27.3</v>
      </c>
      <c r="AN25" s="24">
        <f>VLOOKUP(A25,DEC2020_RESPONSERATE_COUNTY_TRA!$B$3:$AW$376,48, FALSE)</f>
        <v>27.4</v>
      </c>
      <c r="AO25" s="24">
        <f>VLOOKUP(A25,DEC2020_RESPONSERATE_COUNTY_TRA!$B$3:$AX$376,49, FALSE)</f>
        <v>27.4</v>
      </c>
      <c r="AP25" s="24">
        <f>VLOOKUP(A25,DEC2020_RESPONSERATE_COUNTY_TRA!$B$3:$AY$376,49, FALSE)</f>
        <v>27.4</v>
      </c>
      <c r="AQ25" s="24">
        <f>VLOOKUP(A25,DEC2020_RESPONSERATE_COUNTY_TRA!$B$3:$AZ$376,50, FALSE)</f>
        <v>27.4</v>
      </c>
      <c r="AR25" s="24">
        <f>VLOOKUP(A25,DEC2020_RESPONSERATE_COUNTY_TRA!$B$3:$BA$376,51, FALSE)</f>
        <v>27.4</v>
      </c>
      <c r="AS25" s="24">
        <f>VLOOKUP(A25,DEC2020_RESPONSERATE_COUNTY_TRA!$B$3:$BB$376,53, FALSE)</f>
        <v>27.4</v>
      </c>
      <c r="AT25" s="24">
        <f>VLOOKUP(A25,DEC2020_RESPONSERATE_COUNTY_TRA!$B$3:$BC$376,54, FALSE)</f>
        <v>27.5</v>
      </c>
      <c r="AU25" s="24">
        <f>VLOOKUP(A25,DEC2020_RESPONSERATE_COUNTY_TRA!$B$3:$BD$376,55, FALSE)</f>
        <v>27.6</v>
      </c>
      <c r="AV25" s="24">
        <f>VLOOKUP(A25,DEC2020_RESPONSERATE_COUNTY_TRA!$B$3:$BE$376,56, FALSE)</f>
        <v>27.7</v>
      </c>
      <c r="AW25" s="24">
        <f>VLOOKUP(A25,DEC2020_RESPONSERATE_COUNTY_TRA!$B$3:$BF$376,57, FALSE)</f>
        <v>27.7</v>
      </c>
      <c r="AX25" s="24">
        <f>VLOOKUP(A25,DEC2020_RESPONSERATE_COUNTY_TRA!$B$3:$BG$376,58, FALSE)</f>
        <v>40.4</v>
      </c>
      <c r="AY25" s="24">
        <f>VLOOKUP(A25,DEC2020_RESPONSERATE_COUNTY_TRA!$B$3:$BH$376,59, FALSE)</f>
        <v>40.4</v>
      </c>
      <c r="AZ25" s="24">
        <f>VLOOKUP(A25,DEC2020_RESPONSERATE_COUNTY_TRA!$B$3:$BI$376,60, FALSE)</f>
        <v>40.4</v>
      </c>
      <c r="BA25" s="24">
        <f>VLOOKUP(A25,DEC2020_RESPONSERATE_COUNTY_TRA!$B$3:$BJ$376,61, FALSE)</f>
        <v>40.6</v>
      </c>
      <c r="BB25" s="24">
        <f>VLOOKUP(A25,DEC2020_RESPONSERATE_COUNTY_TRA!$B$3:$BK$376,62, FALSE)</f>
        <v>40.6</v>
      </c>
      <c r="BC25" s="24">
        <f>VLOOKUP(A25,DEC2020_RESPONSERATE_COUNTY_TRA!$B$3:$BL$376,63, FALSE)</f>
        <v>40.6</v>
      </c>
      <c r="BD25" s="24">
        <f>VLOOKUP(A25,DEC2020_RESPONSERATE_COUNTY_TRA!$B$3:$BM$376,64, FALSE)</f>
        <v>40.6</v>
      </c>
      <c r="BE25" s="24">
        <f>VLOOKUP(A25,DEC2020_RESPONSERATE_COUNTY_TRA!$B$3:$BN$376,65, FALSE)</f>
        <v>40.700000000000003</v>
      </c>
      <c r="BF25" s="24">
        <f>VLOOKUP(A25,DEC2020_RESPONSERATE_COUNTY_TRA!$B$3:$BO$376,66, FALSE)</f>
        <v>40.799999999999997</v>
      </c>
      <c r="BG25" s="24">
        <f>VLOOKUP(A25,DEC2020_RESPONSERATE_COUNTY_TRA!$B$3:$BP$376,67, FALSE)</f>
        <v>40.799999999999997</v>
      </c>
      <c r="BH25" s="24">
        <f>VLOOKUP(A25,DEC2020_RESPONSERATE_COUNTY_TRA!$B$3:$BQ$376,68, FALSE)</f>
        <v>40.9</v>
      </c>
      <c r="BI25" s="24">
        <f>VLOOKUP(A25,DEC2020_RESPONSERATE_COUNTY_TRA!$B$3:$BR$376,69, FALSE)</f>
        <v>40.9</v>
      </c>
      <c r="BJ25" s="24">
        <f>VLOOKUP(A25,DEC2020_RESPONSERATE_COUNTY_TRA!$B$3:$BS$376,70, FALSE)</f>
        <v>41</v>
      </c>
      <c r="BK25" s="24">
        <f>VLOOKUP(A25,DEC2020_RESPONSERATE_COUNTY_TRA!$B$3:$BT$376,71, FALSE)</f>
        <v>41.2</v>
      </c>
      <c r="BL25" s="24">
        <f>VLOOKUP(A25,DEC2020_RESPONSERATE_COUNTY_TRA!$B$3:$BU$377,72, FALSE)</f>
        <v>41.2</v>
      </c>
      <c r="BM25" s="24">
        <f>VLOOKUP(A25,DEC2020_RESPONSERATE_COUNTY_TRA!$B$3:$BV$377,73, FALSE)</f>
        <v>41.2</v>
      </c>
      <c r="BN25" s="24">
        <f>VLOOKUP(A25,DEC2020_RESPONSERATE_COUNTY_TRA!$B$3:$BW$377,74, FALSE)</f>
        <v>41.2</v>
      </c>
      <c r="BO25" s="24">
        <f>VLOOKUP(A25,DEC2020_RESPONSERATE_COUNTY_TRA!$B$3:$BX$377,75, FALSE)</f>
        <v>41.3</v>
      </c>
      <c r="BP25" s="24">
        <f>VLOOKUP(A25,DEC2020_RESPONSERATE_COUNTY_TRA!$B$3:$BY$377,76, FALSE)</f>
        <v>41.3</v>
      </c>
      <c r="BQ25" s="24">
        <f>VLOOKUP(A25,DEC2020_RESPONSERATE_COUNTY_TRA!$B$3:$BZ$377,77, FALSE)</f>
        <v>41.5</v>
      </c>
      <c r="BR25" s="24">
        <f>VLOOKUP(A25,DEC2020_RESPONSERATE_COUNTY_TRA!$B$3:$CA$377,78, FALSE)</f>
        <v>41.5</v>
      </c>
      <c r="BS25" s="24">
        <f>VLOOKUP(A25,DEC2020_RESPONSERATE_COUNTY_TRA!$B$3:$CB$377,79, FALSE)</f>
        <v>41.6</v>
      </c>
      <c r="BT25" s="24">
        <f>VLOOKUP(A25,DEC2020_RESPONSERATE_COUNTY_TRA!$B$3:$CC$377,80, FALSE)</f>
        <v>41.6</v>
      </c>
      <c r="BU25" s="24">
        <f>VLOOKUP(A25,DEC2020_RESPONSERATE_COUNTY_TRA!$B$3:$CD$377,81, FALSE)</f>
        <v>41.8</v>
      </c>
      <c r="BV25" s="24">
        <f>VLOOKUP(A25,DEC2020_RESPONSERATE_COUNTY_TRA!$B$3:$CE$377,82, FALSE)</f>
        <v>41.9</v>
      </c>
      <c r="BW25" s="24">
        <f>VLOOKUP(A25,DEC2020_RESPONSERATE_COUNTY_TRA!$B$3:$CF$377,83, FALSE)</f>
        <v>41.9</v>
      </c>
      <c r="BX25" s="24">
        <f>VLOOKUP(A25,DEC2020_RESPONSERATE_COUNTY_TRA!$B$3:$CG$377,84, FALSE)</f>
        <v>41.9</v>
      </c>
      <c r="BY25" s="24">
        <f>VLOOKUP(A25,DEC2020_RESPONSERATE_COUNTY_TRA!$B$3:$CH$377,85, FALSE)</f>
        <v>41.9</v>
      </c>
      <c r="BZ25" s="24">
        <f>VLOOKUP(A25,DEC2020_RESPONSERATE_COUNTY_TRA!$B$3:$CI$377,85, FALSE)</f>
        <v>41.9</v>
      </c>
      <c r="CA25" s="24">
        <f>VLOOKUP(A25,DEC2020_RESPONSERATE_COUNTY_TRA!$B$3:$CJ$377,86, FALSE)</f>
        <v>42</v>
      </c>
      <c r="CB25" s="24">
        <f>VLOOKUP(A25,DEC2020_RESPONSERATE_COUNTY_TRA!$B$3:$CK$377,87, FALSE)</f>
        <v>42.1</v>
      </c>
      <c r="CC25" s="24">
        <f t="shared" si="1"/>
        <v>0.20000000000000284</v>
      </c>
      <c r="CD25" s="42">
        <f t="shared" si="2"/>
        <v>3</v>
      </c>
    </row>
    <row r="26" spans="1:82" ht="18" x14ac:dyDescent="0.35">
      <c r="A26" s="20" t="s">
        <v>13</v>
      </c>
      <c r="B26" s="5"/>
      <c r="C26" s="181" t="s">
        <v>13</v>
      </c>
      <c r="F26" s="180">
        <v>822</v>
      </c>
      <c r="G26" s="199">
        <v>0.19135802469135801</v>
      </c>
      <c r="I26" s="192">
        <v>50.5</v>
      </c>
      <c r="J26" s="91" t="s">
        <v>835</v>
      </c>
      <c r="K26" s="91" t="s">
        <v>835</v>
      </c>
      <c r="L26">
        <f>VLOOKUP(A26,DEC2020_RESPONSERATE_COUNTY_TRA!$B$3:$I$376, 8, FALSE)</f>
        <v>8.8000000000000007</v>
      </c>
      <c r="M26">
        <f>VLOOKUP(A26,DEC2020_RESPONSERATE_COUNTY_TRA!$B$3:$J$376, 9, FALSE)</f>
        <v>9</v>
      </c>
      <c r="N26">
        <f>VLOOKUP(A26,DEC2020_RESPONSERATE_COUNTY_TRA!$B$3:$K$376, 10, FALSE)</f>
        <v>10.1</v>
      </c>
      <c r="O26">
        <f>VLOOKUP(A26,DEC2020_RESPONSERATE_COUNTY_TRA!$B$3:$L$376, 11, FALSE)</f>
        <v>12.3</v>
      </c>
      <c r="P26">
        <f>VLOOKUP(A26,DEC2020_RESPONSERATE_COUNTY_TRA!$B$3:$M$376, 12, FALSE)</f>
        <v>14.2</v>
      </c>
      <c r="Q26" s="61">
        <f>VLOOKUP(A26,DEC2020_RESPONSERATE_COUNTY_TRA!$B$3:$N$376, 13, FALSE)</f>
        <v>14.5</v>
      </c>
      <c r="R26">
        <f>VLOOKUP(A26,DEC2020_RESPONSERATE_COUNTY_TRA!$B$3:$O$376, 14, FALSE)</f>
        <v>15.3</v>
      </c>
      <c r="S26">
        <f>VLOOKUP(A26,DEC2020_RESPONSERATE_COUNTY_TRA!$B$3:$P$376, 15, FALSE)</f>
        <v>16.2</v>
      </c>
      <c r="T26">
        <f>VLOOKUP(A26,DEC2020_RESPONSERATE_COUNTY_TRA!$B$3:$Q$376, 16, FALSE)</f>
        <v>17.100000000000001</v>
      </c>
      <c r="U26" s="61">
        <f>VLOOKUP(A26,DEC2020_RESPONSERATE_COUNTY_TRA!$B$3:$R$376, 17, FALSE)</f>
        <v>18.3</v>
      </c>
      <c r="V26" s="61">
        <f>VLOOKUP(A26,DEC2020_RESPONSERATE_COUNTY_TRA!$B$3:$S$376, 18, FALSE)</f>
        <v>18.7</v>
      </c>
      <c r="W26" s="61">
        <f>VLOOKUP(A26,DEC2020_RESPONSERATE_COUNTY_TRA!$B$3:$T$376, 19, FALSE)</f>
        <v>19.5</v>
      </c>
      <c r="X26" s="61">
        <f>VLOOKUP(A26,DEC2020_RESPONSERATE_COUNTY_TRA!$B$3:$U$376, 20, FALSE)</f>
        <v>19.7</v>
      </c>
      <c r="Y26" s="61">
        <f>VLOOKUP(A26,DEC2020_RESPONSERATE_COUNTY_TRA!$B$3:$V$376, 21, FALSE)</f>
        <v>20</v>
      </c>
      <c r="Z26" s="61">
        <f>VLOOKUP(A26,DEC2020_RESPONSERATE_COUNTY_TRA!$B$3:$W$376, 22, FALSE)</f>
        <v>20.5</v>
      </c>
      <c r="AA26" s="61">
        <f>VLOOKUP(A26,DEC2020_RESPONSERATE_COUNTY_TRA!$B$3:$X$376, 23, FALSE)</f>
        <v>20.6</v>
      </c>
      <c r="AB26" s="61">
        <f>VLOOKUP(A26,DEC2020_RESPONSERATE_COUNTY_TRA!$B$3:$Y$376, 24, FALSE)</f>
        <v>20.8</v>
      </c>
      <c r="AC26" s="61">
        <f>VLOOKUP(A26,DEC2020_RESPONSERATE_COUNTY_TRA!$B$3:$Z$376, 25, FALSE)</f>
        <v>21.4</v>
      </c>
      <c r="AD26" s="61">
        <f>VLOOKUP(A26,DEC2020_RESPONSERATE_COUNTY_TRA!$B$3:$AC$376, 26, FALSE)</f>
        <v>21.5</v>
      </c>
      <c r="AE26" s="188">
        <f>VLOOKUP(A26,DEC2020_RESPONSERATE_COUNTY_TRA!$B$3:$AD$376, 27, FALSE)</f>
        <v>21.7</v>
      </c>
      <c r="AF26" s="188">
        <f>VLOOKUP(A26,DEC2020_RESPONSERATE_COUNTY_TRA!$B$3:$AE$376, 28, FALSE)</f>
        <v>21.9</v>
      </c>
      <c r="AG26" s="188">
        <f>VLOOKUP(A26,DEC2020_RESPONSERATE_COUNTY_TRA!$B$3:$AF$376, 29, FALSE)</f>
        <v>22.1</v>
      </c>
      <c r="AH26" s="188">
        <f>VLOOKUP(A26,DEC2020_RESPONSERATE_COUNTY_TRA!$B$3:$AG$376, 30, FALSE)</f>
        <v>22.1</v>
      </c>
      <c r="AI26" s="188">
        <f>VLOOKUP(A26,DEC2020_RESPONSERATE_COUNTY_TRA!$B$3:$AF$376, 31, FALSE)</f>
        <v>22.3</v>
      </c>
      <c r="AJ26" s="188">
        <f>VLOOKUP(A26,DEC2020_RESPONSERATE_COUNTY_TRA!$B$3:$AG$376, 32, FALSE)</f>
        <v>22.3</v>
      </c>
      <c r="AK26" s="188">
        <f>VLOOKUP(A26,DEC2020_RESPONSERATE_COUNTY_TRA!$B$3:$CP$376, 33, FALSE)</f>
        <v>22.4</v>
      </c>
      <c r="AL26" s="188">
        <f>VLOOKUP(A26,DEC2020_RESPONSERATE_COUNTY_TRA!$B$3:$AR$376,43, FALSE)</f>
        <v>24.5</v>
      </c>
      <c r="AM26" s="188">
        <f>VLOOKUP(A26,DEC2020_RESPONSERATE_COUNTY_TRA!$B$3:$AS$376,44, FALSE)</f>
        <v>24.5</v>
      </c>
      <c r="AN26" s="188">
        <f>VLOOKUP(A26,DEC2020_RESPONSERATE_COUNTY_TRA!$B$3:$AW$376,48, FALSE)</f>
        <v>24.5</v>
      </c>
      <c r="AO26" s="188">
        <f>VLOOKUP(A26,DEC2020_RESPONSERATE_COUNTY_TRA!$B$3:$AX$376,49, FALSE)</f>
        <v>24.5</v>
      </c>
      <c r="AP26" s="188">
        <f>VLOOKUP(A26,DEC2020_RESPONSERATE_COUNTY_TRA!$B$3:$AY$376,49, FALSE)</f>
        <v>24.5</v>
      </c>
      <c r="AQ26" s="188">
        <f>VLOOKUP(A26,DEC2020_RESPONSERATE_COUNTY_TRA!$B$3:$AZ$376,50, FALSE)</f>
        <v>24.5</v>
      </c>
      <c r="AR26" s="188">
        <f>VLOOKUP(A26,DEC2020_RESPONSERATE_COUNTY_TRA!$B$3:$BA$376,51, FALSE)</f>
        <v>24.5</v>
      </c>
      <c r="AS26" s="188">
        <f>VLOOKUP(A26,DEC2020_RESPONSERATE_COUNTY_TRA!$B$3:$BB$376,53, FALSE)</f>
        <v>24.6</v>
      </c>
      <c r="AT26" s="188">
        <f>VLOOKUP(A26,DEC2020_RESPONSERATE_COUNTY_TRA!$B$3:$BC$376,54, FALSE)</f>
        <v>24.6</v>
      </c>
      <c r="AU26" s="188">
        <f>VLOOKUP(A26,DEC2020_RESPONSERATE_COUNTY_TRA!$B$3:$BD$376,55, FALSE)</f>
        <v>24.6</v>
      </c>
      <c r="AV26" s="188">
        <f>VLOOKUP(A26,DEC2020_RESPONSERATE_COUNTY_TRA!$B$3:$BE$376,56, FALSE)</f>
        <v>24.7</v>
      </c>
      <c r="AW26" s="188">
        <f>VLOOKUP(A26,DEC2020_RESPONSERATE_COUNTY_TRA!$B$3:$BF$376,57, FALSE)</f>
        <v>24.7</v>
      </c>
      <c r="AX26" s="188">
        <f>VLOOKUP(A26,DEC2020_RESPONSERATE_COUNTY_TRA!$B$3:$BG$376,58, FALSE)</f>
        <v>35.6</v>
      </c>
      <c r="AY26" s="188">
        <f>VLOOKUP(A26,DEC2020_RESPONSERATE_COUNTY_TRA!$B$3:$BH$376,59, FALSE)</f>
        <v>35.6</v>
      </c>
      <c r="AZ26" s="188">
        <f>VLOOKUP(A26,DEC2020_RESPONSERATE_COUNTY_TRA!$B$3:$BI$376,60, FALSE)</f>
        <v>35.799999999999997</v>
      </c>
      <c r="BA26" s="188">
        <f>VLOOKUP(A26,DEC2020_RESPONSERATE_COUNTY_TRA!$B$3:$BJ$376,61, FALSE)</f>
        <v>35.9</v>
      </c>
      <c r="BB26" s="188">
        <f>VLOOKUP(A26,DEC2020_RESPONSERATE_COUNTY_TRA!$B$3:$BK$376,62, FALSE)</f>
        <v>35.9</v>
      </c>
      <c r="BC26" s="188">
        <f>VLOOKUP(A26,DEC2020_RESPONSERATE_COUNTY_TRA!$B$3:$BL$376,63, FALSE)</f>
        <v>36.1</v>
      </c>
      <c r="BD26" s="188">
        <f>VLOOKUP(A26,DEC2020_RESPONSERATE_COUNTY_TRA!$B$3:$BM$376,64, FALSE)</f>
        <v>36.200000000000003</v>
      </c>
      <c r="BE26" s="188">
        <f>VLOOKUP(A26,DEC2020_RESPONSERATE_COUNTY_TRA!$B$3:$BN$376,65, FALSE)</f>
        <v>36.200000000000003</v>
      </c>
      <c r="BF26" s="188">
        <f>VLOOKUP(A26,DEC2020_RESPONSERATE_COUNTY_TRA!$B$3:$BO$376,66, FALSE)</f>
        <v>36.200000000000003</v>
      </c>
      <c r="BG26" s="188">
        <f>VLOOKUP(A26,DEC2020_RESPONSERATE_COUNTY_TRA!$B$3:$BP$376,67, FALSE)</f>
        <v>36.200000000000003</v>
      </c>
      <c r="BH26" s="188">
        <f>VLOOKUP(A26,DEC2020_RESPONSERATE_COUNTY_TRA!$B$3:$BQ$376,68, FALSE)</f>
        <v>36.200000000000003</v>
      </c>
      <c r="BI26" s="188">
        <f>VLOOKUP(A26,DEC2020_RESPONSERATE_COUNTY_TRA!$B$3:$BR$376,69, FALSE)</f>
        <v>36.200000000000003</v>
      </c>
      <c r="BJ26" s="188">
        <f>VLOOKUP(A26,DEC2020_RESPONSERATE_COUNTY_TRA!$B$3:$BS$376,70, FALSE)</f>
        <v>36.200000000000003</v>
      </c>
      <c r="BK26" s="188">
        <f>VLOOKUP(A26,DEC2020_RESPONSERATE_COUNTY_TRA!$B$3:$BT$376,71, FALSE)</f>
        <v>36.299999999999997</v>
      </c>
      <c r="BL26" s="188">
        <f>VLOOKUP(A26,DEC2020_RESPONSERATE_COUNTY_TRA!$B$3:$BU$377,72, FALSE)</f>
        <v>36.299999999999997</v>
      </c>
      <c r="BM26" s="188">
        <f>VLOOKUP(A26,DEC2020_RESPONSERATE_COUNTY_TRA!$B$3:$BV$377,73, FALSE)</f>
        <v>36.299999999999997</v>
      </c>
      <c r="BN26" s="188">
        <f>VLOOKUP(A26,DEC2020_RESPONSERATE_COUNTY_TRA!$B$3:$BW$377,74, FALSE)</f>
        <v>36.4</v>
      </c>
      <c r="BO26" s="188">
        <f>VLOOKUP(A26,DEC2020_RESPONSERATE_COUNTY_TRA!$B$3:$BX$377,75, FALSE)</f>
        <v>36.4</v>
      </c>
      <c r="BP26" s="188">
        <f>VLOOKUP(A26,DEC2020_RESPONSERATE_COUNTY_TRA!$B$3:$BY$377,76, FALSE)</f>
        <v>36.5</v>
      </c>
      <c r="BQ26" s="188">
        <f>VLOOKUP(A26,DEC2020_RESPONSERATE_COUNTY_TRA!$B$3:$BZ$377,77, FALSE)</f>
        <v>36.6</v>
      </c>
      <c r="BR26" s="188">
        <f>VLOOKUP(A26,DEC2020_RESPONSERATE_COUNTY_TRA!$B$3:$CA$377,78, FALSE)</f>
        <v>36.6</v>
      </c>
      <c r="BS26" s="188">
        <f>VLOOKUP(A26,DEC2020_RESPONSERATE_COUNTY_TRA!$B$3:$CB$377,79, FALSE)</f>
        <v>36.700000000000003</v>
      </c>
      <c r="BT26" s="188">
        <f>VLOOKUP(A26,DEC2020_RESPONSERATE_COUNTY_TRA!$B$3:$CC$377,80, FALSE)</f>
        <v>36.700000000000003</v>
      </c>
      <c r="BU26" s="188">
        <f>VLOOKUP(A26,DEC2020_RESPONSERATE_COUNTY_TRA!$B$3:$CD$377,81, FALSE)</f>
        <v>36.799999999999997</v>
      </c>
      <c r="BV26" s="188">
        <f>VLOOKUP(A26,DEC2020_RESPONSERATE_COUNTY_TRA!$B$3:$CE$377,82, FALSE)</f>
        <v>37.1</v>
      </c>
      <c r="BW26" s="188">
        <f>VLOOKUP(A26,DEC2020_RESPONSERATE_COUNTY_TRA!$B$3:$CF$377,83, FALSE)</f>
        <v>37.200000000000003</v>
      </c>
      <c r="BX26" s="188">
        <f>VLOOKUP(A26,DEC2020_RESPONSERATE_COUNTY_TRA!$B$3:$CG$377,84, FALSE)</f>
        <v>37.200000000000003</v>
      </c>
      <c r="BY26" s="188">
        <f>VLOOKUP(A26,DEC2020_RESPONSERATE_COUNTY_TRA!$B$3:$CH$377,85, FALSE)</f>
        <v>37.200000000000003</v>
      </c>
      <c r="BZ26" s="188">
        <f>VLOOKUP(A26,DEC2020_RESPONSERATE_COUNTY_TRA!$B$3:$CI$377,85, FALSE)</f>
        <v>37.200000000000003</v>
      </c>
      <c r="CA26" s="188">
        <f>VLOOKUP(A26,DEC2020_RESPONSERATE_COUNTY_TRA!$B$3:$CJ$377,86, FALSE)</f>
        <v>37.299999999999997</v>
      </c>
      <c r="CB26" s="188">
        <f>VLOOKUP(A26,DEC2020_RESPONSERATE_COUNTY_TRA!$B$3:$CK$377,87, FALSE)</f>
        <v>37.4</v>
      </c>
      <c r="CC26" s="188">
        <f t="shared" si="1"/>
        <v>0.10000000000000142</v>
      </c>
      <c r="CD26" s="41">
        <f t="shared" si="2"/>
        <v>2</v>
      </c>
    </row>
    <row r="27" spans="1:82" ht="15" thickBot="1" x14ac:dyDescent="0.35">
      <c r="A27" s="21" t="s">
        <v>465</v>
      </c>
      <c r="B27" s="21">
        <v>30011000300</v>
      </c>
      <c r="C27" s="22" t="s">
        <v>901</v>
      </c>
      <c r="D27" s="22" t="s">
        <v>1265</v>
      </c>
      <c r="E27" s="22"/>
      <c r="F27" s="96">
        <v>822</v>
      </c>
      <c r="G27" s="104">
        <v>0.31358024691358027</v>
      </c>
      <c r="H27" s="206">
        <v>2.503793626707132E-2</v>
      </c>
      <c r="I27" s="194">
        <v>50.5</v>
      </c>
      <c r="J27" s="49">
        <v>69.3</v>
      </c>
      <c r="K27" s="23">
        <f t="shared" si="3"/>
        <v>30.700000000000003</v>
      </c>
      <c r="L27" s="24">
        <f>VLOOKUP(A27,DEC2020_RESPONSERATE_COUNTY_TRA!$B$3:$I$376, 8, FALSE)</f>
        <v>8.8000000000000007</v>
      </c>
      <c r="M27" s="24">
        <f>VLOOKUP(A27,DEC2020_RESPONSERATE_COUNTY_TRA!$B$3:$J$376, 9, FALSE)</f>
        <v>9</v>
      </c>
      <c r="N27" s="24">
        <f>VLOOKUP(A27,DEC2020_RESPONSERATE_COUNTY_TRA!$B$3:$K$376, 10, FALSE)</f>
        <v>10.1</v>
      </c>
      <c r="O27" s="24">
        <f>VLOOKUP(A27,DEC2020_RESPONSERATE_COUNTY_TRA!$B$3:$L$376, 11, FALSE)</f>
        <v>12.3</v>
      </c>
      <c r="P27" s="24">
        <f>VLOOKUP(A27,DEC2020_RESPONSERATE_COUNTY_TRA!$B$3:$M$376, 12, FALSE)</f>
        <v>14.2</v>
      </c>
      <c r="Q27" s="24">
        <f>VLOOKUP(A27,DEC2020_RESPONSERATE_COUNTY_TRA!$B$3:$N$376, 13, FALSE)</f>
        <v>14.5</v>
      </c>
      <c r="R27" s="24">
        <f>VLOOKUP(A27,DEC2020_RESPONSERATE_COUNTY_TRA!$B$3:$O$376, 14, FALSE)</f>
        <v>15.3</v>
      </c>
      <c r="S27" s="24">
        <f>VLOOKUP(A27,DEC2020_RESPONSERATE_COUNTY_TRA!$B$3:$P$376, 15, FALSE)</f>
        <v>16.2</v>
      </c>
      <c r="T27" s="24">
        <f>VLOOKUP(A27,DEC2020_RESPONSERATE_COUNTY_TRA!$B$3:$Q$376, 16, FALSE)</f>
        <v>17.100000000000001</v>
      </c>
      <c r="U27" s="24">
        <f>VLOOKUP(A27,DEC2020_RESPONSERATE_COUNTY_TRA!$B$3:$R$376, 17, FALSE)</f>
        <v>18.3</v>
      </c>
      <c r="V27" s="24">
        <f>VLOOKUP(A27,DEC2020_RESPONSERATE_COUNTY_TRA!$B$3:$S$376, 18, FALSE)</f>
        <v>18.7</v>
      </c>
      <c r="W27" s="24">
        <f>VLOOKUP(A27,DEC2020_RESPONSERATE_COUNTY_TRA!$B$3:$T$376, 19, FALSE)</f>
        <v>19.5</v>
      </c>
      <c r="X27" s="24">
        <f>VLOOKUP(A27,DEC2020_RESPONSERATE_COUNTY_TRA!$B$3:$U$376, 20, FALSE)</f>
        <v>19.7</v>
      </c>
      <c r="Y27" s="24">
        <f>VLOOKUP(A27,DEC2020_RESPONSERATE_COUNTY_TRA!$B$3:$V$376, 21, FALSE)</f>
        <v>20</v>
      </c>
      <c r="Z27" s="24">
        <f>VLOOKUP(A27,DEC2020_RESPONSERATE_COUNTY_TRA!$B$3:$W$376, 22, FALSE)</f>
        <v>20.5</v>
      </c>
      <c r="AA27" s="24">
        <f>VLOOKUP(A27,DEC2020_RESPONSERATE_COUNTY_TRA!$B$3:$X$376, 23, FALSE)</f>
        <v>20.6</v>
      </c>
      <c r="AB27" s="24">
        <f>VLOOKUP(A27,DEC2020_RESPONSERATE_COUNTY_TRA!$B$3:$Y$376, 24, FALSE)</f>
        <v>20.8</v>
      </c>
      <c r="AC27" s="24">
        <f>VLOOKUP(A27,DEC2020_RESPONSERATE_COUNTY_TRA!$B$3:$Z$376, 25, FALSE)</f>
        <v>21.4</v>
      </c>
      <c r="AD27" s="24">
        <f>VLOOKUP(A27,DEC2020_RESPONSERATE_COUNTY_TRA!$B$3:$AC$376, 26, FALSE)</f>
        <v>21.5</v>
      </c>
      <c r="AE27" s="24">
        <f>VLOOKUP(A27,DEC2020_RESPONSERATE_COUNTY_TRA!$B$3:$AD$376, 27, FALSE)</f>
        <v>21.7</v>
      </c>
      <c r="AF27" s="24">
        <f>VLOOKUP(A27,DEC2020_RESPONSERATE_COUNTY_TRA!$B$3:$AE$376, 28, FALSE)</f>
        <v>21.9</v>
      </c>
      <c r="AG27" s="24">
        <f>VLOOKUP(A27,DEC2020_RESPONSERATE_COUNTY_TRA!$B$3:$AF$376, 29, FALSE)</f>
        <v>22.1</v>
      </c>
      <c r="AH27" s="24">
        <f>VLOOKUP(A27,DEC2020_RESPONSERATE_COUNTY_TRA!$B$3:$AG$376, 30, FALSE)</f>
        <v>22.1</v>
      </c>
      <c r="AI27" s="24">
        <f>VLOOKUP(A27,DEC2020_RESPONSERATE_COUNTY_TRA!$B$3:$AF$376, 31, FALSE)</f>
        <v>22.3</v>
      </c>
      <c r="AJ27" s="24">
        <f>VLOOKUP(A27,DEC2020_RESPONSERATE_COUNTY_TRA!$B$3:$AG$376, 32, FALSE)</f>
        <v>22.3</v>
      </c>
      <c r="AK27" s="24">
        <f>VLOOKUP(A27,DEC2020_RESPONSERATE_COUNTY_TRA!$B$3:$CP$376, 33, FALSE)</f>
        <v>22.4</v>
      </c>
      <c r="AL27" s="24">
        <f>VLOOKUP(A27,DEC2020_RESPONSERATE_COUNTY_TRA!$B$3:$AR$376,43, FALSE)</f>
        <v>24.5</v>
      </c>
      <c r="AM27" s="24">
        <f>VLOOKUP(A27,DEC2020_RESPONSERATE_COUNTY_TRA!$B$3:$AS$376,44, FALSE)</f>
        <v>24.5</v>
      </c>
      <c r="AN27" s="24">
        <f>VLOOKUP(A27,DEC2020_RESPONSERATE_COUNTY_TRA!$B$3:$AW$376,48, FALSE)</f>
        <v>24.5</v>
      </c>
      <c r="AO27" s="24">
        <f>VLOOKUP(A27,DEC2020_RESPONSERATE_COUNTY_TRA!$B$3:$AX$376,49, FALSE)</f>
        <v>24.5</v>
      </c>
      <c r="AP27" s="24">
        <f>VLOOKUP(A27,DEC2020_RESPONSERATE_COUNTY_TRA!$B$3:$AY$376,49, FALSE)</f>
        <v>24.5</v>
      </c>
      <c r="AQ27" s="24">
        <f>VLOOKUP(A27,DEC2020_RESPONSERATE_COUNTY_TRA!$B$3:$AZ$376,50, FALSE)</f>
        <v>24.5</v>
      </c>
      <c r="AR27" s="24">
        <f>VLOOKUP(A27,DEC2020_RESPONSERATE_COUNTY_TRA!$B$3:$BA$376,51, FALSE)</f>
        <v>24.5</v>
      </c>
      <c r="AS27" s="24">
        <f>VLOOKUP(A27,DEC2020_RESPONSERATE_COUNTY_TRA!$B$3:$BB$376,53, FALSE)</f>
        <v>24.6</v>
      </c>
      <c r="AT27" s="24">
        <f>VLOOKUP(A27,DEC2020_RESPONSERATE_COUNTY_TRA!$B$3:$BC$376,54, FALSE)</f>
        <v>24.6</v>
      </c>
      <c r="AU27" s="24">
        <f>VLOOKUP(A27,DEC2020_RESPONSERATE_COUNTY_TRA!$B$3:$BD$376,55, FALSE)</f>
        <v>24.6</v>
      </c>
      <c r="AV27" s="24">
        <f>VLOOKUP(A27,DEC2020_RESPONSERATE_COUNTY_TRA!$B$3:$BE$376,56, FALSE)</f>
        <v>24.7</v>
      </c>
      <c r="AW27" s="24">
        <f>VLOOKUP(A27,DEC2020_RESPONSERATE_COUNTY_TRA!$B$3:$BF$376,57, FALSE)</f>
        <v>24.7</v>
      </c>
      <c r="AX27" s="24">
        <f>VLOOKUP(A27,DEC2020_RESPONSERATE_COUNTY_TRA!$B$3:$BG$376,58, FALSE)</f>
        <v>35.6</v>
      </c>
      <c r="AY27" s="24">
        <f>VLOOKUP(A27,DEC2020_RESPONSERATE_COUNTY_TRA!$B$3:$BH$376,59, FALSE)</f>
        <v>35.6</v>
      </c>
      <c r="AZ27" s="24">
        <f>VLOOKUP(A27,DEC2020_RESPONSERATE_COUNTY_TRA!$B$3:$BI$376,60, FALSE)</f>
        <v>35.799999999999997</v>
      </c>
      <c r="BA27" s="24">
        <f>VLOOKUP(A27,DEC2020_RESPONSERATE_COUNTY_TRA!$B$3:$BJ$376,61, FALSE)</f>
        <v>35.9</v>
      </c>
      <c r="BB27" s="24">
        <f>VLOOKUP(A27,DEC2020_RESPONSERATE_COUNTY_TRA!$B$3:$BK$376,62, FALSE)</f>
        <v>35.9</v>
      </c>
      <c r="BC27" s="24">
        <f>VLOOKUP(A27,DEC2020_RESPONSERATE_COUNTY_TRA!$B$3:$BL$376,63, FALSE)</f>
        <v>36.1</v>
      </c>
      <c r="BD27" s="24">
        <f>VLOOKUP(A27,DEC2020_RESPONSERATE_COUNTY_TRA!$B$3:$BM$376,64, FALSE)</f>
        <v>36.200000000000003</v>
      </c>
      <c r="BE27" s="24">
        <f>VLOOKUP(A27,DEC2020_RESPONSERATE_COUNTY_TRA!$B$3:$BN$376,65, FALSE)</f>
        <v>36.200000000000003</v>
      </c>
      <c r="BF27" s="24">
        <f>VLOOKUP(A27,DEC2020_RESPONSERATE_COUNTY_TRA!$B$3:$BO$376,66, FALSE)</f>
        <v>36.200000000000003</v>
      </c>
      <c r="BG27" s="24">
        <f>VLOOKUP(A27,DEC2020_RESPONSERATE_COUNTY_TRA!$B$3:$BP$376,67, FALSE)</f>
        <v>36.200000000000003</v>
      </c>
      <c r="BH27" s="24">
        <f>VLOOKUP(A27,DEC2020_RESPONSERATE_COUNTY_TRA!$B$3:$BQ$376,68, FALSE)</f>
        <v>36.200000000000003</v>
      </c>
      <c r="BI27" s="24">
        <f>VLOOKUP(A27,DEC2020_RESPONSERATE_COUNTY_TRA!$B$3:$BR$376,69, FALSE)</f>
        <v>36.200000000000003</v>
      </c>
      <c r="BJ27" s="24">
        <f>VLOOKUP(A27,DEC2020_RESPONSERATE_COUNTY_TRA!$B$3:$BS$376,70, FALSE)</f>
        <v>36.200000000000003</v>
      </c>
      <c r="BK27" s="24">
        <f>VLOOKUP(A27,DEC2020_RESPONSERATE_COUNTY_TRA!$B$3:$BT$376,71, FALSE)</f>
        <v>36.299999999999997</v>
      </c>
      <c r="BL27" s="24">
        <f>VLOOKUP(A27,DEC2020_RESPONSERATE_COUNTY_TRA!$B$3:$BU$377,72, FALSE)</f>
        <v>36.299999999999997</v>
      </c>
      <c r="BM27" s="24">
        <f>VLOOKUP(A27,DEC2020_RESPONSERATE_COUNTY_TRA!$B$3:$BV$377,73, FALSE)</f>
        <v>36.299999999999997</v>
      </c>
      <c r="BN27" s="24">
        <f>VLOOKUP(A27,DEC2020_RESPONSERATE_COUNTY_TRA!$B$3:$BW$377,74, FALSE)</f>
        <v>36.4</v>
      </c>
      <c r="BO27" s="24">
        <f>VLOOKUP(A27,DEC2020_RESPONSERATE_COUNTY_TRA!$B$3:$BX$377,75, FALSE)</f>
        <v>36.4</v>
      </c>
      <c r="BP27" s="24">
        <f>VLOOKUP(A27,DEC2020_RESPONSERATE_COUNTY_TRA!$B$3:$BY$377,76, FALSE)</f>
        <v>36.5</v>
      </c>
      <c r="BQ27" s="24">
        <f>VLOOKUP(A27,DEC2020_RESPONSERATE_COUNTY_TRA!$B$3:$BZ$377,77, FALSE)</f>
        <v>36.6</v>
      </c>
      <c r="BR27" s="24">
        <f>VLOOKUP(A27,DEC2020_RESPONSERATE_COUNTY_TRA!$B$3:$CA$377,78, FALSE)</f>
        <v>36.6</v>
      </c>
      <c r="BS27" s="24">
        <f>VLOOKUP(A27,DEC2020_RESPONSERATE_COUNTY_TRA!$B$3:$CB$377,79, FALSE)</f>
        <v>36.700000000000003</v>
      </c>
      <c r="BT27" s="24">
        <f>VLOOKUP(A27,DEC2020_RESPONSERATE_COUNTY_TRA!$B$3:$CC$377,80, FALSE)</f>
        <v>36.700000000000003</v>
      </c>
      <c r="BU27" s="24">
        <f>VLOOKUP(A27,DEC2020_RESPONSERATE_COUNTY_TRA!$B$3:$CD$377,81, FALSE)</f>
        <v>36.799999999999997</v>
      </c>
      <c r="BV27" s="24">
        <f>VLOOKUP(A27,DEC2020_RESPONSERATE_COUNTY_TRA!$B$3:$CE$377,82, FALSE)</f>
        <v>37.1</v>
      </c>
      <c r="BW27" s="24">
        <f>VLOOKUP(A27,DEC2020_RESPONSERATE_COUNTY_TRA!$B$3:$CF$377,83, FALSE)</f>
        <v>37.200000000000003</v>
      </c>
      <c r="BX27" s="24">
        <f>VLOOKUP(A27,DEC2020_RESPONSERATE_COUNTY_TRA!$B$3:$CG$377,84, FALSE)</f>
        <v>37.200000000000003</v>
      </c>
      <c r="BY27" s="24">
        <f>VLOOKUP(A27,DEC2020_RESPONSERATE_COUNTY_TRA!$B$3:$CH$377,85, FALSE)</f>
        <v>37.200000000000003</v>
      </c>
      <c r="BZ27" s="24">
        <f>VLOOKUP(A27,DEC2020_RESPONSERATE_COUNTY_TRA!$B$3:$CI$377,85, FALSE)</f>
        <v>37.200000000000003</v>
      </c>
      <c r="CA27" s="24">
        <f>VLOOKUP(A27,DEC2020_RESPONSERATE_COUNTY_TRA!$B$3:$CJ$377,86, FALSE)</f>
        <v>37.299999999999997</v>
      </c>
      <c r="CB27" s="24">
        <f>VLOOKUP(A27,DEC2020_RESPONSERATE_COUNTY_TRA!$B$3:$CK$377,87, FALSE)</f>
        <v>37.4</v>
      </c>
      <c r="CC27" s="24">
        <f t="shared" si="1"/>
        <v>0.10000000000000142</v>
      </c>
      <c r="CD27" s="42">
        <f t="shared" si="2"/>
        <v>2</v>
      </c>
    </row>
    <row r="28" spans="1:82" ht="18" x14ac:dyDescent="0.35">
      <c r="A28" s="20" t="s">
        <v>15</v>
      </c>
      <c r="B28" s="5"/>
      <c r="C28" s="181" t="s">
        <v>15</v>
      </c>
      <c r="F28" s="180">
        <v>38558</v>
      </c>
      <c r="G28" s="199">
        <v>3.0904603498229422E-2</v>
      </c>
      <c r="I28" s="192">
        <v>38.200000000000003</v>
      </c>
      <c r="J28" s="91" t="s">
        <v>835</v>
      </c>
      <c r="K28" s="91" t="s">
        <v>835</v>
      </c>
      <c r="L28">
        <f>VLOOKUP(A28,DEC2020_RESPONSERATE_COUNTY_TRA!$B$3:$I$376, 8, FALSE)</f>
        <v>36.1</v>
      </c>
      <c r="M28">
        <f>VLOOKUP(A28,DEC2020_RESPONSERATE_COUNTY_TRA!$B$3:$J$376, 9, FALSE)</f>
        <v>37.6</v>
      </c>
      <c r="N28">
        <f>VLOOKUP(A28,DEC2020_RESPONSERATE_COUNTY_TRA!$B$3:$K$376, 10, FALSE)</f>
        <v>39.200000000000003</v>
      </c>
      <c r="O28">
        <f>VLOOKUP(A28,DEC2020_RESPONSERATE_COUNTY_TRA!$B$3:$L$376, 11, FALSE)</f>
        <v>41.1</v>
      </c>
      <c r="P28">
        <f>VLOOKUP(A28,DEC2020_RESPONSERATE_COUNTY_TRA!$B$3:$M$376, 12, FALSE)</f>
        <v>45</v>
      </c>
      <c r="Q28" s="61">
        <f>VLOOKUP(A28,DEC2020_RESPONSERATE_COUNTY_TRA!$B$3:$N$376, 13, FALSE)</f>
        <v>45.6</v>
      </c>
      <c r="R28">
        <f>VLOOKUP(A28,DEC2020_RESPONSERATE_COUNTY_TRA!$B$3:$O$376, 14, FALSE)</f>
        <v>46.3</v>
      </c>
      <c r="S28">
        <f>VLOOKUP(A28,DEC2020_RESPONSERATE_COUNTY_TRA!$B$3:$P$376, 15, FALSE)</f>
        <v>46.8</v>
      </c>
      <c r="T28">
        <f>VLOOKUP(A28,DEC2020_RESPONSERATE_COUNTY_TRA!$B$3:$Q$376, 16, FALSE)</f>
        <v>47.3</v>
      </c>
      <c r="U28" s="61">
        <f>VLOOKUP(A28,DEC2020_RESPONSERATE_COUNTY_TRA!$B$3:$R$376, 17, FALSE)</f>
        <v>48.5</v>
      </c>
      <c r="V28" s="61">
        <f>VLOOKUP(A28,DEC2020_RESPONSERATE_COUNTY_TRA!$B$3:$S$376, 18, FALSE)</f>
        <v>49.1</v>
      </c>
      <c r="W28" s="61">
        <f>VLOOKUP(A28,DEC2020_RESPONSERATE_COUNTY_TRA!$B$3:$T$376, 19, FALSE)</f>
        <v>50</v>
      </c>
      <c r="X28" s="61">
        <f>VLOOKUP(A28,DEC2020_RESPONSERATE_COUNTY_TRA!$B$3:$U$376, 20, FALSE)</f>
        <v>50.9</v>
      </c>
      <c r="Y28" s="61">
        <f>VLOOKUP(A28,DEC2020_RESPONSERATE_COUNTY_TRA!$B$3:$V$376, 21, FALSE)</f>
        <v>51.4</v>
      </c>
      <c r="Z28" s="61">
        <f>VLOOKUP(A28,DEC2020_RESPONSERATE_COUNTY_TRA!$B$3:$W$376, 22, FALSE)</f>
        <v>52.6</v>
      </c>
      <c r="AA28" s="61">
        <f>VLOOKUP(A28,DEC2020_RESPONSERATE_COUNTY_TRA!$B$3:$X$376, 23, FALSE)</f>
        <v>52.8</v>
      </c>
      <c r="AB28" s="61">
        <f>VLOOKUP(A28,DEC2020_RESPONSERATE_COUNTY_TRA!$B$3:$Y$376, 24, FALSE)</f>
        <v>53</v>
      </c>
      <c r="AC28" s="61">
        <f>VLOOKUP(A28,DEC2020_RESPONSERATE_COUNTY_TRA!$B$3:$Z$376, 25, FALSE)</f>
        <v>55.2</v>
      </c>
      <c r="AD28" s="61">
        <f>VLOOKUP(A28,DEC2020_RESPONSERATE_COUNTY_TRA!$B$3:$AC$376, 26, FALSE)</f>
        <v>56</v>
      </c>
      <c r="AE28" s="188">
        <f>VLOOKUP(A28,DEC2020_RESPONSERATE_COUNTY_TRA!$B$3:$AD$376, 27, FALSE)</f>
        <v>56.2</v>
      </c>
      <c r="AF28" s="188">
        <f>VLOOKUP(A28,DEC2020_RESPONSERATE_COUNTY_TRA!$B$3:$AE$376, 28, FALSE)</f>
        <v>57.6</v>
      </c>
      <c r="AG28" s="188">
        <f>VLOOKUP(A28,DEC2020_RESPONSERATE_COUNTY_TRA!$B$3:$AF$376, 29, FALSE)</f>
        <v>59.6</v>
      </c>
      <c r="AH28" s="188">
        <f>VLOOKUP(A28,DEC2020_RESPONSERATE_COUNTY_TRA!$B$3:$AG$376, 30, FALSE)</f>
        <v>59.9</v>
      </c>
      <c r="AI28" s="188">
        <f>VLOOKUP(A28,DEC2020_RESPONSERATE_COUNTY_TRA!$B$3:$AF$376, 31, FALSE)</f>
        <v>60.1</v>
      </c>
      <c r="AJ28" s="188">
        <f>VLOOKUP(A28,DEC2020_RESPONSERATE_COUNTY_TRA!$B$3:$AG$376, 32, FALSE)</f>
        <v>60.5</v>
      </c>
      <c r="AK28" s="188">
        <f>VLOOKUP(A28,DEC2020_RESPONSERATE_COUNTY_TRA!$B$3:$CP$376, 33, FALSE)</f>
        <v>60.9</v>
      </c>
      <c r="AL28" s="188">
        <f>VLOOKUP(A28,DEC2020_RESPONSERATE_COUNTY_TRA!$B$3:$AR$376,43, FALSE)</f>
        <v>62.9</v>
      </c>
      <c r="AM28" s="188">
        <f>VLOOKUP(A28,DEC2020_RESPONSERATE_COUNTY_TRA!$B$3:$AS$376,44, FALSE)</f>
        <v>62.9</v>
      </c>
      <c r="AN28" s="188">
        <f>VLOOKUP(A28,DEC2020_RESPONSERATE_COUNTY_TRA!$B$3:$AW$376,48, FALSE)</f>
        <v>63.2</v>
      </c>
      <c r="AO28" s="188">
        <f>VLOOKUP(A28,DEC2020_RESPONSERATE_COUNTY_TRA!$B$3:$AX$376,49, FALSE)</f>
        <v>63.2</v>
      </c>
      <c r="AP28" s="188">
        <f>VLOOKUP(A28,DEC2020_RESPONSERATE_COUNTY_TRA!$B$3:$AY$376,49, FALSE)</f>
        <v>63.2</v>
      </c>
      <c r="AQ28" s="188">
        <f>VLOOKUP(A28,DEC2020_RESPONSERATE_COUNTY_TRA!$B$3:$AZ$376,50, FALSE)</f>
        <v>63.3</v>
      </c>
      <c r="AR28" s="188">
        <f>VLOOKUP(A28,DEC2020_RESPONSERATE_COUNTY_TRA!$B$3:$BA$376,51, FALSE)</f>
        <v>63.3</v>
      </c>
      <c r="AS28" s="188">
        <f>VLOOKUP(A28,DEC2020_RESPONSERATE_COUNTY_TRA!$B$3:$BB$376,53, FALSE)</f>
        <v>63.5</v>
      </c>
      <c r="AT28" s="188">
        <f>VLOOKUP(A28,DEC2020_RESPONSERATE_COUNTY_TRA!$B$3:$BC$376,54, FALSE)</f>
        <v>63.5</v>
      </c>
      <c r="AU28" s="188">
        <f>VLOOKUP(A28,DEC2020_RESPONSERATE_COUNTY_TRA!$B$3:$BD$376,55, FALSE)</f>
        <v>63.5</v>
      </c>
      <c r="AV28" s="188">
        <f>VLOOKUP(A28,DEC2020_RESPONSERATE_COUNTY_TRA!$B$3:$BE$376,56, FALSE)</f>
        <v>63.6</v>
      </c>
      <c r="AW28" s="188">
        <f>VLOOKUP(A28,DEC2020_RESPONSERATE_COUNTY_TRA!$B$3:$BF$376,57, FALSE)</f>
        <v>63.6</v>
      </c>
      <c r="AX28" s="188">
        <f>VLOOKUP(A28,DEC2020_RESPONSERATE_COUNTY_TRA!$B$3:$BG$376,58, FALSE)</f>
        <v>65.5</v>
      </c>
      <c r="AY28" s="188">
        <f>VLOOKUP(A28,DEC2020_RESPONSERATE_COUNTY_TRA!$B$3:$BH$376,59, FALSE)</f>
        <v>65.599999999999994</v>
      </c>
      <c r="AZ28" s="188">
        <f>VLOOKUP(A28,DEC2020_RESPONSERATE_COUNTY_TRA!$B$3:$BI$376,60, FALSE)</f>
        <v>65.599999999999994</v>
      </c>
      <c r="BA28" s="188">
        <f>VLOOKUP(A28,DEC2020_RESPONSERATE_COUNTY_TRA!$B$3:$BJ$376,61, FALSE)</f>
        <v>65.7</v>
      </c>
      <c r="BB28" s="188">
        <f>VLOOKUP(A28,DEC2020_RESPONSERATE_COUNTY_TRA!$B$3:$BK$376,62, FALSE)</f>
        <v>65.7</v>
      </c>
      <c r="BC28" s="188">
        <f>VLOOKUP(A28,DEC2020_RESPONSERATE_COUNTY_TRA!$B$3:$BL$376,63, FALSE)</f>
        <v>65.8</v>
      </c>
      <c r="BD28" s="188">
        <f>VLOOKUP(A28,DEC2020_RESPONSERATE_COUNTY_TRA!$B$3:$BM$376,64, FALSE)</f>
        <v>65.8</v>
      </c>
      <c r="BE28" s="188">
        <f>VLOOKUP(A28,DEC2020_RESPONSERATE_COUNTY_TRA!$B$3:$BN$376,65, FALSE)</f>
        <v>65.8</v>
      </c>
      <c r="BF28" s="188">
        <f>VLOOKUP(A28,DEC2020_RESPONSERATE_COUNTY_TRA!$B$3:$BO$376,66, FALSE)</f>
        <v>65.8</v>
      </c>
      <c r="BG28" s="188">
        <f>VLOOKUP(A28,DEC2020_RESPONSERATE_COUNTY_TRA!$B$3:$BP$376,67, FALSE)</f>
        <v>65.8</v>
      </c>
      <c r="BH28" s="188">
        <f>VLOOKUP(A28,DEC2020_RESPONSERATE_COUNTY_TRA!$B$3:$BQ$376,68, FALSE)</f>
        <v>65.900000000000006</v>
      </c>
      <c r="BI28" s="188">
        <f>VLOOKUP(A28,DEC2020_RESPONSERATE_COUNTY_TRA!$B$3:$BR$376,69, FALSE)</f>
        <v>65.900000000000006</v>
      </c>
      <c r="BJ28" s="188">
        <f>VLOOKUP(A28,DEC2020_RESPONSERATE_COUNTY_TRA!$B$3:$BS$376,70, FALSE)</f>
        <v>65.900000000000006</v>
      </c>
      <c r="BK28" s="188">
        <f>VLOOKUP(A28,DEC2020_RESPONSERATE_COUNTY_TRA!$B$3:$BT$376,71, FALSE)</f>
        <v>65.900000000000006</v>
      </c>
      <c r="BL28" s="188">
        <f>VLOOKUP(A28,DEC2020_RESPONSERATE_COUNTY_TRA!$B$3:$BU$377,72, FALSE)</f>
        <v>66</v>
      </c>
      <c r="BM28" s="188">
        <f>VLOOKUP(A28,DEC2020_RESPONSERATE_COUNTY_TRA!$B$3:$BV$377,73, FALSE)</f>
        <v>66</v>
      </c>
      <c r="BN28" s="188">
        <f>VLOOKUP(A28,DEC2020_RESPONSERATE_COUNTY_TRA!$B$3:$BW$377,74, FALSE)</f>
        <v>66</v>
      </c>
      <c r="BO28" s="188">
        <f>VLOOKUP(A28,DEC2020_RESPONSERATE_COUNTY_TRA!$B$3:$BX$377,75, FALSE)</f>
        <v>66</v>
      </c>
      <c r="BP28" s="188">
        <f>VLOOKUP(A28,DEC2020_RESPONSERATE_COUNTY_TRA!$B$3:$BY$377,76, FALSE)</f>
        <v>66.099999999999994</v>
      </c>
      <c r="BQ28" s="188">
        <f>VLOOKUP(A28,DEC2020_RESPONSERATE_COUNTY_TRA!$B$3:$BZ$377,77, FALSE)</f>
        <v>66.099999999999994</v>
      </c>
      <c r="BR28" s="188">
        <f>VLOOKUP(A28,DEC2020_RESPONSERATE_COUNTY_TRA!$B$3:$CA$377,78, FALSE)</f>
        <v>66.099999999999994</v>
      </c>
      <c r="BS28" s="188">
        <f>VLOOKUP(A28,DEC2020_RESPONSERATE_COUNTY_TRA!$B$3:$CB$377,79, FALSE)</f>
        <v>66.099999999999994</v>
      </c>
      <c r="BT28" s="188">
        <f>VLOOKUP(A28,DEC2020_RESPONSERATE_COUNTY_TRA!$B$3:$CC$377,80, FALSE)</f>
        <v>66.099999999999994</v>
      </c>
      <c r="BU28" s="188">
        <f>VLOOKUP(A28,DEC2020_RESPONSERATE_COUNTY_TRA!$B$3:$CD$377,81, FALSE)</f>
        <v>66.2</v>
      </c>
      <c r="BV28" s="188">
        <f>VLOOKUP(A28,DEC2020_RESPONSERATE_COUNTY_TRA!$B$3:$CE$377,82, FALSE)</f>
        <v>66.3</v>
      </c>
      <c r="BW28" s="188">
        <f>VLOOKUP(A28,DEC2020_RESPONSERATE_COUNTY_TRA!$B$3:$CF$377,83, FALSE)</f>
        <v>66.400000000000006</v>
      </c>
      <c r="BX28" s="188">
        <f>VLOOKUP(A28,DEC2020_RESPONSERATE_COUNTY_TRA!$B$3:$CG$377,84, FALSE)</f>
        <v>66.400000000000006</v>
      </c>
      <c r="BY28" s="188">
        <f>VLOOKUP(A28,DEC2020_RESPONSERATE_COUNTY_TRA!$B$3:$CH$377,85, FALSE)</f>
        <v>66.5</v>
      </c>
      <c r="BZ28" s="188">
        <f>VLOOKUP(A28,DEC2020_RESPONSERATE_COUNTY_TRA!$B$3:$CI$377,85, FALSE)</f>
        <v>66.5</v>
      </c>
      <c r="CA28" s="188">
        <f>VLOOKUP(A28,DEC2020_RESPONSERATE_COUNTY_TRA!$B$3:$CJ$377,86, FALSE)</f>
        <v>66.599999999999994</v>
      </c>
      <c r="CB28" s="188">
        <f>VLOOKUP(A28,DEC2020_RESPONSERATE_COUNTY_TRA!$B$3:$CK$377,87, FALSE)</f>
        <v>66.599999999999994</v>
      </c>
      <c r="CC28" s="188">
        <f t="shared" si="1"/>
        <v>0</v>
      </c>
      <c r="CD28" s="41">
        <f t="shared" si="2"/>
        <v>5</v>
      </c>
    </row>
    <row r="29" spans="1:82" ht="28.8" x14ac:dyDescent="0.3">
      <c r="A29" s="5" t="s">
        <v>247</v>
      </c>
      <c r="B29" s="5">
        <v>30013000100</v>
      </c>
      <c r="C29" s="181" t="s">
        <v>909</v>
      </c>
      <c r="D29" s="190">
        <v>59405</v>
      </c>
      <c r="F29" s="94">
        <v>1290</v>
      </c>
      <c r="G29" s="102">
        <v>2.8499580888516344E-2</v>
      </c>
      <c r="H29" s="204">
        <v>3.6370746969104417E-2</v>
      </c>
      <c r="I29" s="192">
        <v>37.6</v>
      </c>
      <c r="J29" s="11">
        <v>0</v>
      </c>
      <c r="K29" s="11">
        <f t="shared" si="3"/>
        <v>100</v>
      </c>
      <c r="L29">
        <f>VLOOKUP(A29,DEC2020_RESPONSERATE_COUNTY_TRA!$B$3:$I$376, 8, FALSE)</f>
        <v>38.9</v>
      </c>
      <c r="M29">
        <f>VLOOKUP(A29,DEC2020_RESPONSERATE_COUNTY_TRA!$B$3:$J$376, 9, FALSE)</f>
        <v>41.8</v>
      </c>
      <c r="N29">
        <f>VLOOKUP(A29,DEC2020_RESPONSERATE_COUNTY_TRA!$B$3:$K$376, 10, FALSE)</f>
        <v>44.2</v>
      </c>
      <c r="O29">
        <f>VLOOKUP(A29,DEC2020_RESPONSERATE_COUNTY_TRA!$B$3:$L$376, 11, FALSE)</f>
        <v>46.5</v>
      </c>
      <c r="P29">
        <f>VLOOKUP(A29,DEC2020_RESPONSERATE_COUNTY_TRA!$B$3:$M$376, 12, FALSE)</f>
        <v>51.2</v>
      </c>
      <c r="Q29" s="61">
        <f>VLOOKUP(A29,DEC2020_RESPONSERATE_COUNTY_TRA!$B$3:$N$376, 13, FALSE)</f>
        <v>52.4</v>
      </c>
      <c r="R29">
        <f>VLOOKUP(A29,DEC2020_RESPONSERATE_COUNTY_TRA!$B$3:$O$376, 14, FALSE)</f>
        <v>53.6</v>
      </c>
      <c r="S29">
        <f>VLOOKUP(A29,DEC2020_RESPONSERATE_COUNTY_TRA!$B$3:$P$376, 15, FALSE)</f>
        <v>54.1</v>
      </c>
      <c r="T29">
        <f>VLOOKUP(A29,DEC2020_RESPONSERATE_COUNTY_TRA!$B$3:$Q$376, 16, FALSE)</f>
        <v>54.7</v>
      </c>
      <c r="U29" s="61">
        <f>VLOOKUP(A29,DEC2020_RESPONSERATE_COUNTY_TRA!$B$3:$R$376, 17, FALSE)</f>
        <v>55.9</v>
      </c>
      <c r="V29" s="61">
        <f>VLOOKUP(A29,DEC2020_RESPONSERATE_COUNTY_TRA!$B$3:$S$376, 18, FALSE)</f>
        <v>56.3</v>
      </c>
      <c r="W29" s="61">
        <f>VLOOKUP(A29,DEC2020_RESPONSERATE_COUNTY_TRA!$B$3:$T$376, 19, FALSE)</f>
        <v>57</v>
      </c>
      <c r="X29" s="61">
        <f>VLOOKUP(A29,DEC2020_RESPONSERATE_COUNTY_TRA!$B$3:$U$376, 20, FALSE)</f>
        <v>57.6</v>
      </c>
      <c r="Y29" s="61">
        <f>VLOOKUP(A29,DEC2020_RESPONSERATE_COUNTY_TRA!$B$3:$V$376, 21, FALSE)</f>
        <v>58.2</v>
      </c>
      <c r="Z29" s="61">
        <f>VLOOKUP(A29,DEC2020_RESPONSERATE_COUNTY_TRA!$B$3:$W$376, 22, FALSE)</f>
        <v>58.8</v>
      </c>
      <c r="AA29" s="61">
        <f>VLOOKUP(A29,DEC2020_RESPONSERATE_COUNTY_TRA!$B$3:$X$376, 23, FALSE)</f>
        <v>59</v>
      </c>
      <c r="AB29" s="61">
        <f>VLOOKUP(A29,DEC2020_RESPONSERATE_COUNTY_TRA!$B$3:$Y$376, 24, FALSE)</f>
        <v>59.3</v>
      </c>
      <c r="AC29" s="61">
        <f>VLOOKUP(A29,DEC2020_RESPONSERATE_COUNTY_TRA!$B$3:$Z$376, 25, FALSE)</f>
        <v>64.900000000000006</v>
      </c>
      <c r="AD29" s="61">
        <f>VLOOKUP(A29,DEC2020_RESPONSERATE_COUNTY_TRA!$B$3:$AC$376, 26, FALSE)</f>
        <v>65.099999999999994</v>
      </c>
      <c r="AE29" s="188">
        <f>VLOOKUP(A29,DEC2020_RESPONSERATE_COUNTY_TRA!$B$3:$AD$376, 27, FALSE)</f>
        <v>65.400000000000006</v>
      </c>
      <c r="AF29" s="188">
        <f>VLOOKUP(A29,DEC2020_RESPONSERATE_COUNTY_TRA!$B$3:$AE$376, 28, FALSE)</f>
        <v>67.7</v>
      </c>
      <c r="AG29" s="188">
        <f>VLOOKUP(A29,DEC2020_RESPONSERATE_COUNTY_TRA!$B$3:$AF$376, 29, FALSE)</f>
        <v>70.3</v>
      </c>
      <c r="AH29" s="188">
        <f>VLOOKUP(A29,DEC2020_RESPONSERATE_COUNTY_TRA!$B$3:$AG$376, 30, FALSE)</f>
        <v>70.400000000000006</v>
      </c>
      <c r="AI29" s="188">
        <f>VLOOKUP(A29,DEC2020_RESPONSERATE_COUNTY_TRA!$B$3:$AF$376, 31, FALSE)</f>
        <v>70.599999999999994</v>
      </c>
      <c r="AJ29" s="188">
        <f>VLOOKUP(A29,DEC2020_RESPONSERATE_COUNTY_TRA!$B$3:$AG$376, 32, FALSE)</f>
        <v>71.099999999999994</v>
      </c>
      <c r="AK29" s="188">
        <f>VLOOKUP(A29,DEC2020_RESPONSERATE_COUNTY_TRA!$B$3:$CP$376, 33, FALSE)</f>
        <v>71.7</v>
      </c>
      <c r="AL29" s="188">
        <f>VLOOKUP(A29,DEC2020_RESPONSERATE_COUNTY_TRA!$B$3:$AR$376,43, FALSE)</f>
        <v>73.599999999999994</v>
      </c>
      <c r="AM29" s="188">
        <f>VLOOKUP(A29,DEC2020_RESPONSERATE_COUNTY_TRA!$B$3:$AS$376,44, FALSE)</f>
        <v>73.599999999999994</v>
      </c>
      <c r="AN29" s="188">
        <f>VLOOKUP(A29,DEC2020_RESPONSERATE_COUNTY_TRA!$B$3:$AW$376,48, FALSE)</f>
        <v>74</v>
      </c>
      <c r="AO29" s="188">
        <f>VLOOKUP(A29,DEC2020_RESPONSERATE_COUNTY_TRA!$B$3:$AX$376,49, FALSE)</f>
        <v>74.099999999999994</v>
      </c>
      <c r="AP29" s="188">
        <f>VLOOKUP(A29,DEC2020_RESPONSERATE_COUNTY_TRA!$B$3:$AY$376,49, FALSE)</f>
        <v>74.099999999999994</v>
      </c>
      <c r="AQ29" s="188">
        <f>VLOOKUP(A29,DEC2020_RESPONSERATE_COUNTY_TRA!$B$3:$AZ$376,50, FALSE)</f>
        <v>74.400000000000006</v>
      </c>
      <c r="AR29" s="188">
        <f>VLOOKUP(A29,DEC2020_RESPONSERATE_COUNTY_TRA!$B$3:$BA$376,51, FALSE)</f>
        <v>74.400000000000006</v>
      </c>
      <c r="AS29" s="188">
        <f>VLOOKUP(A29,DEC2020_RESPONSERATE_COUNTY_TRA!$B$3:$BB$376,53, FALSE)</f>
        <v>74.599999999999994</v>
      </c>
      <c r="AT29" s="188">
        <f>VLOOKUP(A29,DEC2020_RESPONSERATE_COUNTY_TRA!$B$3:$BC$376,54, FALSE)</f>
        <v>74.599999999999994</v>
      </c>
      <c r="AU29" s="188">
        <f>VLOOKUP(A29,DEC2020_RESPONSERATE_COUNTY_TRA!$B$3:$BD$376,55, FALSE)</f>
        <v>74.599999999999994</v>
      </c>
      <c r="AV29" s="188">
        <f>VLOOKUP(A29,DEC2020_RESPONSERATE_COUNTY_TRA!$B$3:$BE$376,56, FALSE)</f>
        <v>74.599999999999994</v>
      </c>
      <c r="AW29" s="188">
        <f>VLOOKUP(A29,DEC2020_RESPONSERATE_COUNTY_TRA!$B$3:$BF$376,57, FALSE)</f>
        <v>74.599999999999994</v>
      </c>
      <c r="AX29" s="188">
        <f>VLOOKUP(A29,DEC2020_RESPONSERATE_COUNTY_TRA!$B$3:$BG$376,58, FALSE)</f>
        <v>74.7</v>
      </c>
      <c r="AY29" s="188">
        <f>VLOOKUP(A29,DEC2020_RESPONSERATE_COUNTY_TRA!$B$3:$BH$376,59, FALSE)</f>
        <v>74.7</v>
      </c>
      <c r="AZ29" s="188">
        <f>VLOOKUP(A29,DEC2020_RESPONSERATE_COUNTY_TRA!$B$3:$BI$376,60, FALSE)</f>
        <v>74.7</v>
      </c>
      <c r="BA29" s="188">
        <f>VLOOKUP(A29,DEC2020_RESPONSERATE_COUNTY_TRA!$B$3:$BJ$376,61, FALSE)</f>
        <v>74.8</v>
      </c>
      <c r="BB29" s="188">
        <f>VLOOKUP(A29,DEC2020_RESPONSERATE_COUNTY_TRA!$B$3:$BK$376,62, FALSE)</f>
        <v>74.8</v>
      </c>
      <c r="BC29" s="188">
        <f>VLOOKUP(A29,DEC2020_RESPONSERATE_COUNTY_TRA!$B$3:$BL$376,63, FALSE)</f>
        <v>74.8</v>
      </c>
      <c r="BD29" s="188">
        <f>VLOOKUP(A29,DEC2020_RESPONSERATE_COUNTY_TRA!$B$3:$BM$376,64, FALSE)</f>
        <v>74.8</v>
      </c>
      <c r="BE29" s="188">
        <f>VLOOKUP(A29,DEC2020_RESPONSERATE_COUNTY_TRA!$B$3:$BN$376,65, FALSE)</f>
        <v>74.8</v>
      </c>
      <c r="BF29" s="188">
        <f>VLOOKUP(A29,DEC2020_RESPONSERATE_COUNTY_TRA!$B$3:$BO$376,66, FALSE)</f>
        <v>74.900000000000006</v>
      </c>
      <c r="BG29" s="188">
        <f>VLOOKUP(A29,DEC2020_RESPONSERATE_COUNTY_TRA!$B$3:$BP$376,67, FALSE)</f>
        <v>74.900000000000006</v>
      </c>
      <c r="BH29" s="188">
        <f>VLOOKUP(A29,DEC2020_RESPONSERATE_COUNTY_TRA!$B$3:$BQ$376,68, FALSE)</f>
        <v>75</v>
      </c>
      <c r="BI29" s="188">
        <f>VLOOKUP(A29,DEC2020_RESPONSERATE_COUNTY_TRA!$B$3:$BR$376,69, FALSE)</f>
        <v>75</v>
      </c>
      <c r="BJ29" s="188">
        <f>VLOOKUP(A29,DEC2020_RESPONSERATE_COUNTY_TRA!$B$3:$BS$376,70, FALSE)</f>
        <v>75</v>
      </c>
      <c r="BK29" s="188">
        <f>VLOOKUP(A29,DEC2020_RESPONSERATE_COUNTY_TRA!$B$3:$BT$376,71, FALSE)</f>
        <v>75</v>
      </c>
      <c r="BL29" s="188">
        <f>VLOOKUP(A29,DEC2020_RESPONSERATE_COUNTY_TRA!$B$3:$BU$377,72, FALSE)</f>
        <v>75</v>
      </c>
      <c r="BM29" s="188">
        <f>VLOOKUP(A29,DEC2020_RESPONSERATE_COUNTY_TRA!$B$3:$BV$377,73, FALSE)</f>
        <v>75</v>
      </c>
      <c r="BN29" s="188">
        <f>VLOOKUP(A29,DEC2020_RESPONSERATE_COUNTY_TRA!$B$3:$BW$377,74, FALSE)</f>
        <v>75</v>
      </c>
      <c r="BO29" s="188">
        <f>VLOOKUP(A29,DEC2020_RESPONSERATE_COUNTY_TRA!$B$3:$BX$377,75, FALSE)</f>
        <v>75</v>
      </c>
      <c r="BP29" s="188">
        <f>VLOOKUP(A29,DEC2020_RESPONSERATE_COUNTY_TRA!$B$3:$BY$377,76, FALSE)</f>
        <v>75</v>
      </c>
      <c r="BQ29" s="188">
        <f>VLOOKUP(A29,DEC2020_RESPONSERATE_COUNTY_TRA!$B$3:$BZ$377,77, FALSE)</f>
        <v>75</v>
      </c>
      <c r="BR29" s="188">
        <f>VLOOKUP(A29,DEC2020_RESPONSERATE_COUNTY_TRA!$B$3:$CA$377,78, FALSE)</f>
        <v>75.099999999999994</v>
      </c>
      <c r="BS29" s="188">
        <f>VLOOKUP(A29,DEC2020_RESPONSERATE_COUNTY_TRA!$B$3:$CB$377,79, FALSE)</f>
        <v>75.099999999999994</v>
      </c>
      <c r="BT29" s="188">
        <f>VLOOKUP(A29,DEC2020_RESPONSERATE_COUNTY_TRA!$B$3:$CC$377,80, FALSE)</f>
        <v>75.099999999999994</v>
      </c>
      <c r="BU29" s="188">
        <f>VLOOKUP(A29,DEC2020_RESPONSERATE_COUNTY_TRA!$B$3:$CD$377,81, FALSE)</f>
        <v>75.099999999999994</v>
      </c>
      <c r="BV29" s="188">
        <f>VLOOKUP(A29,DEC2020_RESPONSERATE_COUNTY_TRA!$B$3:$CE$377,82, FALSE)</f>
        <v>75.2</v>
      </c>
      <c r="BW29" s="188">
        <f>VLOOKUP(A29,DEC2020_RESPONSERATE_COUNTY_TRA!$B$3:$CF$377,83, FALSE)</f>
        <v>75.2</v>
      </c>
      <c r="BX29" s="188">
        <f>VLOOKUP(A29,DEC2020_RESPONSERATE_COUNTY_TRA!$B$3:$CG$377,84, FALSE)</f>
        <v>75.2</v>
      </c>
      <c r="BY29" s="188">
        <f>VLOOKUP(A29,DEC2020_RESPONSERATE_COUNTY_TRA!$B$3:$CH$377,85, FALSE)</f>
        <v>75.3</v>
      </c>
      <c r="BZ29" s="188">
        <f>VLOOKUP(A29,DEC2020_RESPONSERATE_COUNTY_TRA!$B$3:$CI$377,85, FALSE)</f>
        <v>75.3</v>
      </c>
      <c r="CA29" s="188">
        <f>VLOOKUP(A29,DEC2020_RESPONSERATE_COUNTY_TRA!$B$3:$CJ$377,86, FALSE)</f>
        <v>75.400000000000006</v>
      </c>
      <c r="CB29" s="188">
        <f>VLOOKUP(A29,DEC2020_RESPONSERATE_COUNTY_TRA!$B$3:$CK$377,87, FALSE)</f>
        <v>75.400000000000006</v>
      </c>
      <c r="CC29" s="188">
        <f t="shared" si="1"/>
        <v>0</v>
      </c>
      <c r="CD29" s="41">
        <f t="shared" si="2"/>
        <v>6</v>
      </c>
    </row>
    <row r="30" spans="1:82" ht="28.8" x14ac:dyDescent="0.3">
      <c r="A30" s="16" t="s">
        <v>467</v>
      </c>
      <c r="B30" s="16">
        <v>30013000200</v>
      </c>
      <c r="C30" s="17" t="s">
        <v>910</v>
      </c>
      <c r="D30" s="17" t="s">
        <v>1266</v>
      </c>
      <c r="E30" s="17"/>
      <c r="F30" s="95">
        <v>1789</v>
      </c>
      <c r="G30" s="103">
        <v>2.5200458190148912E-2</v>
      </c>
      <c r="H30" s="205">
        <v>2.2007042253521125E-2</v>
      </c>
      <c r="I30" s="193">
        <v>39</v>
      </c>
      <c r="J30" s="18">
        <v>0</v>
      </c>
      <c r="K30" s="18">
        <f t="shared" si="3"/>
        <v>100</v>
      </c>
      <c r="L30" s="19">
        <f>VLOOKUP(A30,DEC2020_RESPONSERATE_COUNTY_TRA!$B$3:$I$376, 8, FALSE)</f>
        <v>40.6</v>
      </c>
      <c r="M30" s="19">
        <f>VLOOKUP(A30,DEC2020_RESPONSERATE_COUNTY_TRA!$B$3:$J$376, 9, FALSE)</f>
        <v>42.2</v>
      </c>
      <c r="N30" s="19">
        <f>VLOOKUP(A30,DEC2020_RESPONSERATE_COUNTY_TRA!$B$3:$K$376, 10, FALSE)</f>
        <v>44</v>
      </c>
      <c r="O30" s="19">
        <f>VLOOKUP(A30,DEC2020_RESPONSERATE_COUNTY_TRA!$B$3:$L$376, 11, FALSE)</f>
        <v>45.9</v>
      </c>
      <c r="P30" s="19">
        <f>VLOOKUP(A30,DEC2020_RESPONSERATE_COUNTY_TRA!$B$3:$M$376, 12, FALSE)</f>
        <v>52.7</v>
      </c>
      <c r="Q30" s="19">
        <f>VLOOKUP(A30,DEC2020_RESPONSERATE_COUNTY_TRA!$B$3:$N$376, 13, FALSE)</f>
        <v>53.6</v>
      </c>
      <c r="R30" s="19">
        <f>VLOOKUP(A30,DEC2020_RESPONSERATE_COUNTY_TRA!$B$3:$O$376, 14, FALSE)</f>
        <v>54.5</v>
      </c>
      <c r="S30" s="19">
        <f>VLOOKUP(A30,DEC2020_RESPONSERATE_COUNTY_TRA!$B$3:$P$376, 15, FALSE)</f>
        <v>55.5</v>
      </c>
      <c r="T30" s="19">
        <f>VLOOKUP(A30,DEC2020_RESPONSERATE_COUNTY_TRA!$B$3:$Q$376, 16, FALSE)</f>
        <v>56.4</v>
      </c>
      <c r="U30" s="19">
        <f>VLOOKUP(A30,DEC2020_RESPONSERATE_COUNTY_TRA!$B$3:$R$376, 17, FALSE)</f>
        <v>57.3</v>
      </c>
      <c r="V30" s="19">
        <f>VLOOKUP(A30,DEC2020_RESPONSERATE_COUNTY_TRA!$B$3:$S$376, 18, FALSE)</f>
        <v>57.7</v>
      </c>
      <c r="W30" s="19">
        <f>VLOOKUP(A30,DEC2020_RESPONSERATE_COUNTY_TRA!$B$3:$T$376, 19, FALSE)</f>
        <v>58.5</v>
      </c>
      <c r="X30" s="19">
        <f>VLOOKUP(A30,DEC2020_RESPONSERATE_COUNTY_TRA!$B$3:$U$376, 20, FALSE)</f>
        <v>59</v>
      </c>
      <c r="Y30" s="19">
        <f>VLOOKUP(A30,DEC2020_RESPONSERATE_COUNTY_TRA!$B$3:$V$376, 21, FALSE)</f>
        <v>59.4</v>
      </c>
      <c r="Z30" s="19">
        <f>VLOOKUP(A30,DEC2020_RESPONSERATE_COUNTY_TRA!$B$3:$W$376, 22, FALSE)</f>
        <v>60</v>
      </c>
      <c r="AA30" s="19">
        <f>VLOOKUP(A30,DEC2020_RESPONSERATE_COUNTY_TRA!$B$3:$X$376, 23, FALSE)</f>
        <v>60.3</v>
      </c>
      <c r="AB30" s="19">
        <f>VLOOKUP(A30,DEC2020_RESPONSERATE_COUNTY_TRA!$B$3:$Y$376, 24, FALSE)</f>
        <v>60.4</v>
      </c>
      <c r="AC30" s="19">
        <f>VLOOKUP(A30,DEC2020_RESPONSERATE_COUNTY_TRA!$B$3:$Z$376, 25, FALSE)</f>
        <v>62.6</v>
      </c>
      <c r="AD30" s="19">
        <f>VLOOKUP(A30,DEC2020_RESPONSERATE_COUNTY_TRA!$B$3:$AC$376, 26, FALSE)</f>
        <v>65.2</v>
      </c>
      <c r="AE30" s="19">
        <f>VLOOKUP(A30,DEC2020_RESPONSERATE_COUNTY_TRA!$B$3:$AD$376, 27, FALSE)</f>
        <v>65.400000000000006</v>
      </c>
      <c r="AF30" s="19">
        <f>VLOOKUP(A30,DEC2020_RESPONSERATE_COUNTY_TRA!$B$3:$AE$376, 28, FALSE)</f>
        <v>67.3</v>
      </c>
      <c r="AG30" s="19">
        <f>VLOOKUP(A30,DEC2020_RESPONSERATE_COUNTY_TRA!$B$3:$AF$376, 29, FALSE)</f>
        <v>69.8</v>
      </c>
      <c r="AH30" s="19">
        <f>VLOOKUP(A30,DEC2020_RESPONSERATE_COUNTY_TRA!$B$3:$AG$376, 30, FALSE)</f>
        <v>70.2</v>
      </c>
      <c r="AI30" s="19">
        <f>VLOOKUP(A30,DEC2020_RESPONSERATE_COUNTY_TRA!$B$3:$AF$376, 31, FALSE)</f>
        <v>70.400000000000006</v>
      </c>
      <c r="AJ30" s="19">
        <f>VLOOKUP(A30,DEC2020_RESPONSERATE_COUNTY_TRA!$B$3:$AG$376, 32, FALSE)</f>
        <v>71.099999999999994</v>
      </c>
      <c r="AK30" s="19">
        <f>VLOOKUP(A30,DEC2020_RESPONSERATE_COUNTY_TRA!$B$3:$CP$376, 33, FALSE)</f>
        <v>71.2</v>
      </c>
      <c r="AL30" s="19">
        <f>VLOOKUP(A30,DEC2020_RESPONSERATE_COUNTY_TRA!$B$3:$AR$376,43, FALSE)</f>
        <v>73.2</v>
      </c>
      <c r="AM30" s="19">
        <f>VLOOKUP(A30,DEC2020_RESPONSERATE_COUNTY_TRA!$B$3:$AS$376,44, FALSE)</f>
        <v>73.2</v>
      </c>
      <c r="AN30" s="19">
        <f>VLOOKUP(A30,DEC2020_RESPONSERATE_COUNTY_TRA!$B$3:$AW$376,48, FALSE)</f>
        <v>73.7</v>
      </c>
      <c r="AO30" s="19">
        <f>VLOOKUP(A30,DEC2020_RESPONSERATE_COUNTY_TRA!$B$3:$AX$376,49, FALSE)</f>
        <v>73.8</v>
      </c>
      <c r="AP30" s="19">
        <f>VLOOKUP(A30,DEC2020_RESPONSERATE_COUNTY_TRA!$B$3:$AY$376,49, FALSE)</f>
        <v>73.8</v>
      </c>
      <c r="AQ30" s="19">
        <f>VLOOKUP(A30,DEC2020_RESPONSERATE_COUNTY_TRA!$B$3:$AZ$376,50, FALSE)</f>
        <v>73.8</v>
      </c>
      <c r="AR30" s="19">
        <f>VLOOKUP(A30,DEC2020_RESPONSERATE_COUNTY_TRA!$B$3:$BA$376,51, FALSE)</f>
        <v>73.900000000000006</v>
      </c>
      <c r="AS30" s="19">
        <f>VLOOKUP(A30,DEC2020_RESPONSERATE_COUNTY_TRA!$B$3:$BB$376,53, FALSE)</f>
        <v>74.099999999999994</v>
      </c>
      <c r="AT30" s="19">
        <f>VLOOKUP(A30,DEC2020_RESPONSERATE_COUNTY_TRA!$B$3:$BC$376,54, FALSE)</f>
        <v>74.2</v>
      </c>
      <c r="AU30" s="19">
        <f>VLOOKUP(A30,DEC2020_RESPONSERATE_COUNTY_TRA!$B$3:$BD$376,55, FALSE)</f>
        <v>74.3</v>
      </c>
      <c r="AV30" s="19">
        <f>VLOOKUP(A30,DEC2020_RESPONSERATE_COUNTY_TRA!$B$3:$BE$376,56, FALSE)</f>
        <v>74.3</v>
      </c>
      <c r="AW30" s="19">
        <f>VLOOKUP(A30,DEC2020_RESPONSERATE_COUNTY_TRA!$B$3:$BF$376,57, FALSE)</f>
        <v>74.3</v>
      </c>
      <c r="AX30" s="19">
        <f>VLOOKUP(A30,DEC2020_RESPONSERATE_COUNTY_TRA!$B$3:$BG$376,58, FALSE)</f>
        <v>74.5</v>
      </c>
      <c r="AY30" s="19">
        <f>VLOOKUP(A30,DEC2020_RESPONSERATE_COUNTY_TRA!$B$3:$BH$376,59, FALSE)</f>
        <v>74.5</v>
      </c>
      <c r="AZ30" s="19">
        <f>VLOOKUP(A30,DEC2020_RESPONSERATE_COUNTY_TRA!$B$3:$BI$376,60, FALSE)</f>
        <v>74.599999999999994</v>
      </c>
      <c r="BA30" s="19">
        <f>VLOOKUP(A30,DEC2020_RESPONSERATE_COUNTY_TRA!$B$3:$BJ$376,61, FALSE)</f>
        <v>74.599999999999994</v>
      </c>
      <c r="BB30" s="19">
        <f>VLOOKUP(A30,DEC2020_RESPONSERATE_COUNTY_TRA!$B$3:$BK$376,62, FALSE)</f>
        <v>74.599999999999994</v>
      </c>
      <c r="BC30" s="19">
        <f>VLOOKUP(A30,DEC2020_RESPONSERATE_COUNTY_TRA!$B$3:$BL$376,63, FALSE)</f>
        <v>74.599999999999994</v>
      </c>
      <c r="BD30" s="19">
        <f>VLOOKUP(A30,DEC2020_RESPONSERATE_COUNTY_TRA!$B$3:$BM$376,64, FALSE)</f>
        <v>74.599999999999994</v>
      </c>
      <c r="BE30" s="19">
        <f>VLOOKUP(A30,DEC2020_RESPONSERATE_COUNTY_TRA!$B$3:$BN$376,65, FALSE)</f>
        <v>74.599999999999994</v>
      </c>
      <c r="BF30" s="19">
        <f>VLOOKUP(A30,DEC2020_RESPONSERATE_COUNTY_TRA!$B$3:$BO$376,66, FALSE)</f>
        <v>74.599999999999994</v>
      </c>
      <c r="BG30" s="19">
        <f>VLOOKUP(A30,DEC2020_RESPONSERATE_COUNTY_TRA!$B$3:$BP$376,67, FALSE)</f>
        <v>74.599999999999994</v>
      </c>
      <c r="BH30" s="19">
        <f>VLOOKUP(A30,DEC2020_RESPONSERATE_COUNTY_TRA!$B$3:$BQ$376,68, FALSE)</f>
        <v>74.7</v>
      </c>
      <c r="BI30" s="19">
        <f>VLOOKUP(A30,DEC2020_RESPONSERATE_COUNTY_TRA!$B$3:$BR$376,69, FALSE)</f>
        <v>74.7</v>
      </c>
      <c r="BJ30" s="19">
        <f>VLOOKUP(A30,DEC2020_RESPONSERATE_COUNTY_TRA!$B$3:$BS$376,70, FALSE)</f>
        <v>74.7</v>
      </c>
      <c r="BK30" s="19">
        <f>VLOOKUP(A30,DEC2020_RESPONSERATE_COUNTY_TRA!$B$3:$BT$376,71, FALSE)</f>
        <v>74.7</v>
      </c>
      <c r="BL30" s="19">
        <f>VLOOKUP(A30,DEC2020_RESPONSERATE_COUNTY_TRA!$B$3:$BU$377,72, FALSE)</f>
        <v>74.900000000000006</v>
      </c>
      <c r="BM30" s="19">
        <f>VLOOKUP(A30,DEC2020_RESPONSERATE_COUNTY_TRA!$B$3:$BV$377,73, FALSE)</f>
        <v>74.900000000000006</v>
      </c>
      <c r="BN30" s="19">
        <f>VLOOKUP(A30,DEC2020_RESPONSERATE_COUNTY_TRA!$B$3:$BW$377,74, FALSE)</f>
        <v>74.900000000000006</v>
      </c>
      <c r="BO30" s="19">
        <f>VLOOKUP(A30,DEC2020_RESPONSERATE_COUNTY_TRA!$B$3:$BX$377,75, FALSE)</f>
        <v>75</v>
      </c>
      <c r="BP30" s="19">
        <f>VLOOKUP(A30,DEC2020_RESPONSERATE_COUNTY_TRA!$B$3:$BY$377,76, FALSE)</f>
        <v>75</v>
      </c>
      <c r="BQ30" s="19">
        <f>VLOOKUP(A30,DEC2020_RESPONSERATE_COUNTY_TRA!$B$3:$BZ$377,77, FALSE)</f>
        <v>75</v>
      </c>
      <c r="BR30" s="19">
        <f>VLOOKUP(A30,DEC2020_RESPONSERATE_COUNTY_TRA!$B$3:$CA$377,78, FALSE)</f>
        <v>75</v>
      </c>
      <c r="BS30" s="19">
        <f>VLOOKUP(A30,DEC2020_RESPONSERATE_COUNTY_TRA!$B$3:$CB$377,79, FALSE)</f>
        <v>75</v>
      </c>
      <c r="BT30" s="19">
        <f>VLOOKUP(A30,DEC2020_RESPONSERATE_COUNTY_TRA!$B$3:$CC$377,80, FALSE)</f>
        <v>75</v>
      </c>
      <c r="BU30" s="19">
        <f>VLOOKUP(A30,DEC2020_RESPONSERATE_COUNTY_TRA!$B$3:$CD$377,81, FALSE)</f>
        <v>75.099999999999994</v>
      </c>
      <c r="BV30" s="19">
        <f>VLOOKUP(A30,DEC2020_RESPONSERATE_COUNTY_TRA!$B$3:$CE$377,82, FALSE)</f>
        <v>75.2</v>
      </c>
      <c r="BW30" s="19">
        <f>VLOOKUP(A30,DEC2020_RESPONSERATE_COUNTY_TRA!$B$3:$CF$377,83, FALSE)</f>
        <v>75.400000000000006</v>
      </c>
      <c r="BX30" s="19">
        <f>VLOOKUP(A30,DEC2020_RESPONSERATE_COUNTY_TRA!$B$3:$CG$377,84, FALSE)</f>
        <v>75.400000000000006</v>
      </c>
      <c r="BY30" s="19">
        <f>VLOOKUP(A30,DEC2020_RESPONSERATE_COUNTY_TRA!$B$3:$CH$377,85, FALSE)</f>
        <v>75.5</v>
      </c>
      <c r="BZ30" s="19">
        <f>VLOOKUP(A30,DEC2020_RESPONSERATE_COUNTY_TRA!$B$3:$CI$377,85, FALSE)</f>
        <v>75.5</v>
      </c>
      <c r="CA30" s="19">
        <f>VLOOKUP(A30,DEC2020_RESPONSERATE_COUNTY_TRA!$B$3:$CJ$377,86, FALSE)</f>
        <v>75.5</v>
      </c>
      <c r="CB30" s="19">
        <f>VLOOKUP(A30,DEC2020_RESPONSERATE_COUNTY_TRA!$B$3:$CK$377,87, FALSE)</f>
        <v>75.5</v>
      </c>
      <c r="CC30" s="19">
        <f t="shared" si="1"/>
        <v>0</v>
      </c>
      <c r="CD30" s="41">
        <f t="shared" si="2"/>
        <v>6</v>
      </c>
    </row>
    <row r="31" spans="1:82" ht="28.8" x14ac:dyDescent="0.3">
      <c r="A31" s="5" t="s">
        <v>469</v>
      </c>
      <c r="B31" s="5">
        <v>30013000300</v>
      </c>
      <c r="C31" s="181" t="s">
        <v>911</v>
      </c>
      <c r="D31" s="190">
        <v>59401</v>
      </c>
      <c r="F31" s="94">
        <v>1548</v>
      </c>
      <c r="G31" s="102">
        <v>3.0241935483870969E-2</v>
      </c>
      <c r="H31" s="204">
        <v>9.2258748674443267E-2</v>
      </c>
      <c r="I31" s="192">
        <v>32.299999999999997</v>
      </c>
      <c r="J31" s="11">
        <v>0</v>
      </c>
      <c r="K31" s="11">
        <f t="shared" si="3"/>
        <v>100</v>
      </c>
      <c r="L31">
        <f>VLOOKUP(A31,DEC2020_RESPONSERATE_COUNTY_TRA!$B$3:$I$376, 8, FALSE)</f>
        <v>41.4</v>
      </c>
      <c r="M31">
        <f>VLOOKUP(A31,DEC2020_RESPONSERATE_COUNTY_TRA!$B$3:$J$376, 9, FALSE)</f>
        <v>42.6</v>
      </c>
      <c r="N31">
        <f>VLOOKUP(A31,DEC2020_RESPONSERATE_COUNTY_TRA!$B$3:$K$376, 10, FALSE)</f>
        <v>44.2</v>
      </c>
      <c r="O31">
        <f>VLOOKUP(A31,DEC2020_RESPONSERATE_COUNTY_TRA!$B$3:$L$376, 11, FALSE)</f>
        <v>45.9</v>
      </c>
      <c r="P31">
        <f>VLOOKUP(A31,DEC2020_RESPONSERATE_COUNTY_TRA!$B$3:$M$376, 12, FALSE)</f>
        <v>48.1</v>
      </c>
      <c r="Q31" s="61">
        <f>VLOOKUP(A31,DEC2020_RESPONSERATE_COUNTY_TRA!$B$3:$N$376, 13, FALSE)</f>
        <v>48.3</v>
      </c>
      <c r="R31">
        <f>VLOOKUP(A31,DEC2020_RESPONSERATE_COUNTY_TRA!$B$3:$O$376, 14, FALSE)</f>
        <v>48.7</v>
      </c>
      <c r="S31">
        <f>VLOOKUP(A31,DEC2020_RESPONSERATE_COUNTY_TRA!$B$3:$P$376, 15, FALSE)</f>
        <v>49.1</v>
      </c>
      <c r="T31">
        <f>VLOOKUP(A31,DEC2020_RESPONSERATE_COUNTY_TRA!$B$3:$Q$376, 16, FALSE)</f>
        <v>49.3</v>
      </c>
      <c r="U31" s="61">
        <f>VLOOKUP(A31,DEC2020_RESPONSERATE_COUNTY_TRA!$B$3:$R$376, 17, FALSE)</f>
        <v>50.8</v>
      </c>
      <c r="V31" s="61">
        <f>VLOOKUP(A31,DEC2020_RESPONSERATE_COUNTY_TRA!$B$3:$S$376, 18, FALSE)</f>
        <v>53</v>
      </c>
      <c r="W31" s="61">
        <f>VLOOKUP(A31,DEC2020_RESPONSERATE_COUNTY_TRA!$B$3:$T$376, 19, FALSE)</f>
        <v>55.5</v>
      </c>
      <c r="X31" s="61">
        <f>VLOOKUP(A31,DEC2020_RESPONSERATE_COUNTY_TRA!$B$3:$U$376, 20, FALSE)</f>
        <v>57.7</v>
      </c>
      <c r="Y31" s="61">
        <f>VLOOKUP(A31,DEC2020_RESPONSERATE_COUNTY_TRA!$B$3:$V$376, 21, FALSE)</f>
        <v>58.3</v>
      </c>
      <c r="Z31" s="61">
        <f>VLOOKUP(A31,DEC2020_RESPONSERATE_COUNTY_TRA!$B$3:$W$376, 22, FALSE)</f>
        <v>60.4</v>
      </c>
      <c r="AA31" s="61">
        <f>VLOOKUP(A31,DEC2020_RESPONSERATE_COUNTY_TRA!$B$3:$X$376, 23, FALSE)</f>
        <v>60.8</v>
      </c>
      <c r="AB31" s="61">
        <f>VLOOKUP(A31,DEC2020_RESPONSERATE_COUNTY_TRA!$B$3:$Y$376, 24, FALSE)</f>
        <v>61.1</v>
      </c>
      <c r="AC31" s="61">
        <f>VLOOKUP(A31,DEC2020_RESPONSERATE_COUNTY_TRA!$B$3:$Z$376, 25, FALSE)</f>
        <v>62.7</v>
      </c>
      <c r="AD31" s="61">
        <f>VLOOKUP(A31,DEC2020_RESPONSERATE_COUNTY_TRA!$B$3:$AC$376, 26, FALSE)</f>
        <v>62.8</v>
      </c>
      <c r="AE31" s="188">
        <f>VLOOKUP(A31,DEC2020_RESPONSERATE_COUNTY_TRA!$B$3:$AD$376, 27, FALSE)</f>
        <v>63.1</v>
      </c>
      <c r="AF31" s="188">
        <f>VLOOKUP(A31,DEC2020_RESPONSERATE_COUNTY_TRA!$B$3:$AE$376, 28, FALSE)</f>
        <v>64</v>
      </c>
      <c r="AG31" s="188">
        <f>VLOOKUP(A31,DEC2020_RESPONSERATE_COUNTY_TRA!$B$3:$AF$376, 29, FALSE)</f>
        <v>65.2</v>
      </c>
      <c r="AH31" s="188">
        <f>VLOOKUP(A31,DEC2020_RESPONSERATE_COUNTY_TRA!$B$3:$AG$376, 30, FALSE)</f>
        <v>65.2</v>
      </c>
      <c r="AI31" s="188">
        <f>VLOOKUP(A31,DEC2020_RESPONSERATE_COUNTY_TRA!$B$3:$AF$376, 31, FALSE)</f>
        <v>65.400000000000006</v>
      </c>
      <c r="AJ31" s="188">
        <f>VLOOKUP(A31,DEC2020_RESPONSERATE_COUNTY_TRA!$B$3:$AG$376, 32, FALSE)</f>
        <v>65.400000000000006</v>
      </c>
      <c r="AK31" s="188">
        <f>VLOOKUP(A31,DEC2020_RESPONSERATE_COUNTY_TRA!$B$3:$CP$376, 33, FALSE)</f>
        <v>65.599999999999994</v>
      </c>
      <c r="AL31" s="188">
        <f>VLOOKUP(A31,DEC2020_RESPONSERATE_COUNTY_TRA!$B$3:$AR$376,43, FALSE)</f>
        <v>66.3</v>
      </c>
      <c r="AM31" s="188">
        <f>VLOOKUP(A31,DEC2020_RESPONSERATE_COUNTY_TRA!$B$3:$AS$376,44, FALSE)</f>
        <v>66.3</v>
      </c>
      <c r="AN31" s="188">
        <f>VLOOKUP(A31,DEC2020_RESPONSERATE_COUNTY_TRA!$B$3:$AW$376,48, FALSE)</f>
        <v>66.599999999999994</v>
      </c>
      <c r="AO31" s="188">
        <f>VLOOKUP(A31,DEC2020_RESPONSERATE_COUNTY_TRA!$B$3:$AX$376,49, FALSE)</f>
        <v>66.599999999999994</v>
      </c>
      <c r="AP31" s="188">
        <f>VLOOKUP(A31,DEC2020_RESPONSERATE_COUNTY_TRA!$B$3:$AY$376,49, FALSE)</f>
        <v>66.599999999999994</v>
      </c>
      <c r="AQ31" s="188">
        <f>VLOOKUP(A31,DEC2020_RESPONSERATE_COUNTY_TRA!$B$3:$AZ$376,50, FALSE)</f>
        <v>66.599999999999994</v>
      </c>
      <c r="AR31" s="188">
        <f>VLOOKUP(A31,DEC2020_RESPONSERATE_COUNTY_TRA!$B$3:$BA$376,51, FALSE)</f>
        <v>66.599999999999994</v>
      </c>
      <c r="AS31" s="188">
        <f>VLOOKUP(A31,DEC2020_RESPONSERATE_COUNTY_TRA!$B$3:$BB$376,53, FALSE)</f>
        <v>66.7</v>
      </c>
      <c r="AT31" s="188">
        <f>VLOOKUP(A31,DEC2020_RESPONSERATE_COUNTY_TRA!$B$3:$BC$376,54, FALSE)</f>
        <v>66.7</v>
      </c>
      <c r="AU31" s="188">
        <f>VLOOKUP(A31,DEC2020_RESPONSERATE_COUNTY_TRA!$B$3:$BD$376,55, FALSE)</f>
        <v>66.7</v>
      </c>
      <c r="AV31" s="188">
        <f>VLOOKUP(A31,DEC2020_RESPONSERATE_COUNTY_TRA!$B$3:$BE$376,56, FALSE)</f>
        <v>66.7</v>
      </c>
      <c r="AW31" s="188">
        <f>VLOOKUP(A31,DEC2020_RESPONSERATE_COUNTY_TRA!$B$3:$BF$376,57, FALSE)</f>
        <v>66.7</v>
      </c>
      <c r="AX31" s="188">
        <f>VLOOKUP(A31,DEC2020_RESPONSERATE_COUNTY_TRA!$B$3:$BG$376,58, FALSE)</f>
        <v>66.8</v>
      </c>
      <c r="AY31" s="188">
        <f>VLOOKUP(A31,DEC2020_RESPONSERATE_COUNTY_TRA!$B$3:$BH$376,59, FALSE)</f>
        <v>66.8</v>
      </c>
      <c r="AZ31" s="188">
        <f>VLOOKUP(A31,DEC2020_RESPONSERATE_COUNTY_TRA!$B$3:$BI$376,60, FALSE)</f>
        <v>66.900000000000006</v>
      </c>
      <c r="BA31" s="188">
        <f>VLOOKUP(A31,DEC2020_RESPONSERATE_COUNTY_TRA!$B$3:$BJ$376,61, FALSE)</f>
        <v>67</v>
      </c>
      <c r="BB31" s="188">
        <f>VLOOKUP(A31,DEC2020_RESPONSERATE_COUNTY_TRA!$B$3:$BK$376,62, FALSE)</f>
        <v>67.099999999999994</v>
      </c>
      <c r="BC31" s="188">
        <f>VLOOKUP(A31,DEC2020_RESPONSERATE_COUNTY_TRA!$B$3:$BL$376,63, FALSE)</f>
        <v>67.099999999999994</v>
      </c>
      <c r="BD31" s="188">
        <f>VLOOKUP(A31,DEC2020_RESPONSERATE_COUNTY_TRA!$B$3:$BM$376,64, FALSE)</f>
        <v>67.099999999999994</v>
      </c>
      <c r="BE31" s="188">
        <f>VLOOKUP(A31,DEC2020_RESPONSERATE_COUNTY_TRA!$B$3:$BN$376,65, FALSE)</f>
        <v>67.099999999999994</v>
      </c>
      <c r="BF31" s="188">
        <f>VLOOKUP(A31,DEC2020_RESPONSERATE_COUNTY_TRA!$B$3:$BO$376,66, FALSE)</f>
        <v>67.099999999999994</v>
      </c>
      <c r="BG31" s="188">
        <f>VLOOKUP(A31,DEC2020_RESPONSERATE_COUNTY_TRA!$B$3:$BP$376,67, FALSE)</f>
        <v>67.099999999999994</v>
      </c>
      <c r="BH31" s="188">
        <f>VLOOKUP(A31,DEC2020_RESPONSERATE_COUNTY_TRA!$B$3:$BQ$376,68, FALSE)</f>
        <v>67.099999999999994</v>
      </c>
      <c r="BI31" s="188">
        <f>VLOOKUP(A31,DEC2020_RESPONSERATE_COUNTY_TRA!$B$3:$BR$376,69, FALSE)</f>
        <v>67.099999999999994</v>
      </c>
      <c r="BJ31" s="188">
        <f>VLOOKUP(A31,DEC2020_RESPONSERATE_COUNTY_TRA!$B$3:$BS$376,70, FALSE)</f>
        <v>67.2</v>
      </c>
      <c r="BK31" s="188">
        <f>VLOOKUP(A31,DEC2020_RESPONSERATE_COUNTY_TRA!$B$3:$BT$376,71, FALSE)</f>
        <v>67.3</v>
      </c>
      <c r="BL31" s="188">
        <f>VLOOKUP(A31,DEC2020_RESPONSERATE_COUNTY_TRA!$B$3:$BU$377,72, FALSE)</f>
        <v>67.3</v>
      </c>
      <c r="BM31" s="188">
        <f>VLOOKUP(A31,DEC2020_RESPONSERATE_COUNTY_TRA!$B$3:$BV$377,73, FALSE)</f>
        <v>67.3</v>
      </c>
      <c r="BN31" s="188">
        <f>VLOOKUP(A31,DEC2020_RESPONSERATE_COUNTY_TRA!$B$3:$BW$377,74, FALSE)</f>
        <v>67.3</v>
      </c>
      <c r="BO31" s="188">
        <f>VLOOKUP(A31,DEC2020_RESPONSERATE_COUNTY_TRA!$B$3:$BX$377,75, FALSE)</f>
        <v>67.400000000000006</v>
      </c>
      <c r="BP31" s="188">
        <f>VLOOKUP(A31,DEC2020_RESPONSERATE_COUNTY_TRA!$B$3:$BY$377,76, FALSE)</f>
        <v>67.400000000000006</v>
      </c>
      <c r="BQ31" s="188">
        <f>VLOOKUP(A31,DEC2020_RESPONSERATE_COUNTY_TRA!$B$3:$BZ$377,77, FALSE)</f>
        <v>67.400000000000006</v>
      </c>
      <c r="BR31" s="188">
        <f>VLOOKUP(A31,DEC2020_RESPONSERATE_COUNTY_TRA!$B$3:$CA$377,78, FALSE)</f>
        <v>67.400000000000006</v>
      </c>
      <c r="BS31" s="188">
        <f>VLOOKUP(A31,DEC2020_RESPONSERATE_COUNTY_TRA!$B$3:$CB$377,79, FALSE)</f>
        <v>67.400000000000006</v>
      </c>
      <c r="BT31" s="188">
        <f>VLOOKUP(A31,DEC2020_RESPONSERATE_COUNTY_TRA!$B$3:$CC$377,80, FALSE)</f>
        <v>67.400000000000006</v>
      </c>
      <c r="BU31" s="188">
        <f>VLOOKUP(A31,DEC2020_RESPONSERATE_COUNTY_TRA!$B$3:$CD$377,81, FALSE)</f>
        <v>67.5</v>
      </c>
      <c r="BV31" s="188">
        <f>VLOOKUP(A31,DEC2020_RESPONSERATE_COUNTY_TRA!$B$3:$CE$377,82, FALSE)</f>
        <v>67.599999999999994</v>
      </c>
      <c r="BW31" s="188">
        <f>VLOOKUP(A31,DEC2020_RESPONSERATE_COUNTY_TRA!$B$3:$CF$377,83, FALSE)</f>
        <v>67.599999999999994</v>
      </c>
      <c r="BX31" s="188">
        <f>VLOOKUP(A31,DEC2020_RESPONSERATE_COUNTY_TRA!$B$3:$CG$377,84, FALSE)</f>
        <v>67.599999999999994</v>
      </c>
      <c r="BY31" s="188">
        <f>VLOOKUP(A31,DEC2020_RESPONSERATE_COUNTY_TRA!$B$3:$CH$377,85, FALSE)</f>
        <v>67.599999999999994</v>
      </c>
      <c r="BZ31" s="188">
        <f>VLOOKUP(A31,DEC2020_RESPONSERATE_COUNTY_TRA!$B$3:$CI$377,85, FALSE)</f>
        <v>67.599999999999994</v>
      </c>
      <c r="CA31" s="188">
        <f>VLOOKUP(A31,DEC2020_RESPONSERATE_COUNTY_TRA!$B$3:$CJ$377,86, FALSE)</f>
        <v>67.7</v>
      </c>
      <c r="CB31" s="188">
        <f>VLOOKUP(A31,DEC2020_RESPONSERATE_COUNTY_TRA!$B$3:$CK$377,87, FALSE)</f>
        <v>67.8</v>
      </c>
      <c r="CC31" s="188">
        <f t="shared" si="1"/>
        <v>0</v>
      </c>
      <c r="CD31" s="41">
        <f t="shared" si="2"/>
        <v>5</v>
      </c>
    </row>
    <row r="32" spans="1:82" ht="28.8" x14ac:dyDescent="0.3">
      <c r="A32" s="16" t="s">
        <v>249</v>
      </c>
      <c r="B32" s="16">
        <v>30013000400</v>
      </c>
      <c r="C32" s="17" t="s">
        <v>912</v>
      </c>
      <c r="D32" s="17">
        <v>59401</v>
      </c>
      <c r="E32" s="17"/>
      <c r="F32" s="95">
        <v>997</v>
      </c>
      <c r="G32" s="103">
        <v>1.6260162601626018E-2</v>
      </c>
      <c r="H32" s="205">
        <v>7.1265678449258837E-2</v>
      </c>
      <c r="I32" s="193">
        <v>41.8</v>
      </c>
      <c r="J32" s="18">
        <v>0</v>
      </c>
      <c r="K32" s="18">
        <f t="shared" si="3"/>
        <v>100</v>
      </c>
      <c r="L32" s="19">
        <f>VLOOKUP(A32,DEC2020_RESPONSERATE_COUNTY_TRA!$B$3:$I$376, 8, FALSE)</f>
        <v>38.4</v>
      </c>
      <c r="M32" s="19">
        <f>VLOOKUP(A32,DEC2020_RESPONSERATE_COUNTY_TRA!$B$3:$J$376, 9, FALSE)</f>
        <v>39</v>
      </c>
      <c r="N32" s="19">
        <f>VLOOKUP(A32,DEC2020_RESPONSERATE_COUNTY_TRA!$B$3:$K$376, 10, FALSE)</f>
        <v>40.6</v>
      </c>
      <c r="O32" s="19">
        <f>VLOOKUP(A32,DEC2020_RESPONSERATE_COUNTY_TRA!$B$3:$L$376, 11, FALSE)</f>
        <v>41.7</v>
      </c>
      <c r="P32" s="19">
        <f>VLOOKUP(A32,DEC2020_RESPONSERATE_COUNTY_TRA!$B$3:$M$376, 12, FALSE)</f>
        <v>44.6</v>
      </c>
      <c r="Q32" s="19">
        <f>VLOOKUP(A32,DEC2020_RESPONSERATE_COUNTY_TRA!$B$3:$N$376, 13, FALSE)</f>
        <v>44.8</v>
      </c>
      <c r="R32" s="19">
        <f>VLOOKUP(A32,DEC2020_RESPONSERATE_COUNTY_TRA!$B$3:$O$376, 14, FALSE)</f>
        <v>45.3</v>
      </c>
      <c r="S32" s="19">
        <f>VLOOKUP(A32,DEC2020_RESPONSERATE_COUNTY_TRA!$B$3:$P$376, 15, FALSE)</f>
        <v>45.4</v>
      </c>
      <c r="T32" s="19">
        <f>VLOOKUP(A32,DEC2020_RESPONSERATE_COUNTY_TRA!$B$3:$Q$376, 16, FALSE)</f>
        <v>46.1</v>
      </c>
      <c r="U32" s="19">
        <f>VLOOKUP(A32,DEC2020_RESPONSERATE_COUNTY_TRA!$B$3:$R$376, 17, FALSE)</f>
        <v>46.6</v>
      </c>
      <c r="V32" s="19">
        <f>VLOOKUP(A32,DEC2020_RESPONSERATE_COUNTY_TRA!$B$3:$S$376, 18, FALSE)</f>
        <v>46.9</v>
      </c>
      <c r="W32" s="19">
        <f>VLOOKUP(A32,DEC2020_RESPONSERATE_COUNTY_TRA!$B$3:$T$376, 19, FALSE)</f>
        <v>47</v>
      </c>
      <c r="X32" s="19">
        <f>VLOOKUP(A32,DEC2020_RESPONSERATE_COUNTY_TRA!$B$3:$U$376, 20, FALSE)</f>
        <v>47.5</v>
      </c>
      <c r="Y32" s="19">
        <f>VLOOKUP(A32,DEC2020_RESPONSERATE_COUNTY_TRA!$B$3:$V$376, 21, FALSE)</f>
        <v>47.6</v>
      </c>
      <c r="Z32" s="19">
        <f>VLOOKUP(A32,DEC2020_RESPONSERATE_COUNTY_TRA!$B$3:$W$376, 22, FALSE)</f>
        <v>48.4</v>
      </c>
      <c r="AA32" s="19">
        <f>VLOOKUP(A32,DEC2020_RESPONSERATE_COUNTY_TRA!$B$3:$X$376, 23, FALSE)</f>
        <v>48.4</v>
      </c>
      <c r="AB32" s="19">
        <f>VLOOKUP(A32,DEC2020_RESPONSERATE_COUNTY_TRA!$B$3:$Y$376, 24, FALSE)</f>
        <v>48.5</v>
      </c>
      <c r="AC32" s="19">
        <f>VLOOKUP(A32,DEC2020_RESPONSERATE_COUNTY_TRA!$B$3:$Z$376, 25, FALSE)</f>
        <v>49.5</v>
      </c>
      <c r="AD32" s="19">
        <f>VLOOKUP(A32,DEC2020_RESPONSERATE_COUNTY_TRA!$B$3:$AC$376, 26, FALSE)</f>
        <v>49.5</v>
      </c>
      <c r="AE32" s="19">
        <f>VLOOKUP(A32,DEC2020_RESPONSERATE_COUNTY_TRA!$B$3:$AD$376, 27, FALSE)</f>
        <v>49.6</v>
      </c>
      <c r="AF32" s="19">
        <f>VLOOKUP(A32,DEC2020_RESPONSERATE_COUNTY_TRA!$B$3:$AE$376, 28, FALSE)</f>
        <v>51</v>
      </c>
      <c r="AG32" s="19">
        <f>VLOOKUP(A32,DEC2020_RESPONSERATE_COUNTY_TRA!$B$3:$AF$376, 29, FALSE)</f>
        <v>52.5</v>
      </c>
      <c r="AH32" s="19">
        <f>VLOOKUP(A32,DEC2020_RESPONSERATE_COUNTY_TRA!$B$3:$AG$376, 30, FALSE)</f>
        <v>52.7</v>
      </c>
      <c r="AI32" s="19">
        <f>VLOOKUP(A32,DEC2020_RESPONSERATE_COUNTY_TRA!$B$3:$AF$376, 31, FALSE)</f>
        <v>52.7</v>
      </c>
      <c r="AJ32" s="19">
        <f>VLOOKUP(A32,DEC2020_RESPONSERATE_COUNTY_TRA!$B$3:$AG$376, 32, FALSE)</f>
        <v>53.2</v>
      </c>
      <c r="AK32" s="19">
        <f>VLOOKUP(A32,DEC2020_RESPONSERATE_COUNTY_TRA!$B$3:$CP$376, 33, FALSE)</f>
        <v>53.5</v>
      </c>
      <c r="AL32" s="19">
        <f>VLOOKUP(A32,DEC2020_RESPONSERATE_COUNTY_TRA!$B$3:$AR$376,43, FALSE)</f>
        <v>55.3</v>
      </c>
      <c r="AM32" s="19">
        <f>VLOOKUP(A32,DEC2020_RESPONSERATE_COUNTY_TRA!$B$3:$AS$376,44, FALSE)</f>
        <v>55.3</v>
      </c>
      <c r="AN32" s="19">
        <f>VLOOKUP(A32,DEC2020_RESPONSERATE_COUNTY_TRA!$B$3:$AW$376,48, FALSE)</f>
        <v>55.9</v>
      </c>
      <c r="AO32" s="19">
        <f>VLOOKUP(A32,DEC2020_RESPONSERATE_COUNTY_TRA!$B$3:$AX$376,49, FALSE)</f>
        <v>55.9</v>
      </c>
      <c r="AP32" s="19">
        <f>VLOOKUP(A32,DEC2020_RESPONSERATE_COUNTY_TRA!$B$3:$AY$376,49, FALSE)</f>
        <v>55.9</v>
      </c>
      <c r="AQ32" s="19">
        <f>VLOOKUP(A32,DEC2020_RESPONSERATE_COUNTY_TRA!$B$3:$AZ$376,50, FALSE)</f>
        <v>56</v>
      </c>
      <c r="AR32" s="19">
        <f>VLOOKUP(A32,DEC2020_RESPONSERATE_COUNTY_TRA!$B$3:$BA$376,51, FALSE)</f>
        <v>56</v>
      </c>
      <c r="AS32" s="19">
        <f>VLOOKUP(A32,DEC2020_RESPONSERATE_COUNTY_TRA!$B$3:$BB$376,53, FALSE)</f>
        <v>56.1</v>
      </c>
      <c r="AT32" s="19">
        <f>VLOOKUP(A32,DEC2020_RESPONSERATE_COUNTY_TRA!$B$3:$BC$376,54, FALSE)</f>
        <v>56.2</v>
      </c>
      <c r="AU32" s="19">
        <f>VLOOKUP(A32,DEC2020_RESPONSERATE_COUNTY_TRA!$B$3:$BD$376,55, FALSE)</f>
        <v>56.2</v>
      </c>
      <c r="AV32" s="19">
        <f>VLOOKUP(A32,DEC2020_RESPONSERATE_COUNTY_TRA!$B$3:$BE$376,56, FALSE)</f>
        <v>56.2</v>
      </c>
      <c r="AW32" s="19">
        <f>VLOOKUP(A32,DEC2020_RESPONSERATE_COUNTY_TRA!$B$3:$BF$376,57, FALSE)</f>
        <v>56.2</v>
      </c>
      <c r="AX32" s="19">
        <f>VLOOKUP(A32,DEC2020_RESPONSERATE_COUNTY_TRA!$B$3:$BG$376,58, FALSE)</f>
        <v>56.3</v>
      </c>
      <c r="AY32" s="19">
        <f>VLOOKUP(A32,DEC2020_RESPONSERATE_COUNTY_TRA!$B$3:$BH$376,59, FALSE)</f>
        <v>56.3</v>
      </c>
      <c r="AZ32" s="19">
        <f>VLOOKUP(A32,DEC2020_RESPONSERATE_COUNTY_TRA!$B$3:$BI$376,60, FALSE)</f>
        <v>56.3</v>
      </c>
      <c r="BA32" s="19">
        <f>VLOOKUP(A32,DEC2020_RESPONSERATE_COUNTY_TRA!$B$3:$BJ$376,61, FALSE)</f>
        <v>56.3</v>
      </c>
      <c r="BB32" s="19">
        <f>VLOOKUP(A32,DEC2020_RESPONSERATE_COUNTY_TRA!$B$3:$BK$376,62, FALSE)</f>
        <v>56.4</v>
      </c>
      <c r="BC32" s="19">
        <f>VLOOKUP(A32,DEC2020_RESPONSERATE_COUNTY_TRA!$B$3:$BL$376,63, FALSE)</f>
        <v>56.4</v>
      </c>
      <c r="BD32" s="19">
        <f>VLOOKUP(A32,DEC2020_RESPONSERATE_COUNTY_TRA!$B$3:$BM$376,64, FALSE)</f>
        <v>56.7</v>
      </c>
      <c r="BE32" s="19">
        <f>VLOOKUP(A32,DEC2020_RESPONSERATE_COUNTY_TRA!$B$3:$BN$376,65, FALSE)</f>
        <v>56.7</v>
      </c>
      <c r="BF32" s="19">
        <f>VLOOKUP(A32,DEC2020_RESPONSERATE_COUNTY_TRA!$B$3:$BO$376,66, FALSE)</f>
        <v>56.8</v>
      </c>
      <c r="BG32" s="19">
        <f>VLOOKUP(A32,DEC2020_RESPONSERATE_COUNTY_TRA!$B$3:$BP$376,67, FALSE)</f>
        <v>56.8</v>
      </c>
      <c r="BH32" s="19">
        <f>VLOOKUP(A32,DEC2020_RESPONSERATE_COUNTY_TRA!$B$3:$BQ$376,68, FALSE)</f>
        <v>57</v>
      </c>
      <c r="BI32" s="19">
        <f>VLOOKUP(A32,DEC2020_RESPONSERATE_COUNTY_TRA!$B$3:$BR$376,69, FALSE)</f>
        <v>57</v>
      </c>
      <c r="BJ32" s="19">
        <f>VLOOKUP(A32,DEC2020_RESPONSERATE_COUNTY_TRA!$B$3:$BS$376,70, FALSE)</f>
        <v>57</v>
      </c>
      <c r="BK32" s="19">
        <f>VLOOKUP(A32,DEC2020_RESPONSERATE_COUNTY_TRA!$B$3:$BT$376,71, FALSE)</f>
        <v>57</v>
      </c>
      <c r="BL32" s="19">
        <f>VLOOKUP(A32,DEC2020_RESPONSERATE_COUNTY_TRA!$B$3:$BU$377,72, FALSE)</f>
        <v>57</v>
      </c>
      <c r="BM32" s="19">
        <f>VLOOKUP(A32,DEC2020_RESPONSERATE_COUNTY_TRA!$B$3:$BV$377,73, FALSE)</f>
        <v>57</v>
      </c>
      <c r="BN32" s="19">
        <f>VLOOKUP(A32,DEC2020_RESPONSERATE_COUNTY_TRA!$B$3:$BW$377,74, FALSE)</f>
        <v>57</v>
      </c>
      <c r="BO32" s="19">
        <f>VLOOKUP(A32,DEC2020_RESPONSERATE_COUNTY_TRA!$B$3:$BX$377,75, FALSE)</f>
        <v>57</v>
      </c>
      <c r="BP32" s="19">
        <f>VLOOKUP(A32,DEC2020_RESPONSERATE_COUNTY_TRA!$B$3:$BY$377,76, FALSE)</f>
        <v>57.1</v>
      </c>
      <c r="BQ32" s="19">
        <f>VLOOKUP(A32,DEC2020_RESPONSERATE_COUNTY_TRA!$B$3:$BZ$377,77, FALSE)</f>
        <v>57.1</v>
      </c>
      <c r="BR32" s="19">
        <f>VLOOKUP(A32,DEC2020_RESPONSERATE_COUNTY_TRA!$B$3:$CA$377,78, FALSE)</f>
        <v>57.1</v>
      </c>
      <c r="BS32" s="19">
        <f>VLOOKUP(A32,DEC2020_RESPONSERATE_COUNTY_TRA!$B$3:$CB$377,79, FALSE)</f>
        <v>57.1</v>
      </c>
      <c r="BT32" s="19">
        <f>VLOOKUP(A32,DEC2020_RESPONSERATE_COUNTY_TRA!$B$3:$CC$377,80, FALSE)</f>
        <v>57.1</v>
      </c>
      <c r="BU32" s="19">
        <f>VLOOKUP(A32,DEC2020_RESPONSERATE_COUNTY_TRA!$B$3:$CD$377,81, FALSE)</f>
        <v>57.3</v>
      </c>
      <c r="BV32" s="19">
        <f>VLOOKUP(A32,DEC2020_RESPONSERATE_COUNTY_TRA!$B$3:$CE$377,82, FALSE)</f>
        <v>57.4</v>
      </c>
      <c r="BW32" s="19">
        <f>VLOOKUP(A32,DEC2020_RESPONSERATE_COUNTY_TRA!$B$3:$CF$377,83, FALSE)</f>
        <v>57.5</v>
      </c>
      <c r="BX32" s="19">
        <f>VLOOKUP(A32,DEC2020_RESPONSERATE_COUNTY_TRA!$B$3:$CG$377,84, FALSE)</f>
        <v>57.5</v>
      </c>
      <c r="BY32" s="19">
        <f>VLOOKUP(A32,DEC2020_RESPONSERATE_COUNTY_TRA!$B$3:$CH$377,85, FALSE)</f>
        <v>57.6</v>
      </c>
      <c r="BZ32" s="19">
        <f>VLOOKUP(A32,DEC2020_RESPONSERATE_COUNTY_TRA!$B$3:$CI$377,85, FALSE)</f>
        <v>57.6</v>
      </c>
      <c r="CA32" s="19">
        <f>VLOOKUP(A32,DEC2020_RESPONSERATE_COUNTY_TRA!$B$3:$CJ$377,86, FALSE)</f>
        <v>57.7</v>
      </c>
      <c r="CB32" s="19">
        <f>VLOOKUP(A32,DEC2020_RESPONSERATE_COUNTY_TRA!$B$3:$CK$377,87, FALSE)</f>
        <v>57.7</v>
      </c>
      <c r="CC32" s="19">
        <f t="shared" si="1"/>
        <v>0</v>
      </c>
      <c r="CD32" s="41">
        <f t="shared" si="2"/>
        <v>4</v>
      </c>
    </row>
    <row r="33" spans="1:82" ht="28.8" x14ac:dyDescent="0.3">
      <c r="A33" s="5" t="s">
        <v>471</v>
      </c>
      <c r="B33" s="5">
        <v>30013000700</v>
      </c>
      <c r="C33" s="181" t="s">
        <v>913</v>
      </c>
      <c r="D33" s="190">
        <v>59405</v>
      </c>
      <c r="F33" s="94">
        <v>1037</v>
      </c>
      <c r="G33" s="102">
        <v>3.5856573705179286E-2</v>
      </c>
      <c r="H33" s="204">
        <v>0.22495088408644401</v>
      </c>
      <c r="I33" s="192">
        <v>32.299999999999997</v>
      </c>
      <c r="J33" s="11">
        <v>0</v>
      </c>
      <c r="K33" s="11">
        <f t="shared" si="3"/>
        <v>100</v>
      </c>
      <c r="L33">
        <f>VLOOKUP(A33,DEC2020_RESPONSERATE_COUNTY_TRA!$B$3:$I$376, 8, FALSE)</f>
        <v>33.1</v>
      </c>
      <c r="M33">
        <f>VLOOKUP(A33,DEC2020_RESPONSERATE_COUNTY_TRA!$B$3:$J$376, 9, FALSE)</f>
        <v>33.700000000000003</v>
      </c>
      <c r="N33">
        <f>VLOOKUP(A33,DEC2020_RESPONSERATE_COUNTY_TRA!$B$3:$K$376, 10, FALSE)</f>
        <v>36.200000000000003</v>
      </c>
      <c r="O33">
        <f>VLOOKUP(A33,DEC2020_RESPONSERATE_COUNTY_TRA!$B$3:$L$376, 11, FALSE)</f>
        <v>37.1</v>
      </c>
      <c r="P33">
        <f>VLOOKUP(A33,DEC2020_RESPONSERATE_COUNTY_TRA!$B$3:$M$376, 12, FALSE)</f>
        <v>38.799999999999997</v>
      </c>
      <c r="Q33" s="61">
        <f>VLOOKUP(A33,DEC2020_RESPONSERATE_COUNTY_TRA!$B$3:$N$376, 13, FALSE)</f>
        <v>39</v>
      </c>
      <c r="R33">
        <f>VLOOKUP(A33,DEC2020_RESPONSERATE_COUNTY_TRA!$B$3:$O$376, 14, FALSE)</f>
        <v>39.1</v>
      </c>
      <c r="S33">
        <f>VLOOKUP(A33,DEC2020_RESPONSERATE_COUNTY_TRA!$B$3:$P$376, 15, FALSE)</f>
        <v>39.1</v>
      </c>
      <c r="T33">
        <f>VLOOKUP(A33,DEC2020_RESPONSERATE_COUNTY_TRA!$B$3:$Q$376, 16, FALSE)</f>
        <v>39.4</v>
      </c>
      <c r="U33" s="61">
        <f>VLOOKUP(A33,DEC2020_RESPONSERATE_COUNTY_TRA!$B$3:$R$376, 17, FALSE)</f>
        <v>40.5</v>
      </c>
      <c r="V33" s="61">
        <f>VLOOKUP(A33,DEC2020_RESPONSERATE_COUNTY_TRA!$B$3:$S$376, 18, FALSE)</f>
        <v>40.799999999999997</v>
      </c>
      <c r="W33" s="61">
        <f>VLOOKUP(A33,DEC2020_RESPONSERATE_COUNTY_TRA!$B$3:$T$376, 19, FALSE)</f>
        <v>41.2</v>
      </c>
      <c r="X33" s="61">
        <f>VLOOKUP(A33,DEC2020_RESPONSERATE_COUNTY_TRA!$B$3:$U$376, 20, FALSE)</f>
        <v>41.4</v>
      </c>
      <c r="Y33" s="61">
        <f>VLOOKUP(A33,DEC2020_RESPONSERATE_COUNTY_TRA!$B$3:$V$376, 21, FALSE)</f>
        <v>41.8</v>
      </c>
      <c r="Z33" s="61">
        <f>VLOOKUP(A33,DEC2020_RESPONSERATE_COUNTY_TRA!$B$3:$W$376, 22, FALSE)</f>
        <v>42.6</v>
      </c>
      <c r="AA33" s="61">
        <f>VLOOKUP(A33,DEC2020_RESPONSERATE_COUNTY_TRA!$B$3:$X$376, 23, FALSE)</f>
        <v>42.8</v>
      </c>
      <c r="AB33" s="61">
        <f>VLOOKUP(A33,DEC2020_RESPONSERATE_COUNTY_TRA!$B$3:$Y$376, 24, FALSE)</f>
        <v>42.9</v>
      </c>
      <c r="AC33" s="61">
        <f>VLOOKUP(A33,DEC2020_RESPONSERATE_COUNTY_TRA!$B$3:$Z$376, 25, FALSE)</f>
        <v>43.2</v>
      </c>
      <c r="AD33" s="61">
        <f>VLOOKUP(A33,DEC2020_RESPONSERATE_COUNTY_TRA!$B$3:$AC$376, 26, FALSE)</f>
        <v>43.4</v>
      </c>
      <c r="AE33" s="188">
        <f>VLOOKUP(A33,DEC2020_RESPONSERATE_COUNTY_TRA!$B$3:$AD$376, 27, FALSE)</f>
        <v>43.5</v>
      </c>
      <c r="AF33" s="188">
        <f>VLOOKUP(A33,DEC2020_RESPONSERATE_COUNTY_TRA!$B$3:$AE$376, 28, FALSE)</f>
        <v>44.3</v>
      </c>
      <c r="AG33" s="188">
        <f>VLOOKUP(A33,DEC2020_RESPONSERATE_COUNTY_TRA!$B$3:$AF$376, 29, FALSE)</f>
        <v>46.6</v>
      </c>
      <c r="AH33" s="188">
        <f>VLOOKUP(A33,DEC2020_RESPONSERATE_COUNTY_TRA!$B$3:$AG$376, 30, FALSE)</f>
        <v>46.8</v>
      </c>
      <c r="AI33" s="188">
        <f>VLOOKUP(A33,DEC2020_RESPONSERATE_COUNTY_TRA!$B$3:$AF$376, 31, FALSE)</f>
        <v>47</v>
      </c>
      <c r="AJ33" s="188">
        <f>VLOOKUP(A33,DEC2020_RESPONSERATE_COUNTY_TRA!$B$3:$AG$376, 32, FALSE)</f>
        <v>47.4</v>
      </c>
      <c r="AK33" s="188">
        <f>VLOOKUP(A33,DEC2020_RESPONSERATE_COUNTY_TRA!$B$3:$CP$376, 33, FALSE)</f>
        <v>48.3</v>
      </c>
      <c r="AL33" s="188">
        <f>VLOOKUP(A33,DEC2020_RESPONSERATE_COUNTY_TRA!$B$3:$AR$376,43, FALSE)</f>
        <v>51.1</v>
      </c>
      <c r="AM33" s="188">
        <f>VLOOKUP(A33,DEC2020_RESPONSERATE_COUNTY_TRA!$B$3:$AS$376,44, FALSE)</f>
        <v>51.1</v>
      </c>
      <c r="AN33" s="188">
        <f>VLOOKUP(A33,DEC2020_RESPONSERATE_COUNTY_TRA!$B$3:$AW$376,48, FALSE)</f>
        <v>51.4</v>
      </c>
      <c r="AO33" s="188">
        <f>VLOOKUP(A33,DEC2020_RESPONSERATE_COUNTY_TRA!$B$3:$AX$376,49, FALSE)</f>
        <v>51.4</v>
      </c>
      <c r="AP33" s="188">
        <f>VLOOKUP(A33,DEC2020_RESPONSERATE_COUNTY_TRA!$B$3:$AY$376,49, FALSE)</f>
        <v>51.4</v>
      </c>
      <c r="AQ33" s="188">
        <f>VLOOKUP(A33,DEC2020_RESPONSERATE_COUNTY_TRA!$B$3:$AZ$376,50, FALSE)</f>
        <v>51.5</v>
      </c>
      <c r="AR33" s="188">
        <f>VLOOKUP(A33,DEC2020_RESPONSERATE_COUNTY_TRA!$B$3:$BA$376,51, FALSE)</f>
        <v>51.6</v>
      </c>
      <c r="AS33" s="188">
        <f>VLOOKUP(A33,DEC2020_RESPONSERATE_COUNTY_TRA!$B$3:$BB$376,53, FALSE)</f>
        <v>51.7</v>
      </c>
      <c r="AT33" s="188">
        <f>VLOOKUP(A33,DEC2020_RESPONSERATE_COUNTY_TRA!$B$3:$BC$376,54, FALSE)</f>
        <v>51.8</v>
      </c>
      <c r="AU33" s="188">
        <f>VLOOKUP(A33,DEC2020_RESPONSERATE_COUNTY_TRA!$B$3:$BD$376,55, FALSE)</f>
        <v>51.8</v>
      </c>
      <c r="AV33" s="188">
        <f>VLOOKUP(A33,DEC2020_RESPONSERATE_COUNTY_TRA!$B$3:$BE$376,56, FALSE)</f>
        <v>51.8</v>
      </c>
      <c r="AW33" s="188">
        <f>VLOOKUP(A33,DEC2020_RESPONSERATE_COUNTY_TRA!$B$3:$BF$376,57, FALSE)</f>
        <v>52</v>
      </c>
      <c r="AX33" s="188">
        <f>VLOOKUP(A33,DEC2020_RESPONSERATE_COUNTY_TRA!$B$3:$BG$376,58, FALSE)</f>
        <v>52.3</v>
      </c>
      <c r="AY33" s="188">
        <f>VLOOKUP(A33,DEC2020_RESPONSERATE_COUNTY_TRA!$B$3:$BH$376,59, FALSE)</f>
        <v>52.3</v>
      </c>
      <c r="AZ33" s="188">
        <f>VLOOKUP(A33,DEC2020_RESPONSERATE_COUNTY_TRA!$B$3:$BI$376,60, FALSE)</f>
        <v>52.6</v>
      </c>
      <c r="BA33" s="188">
        <f>VLOOKUP(A33,DEC2020_RESPONSERATE_COUNTY_TRA!$B$3:$BJ$376,61, FALSE)</f>
        <v>52.6</v>
      </c>
      <c r="BB33" s="188">
        <f>VLOOKUP(A33,DEC2020_RESPONSERATE_COUNTY_TRA!$B$3:$BK$376,62, FALSE)</f>
        <v>52.6</v>
      </c>
      <c r="BC33" s="188">
        <f>VLOOKUP(A33,DEC2020_RESPONSERATE_COUNTY_TRA!$B$3:$BL$376,63, FALSE)</f>
        <v>52.6</v>
      </c>
      <c r="BD33" s="188">
        <f>VLOOKUP(A33,DEC2020_RESPONSERATE_COUNTY_TRA!$B$3:$BM$376,64, FALSE)</f>
        <v>52.6</v>
      </c>
      <c r="BE33" s="188">
        <f>VLOOKUP(A33,DEC2020_RESPONSERATE_COUNTY_TRA!$B$3:$BN$376,65, FALSE)</f>
        <v>52.6</v>
      </c>
      <c r="BF33" s="188">
        <f>VLOOKUP(A33,DEC2020_RESPONSERATE_COUNTY_TRA!$B$3:$BO$376,66, FALSE)</f>
        <v>52.6</v>
      </c>
      <c r="BG33" s="188">
        <f>VLOOKUP(A33,DEC2020_RESPONSERATE_COUNTY_TRA!$B$3:$BP$376,67, FALSE)</f>
        <v>52.6</v>
      </c>
      <c r="BH33" s="188">
        <f>VLOOKUP(A33,DEC2020_RESPONSERATE_COUNTY_TRA!$B$3:$BQ$376,68, FALSE)</f>
        <v>52.6</v>
      </c>
      <c r="BI33" s="188">
        <f>VLOOKUP(A33,DEC2020_RESPONSERATE_COUNTY_TRA!$B$3:$BR$376,69, FALSE)</f>
        <v>52.6</v>
      </c>
      <c r="BJ33" s="188">
        <f>VLOOKUP(A33,DEC2020_RESPONSERATE_COUNTY_TRA!$B$3:$BS$376,70, FALSE)</f>
        <v>52.6</v>
      </c>
      <c r="BK33" s="188">
        <f>VLOOKUP(A33,DEC2020_RESPONSERATE_COUNTY_TRA!$B$3:$BT$376,71, FALSE)</f>
        <v>52.6</v>
      </c>
      <c r="BL33" s="188">
        <f>VLOOKUP(A33,DEC2020_RESPONSERATE_COUNTY_TRA!$B$3:$BU$377,72, FALSE)</f>
        <v>52.6</v>
      </c>
      <c r="BM33" s="188">
        <f>VLOOKUP(A33,DEC2020_RESPONSERATE_COUNTY_TRA!$B$3:$BV$377,73, FALSE)</f>
        <v>52.6</v>
      </c>
      <c r="BN33" s="188">
        <f>VLOOKUP(A33,DEC2020_RESPONSERATE_COUNTY_TRA!$B$3:$BW$377,74, FALSE)</f>
        <v>52.6</v>
      </c>
      <c r="BO33" s="188">
        <f>VLOOKUP(A33,DEC2020_RESPONSERATE_COUNTY_TRA!$B$3:$BX$377,75, FALSE)</f>
        <v>52.6</v>
      </c>
      <c r="BP33" s="188">
        <f>VLOOKUP(A33,DEC2020_RESPONSERATE_COUNTY_TRA!$B$3:$BY$377,76, FALSE)</f>
        <v>52.7</v>
      </c>
      <c r="BQ33" s="188">
        <f>VLOOKUP(A33,DEC2020_RESPONSERATE_COUNTY_TRA!$B$3:$BZ$377,77, FALSE)</f>
        <v>52.7</v>
      </c>
      <c r="BR33" s="188">
        <f>VLOOKUP(A33,DEC2020_RESPONSERATE_COUNTY_TRA!$B$3:$CA$377,78, FALSE)</f>
        <v>52.7</v>
      </c>
      <c r="BS33" s="188">
        <f>VLOOKUP(A33,DEC2020_RESPONSERATE_COUNTY_TRA!$B$3:$CB$377,79, FALSE)</f>
        <v>52.7</v>
      </c>
      <c r="BT33" s="188">
        <f>VLOOKUP(A33,DEC2020_RESPONSERATE_COUNTY_TRA!$B$3:$CC$377,80, FALSE)</f>
        <v>52.7</v>
      </c>
      <c r="BU33" s="188">
        <f>VLOOKUP(A33,DEC2020_RESPONSERATE_COUNTY_TRA!$B$3:$CD$377,81, FALSE)</f>
        <v>52.7</v>
      </c>
      <c r="BV33" s="188">
        <f>VLOOKUP(A33,DEC2020_RESPONSERATE_COUNTY_TRA!$B$3:$CE$377,82, FALSE)</f>
        <v>53</v>
      </c>
      <c r="BW33" s="188">
        <f>VLOOKUP(A33,DEC2020_RESPONSERATE_COUNTY_TRA!$B$3:$CF$377,83, FALSE)</f>
        <v>53.2</v>
      </c>
      <c r="BX33" s="188">
        <f>VLOOKUP(A33,DEC2020_RESPONSERATE_COUNTY_TRA!$B$3:$CG$377,84, FALSE)</f>
        <v>53.2</v>
      </c>
      <c r="BY33" s="188">
        <f>VLOOKUP(A33,DEC2020_RESPONSERATE_COUNTY_TRA!$B$3:$CH$377,85, FALSE)</f>
        <v>53.3</v>
      </c>
      <c r="BZ33" s="188">
        <f>VLOOKUP(A33,DEC2020_RESPONSERATE_COUNTY_TRA!$B$3:$CI$377,85, FALSE)</f>
        <v>53.3</v>
      </c>
      <c r="CA33" s="188">
        <f>VLOOKUP(A33,DEC2020_RESPONSERATE_COUNTY_TRA!$B$3:$CJ$377,86, FALSE)</f>
        <v>53.3</v>
      </c>
      <c r="CB33" s="188">
        <f>VLOOKUP(A33,DEC2020_RESPONSERATE_COUNTY_TRA!$B$3:$CK$377,87, FALSE)</f>
        <v>53.3</v>
      </c>
      <c r="CC33" s="188">
        <f t="shared" si="1"/>
        <v>0</v>
      </c>
      <c r="CD33" s="41">
        <f t="shared" si="2"/>
        <v>4</v>
      </c>
    </row>
    <row r="34" spans="1:82" ht="28.8" x14ac:dyDescent="0.3">
      <c r="A34" s="16" t="s">
        <v>251</v>
      </c>
      <c r="B34" s="16">
        <v>30013000800</v>
      </c>
      <c r="C34" s="17" t="s">
        <v>914</v>
      </c>
      <c r="D34" s="17">
        <v>59405</v>
      </c>
      <c r="E34" s="17"/>
      <c r="F34" s="95">
        <v>962</v>
      </c>
      <c r="G34" s="103">
        <v>4.1036717062634988E-2</v>
      </c>
      <c r="H34" s="205">
        <v>0.15632603406326034</v>
      </c>
      <c r="I34" s="193">
        <v>33.299999999999997</v>
      </c>
      <c r="J34" s="18">
        <v>0</v>
      </c>
      <c r="K34" s="18">
        <f t="shared" si="3"/>
        <v>100</v>
      </c>
      <c r="L34" s="19">
        <f>VLOOKUP(A34,DEC2020_RESPONSERATE_COUNTY_TRA!$B$3:$I$376, 8, FALSE)</f>
        <v>27</v>
      </c>
      <c r="M34" s="19">
        <f>VLOOKUP(A34,DEC2020_RESPONSERATE_COUNTY_TRA!$B$3:$J$376, 9, FALSE)</f>
        <v>29.5</v>
      </c>
      <c r="N34" s="19">
        <f>VLOOKUP(A34,DEC2020_RESPONSERATE_COUNTY_TRA!$B$3:$K$376, 10, FALSE)</f>
        <v>32.200000000000003</v>
      </c>
      <c r="O34" s="19">
        <f>VLOOKUP(A34,DEC2020_RESPONSERATE_COUNTY_TRA!$B$3:$L$376, 11, FALSE)</f>
        <v>33.799999999999997</v>
      </c>
      <c r="P34" s="19">
        <f>VLOOKUP(A34,DEC2020_RESPONSERATE_COUNTY_TRA!$B$3:$M$376, 12, FALSE)</f>
        <v>36.299999999999997</v>
      </c>
      <c r="Q34" s="19">
        <f>VLOOKUP(A34,DEC2020_RESPONSERATE_COUNTY_TRA!$B$3:$N$376, 13, FALSE)</f>
        <v>36.6</v>
      </c>
      <c r="R34" s="19">
        <f>VLOOKUP(A34,DEC2020_RESPONSERATE_COUNTY_TRA!$B$3:$O$376, 14, FALSE)</f>
        <v>36.700000000000003</v>
      </c>
      <c r="S34" s="19">
        <f>VLOOKUP(A34,DEC2020_RESPONSERATE_COUNTY_TRA!$B$3:$P$376, 15, FALSE)</f>
        <v>37.6</v>
      </c>
      <c r="T34" s="19">
        <f>VLOOKUP(A34,DEC2020_RESPONSERATE_COUNTY_TRA!$B$3:$Q$376, 16, FALSE)</f>
        <v>38.1</v>
      </c>
      <c r="U34" s="19">
        <f>VLOOKUP(A34,DEC2020_RESPONSERATE_COUNTY_TRA!$B$3:$R$376, 17, FALSE)</f>
        <v>38.6</v>
      </c>
      <c r="V34" s="19">
        <f>VLOOKUP(A34,DEC2020_RESPONSERATE_COUNTY_TRA!$B$3:$S$376, 18, FALSE)</f>
        <v>39</v>
      </c>
      <c r="W34" s="19">
        <f>VLOOKUP(A34,DEC2020_RESPONSERATE_COUNTY_TRA!$B$3:$T$376, 19, FALSE)</f>
        <v>39.299999999999997</v>
      </c>
      <c r="X34" s="19">
        <f>VLOOKUP(A34,DEC2020_RESPONSERATE_COUNTY_TRA!$B$3:$U$376, 20, FALSE)</f>
        <v>39.5</v>
      </c>
      <c r="Y34" s="19">
        <f>VLOOKUP(A34,DEC2020_RESPONSERATE_COUNTY_TRA!$B$3:$V$376, 21, FALSE)</f>
        <v>39.700000000000003</v>
      </c>
      <c r="Z34" s="19">
        <f>VLOOKUP(A34,DEC2020_RESPONSERATE_COUNTY_TRA!$B$3:$W$376, 22, FALSE)</f>
        <v>40.700000000000003</v>
      </c>
      <c r="AA34" s="19">
        <f>VLOOKUP(A34,DEC2020_RESPONSERATE_COUNTY_TRA!$B$3:$X$376, 23, FALSE)</f>
        <v>40.799999999999997</v>
      </c>
      <c r="AB34" s="19">
        <f>VLOOKUP(A34,DEC2020_RESPONSERATE_COUNTY_TRA!$B$3:$Y$376, 24, FALSE)</f>
        <v>41.6</v>
      </c>
      <c r="AC34" s="19">
        <f>VLOOKUP(A34,DEC2020_RESPONSERATE_COUNTY_TRA!$B$3:$Z$376, 25, FALSE)</f>
        <v>48.6</v>
      </c>
      <c r="AD34" s="19">
        <f>VLOOKUP(A34,DEC2020_RESPONSERATE_COUNTY_TRA!$B$3:$AC$376, 26, FALSE)</f>
        <v>49</v>
      </c>
      <c r="AE34" s="19">
        <f>VLOOKUP(A34,DEC2020_RESPONSERATE_COUNTY_TRA!$B$3:$AD$376, 27, FALSE)</f>
        <v>49.1</v>
      </c>
      <c r="AF34" s="19">
        <f>VLOOKUP(A34,DEC2020_RESPONSERATE_COUNTY_TRA!$B$3:$AE$376, 28, FALSE)</f>
        <v>50.3</v>
      </c>
      <c r="AG34" s="19">
        <f>VLOOKUP(A34,DEC2020_RESPONSERATE_COUNTY_TRA!$B$3:$AF$376, 29, FALSE)</f>
        <v>51.8</v>
      </c>
      <c r="AH34" s="19">
        <f>VLOOKUP(A34,DEC2020_RESPONSERATE_COUNTY_TRA!$B$3:$AG$376, 30, FALSE)</f>
        <v>51.9</v>
      </c>
      <c r="AI34" s="19">
        <f>VLOOKUP(A34,DEC2020_RESPONSERATE_COUNTY_TRA!$B$3:$AF$376, 31, FALSE)</f>
        <v>52.3</v>
      </c>
      <c r="AJ34" s="19">
        <f>VLOOKUP(A34,DEC2020_RESPONSERATE_COUNTY_TRA!$B$3:$AG$376, 32, FALSE)</f>
        <v>52.9</v>
      </c>
      <c r="AK34" s="19">
        <f>VLOOKUP(A34,DEC2020_RESPONSERATE_COUNTY_TRA!$B$3:$CP$376, 33, FALSE)</f>
        <v>53.1</v>
      </c>
      <c r="AL34" s="19">
        <f>VLOOKUP(A34,DEC2020_RESPONSERATE_COUNTY_TRA!$B$3:$AR$376,43, FALSE)</f>
        <v>54.7</v>
      </c>
      <c r="AM34" s="19">
        <f>VLOOKUP(A34,DEC2020_RESPONSERATE_COUNTY_TRA!$B$3:$AS$376,44, FALSE)</f>
        <v>54.8</v>
      </c>
      <c r="AN34" s="19">
        <f>VLOOKUP(A34,DEC2020_RESPONSERATE_COUNTY_TRA!$B$3:$AW$376,48, FALSE)</f>
        <v>55</v>
      </c>
      <c r="AO34" s="19">
        <f>VLOOKUP(A34,DEC2020_RESPONSERATE_COUNTY_TRA!$B$3:$AX$376,49, FALSE)</f>
        <v>55.2</v>
      </c>
      <c r="AP34" s="19">
        <f>VLOOKUP(A34,DEC2020_RESPONSERATE_COUNTY_TRA!$B$3:$AY$376,49, FALSE)</f>
        <v>55.2</v>
      </c>
      <c r="AQ34" s="19">
        <f>VLOOKUP(A34,DEC2020_RESPONSERATE_COUNTY_TRA!$B$3:$AZ$376,50, FALSE)</f>
        <v>55.2</v>
      </c>
      <c r="AR34" s="19">
        <f>VLOOKUP(A34,DEC2020_RESPONSERATE_COUNTY_TRA!$B$3:$BA$376,51, FALSE)</f>
        <v>55.2</v>
      </c>
      <c r="AS34" s="19">
        <f>VLOOKUP(A34,DEC2020_RESPONSERATE_COUNTY_TRA!$B$3:$BB$376,53, FALSE)</f>
        <v>55.5</v>
      </c>
      <c r="AT34" s="19">
        <f>VLOOKUP(A34,DEC2020_RESPONSERATE_COUNTY_TRA!$B$3:$BC$376,54, FALSE)</f>
        <v>55.6</v>
      </c>
      <c r="AU34" s="19">
        <f>VLOOKUP(A34,DEC2020_RESPONSERATE_COUNTY_TRA!$B$3:$BD$376,55, FALSE)</f>
        <v>55.6</v>
      </c>
      <c r="AV34" s="19">
        <f>VLOOKUP(A34,DEC2020_RESPONSERATE_COUNTY_TRA!$B$3:$BE$376,56, FALSE)</f>
        <v>55.7</v>
      </c>
      <c r="AW34" s="19">
        <f>VLOOKUP(A34,DEC2020_RESPONSERATE_COUNTY_TRA!$B$3:$BF$376,57, FALSE)</f>
        <v>55.8</v>
      </c>
      <c r="AX34" s="19">
        <f>VLOOKUP(A34,DEC2020_RESPONSERATE_COUNTY_TRA!$B$3:$BG$376,58, FALSE)</f>
        <v>55.9</v>
      </c>
      <c r="AY34" s="19">
        <f>VLOOKUP(A34,DEC2020_RESPONSERATE_COUNTY_TRA!$B$3:$BH$376,59, FALSE)</f>
        <v>55.9</v>
      </c>
      <c r="AZ34" s="19">
        <f>VLOOKUP(A34,DEC2020_RESPONSERATE_COUNTY_TRA!$B$3:$BI$376,60, FALSE)</f>
        <v>55.9</v>
      </c>
      <c r="BA34" s="19">
        <f>VLOOKUP(A34,DEC2020_RESPONSERATE_COUNTY_TRA!$B$3:$BJ$376,61, FALSE)</f>
        <v>55.9</v>
      </c>
      <c r="BB34" s="19">
        <f>VLOOKUP(A34,DEC2020_RESPONSERATE_COUNTY_TRA!$B$3:$BK$376,62, FALSE)</f>
        <v>55.9</v>
      </c>
      <c r="BC34" s="19">
        <f>VLOOKUP(A34,DEC2020_RESPONSERATE_COUNTY_TRA!$B$3:$BL$376,63, FALSE)</f>
        <v>56</v>
      </c>
      <c r="BD34" s="19">
        <f>VLOOKUP(A34,DEC2020_RESPONSERATE_COUNTY_TRA!$B$3:$BM$376,64, FALSE)</f>
        <v>56</v>
      </c>
      <c r="BE34" s="19">
        <f>VLOOKUP(A34,DEC2020_RESPONSERATE_COUNTY_TRA!$B$3:$BN$376,65, FALSE)</f>
        <v>56</v>
      </c>
      <c r="BF34" s="19">
        <f>VLOOKUP(A34,DEC2020_RESPONSERATE_COUNTY_TRA!$B$3:$BO$376,66, FALSE)</f>
        <v>56</v>
      </c>
      <c r="BG34" s="19">
        <f>VLOOKUP(A34,DEC2020_RESPONSERATE_COUNTY_TRA!$B$3:$BP$376,67, FALSE)</f>
        <v>56.1</v>
      </c>
      <c r="BH34" s="19">
        <f>VLOOKUP(A34,DEC2020_RESPONSERATE_COUNTY_TRA!$B$3:$BQ$376,68, FALSE)</f>
        <v>56.3</v>
      </c>
      <c r="BI34" s="19">
        <f>VLOOKUP(A34,DEC2020_RESPONSERATE_COUNTY_TRA!$B$3:$BR$376,69, FALSE)</f>
        <v>56.3</v>
      </c>
      <c r="BJ34" s="19">
        <f>VLOOKUP(A34,DEC2020_RESPONSERATE_COUNTY_TRA!$B$3:$BS$376,70, FALSE)</f>
        <v>56.3</v>
      </c>
      <c r="BK34" s="19">
        <f>VLOOKUP(A34,DEC2020_RESPONSERATE_COUNTY_TRA!$B$3:$BT$376,71, FALSE)</f>
        <v>56.3</v>
      </c>
      <c r="BL34" s="19">
        <f>VLOOKUP(A34,DEC2020_RESPONSERATE_COUNTY_TRA!$B$3:$BU$377,72, FALSE)</f>
        <v>56.3</v>
      </c>
      <c r="BM34" s="19">
        <f>VLOOKUP(A34,DEC2020_RESPONSERATE_COUNTY_TRA!$B$3:$BV$377,73, FALSE)</f>
        <v>56.4</v>
      </c>
      <c r="BN34" s="19">
        <f>VLOOKUP(A34,DEC2020_RESPONSERATE_COUNTY_TRA!$B$3:$BW$377,74, FALSE)</f>
        <v>56.4</v>
      </c>
      <c r="BO34" s="19">
        <f>VLOOKUP(A34,DEC2020_RESPONSERATE_COUNTY_TRA!$B$3:$BX$377,75, FALSE)</f>
        <v>56.4</v>
      </c>
      <c r="BP34" s="19">
        <f>VLOOKUP(A34,DEC2020_RESPONSERATE_COUNTY_TRA!$B$3:$BY$377,76, FALSE)</f>
        <v>56.4</v>
      </c>
      <c r="BQ34" s="19">
        <f>VLOOKUP(A34,DEC2020_RESPONSERATE_COUNTY_TRA!$B$3:$BZ$377,77, FALSE)</f>
        <v>56.4</v>
      </c>
      <c r="BR34" s="19">
        <f>VLOOKUP(A34,DEC2020_RESPONSERATE_COUNTY_TRA!$B$3:$CA$377,78, FALSE)</f>
        <v>56.4</v>
      </c>
      <c r="BS34" s="19">
        <f>VLOOKUP(A34,DEC2020_RESPONSERATE_COUNTY_TRA!$B$3:$CB$377,79, FALSE)</f>
        <v>56.4</v>
      </c>
      <c r="BT34" s="19">
        <f>VLOOKUP(A34,DEC2020_RESPONSERATE_COUNTY_TRA!$B$3:$CC$377,80, FALSE)</f>
        <v>56.4</v>
      </c>
      <c r="BU34" s="19">
        <f>VLOOKUP(A34,DEC2020_RESPONSERATE_COUNTY_TRA!$B$3:$CD$377,81, FALSE)</f>
        <v>56.4</v>
      </c>
      <c r="BV34" s="19">
        <f>VLOOKUP(A34,DEC2020_RESPONSERATE_COUNTY_TRA!$B$3:$CE$377,82, FALSE)</f>
        <v>56.6</v>
      </c>
      <c r="BW34" s="19">
        <f>VLOOKUP(A34,DEC2020_RESPONSERATE_COUNTY_TRA!$B$3:$CF$377,83, FALSE)</f>
        <v>56.7</v>
      </c>
      <c r="BX34" s="19">
        <f>VLOOKUP(A34,DEC2020_RESPONSERATE_COUNTY_TRA!$B$3:$CG$377,84, FALSE)</f>
        <v>56.8</v>
      </c>
      <c r="BY34" s="19">
        <f>VLOOKUP(A34,DEC2020_RESPONSERATE_COUNTY_TRA!$B$3:$CH$377,85, FALSE)</f>
        <v>56.8</v>
      </c>
      <c r="BZ34" s="19">
        <f>VLOOKUP(A34,DEC2020_RESPONSERATE_COUNTY_TRA!$B$3:$CI$377,85, FALSE)</f>
        <v>56.8</v>
      </c>
      <c r="CA34" s="19">
        <f>VLOOKUP(A34,DEC2020_RESPONSERATE_COUNTY_TRA!$B$3:$CJ$377,86, FALSE)</f>
        <v>57.2</v>
      </c>
      <c r="CB34" s="19">
        <f>VLOOKUP(A34,DEC2020_RESPONSERATE_COUNTY_TRA!$B$3:$CK$377,87, FALSE)</f>
        <v>57.2</v>
      </c>
      <c r="CC34" s="19">
        <f t="shared" si="1"/>
        <v>0</v>
      </c>
      <c r="CD34" s="41">
        <f t="shared" si="2"/>
        <v>4</v>
      </c>
    </row>
    <row r="35" spans="1:82" ht="28.8" x14ac:dyDescent="0.3">
      <c r="A35" s="5" t="s">
        <v>473</v>
      </c>
      <c r="B35" s="5">
        <v>30013000900</v>
      </c>
      <c r="C35" s="181" t="s">
        <v>915</v>
      </c>
      <c r="D35" s="190" t="s">
        <v>1270</v>
      </c>
      <c r="F35" s="94">
        <v>1513</v>
      </c>
      <c r="G35" s="102">
        <v>2.3474178403755867E-2</v>
      </c>
      <c r="H35" s="204">
        <v>0.1482521847690387</v>
      </c>
      <c r="I35" s="192">
        <v>36</v>
      </c>
      <c r="J35" s="11">
        <v>0</v>
      </c>
      <c r="K35" s="11">
        <f t="shared" si="3"/>
        <v>100</v>
      </c>
      <c r="L35">
        <f>VLOOKUP(A35,DEC2020_RESPONSERATE_COUNTY_TRA!$B$3:$I$376, 8, FALSE)</f>
        <v>35.200000000000003</v>
      </c>
      <c r="M35">
        <f>VLOOKUP(A35,DEC2020_RESPONSERATE_COUNTY_TRA!$B$3:$J$376, 9, FALSE)</f>
        <v>37.799999999999997</v>
      </c>
      <c r="N35">
        <f>VLOOKUP(A35,DEC2020_RESPONSERATE_COUNTY_TRA!$B$3:$K$376, 10, FALSE)</f>
        <v>40.4</v>
      </c>
      <c r="O35">
        <f>VLOOKUP(A35,DEC2020_RESPONSERATE_COUNTY_TRA!$B$3:$L$376, 11, FALSE)</f>
        <v>42.7</v>
      </c>
      <c r="P35">
        <f>VLOOKUP(A35,DEC2020_RESPONSERATE_COUNTY_TRA!$B$3:$M$376, 12, FALSE)</f>
        <v>45.8</v>
      </c>
      <c r="Q35" s="61">
        <f>VLOOKUP(A35,DEC2020_RESPONSERATE_COUNTY_TRA!$B$3:$N$376, 13, FALSE)</f>
        <v>46.4</v>
      </c>
      <c r="R35">
        <f>VLOOKUP(A35,DEC2020_RESPONSERATE_COUNTY_TRA!$B$3:$O$376, 14, FALSE)</f>
        <v>46.8</v>
      </c>
      <c r="S35">
        <f>VLOOKUP(A35,DEC2020_RESPONSERATE_COUNTY_TRA!$B$3:$P$376, 15, FALSE)</f>
        <v>47.1</v>
      </c>
      <c r="T35">
        <f>VLOOKUP(A35,DEC2020_RESPONSERATE_COUNTY_TRA!$B$3:$Q$376, 16, FALSE)</f>
        <v>47.5</v>
      </c>
      <c r="U35" s="61">
        <f>VLOOKUP(A35,DEC2020_RESPONSERATE_COUNTY_TRA!$B$3:$R$376, 17, FALSE)</f>
        <v>48.3</v>
      </c>
      <c r="V35" s="61">
        <f>VLOOKUP(A35,DEC2020_RESPONSERATE_COUNTY_TRA!$B$3:$S$376, 18, FALSE)</f>
        <v>48.5</v>
      </c>
      <c r="W35" s="61">
        <f>VLOOKUP(A35,DEC2020_RESPONSERATE_COUNTY_TRA!$B$3:$T$376, 19, FALSE)</f>
        <v>48.9</v>
      </c>
      <c r="X35" s="61">
        <f>VLOOKUP(A35,DEC2020_RESPONSERATE_COUNTY_TRA!$B$3:$U$376, 20, FALSE)</f>
        <v>49.3</v>
      </c>
      <c r="Y35" s="61">
        <f>VLOOKUP(A35,DEC2020_RESPONSERATE_COUNTY_TRA!$B$3:$V$376, 21, FALSE)</f>
        <v>49.7</v>
      </c>
      <c r="Z35" s="61">
        <f>VLOOKUP(A35,DEC2020_RESPONSERATE_COUNTY_TRA!$B$3:$W$376, 22, FALSE)</f>
        <v>50.5</v>
      </c>
      <c r="AA35" s="61">
        <f>VLOOKUP(A35,DEC2020_RESPONSERATE_COUNTY_TRA!$B$3:$X$376, 23, FALSE)</f>
        <v>50.8</v>
      </c>
      <c r="AB35" s="61">
        <f>VLOOKUP(A35,DEC2020_RESPONSERATE_COUNTY_TRA!$B$3:$Y$376, 24, FALSE)</f>
        <v>51.6</v>
      </c>
      <c r="AC35" s="61">
        <f>VLOOKUP(A35,DEC2020_RESPONSERATE_COUNTY_TRA!$B$3:$Z$376, 25, FALSE)</f>
        <v>59.5</v>
      </c>
      <c r="AD35" s="61">
        <f>VLOOKUP(A35,DEC2020_RESPONSERATE_COUNTY_TRA!$B$3:$AC$376, 26, FALSE)</f>
        <v>59.5</v>
      </c>
      <c r="AE35" s="188">
        <f>VLOOKUP(A35,DEC2020_RESPONSERATE_COUNTY_TRA!$B$3:$AD$376, 27, FALSE)</f>
        <v>59.7</v>
      </c>
      <c r="AF35" s="188">
        <f>VLOOKUP(A35,DEC2020_RESPONSERATE_COUNTY_TRA!$B$3:$AE$376, 28, FALSE)</f>
        <v>60.7</v>
      </c>
      <c r="AG35" s="188">
        <f>VLOOKUP(A35,DEC2020_RESPONSERATE_COUNTY_TRA!$B$3:$AF$376, 29, FALSE)</f>
        <v>62.2</v>
      </c>
      <c r="AH35" s="188">
        <f>VLOOKUP(A35,DEC2020_RESPONSERATE_COUNTY_TRA!$B$3:$AG$376, 30, FALSE)</f>
        <v>62.5</v>
      </c>
      <c r="AI35" s="188">
        <f>VLOOKUP(A35,DEC2020_RESPONSERATE_COUNTY_TRA!$B$3:$AF$376, 31, FALSE)</f>
        <v>63</v>
      </c>
      <c r="AJ35" s="188">
        <f>VLOOKUP(A35,DEC2020_RESPONSERATE_COUNTY_TRA!$B$3:$AG$376, 32, FALSE)</f>
        <v>63.4</v>
      </c>
      <c r="AK35" s="188">
        <f>VLOOKUP(A35,DEC2020_RESPONSERATE_COUNTY_TRA!$B$3:$CP$376, 33, FALSE)</f>
        <v>63.9</v>
      </c>
      <c r="AL35" s="188">
        <f>VLOOKUP(A35,DEC2020_RESPONSERATE_COUNTY_TRA!$B$3:$AR$376,43, FALSE)</f>
        <v>65.900000000000006</v>
      </c>
      <c r="AM35" s="188">
        <f>VLOOKUP(A35,DEC2020_RESPONSERATE_COUNTY_TRA!$B$3:$AS$376,44, FALSE)</f>
        <v>65.900000000000006</v>
      </c>
      <c r="AN35" s="188">
        <f>VLOOKUP(A35,DEC2020_RESPONSERATE_COUNTY_TRA!$B$3:$AW$376,48, FALSE)</f>
        <v>66.099999999999994</v>
      </c>
      <c r="AO35" s="188">
        <f>VLOOKUP(A35,DEC2020_RESPONSERATE_COUNTY_TRA!$B$3:$AX$376,49, FALSE)</f>
        <v>66.099999999999994</v>
      </c>
      <c r="AP35" s="188">
        <f>VLOOKUP(A35,DEC2020_RESPONSERATE_COUNTY_TRA!$B$3:$AY$376,49, FALSE)</f>
        <v>66.099999999999994</v>
      </c>
      <c r="AQ35" s="188">
        <f>VLOOKUP(A35,DEC2020_RESPONSERATE_COUNTY_TRA!$B$3:$AZ$376,50, FALSE)</f>
        <v>66.400000000000006</v>
      </c>
      <c r="AR35" s="188">
        <f>VLOOKUP(A35,DEC2020_RESPONSERATE_COUNTY_TRA!$B$3:$BA$376,51, FALSE)</f>
        <v>66.5</v>
      </c>
      <c r="AS35" s="188">
        <f>VLOOKUP(A35,DEC2020_RESPONSERATE_COUNTY_TRA!$B$3:$BB$376,53, FALSE)</f>
        <v>66.7</v>
      </c>
      <c r="AT35" s="188">
        <f>VLOOKUP(A35,DEC2020_RESPONSERATE_COUNTY_TRA!$B$3:$BC$376,54, FALSE)</f>
        <v>66.8</v>
      </c>
      <c r="AU35" s="188">
        <f>VLOOKUP(A35,DEC2020_RESPONSERATE_COUNTY_TRA!$B$3:$BD$376,55, FALSE)</f>
        <v>66.8</v>
      </c>
      <c r="AV35" s="188">
        <f>VLOOKUP(A35,DEC2020_RESPONSERATE_COUNTY_TRA!$B$3:$BE$376,56, FALSE)</f>
        <v>66.8</v>
      </c>
      <c r="AW35" s="188">
        <f>VLOOKUP(A35,DEC2020_RESPONSERATE_COUNTY_TRA!$B$3:$BF$376,57, FALSE)</f>
        <v>66.8</v>
      </c>
      <c r="AX35" s="188">
        <f>VLOOKUP(A35,DEC2020_RESPONSERATE_COUNTY_TRA!$B$3:$BG$376,58, FALSE)</f>
        <v>67</v>
      </c>
      <c r="AY35" s="188">
        <f>VLOOKUP(A35,DEC2020_RESPONSERATE_COUNTY_TRA!$B$3:$BH$376,59, FALSE)</f>
        <v>67.099999999999994</v>
      </c>
      <c r="AZ35" s="188">
        <f>VLOOKUP(A35,DEC2020_RESPONSERATE_COUNTY_TRA!$B$3:$BI$376,60, FALSE)</f>
        <v>67.099999999999994</v>
      </c>
      <c r="BA35" s="188">
        <f>VLOOKUP(A35,DEC2020_RESPONSERATE_COUNTY_TRA!$B$3:$BJ$376,61, FALSE)</f>
        <v>67.099999999999994</v>
      </c>
      <c r="BB35" s="188">
        <f>VLOOKUP(A35,DEC2020_RESPONSERATE_COUNTY_TRA!$B$3:$BK$376,62, FALSE)</f>
        <v>67.3</v>
      </c>
      <c r="BC35" s="188">
        <f>VLOOKUP(A35,DEC2020_RESPONSERATE_COUNTY_TRA!$B$3:$BL$376,63, FALSE)</f>
        <v>67.3</v>
      </c>
      <c r="BD35" s="188">
        <f>VLOOKUP(A35,DEC2020_RESPONSERATE_COUNTY_TRA!$B$3:$BM$376,64, FALSE)</f>
        <v>67.3</v>
      </c>
      <c r="BE35" s="188">
        <f>VLOOKUP(A35,DEC2020_RESPONSERATE_COUNTY_TRA!$B$3:$BN$376,65, FALSE)</f>
        <v>67.3</v>
      </c>
      <c r="BF35" s="188">
        <f>VLOOKUP(A35,DEC2020_RESPONSERATE_COUNTY_TRA!$B$3:$BO$376,66, FALSE)</f>
        <v>67.3</v>
      </c>
      <c r="BG35" s="188">
        <f>VLOOKUP(A35,DEC2020_RESPONSERATE_COUNTY_TRA!$B$3:$BP$376,67, FALSE)</f>
        <v>67.400000000000006</v>
      </c>
      <c r="BH35" s="188">
        <f>VLOOKUP(A35,DEC2020_RESPONSERATE_COUNTY_TRA!$B$3:$BQ$376,68, FALSE)</f>
        <v>67.400000000000006</v>
      </c>
      <c r="BI35" s="188">
        <f>VLOOKUP(A35,DEC2020_RESPONSERATE_COUNTY_TRA!$B$3:$BR$376,69, FALSE)</f>
        <v>67.400000000000006</v>
      </c>
      <c r="BJ35" s="188">
        <f>VLOOKUP(A35,DEC2020_RESPONSERATE_COUNTY_TRA!$B$3:$BS$376,70, FALSE)</f>
        <v>67.400000000000006</v>
      </c>
      <c r="BK35" s="188">
        <f>VLOOKUP(A35,DEC2020_RESPONSERATE_COUNTY_TRA!$B$3:$BT$376,71, FALSE)</f>
        <v>67.400000000000006</v>
      </c>
      <c r="BL35" s="188">
        <f>VLOOKUP(A35,DEC2020_RESPONSERATE_COUNTY_TRA!$B$3:$BU$377,72, FALSE)</f>
        <v>67.5</v>
      </c>
      <c r="BM35" s="188">
        <f>VLOOKUP(A35,DEC2020_RESPONSERATE_COUNTY_TRA!$B$3:$BV$377,73, FALSE)</f>
        <v>67.5</v>
      </c>
      <c r="BN35" s="188">
        <f>VLOOKUP(A35,DEC2020_RESPONSERATE_COUNTY_TRA!$B$3:$BW$377,74, FALSE)</f>
        <v>67.5</v>
      </c>
      <c r="BO35" s="188">
        <f>VLOOKUP(A35,DEC2020_RESPONSERATE_COUNTY_TRA!$B$3:$BX$377,75, FALSE)</f>
        <v>67.5</v>
      </c>
      <c r="BP35" s="188">
        <f>VLOOKUP(A35,DEC2020_RESPONSERATE_COUNTY_TRA!$B$3:$BY$377,76, FALSE)</f>
        <v>67.5</v>
      </c>
      <c r="BQ35" s="188">
        <f>VLOOKUP(A35,DEC2020_RESPONSERATE_COUNTY_TRA!$B$3:$BZ$377,77, FALSE)</f>
        <v>67.599999999999994</v>
      </c>
      <c r="BR35" s="188">
        <f>VLOOKUP(A35,DEC2020_RESPONSERATE_COUNTY_TRA!$B$3:$CA$377,78, FALSE)</f>
        <v>67.599999999999994</v>
      </c>
      <c r="BS35" s="188">
        <f>VLOOKUP(A35,DEC2020_RESPONSERATE_COUNTY_TRA!$B$3:$CB$377,79, FALSE)</f>
        <v>67.599999999999994</v>
      </c>
      <c r="BT35" s="188">
        <f>VLOOKUP(A35,DEC2020_RESPONSERATE_COUNTY_TRA!$B$3:$CC$377,80, FALSE)</f>
        <v>67.599999999999994</v>
      </c>
      <c r="BU35" s="188">
        <f>VLOOKUP(A35,DEC2020_RESPONSERATE_COUNTY_TRA!$B$3:$CD$377,81, FALSE)</f>
        <v>67.599999999999994</v>
      </c>
      <c r="BV35" s="188">
        <f>VLOOKUP(A35,DEC2020_RESPONSERATE_COUNTY_TRA!$B$3:$CE$377,82, FALSE)</f>
        <v>68</v>
      </c>
      <c r="BW35" s="188">
        <f>VLOOKUP(A35,DEC2020_RESPONSERATE_COUNTY_TRA!$B$3:$CF$377,83, FALSE)</f>
        <v>68.099999999999994</v>
      </c>
      <c r="BX35" s="188">
        <f>VLOOKUP(A35,DEC2020_RESPONSERATE_COUNTY_TRA!$B$3:$CG$377,84, FALSE)</f>
        <v>68.099999999999994</v>
      </c>
      <c r="BY35" s="188">
        <f>VLOOKUP(A35,DEC2020_RESPONSERATE_COUNTY_TRA!$B$3:$CH$377,85, FALSE)</f>
        <v>68.3</v>
      </c>
      <c r="BZ35" s="188">
        <f>VLOOKUP(A35,DEC2020_RESPONSERATE_COUNTY_TRA!$B$3:$CI$377,85, FALSE)</f>
        <v>68.3</v>
      </c>
      <c r="CA35" s="188">
        <f>VLOOKUP(A35,DEC2020_RESPONSERATE_COUNTY_TRA!$B$3:$CJ$377,86, FALSE)</f>
        <v>68.400000000000006</v>
      </c>
      <c r="CB35" s="188">
        <f>VLOOKUP(A35,DEC2020_RESPONSERATE_COUNTY_TRA!$B$3:$CK$377,87, FALSE)</f>
        <v>68.400000000000006</v>
      </c>
      <c r="CC35" s="188">
        <f t="shared" si="1"/>
        <v>9.9999999999994316E-2</v>
      </c>
      <c r="CD35" s="41">
        <f t="shared" si="2"/>
        <v>5</v>
      </c>
    </row>
    <row r="36" spans="1:82" ht="28.8" x14ac:dyDescent="0.3">
      <c r="A36" s="16" t="s">
        <v>475</v>
      </c>
      <c r="B36" s="16">
        <v>30013001000</v>
      </c>
      <c r="C36" s="17" t="s">
        <v>916</v>
      </c>
      <c r="D36" s="17" t="s">
        <v>1266</v>
      </c>
      <c r="E36" s="17"/>
      <c r="F36" s="95">
        <v>1512</v>
      </c>
      <c r="G36" s="103">
        <v>1.2987012987012988E-2</v>
      </c>
      <c r="H36" s="205">
        <v>3.8518960883845925E-2</v>
      </c>
      <c r="I36" s="193">
        <v>45</v>
      </c>
      <c r="J36" s="18">
        <v>0</v>
      </c>
      <c r="K36" s="18">
        <f t="shared" si="3"/>
        <v>100</v>
      </c>
      <c r="L36" s="19">
        <f>VLOOKUP(A36,DEC2020_RESPONSERATE_COUNTY_TRA!$B$3:$I$376, 8, FALSE)</f>
        <v>47.4</v>
      </c>
      <c r="M36" s="19">
        <f>VLOOKUP(A36,DEC2020_RESPONSERATE_COUNTY_TRA!$B$3:$J$376, 9, FALSE)</f>
        <v>48.8</v>
      </c>
      <c r="N36" s="19">
        <f>VLOOKUP(A36,DEC2020_RESPONSERATE_COUNTY_TRA!$B$3:$K$376, 10, FALSE)</f>
        <v>50.5</v>
      </c>
      <c r="O36" s="19">
        <f>VLOOKUP(A36,DEC2020_RESPONSERATE_COUNTY_TRA!$B$3:$L$376, 11, FALSE)</f>
        <v>52.7</v>
      </c>
      <c r="P36" s="19">
        <f>VLOOKUP(A36,DEC2020_RESPONSERATE_COUNTY_TRA!$B$3:$M$376, 12, FALSE)</f>
        <v>60.4</v>
      </c>
      <c r="Q36" s="19">
        <f>VLOOKUP(A36,DEC2020_RESPONSERATE_COUNTY_TRA!$B$3:$N$376, 13, FALSE)</f>
        <v>61.4</v>
      </c>
      <c r="R36" s="19">
        <f>VLOOKUP(A36,DEC2020_RESPONSERATE_COUNTY_TRA!$B$3:$O$376, 14, FALSE)</f>
        <v>62.1</v>
      </c>
      <c r="S36" s="19">
        <f>VLOOKUP(A36,DEC2020_RESPONSERATE_COUNTY_TRA!$B$3:$P$376, 15, FALSE)</f>
        <v>62.7</v>
      </c>
      <c r="T36" s="19">
        <f>VLOOKUP(A36,DEC2020_RESPONSERATE_COUNTY_TRA!$B$3:$Q$376, 16, FALSE)</f>
        <v>63.1</v>
      </c>
      <c r="U36" s="19">
        <f>VLOOKUP(A36,DEC2020_RESPONSERATE_COUNTY_TRA!$B$3:$R$376, 17, FALSE)</f>
        <v>64.3</v>
      </c>
      <c r="V36" s="19">
        <f>VLOOKUP(A36,DEC2020_RESPONSERATE_COUNTY_TRA!$B$3:$S$376, 18, FALSE)</f>
        <v>64.599999999999994</v>
      </c>
      <c r="W36" s="19">
        <f>VLOOKUP(A36,DEC2020_RESPONSERATE_COUNTY_TRA!$B$3:$T$376, 19, FALSE)</f>
        <v>65</v>
      </c>
      <c r="X36" s="19">
        <f>VLOOKUP(A36,DEC2020_RESPONSERATE_COUNTY_TRA!$B$3:$U$376, 20, FALSE)</f>
        <v>65.5</v>
      </c>
      <c r="Y36" s="19">
        <f>VLOOKUP(A36,DEC2020_RESPONSERATE_COUNTY_TRA!$B$3:$V$376, 21, FALSE)</f>
        <v>65.900000000000006</v>
      </c>
      <c r="Z36" s="19">
        <f>VLOOKUP(A36,DEC2020_RESPONSERATE_COUNTY_TRA!$B$3:$W$376, 22, FALSE)</f>
        <v>66.900000000000006</v>
      </c>
      <c r="AA36" s="19">
        <f>VLOOKUP(A36,DEC2020_RESPONSERATE_COUNTY_TRA!$B$3:$X$376, 23, FALSE)</f>
        <v>67.099999999999994</v>
      </c>
      <c r="AB36" s="19">
        <f>VLOOKUP(A36,DEC2020_RESPONSERATE_COUNTY_TRA!$B$3:$Y$376, 24, FALSE)</f>
        <v>67.400000000000006</v>
      </c>
      <c r="AC36" s="19">
        <f>VLOOKUP(A36,DEC2020_RESPONSERATE_COUNTY_TRA!$B$3:$Z$376, 25, FALSE)</f>
        <v>71.099999999999994</v>
      </c>
      <c r="AD36" s="19">
        <f>VLOOKUP(A36,DEC2020_RESPONSERATE_COUNTY_TRA!$B$3:$AC$376, 26, FALSE)</f>
        <v>73</v>
      </c>
      <c r="AE36" s="19">
        <f>VLOOKUP(A36,DEC2020_RESPONSERATE_COUNTY_TRA!$B$3:$AD$376, 27, FALSE)</f>
        <v>73.400000000000006</v>
      </c>
      <c r="AF36" s="19">
        <f>VLOOKUP(A36,DEC2020_RESPONSERATE_COUNTY_TRA!$B$3:$AE$376, 28, FALSE)</f>
        <v>75.599999999999994</v>
      </c>
      <c r="AG36" s="19">
        <f>VLOOKUP(A36,DEC2020_RESPONSERATE_COUNTY_TRA!$B$3:$AF$376, 29, FALSE)</f>
        <v>78.2</v>
      </c>
      <c r="AH36" s="19">
        <f>VLOOKUP(A36,DEC2020_RESPONSERATE_COUNTY_TRA!$B$3:$AG$376, 30, FALSE)</f>
        <v>78.400000000000006</v>
      </c>
      <c r="AI36" s="19">
        <f>VLOOKUP(A36,DEC2020_RESPONSERATE_COUNTY_TRA!$B$3:$AF$376, 31, FALSE)</f>
        <v>78.7</v>
      </c>
      <c r="AJ36" s="19">
        <f>VLOOKUP(A36,DEC2020_RESPONSERATE_COUNTY_TRA!$B$3:$AG$376, 32, FALSE)</f>
        <v>79.099999999999994</v>
      </c>
      <c r="AK36" s="19">
        <f>VLOOKUP(A36,DEC2020_RESPONSERATE_COUNTY_TRA!$B$3:$CP$376, 33, FALSE)</f>
        <v>79.5</v>
      </c>
      <c r="AL36" s="19">
        <f>VLOOKUP(A36,DEC2020_RESPONSERATE_COUNTY_TRA!$B$3:$AR$376,43, FALSE)</f>
        <v>81.900000000000006</v>
      </c>
      <c r="AM36" s="19">
        <f>VLOOKUP(A36,DEC2020_RESPONSERATE_COUNTY_TRA!$B$3:$AS$376,44, FALSE)</f>
        <v>82</v>
      </c>
      <c r="AN36" s="19">
        <f>VLOOKUP(A36,DEC2020_RESPONSERATE_COUNTY_TRA!$B$3:$AW$376,48, FALSE)</f>
        <v>82.2</v>
      </c>
      <c r="AO36" s="19">
        <f>VLOOKUP(A36,DEC2020_RESPONSERATE_COUNTY_TRA!$B$3:$AX$376,49, FALSE)</f>
        <v>82.4</v>
      </c>
      <c r="AP36" s="19">
        <f>VLOOKUP(A36,DEC2020_RESPONSERATE_COUNTY_TRA!$B$3:$AY$376,49, FALSE)</f>
        <v>82.4</v>
      </c>
      <c r="AQ36" s="19">
        <f>VLOOKUP(A36,DEC2020_RESPONSERATE_COUNTY_TRA!$B$3:$AZ$376,50, FALSE)</f>
        <v>82.4</v>
      </c>
      <c r="AR36" s="19">
        <f>VLOOKUP(A36,DEC2020_RESPONSERATE_COUNTY_TRA!$B$3:$BA$376,51, FALSE)</f>
        <v>82.4</v>
      </c>
      <c r="AS36" s="19">
        <f>VLOOKUP(A36,DEC2020_RESPONSERATE_COUNTY_TRA!$B$3:$BB$376,53, FALSE)</f>
        <v>82.5</v>
      </c>
      <c r="AT36" s="19">
        <f>VLOOKUP(A36,DEC2020_RESPONSERATE_COUNTY_TRA!$B$3:$BC$376,54, FALSE)</f>
        <v>82.5</v>
      </c>
      <c r="AU36" s="19">
        <f>VLOOKUP(A36,DEC2020_RESPONSERATE_COUNTY_TRA!$B$3:$BD$376,55, FALSE)</f>
        <v>82.5</v>
      </c>
      <c r="AV36" s="19">
        <f>VLOOKUP(A36,DEC2020_RESPONSERATE_COUNTY_TRA!$B$3:$BE$376,56, FALSE)</f>
        <v>82.5</v>
      </c>
      <c r="AW36" s="19">
        <f>VLOOKUP(A36,DEC2020_RESPONSERATE_COUNTY_TRA!$B$3:$BF$376,57, FALSE)</f>
        <v>82.5</v>
      </c>
      <c r="AX36" s="19">
        <f>VLOOKUP(A36,DEC2020_RESPONSERATE_COUNTY_TRA!$B$3:$BG$376,58, FALSE)</f>
        <v>82.5</v>
      </c>
      <c r="AY36" s="19">
        <f>VLOOKUP(A36,DEC2020_RESPONSERATE_COUNTY_TRA!$B$3:$BH$376,59, FALSE)</f>
        <v>82.5</v>
      </c>
      <c r="AZ36" s="19">
        <f>VLOOKUP(A36,DEC2020_RESPONSERATE_COUNTY_TRA!$B$3:$BI$376,60, FALSE)</f>
        <v>82.5</v>
      </c>
      <c r="BA36" s="19">
        <f>VLOOKUP(A36,DEC2020_RESPONSERATE_COUNTY_TRA!$B$3:$BJ$376,61, FALSE)</f>
        <v>82.5</v>
      </c>
      <c r="BB36" s="19">
        <f>VLOOKUP(A36,DEC2020_RESPONSERATE_COUNTY_TRA!$B$3:$BK$376,62, FALSE)</f>
        <v>82.5</v>
      </c>
      <c r="BC36" s="19">
        <f>VLOOKUP(A36,DEC2020_RESPONSERATE_COUNTY_TRA!$B$3:$BL$376,63, FALSE)</f>
        <v>82.6</v>
      </c>
      <c r="BD36" s="19">
        <f>VLOOKUP(A36,DEC2020_RESPONSERATE_COUNTY_TRA!$B$3:$BM$376,64, FALSE)</f>
        <v>82.6</v>
      </c>
      <c r="BE36" s="19">
        <f>VLOOKUP(A36,DEC2020_RESPONSERATE_COUNTY_TRA!$B$3:$BN$376,65, FALSE)</f>
        <v>82.6</v>
      </c>
      <c r="BF36" s="19">
        <f>VLOOKUP(A36,DEC2020_RESPONSERATE_COUNTY_TRA!$B$3:$BO$376,66, FALSE)</f>
        <v>82.6</v>
      </c>
      <c r="BG36" s="19">
        <f>VLOOKUP(A36,DEC2020_RESPONSERATE_COUNTY_TRA!$B$3:$BP$376,67, FALSE)</f>
        <v>82.6</v>
      </c>
      <c r="BH36" s="19">
        <f>VLOOKUP(A36,DEC2020_RESPONSERATE_COUNTY_TRA!$B$3:$BQ$376,68, FALSE)</f>
        <v>82.6</v>
      </c>
      <c r="BI36" s="19">
        <f>VLOOKUP(A36,DEC2020_RESPONSERATE_COUNTY_TRA!$B$3:$BR$376,69, FALSE)</f>
        <v>82.7</v>
      </c>
      <c r="BJ36" s="19">
        <f>VLOOKUP(A36,DEC2020_RESPONSERATE_COUNTY_TRA!$B$3:$BS$376,70, FALSE)</f>
        <v>82.7</v>
      </c>
      <c r="BK36" s="19">
        <f>VLOOKUP(A36,DEC2020_RESPONSERATE_COUNTY_TRA!$B$3:$BT$376,71, FALSE)</f>
        <v>82.7</v>
      </c>
      <c r="BL36" s="19">
        <f>VLOOKUP(A36,DEC2020_RESPONSERATE_COUNTY_TRA!$B$3:$BU$377,72, FALSE)</f>
        <v>82.7</v>
      </c>
      <c r="BM36" s="19">
        <f>VLOOKUP(A36,DEC2020_RESPONSERATE_COUNTY_TRA!$B$3:$BV$377,73, FALSE)</f>
        <v>82.7</v>
      </c>
      <c r="BN36" s="19">
        <f>VLOOKUP(A36,DEC2020_RESPONSERATE_COUNTY_TRA!$B$3:$BW$377,74, FALSE)</f>
        <v>82.7</v>
      </c>
      <c r="BO36" s="19">
        <f>VLOOKUP(A36,DEC2020_RESPONSERATE_COUNTY_TRA!$B$3:$BX$377,75, FALSE)</f>
        <v>82.9</v>
      </c>
      <c r="BP36" s="19">
        <f>VLOOKUP(A36,DEC2020_RESPONSERATE_COUNTY_TRA!$B$3:$BY$377,76, FALSE)</f>
        <v>82.9</v>
      </c>
      <c r="BQ36" s="19">
        <f>VLOOKUP(A36,DEC2020_RESPONSERATE_COUNTY_TRA!$B$3:$BZ$377,77, FALSE)</f>
        <v>82.9</v>
      </c>
      <c r="BR36" s="19">
        <f>VLOOKUP(A36,DEC2020_RESPONSERATE_COUNTY_TRA!$B$3:$CA$377,78, FALSE)</f>
        <v>83</v>
      </c>
      <c r="BS36" s="19">
        <f>VLOOKUP(A36,DEC2020_RESPONSERATE_COUNTY_TRA!$B$3:$CB$377,79, FALSE)</f>
        <v>83.1</v>
      </c>
      <c r="BT36" s="19">
        <f>VLOOKUP(A36,DEC2020_RESPONSERATE_COUNTY_TRA!$B$3:$CC$377,80, FALSE)</f>
        <v>83.1</v>
      </c>
      <c r="BU36" s="19">
        <f>VLOOKUP(A36,DEC2020_RESPONSERATE_COUNTY_TRA!$B$3:$CD$377,81, FALSE)</f>
        <v>83.1</v>
      </c>
      <c r="BV36" s="19">
        <f>VLOOKUP(A36,DEC2020_RESPONSERATE_COUNTY_TRA!$B$3:$CE$377,82, FALSE)</f>
        <v>83.1</v>
      </c>
      <c r="BW36" s="19">
        <f>VLOOKUP(A36,DEC2020_RESPONSERATE_COUNTY_TRA!$B$3:$CF$377,83, FALSE)</f>
        <v>83.1</v>
      </c>
      <c r="BX36" s="19">
        <f>VLOOKUP(A36,DEC2020_RESPONSERATE_COUNTY_TRA!$B$3:$CG$377,84, FALSE)</f>
        <v>83.2</v>
      </c>
      <c r="BY36" s="19">
        <f>VLOOKUP(A36,DEC2020_RESPONSERATE_COUNTY_TRA!$B$3:$CH$377,85, FALSE)</f>
        <v>83.3</v>
      </c>
      <c r="BZ36" s="19">
        <f>VLOOKUP(A36,DEC2020_RESPONSERATE_COUNTY_TRA!$B$3:$CI$377,85, FALSE)</f>
        <v>83.3</v>
      </c>
      <c r="CA36" s="19">
        <f>VLOOKUP(A36,DEC2020_RESPONSERATE_COUNTY_TRA!$B$3:$CJ$377,86, FALSE)</f>
        <v>83.3</v>
      </c>
      <c r="CB36" s="19">
        <f>VLOOKUP(A36,DEC2020_RESPONSERATE_COUNTY_TRA!$B$3:$CK$377,87, FALSE)</f>
        <v>83.4</v>
      </c>
      <c r="CC36" s="19">
        <f t="shared" si="1"/>
        <v>0</v>
      </c>
      <c r="CD36" s="41">
        <f t="shared" si="2"/>
        <v>6</v>
      </c>
    </row>
    <row r="37" spans="1:82" x14ac:dyDescent="0.3">
      <c r="A37" s="5" t="s">
        <v>253</v>
      </c>
      <c r="B37" s="5">
        <v>30013001100</v>
      </c>
      <c r="C37" s="181" t="s">
        <v>908</v>
      </c>
      <c r="D37" s="190">
        <v>59405</v>
      </c>
      <c r="F37" s="94">
        <v>1918</v>
      </c>
      <c r="G37" s="102">
        <v>7.9449152542372878E-3</v>
      </c>
      <c r="H37" s="204">
        <v>1.5048543689320388E-2</v>
      </c>
      <c r="I37" s="192">
        <v>35.700000000000003</v>
      </c>
      <c r="J37" s="11">
        <v>0</v>
      </c>
      <c r="K37" s="11">
        <f t="shared" si="3"/>
        <v>100</v>
      </c>
      <c r="L37">
        <f>VLOOKUP(A37,DEC2020_RESPONSERATE_COUNTY_TRA!$B$3:$I$376, 8, FALSE)</f>
        <v>42.3</v>
      </c>
      <c r="M37">
        <f>VLOOKUP(A37,DEC2020_RESPONSERATE_COUNTY_TRA!$B$3:$J$376, 9, FALSE)</f>
        <v>44</v>
      </c>
      <c r="N37">
        <f>VLOOKUP(A37,DEC2020_RESPONSERATE_COUNTY_TRA!$B$3:$K$376, 10, FALSE)</f>
        <v>45.7</v>
      </c>
      <c r="O37">
        <f>VLOOKUP(A37,DEC2020_RESPONSERATE_COUNTY_TRA!$B$3:$L$376, 11, FALSE)</f>
        <v>47.6</v>
      </c>
      <c r="P37">
        <f>VLOOKUP(A37,DEC2020_RESPONSERATE_COUNTY_TRA!$B$3:$M$376, 12, FALSE)</f>
        <v>53.7</v>
      </c>
      <c r="Q37" s="61">
        <f>VLOOKUP(A37,DEC2020_RESPONSERATE_COUNTY_TRA!$B$3:$N$376, 13, FALSE)</f>
        <v>54.3</v>
      </c>
      <c r="R37">
        <f>VLOOKUP(A37,DEC2020_RESPONSERATE_COUNTY_TRA!$B$3:$O$376, 14, FALSE)</f>
        <v>55.1</v>
      </c>
      <c r="S37">
        <f>VLOOKUP(A37,DEC2020_RESPONSERATE_COUNTY_TRA!$B$3:$P$376, 15, FALSE)</f>
        <v>55.6</v>
      </c>
      <c r="T37">
        <f>VLOOKUP(A37,DEC2020_RESPONSERATE_COUNTY_TRA!$B$3:$Q$376, 16, FALSE)</f>
        <v>56</v>
      </c>
      <c r="U37" s="61">
        <f>VLOOKUP(A37,DEC2020_RESPONSERATE_COUNTY_TRA!$B$3:$R$376, 17, FALSE)</f>
        <v>57</v>
      </c>
      <c r="V37" s="61">
        <f>VLOOKUP(A37,DEC2020_RESPONSERATE_COUNTY_TRA!$B$3:$S$376, 18, FALSE)</f>
        <v>57.2</v>
      </c>
      <c r="W37" s="61">
        <f>VLOOKUP(A37,DEC2020_RESPONSERATE_COUNTY_TRA!$B$3:$T$376, 19, FALSE)</f>
        <v>57.5</v>
      </c>
      <c r="X37" s="61">
        <f>VLOOKUP(A37,DEC2020_RESPONSERATE_COUNTY_TRA!$B$3:$U$376, 20, FALSE)</f>
        <v>58.2</v>
      </c>
      <c r="Y37" s="61">
        <f>VLOOKUP(A37,DEC2020_RESPONSERATE_COUNTY_TRA!$B$3:$V$376, 21, FALSE)</f>
        <v>58.9</v>
      </c>
      <c r="Z37" s="61">
        <f>VLOOKUP(A37,DEC2020_RESPONSERATE_COUNTY_TRA!$B$3:$W$376, 22, FALSE)</f>
        <v>59.5</v>
      </c>
      <c r="AA37" s="61">
        <f>VLOOKUP(A37,DEC2020_RESPONSERATE_COUNTY_TRA!$B$3:$X$376, 23, FALSE)</f>
        <v>59.6</v>
      </c>
      <c r="AB37" s="61">
        <f>VLOOKUP(A37,DEC2020_RESPONSERATE_COUNTY_TRA!$B$3:$Y$376, 24, FALSE)</f>
        <v>59.7</v>
      </c>
      <c r="AC37" s="61">
        <f>VLOOKUP(A37,DEC2020_RESPONSERATE_COUNTY_TRA!$B$3:$Z$376, 25, FALSE)</f>
        <v>62.5</v>
      </c>
      <c r="AD37" s="61">
        <f>VLOOKUP(A37,DEC2020_RESPONSERATE_COUNTY_TRA!$B$3:$AC$376, 26, FALSE)</f>
        <v>64.5</v>
      </c>
      <c r="AE37" s="188">
        <f>VLOOKUP(A37,DEC2020_RESPONSERATE_COUNTY_TRA!$B$3:$AD$376, 27, FALSE)</f>
        <v>64.8</v>
      </c>
      <c r="AF37" s="188">
        <f>VLOOKUP(A37,DEC2020_RESPONSERATE_COUNTY_TRA!$B$3:$AE$376, 28, FALSE)</f>
        <v>67.5</v>
      </c>
      <c r="AG37" s="188">
        <f>VLOOKUP(A37,DEC2020_RESPONSERATE_COUNTY_TRA!$B$3:$AF$376, 29, FALSE)</f>
        <v>70.099999999999994</v>
      </c>
      <c r="AH37" s="188">
        <f>VLOOKUP(A37,DEC2020_RESPONSERATE_COUNTY_TRA!$B$3:$AG$376, 30, FALSE)</f>
        <v>70.599999999999994</v>
      </c>
      <c r="AI37" s="188">
        <f>VLOOKUP(A37,DEC2020_RESPONSERATE_COUNTY_TRA!$B$3:$AF$376, 31, FALSE)</f>
        <v>71</v>
      </c>
      <c r="AJ37" s="188">
        <f>VLOOKUP(A37,DEC2020_RESPONSERATE_COUNTY_TRA!$B$3:$AG$376, 32, FALSE)</f>
        <v>71.400000000000006</v>
      </c>
      <c r="AK37" s="188">
        <f>VLOOKUP(A37,DEC2020_RESPONSERATE_COUNTY_TRA!$B$3:$CP$376, 33, FALSE)</f>
        <v>71.8</v>
      </c>
      <c r="AL37" s="188">
        <f>VLOOKUP(A37,DEC2020_RESPONSERATE_COUNTY_TRA!$B$3:$AR$376,43, FALSE)</f>
        <v>74</v>
      </c>
      <c r="AM37" s="188">
        <f>VLOOKUP(A37,DEC2020_RESPONSERATE_COUNTY_TRA!$B$3:$AS$376,44, FALSE)</f>
        <v>74</v>
      </c>
      <c r="AN37" s="188">
        <f>VLOOKUP(A37,DEC2020_RESPONSERATE_COUNTY_TRA!$B$3:$AW$376,48, FALSE)</f>
        <v>74.099999999999994</v>
      </c>
      <c r="AO37" s="188">
        <f>VLOOKUP(A37,DEC2020_RESPONSERATE_COUNTY_TRA!$B$3:$AX$376,49, FALSE)</f>
        <v>74.3</v>
      </c>
      <c r="AP37" s="188">
        <f>VLOOKUP(A37,DEC2020_RESPONSERATE_COUNTY_TRA!$B$3:$AY$376,49, FALSE)</f>
        <v>74.3</v>
      </c>
      <c r="AQ37" s="188">
        <f>VLOOKUP(A37,DEC2020_RESPONSERATE_COUNTY_TRA!$B$3:$AZ$376,50, FALSE)</f>
        <v>74.400000000000006</v>
      </c>
      <c r="AR37" s="188">
        <f>VLOOKUP(A37,DEC2020_RESPONSERATE_COUNTY_TRA!$B$3:$BA$376,51, FALSE)</f>
        <v>74.400000000000006</v>
      </c>
      <c r="AS37" s="188">
        <f>VLOOKUP(A37,DEC2020_RESPONSERATE_COUNTY_TRA!$B$3:$BB$376,53, FALSE)</f>
        <v>74.599999999999994</v>
      </c>
      <c r="AT37" s="188">
        <f>VLOOKUP(A37,DEC2020_RESPONSERATE_COUNTY_TRA!$B$3:$BC$376,54, FALSE)</f>
        <v>74.7</v>
      </c>
      <c r="AU37" s="188">
        <f>VLOOKUP(A37,DEC2020_RESPONSERATE_COUNTY_TRA!$B$3:$BD$376,55, FALSE)</f>
        <v>74.8</v>
      </c>
      <c r="AV37" s="188">
        <f>VLOOKUP(A37,DEC2020_RESPONSERATE_COUNTY_TRA!$B$3:$BE$376,56, FALSE)</f>
        <v>74.8</v>
      </c>
      <c r="AW37" s="188">
        <f>VLOOKUP(A37,DEC2020_RESPONSERATE_COUNTY_TRA!$B$3:$BF$376,57, FALSE)</f>
        <v>74.900000000000006</v>
      </c>
      <c r="AX37" s="188">
        <f>VLOOKUP(A37,DEC2020_RESPONSERATE_COUNTY_TRA!$B$3:$BG$376,58, FALSE)</f>
        <v>75</v>
      </c>
      <c r="AY37" s="188">
        <f>VLOOKUP(A37,DEC2020_RESPONSERATE_COUNTY_TRA!$B$3:$BH$376,59, FALSE)</f>
        <v>75</v>
      </c>
      <c r="AZ37" s="188">
        <f>VLOOKUP(A37,DEC2020_RESPONSERATE_COUNTY_TRA!$B$3:$BI$376,60, FALSE)</f>
        <v>75</v>
      </c>
      <c r="BA37" s="188">
        <f>VLOOKUP(A37,DEC2020_RESPONSERATE_COUNTY_TRA!$B$3:$BJ$376,61, FALSE)</f>
        <v>75</v>
      </c>
      <c r="BB37" s="188">
        <f>VLOOKUP(A37,DEC2020_RESPONSERATE_COUNTY_TRA!$B$3:$BK$376,62, FALSE)</f>
        <v>75.099999999999994</v>
      </c>
      <c r="BC37" s="188">
        <f>VLOOKUP(A37,DEC2020_RESPONSERATE_COUNTY_TRA!$B$3:$BL$376,63, FALSE)</f>
        <v>75.2</v>
      </c>
      <c r="BD37" s="188">
        <f>VLOOKUP(A37,DEC2020_RESPONSERATE_COUNTY_TRA!$B$3:$BM$376,64, FALSE)</f>
        <v>75.2</v>
      </c>
      <c r="BE37" s="188">
        <f>VLOOKUP(A37,DEC2020_RESPONSERATE_COUNTY_TRA!$B$3:$BN$376,65, FALSE)</f>
        <v>75.2</v>
      </c>
      <c r="BF37" s="188">
        <f>VLOOKUP(A37,DEC2020_RESPONSERATE_COUNTY_TRA!$B$3:$BO$376,66, FALSE)</f>
        <v>75.3</v>
      </c>
      <c r="BG37" s="188">
        <f>VLOOKUP(A37,DEC2020_RESPONSERATE_COUNTY_TRA!$B$3:$BP$376,67, FALSE)</f>
        <v>75.3</v>
      </c>
      <c r="BH37" s="188">
        <f>VLOOKUP(A37,DEC2020_RESPONSERATE_COUNTY_TRA!$B$3:$BQ$376,68, FALSE)</f>
        <v>75.3</v>
      </c>
      <c r="BI37" s="188">
        <f>VLOOKUP(A37,DEC2020_RESPONSERATE_COUNTY_TRA!$B$3:$BR$376,69, FALSE)</f>
        <v>75.3</v>
      </c>
      <c r="BJ37" s="188">
        <f>VLOOKUP(A37,DEC2020_RESPONSERATE_COUNTY_TRA!$B$3:$BS$376,70, FALSE)</f>
        <v>75.3</v>
      </c>
      <c r="BK37" s="188">
        <f>VLOOKUP(A37,DEC2020_RESPONSERATE_COUNTY_TRA!$B$3:$BT$376,71, FALSE)</f>
        <v>75.3</v>
      </c>
      <c r="BL37" s="188">
        <f>VLOOKUP(A37,DEC2020_RESPONSERATE_COUNTY_TRA!$B$3:$BU$377,72, FALSE)</f>
        <v>75.400000000000006</v>
      </c>
      <c r="BM37" s="188">
        <f>VLOOKUP(A37,DEC2020_RESPONSERATE_COUNTY_TRA!$B$3:$BV$377,73, FALSE)</f>
        <v>75.400000000000006</v>
      </c>
      <c r="BN37" s="188">
        <f>VLOOKUP(A37,DEC2020_RESPONSERATE_COUNTY_TRA!$B$3:$BW$377,74, FALSE)</f>
        <v>75.400000000000006</v>
      </c>
      <c r="BO37" s="188">
        <f>VLOOKUP(A37,DEC2020_RESPONSERATE_COUNTY_TRA!$B$3:$BX$377,75, FALSE)</f>
        <v>75.400000000000006</v>
      </c>
      <c r="BP37" s="188">
        <f>VLOOKUP(A37,DEC2020_RESPONSERATE_COUNTY_TRA!$B$3:$BY$377,76, FALSE)</f>
        <v>75.400000000000006</v>
      </c>
      <c r="BQ37" s="188">
        <f>VLOOKUP(A37,DEC2020_RESPONSERATE_COUNTY_TRA!$B$3:$BZ$377,77, FALSE)</f>
        <v>75.400000000000006</v>
      </c>
      <c r="BR37" s="188">
        <f>VLOOKUP(A37,DEC2020_RESPONSERATE_COUNTY_TRA!$B$3:$CA$377,78, FALSE)</f>
        <v>75.400000000000006</v>
      </c>
      <c r="BS37" s="188">
        <f>VLOOKUP(A37,DEC2020_RESPONSERATE_COUNTY_TRA!$B$3:$CB$377,79, FALSE)</f>
        <v>75.400000000000006</v>
      </c>
      <c r="BT37" s="188">
        <f>VLOOKUP(A37,DEC2020_RESPONSERATE_COUNTY_TRA!$B$3:$CC$377,80, FALSE)</f>
        <v>75.400000000000006</v>
      </c>
      <c r="BU37" s="188">
        <f>VLOOKUP(A37,DEC2020_RESPONSERATE_COUNTY_TRA!$B$3:$CD$377,81, FALSE)</f>
        <v>75.5</v>
      </c>
      <c r="BV37" s="188">
        <f>VLOOKUP(A37,DEC2020_RESPONSERATE_COUNTY_TRA!$B$3:$CE$377,82, FALSE)</f>
        <v>75.5</v>
      </c>
      <c r="BW37" s="188">
        <f>VLOOKUP(A37,DEC2020_RESPONSERATE_COUNTY_TRA!$B$3:$CF$377,83, FALSE)</f>
        <v>75.7</v>
      </c>
      <c r="BX37" s="188">
        <f>VLOOKUP(A37,DEC2020_RESPONSERATE_COUNTY_TRA!$B$3:$CG$377,84, FALSE)</f>
        <v>75.7</v>
      </c>
      <c r="BY37" s="188">
        <f>VLOOKUP(A37,DEC2020_RESPONSERATE_COUNTY_TRA!$B$3:$CH$377,85, FALSE)</f>
        <v>75.900000000000006</v>
      </c>
      <c r="BZ37" s="188">
        <f>VLOOKUP(A37,DEC2020_RESPONSERATE_COUNTY_TRA!$B$3:$CI$377,85, FALSE)</f>
        <v>75.900000000000006</v>
      </c>
      <c r="CA37" s="188">
        <f>VLOOKUP(A37,DEC2020_RESPONSERATE_COUNTY_TRA!$B$3:$CJ$377,86, FALSE)</f>
        <v>76.099999999999994</v>
      </c>
      <c r="CB37" s="188">
        <f>VLOOKUP(A37,DEC2020_RESPONSERATE_COUNTY_TRA!$B$3:$CK$377,87, FALSE)</f>
        <v>76.2</v>
      </c>
      <c r="CC37" s="188">
        <f t="shared" si="1"/>
        <v>0</v>
      </c>
      <c r="CD37" s="41">
        <f t="shared" si="2"/>
        <v>6</v>
      </c>
    </row>
    <row r="38" spans="1:82" ht="43.2" x14ac:dyDescent="0.3">
      <c r="A38" s="16" t="s">
        <v>477</v>
      </c>
      <c r="B38" s="16">
        <v>30013001201</v>
      </c>
      <c r="C38" s="17" t="s">
        <v>1062</v>
      </c>
      <c r="D38" s="17">
        <v>59405</v>
      </c>
      <c r="E38" s="17"/>
      <c r="F38" s="95" t="s">
        <v>1101</v>
      </c>
      <c r="G38" s="95" t="s">
        <v>1101</v>
      </c>
      <c r="H38" s="208" t="s">
        <v>1101</v>
      </c>
      <c r="I38" s="95" t="s">
        <v>1101</v>
      </c>
      <c r="J38" s="18">
        <v>0</v>
      </c>
      <c r="K38" s="18">
        <f t="shared" si="3"/>
        <v>100</v>
      </c>
      <c r="L38" s="19">
        <f>VLOOKUP(A38,DEC2020_RESPONSERATE_COUNTY_TRA!$B$3:$I$376, 8, FALSE)</f>
        <v>18.7</v>
      </c>
      <c r="M38" s="19">
        <f>VLOOKUP(A38,DEC2020_RESPONSERATE_COUNTY_TRA!$B$3:$J$376, 9, FALSE)</f>
        <v>20</v>
      </c>
      <c r="N38" s="19">
        <f>VLOOKUP(A38,DEC2020_RESPONSERATE_COUNTY_TRA!$B$3:$K$376, 10, FALSE)</f>
        <v>21.5</v>
      </c>
      <c r="O38" s="19">
        <f>VLOOKUP(A38,DEC2020_RESPONSERATE_COUNTY_TRA!$B$3:$L$376, 11, FALSE)</f>
        <v>22.4</v>
      </c>
      <c r="P38" s="19">
        <f>VLOOKUP(A38,DEC2020_RESPONSERATE_COUNTY_TRA!$B$3:$M$376, 12, FALSE)</f>
        <v>26.2</v>
      </c>
      <c r="Q38" s="19">
        <f>VLOOKUP(A38,DEC2020_RESPONSERATE_COUNTY_TRA!$B$3:$N$376, 13, FALSE)</f>
        <v>27.1</v>
      </c>
      <c r="R38" s="19">
        <f>VLOOKUP(A38,DEC2020_RESPONSERATE_COUNTY_TRA!$B$3:$O$376, 14, FALSE)</f>
        <v>27.8</v>
      </c>
      <c r="S38" s="19">
        <f>VLOOKUP(A38,DEC2020_RESPONSERATE_COUNTY_TRA!$B$3:$P$376, 15, FALSE)</f>
        <v>28.8</v>
      </c>
      <c r="T38" s="19">
        <f>VLOOKUP(A38,DEC2020_RESPONSERATE_COUNTY_TRA!$B$3:$Q$376, 16, FALSE)</f>
        <v>29.6</v>
      </c>
      <c r="U38" s="19">
        <f>VLOOKUP(A38,DEC2020_RESPONSERATE_COUNTY_TRA!$B$3:$R$376, 17, FALSE)</f>
        <v>30.6</v>
      </c>
      <c r="V38" s="19">
        <f>VLOOKUP(A38,DEC2020_RESPONSERATE_COUNTY_TRA!$B$3:$S$376, 18, FALSE)</f>
        <v>30.6</v>
      </c>
      <c r="W38" s="19">
        <f>VLOOKUP(A38,DEC2020_RESPONSERATE_COUNTY_TRA!$B$3:$T$376, 19, FALSE)</f>
        <v>31.1</v>
      </c>
      <c r="X38" s="19">
        <f>VLOOKUP(A38,DEC2020_RESPONSERATE_COUNTY_TRA!$B$3:$U$376, 20, FALSE)</f>
        <v>31.4</v>
      </c>
      <c r="Y38" s="19">
        <f>VLOOKUP(A38,DEC2020_RESPONSERATE_COUNTY_TRA!$B$3:$V$376, 21, FALSE)</f>
        <v>31.6</v>
      </c>
      <c r="Z38" s="19">
        <f>VLOOKUP(A38,DEC2020_RESPONSERATE_COUNTY_TRA!$B$3:$W$376, 22, FALSE)</f>
        <v>32.4</v>
      </c>
      <c r="AA38" s="19">
        <f>VLOOKUP(A38,DEC2020_RESPONSERATE_COUNTY_TRA!$B$3:$X$376, 23, FALSE)</f>
        <v>32.9</v>
      </c>
      <c r="AB38" s="19">
        <f>VLOOKUP(A38,DEC2020_RESPONSERATE_COUNTY_TRA!$B$3:$Y$376, 24, FALSE)</f>
        <v>33</v>
      </c>
      <c r="AC38" s="19">
        <f>VLOOKUP(A38,DEC2020_RESPONSERATE_COUNTY_TRA!$B$3:$Z$376, 25, FALSE)</f>
        <v>33.9</v>
      </c>
      <c r="AD38" s="19">
        <f>VLOOKUP(A38,DEC2020_RESPONSERATE_COUNTY_TRA!$B$3:$AC$376, 26, FALSE)</f>
        <v>34</v>
      </c>
      <c r="AE38" s="19">
        <f>VLOOKUP(A38,DEC2020_RESPONSERATE_COUNTY_TRA!$B$3:$AD$376, 27, FALSE)</f>
        <v>34</v>
      </c>
      <c r="AF38" s="19">
        <f>VLOOKUP(A38,DEC2020_RESPONSERATE_COUNTY_TRA!$B$3:$AE$376, 28, FALSE)</f>
        <v>34.9</v>
      </c>
      <c r="AG38" s="19">
        <f>VLOOKUP(A38,DEC2020_RESPONSERATE_COUNTY_TRA!$B$3:$AF$376, 29, FALSE)</f>
        <v>36.4</v>
      </c>
      <c r="AH38" s="19">
        <f>VLOOKUP(A38,DEC2020_RESPONSERATE_COUNTY_TRA!$B$3:$AG$376, 30, FALSE)</f>
        <v>36.700000000000003</v>
      </c>
      <c r="AI38" s="19">
        <f>VLOOKUP(A38,DEC2020_RESPONSERATE_COUNTY_TRA!$B$3:$AF$376, 31, FALSE)</f>
        <v>37</v>
      </c>
      <c r="AJ38" s="19">
        <f>VLOOKUP(A38,DEC2020_RESPONSERATE_COUNTY_TRA!$B$3:$AG$376, 32, FALSE)</f>
        <v>37.700000000000003</v>
      </c>
      <c r="AK38" s="19">
        <f>VLOOKUP(A38,DEC2020_RESPONSERATE_COUNTY_TRA!$B$3:$CP$376, 33, FALSE)</f>
        <v>37.9</v>
      </c>
      <c r="AL38" s="19">
        <f>VLOOKUP(A38,DEC2020_RESPONSERATE_COUNTY_TRA!$B$3:$AR$376,43, FALSE)</f>
        <v>39.700000000000003</v>
      </c>
      <c r="AM38" s="19">
        <f>VLOOKUP(A38,DEC2020_RESPONSERATE_COUNTY_TRA!$B$3:$AS$376,44, FALSE)</f>
        <v>39.799999999999997</v>
      </c>
      <c r="AN38" s="19">
        <f>VLOOKUP(A38,DEC2020_RESPONSERATE_COUNTY_TRA!$B$3:$AW$376,48, FALSE)</f>
        <v>40.1</v>
      </c>
      <c r="AO38" s="19">
        <f>VLOOKUP(A38,DEC2020_RESPONSERATE_COUNTY_TRA!$B$3:$AX$376,49, FALSE)</f>
        <v>40.1</v>
      </c>
      <c r="AP38" s="19">
        <f>VLOOKUP(A38,DEC2020_RESPONSERATE_COUNTY_TRA!$B$3:$AY$376,49, FALSE)</f>
        <v>40.1</v>
      </c>
      <c r="AQ38" s="19">
        <f>VLOOKUP(A38,DEC2020_RESPONSERATE_COUNTY_TRA!$B$3:$AZ$376,50, FALSE)</f>
        <v>40.200000000000003</v>
      </c>
      <c r="AR38" s="19">
        <f>VLOOKUP(A38,DEC2020_RESPONSERATE_COUNTY_TRA!$B$3:$BA$376,51, FALSE)</f>
        <v>40.200000000000003</v>
      </c>
      <c r="AS38" s="19">
        <f>VLOOKUP(A38,DEC2020_RESPONSERATE_COUNTY_TRA!$B$3:$BB$376,53, FALSE)</f>
        <v>40.200000000000003</v>
      </c>
      <c r="AT38" s="19">
        <f>VLOOKUP(A38,DEC2020_RESPONSERATE_COUNTY_TRA!$B$3:$BC$376,54, FALSE)</f>
        <v>40.200000000000003</v>
      </c>
      <c r="AU38" s="19">
        <f>VLOOKUP(A38,DEC2020_RESPONSERATE_COUNTY_TRA!$B$3:$BD$376,55, FALSE)</f>
        <v>40.299999999999997</v>
      </c>
      <c r="AV38" s="19">
        <f>VLOOKUP(A38,DEC2020_RESPONSERATE_COUNTY_TRA!$B$3:$BE$376,56, FALSE)</f>
        <v>40.299999999999997</v>
      </c>
      <c r="AW38" s="19">
        <f>VLOOKUP(A38,DEC2020_RESPONSERATE_COUNTY_TRA!$B$3:$BF$376,57, FALSE)</f>
        <v>40.299999999999997</v>
      </c>
      <c r="AX38" s="19">
        <f>VLOOKUP(A38,DEC2020_RESPONSERATE_COUNTY_TRA!$B$3:$BG$376,58, FALSE)</f>
        <v>41.3</v>
      </c>
      <c r="AY38" s="19">
        <f>VLOOKUP(A38,DEC2020_RESPONSERATE_COUNTY_TRA!$B$3:$BH$376,59, FALSE)</f>
        <v>41.5</v>
      </c>
      <c r="AZ38" s="19">
        <f>VLOOKUP(A38,DEC2020_RESPONSERATE_COUNTY_TRA!$B$3:$BI$376,60, FALSE)</f>
        <v>41.6</v>
      </c>
      <c r="BA38" s="19">
        <f>VLOOKUP(A38,DEC2020_RESPONSERATE_COUNTY_TRA!$B$3:$BJ$376,61, FALSE)</f>
        <v>41.6</v>
      </c>
      <c r="BB38" s="19">
        <f>VLOOKUP(A38,DEC2020_RESPONSERATE_COUNTY_TRA!$B$3:$BK$376,62, FALSE)</f>
        <v>41.6</v>
      </c>
      <c r="BC38" s="19">
        <f>VLOOKUP(A38,DEC2020_RESPONSERATE_COUNTY_TRA!$B$3:$BL$376,63, FALSE)</f>
        <v>41.7</v>
      </c>
      <c r="BD38" s="19">
        <f>VLOOKUP(A38,DEC2020_RESPONSERATE_COUNTY_TRA!$B$3:$BM$376,64, FALSE)</f>
        <v>41.7</v>
      </c>
      <c r="BE38" s="19">
        <f>VLOOKUP(A38,DEC2020_RESPONSERATE_COUNTY_TRA!$B$3:$BN$376,65, FALSE)</f>
        <v>41.7</v>
      </c>
      <c r="BF38" s="19">
        <f>VLOOKUP(A38,DEC2020_RESPONSERATE_COUNTY_TRA!$B$3:$BO$376,66, FALSE)</f>
        <v>41.7</v>
      </c>
      <c r="BG38" s="19">
        <f>VLOOKUP(A38,DEC2020_RESPONSERATE_COUNTY_TRA!$B$3:$BP$376,67, FALSE)</f>
        <v>41.7</v>
      </c>
      <c r="BH38" s="19">
        <f>VLOOKUP(A38,DEC2020_RESPONSERATE_COUNTY_TRA!$B$3:$BQ$376,68, FALSE)</f>
        <v>41.8</v>
      </c>
      <c r="BI38" s="19">
        <f>VLOOKUP(A38,DEC2020_RESPONSERATE_COUNTY_TRA!$B$3:$BR$376,69, FALSE)</f>
        <v>41.8</v>
      </c>
      <c r="BJ38" s="19">
        <f>VLOOKUP(A38,DEC2020_RESPONSERATE_COUNTY_TRA!$B$3:$BS$376,70, FALSE)</f>
        <v>41.8</v>
      </c>
      <c r="BK38" s="19">
        <f>VLOOKUP(A38,DEC2020_RESPONSERATE_COUNTY_TRA!$B$3:$BT$376,71, FALSE)</f>
        <v>41.8</v>
      </c>
      <c r="BL38" s="19">
        <f>VLOOKUP(A38,DEC2020_RESPONSERATE_COUNTY_TRA!$B$3:$BU$377,72, FALSE)</f>
        <v>41.8</v>
      </c>
      <c r="BM38" s="19">
        <f>VLOOKUP(A38,DEC2020_RESPONSERATE_COUNTY_TRA!$B$3:$BV$377,73, FALSE)</f>
        <v>41.8</v>
      </c>
      <c r="BN38" s="19">
        <f>VLOOKUP(A38,DEC2020_RESPONSERATE_COUNTY_TRA!$B$3:$BW$377,74, FALSE)</f>
        <v>41.8</v>
      </c>
      <c r="BO38" s="19">
        <f>VLOOKUP(A38,DEC2020_RESPONSERATE_COUNTY_TRA!$B$3:$BX$377,75, FALSE)</f>
        <v>41.8</v>
      </c>
      <c r="BP38" s="19">
        <f>VLOOKUP(A38,DEC2020_RESPONSERATE_COUNTY_TRA!$B$3:$BY$377,76, FALSE)</f>
        <v>42</v>
      </c>
      <c r="BQ38" s="19">
        <f>VLOOKUP(A38,DEC2020_RESPONSERATE_COUNTY_TRA!$B$3:$BZ$377,77, FALSE)</f>
        <v>42</v>
      </c>
      <c r="BR38" s="19">
        <f>VLOOKUP(A38,DEC2020_RESPONSERATE_COUNTY_TRA!$B$3:$CA$377,78, FALSE)</f>
        <v>42.1</v>
      </c>
      <c r="BS38" s="19">
        <f>VLOOKUP(A38,DEC2020_RESPONSERATE_COUNTY_TRA!$B$3:$CB$377,79, FALSE)</f>
        <v>42.1</v>
      </c>
      <c r="BT38" s="19">
        <f>VLOOKUP(A38,DEC2020_RESPONSERATE_COUNTY_TRA!$B$3:$CC$377,80, FALSE)</f>
        <v>42.1</v>
      </c>
      <c r="BU38" s="19">
        <f>VLOOKUP(A38,DEC2020_RESPONSERATE_COUNTY_TRA!$B$3:$CD$377,81, FALSE)</f>
        <v>42.1</v>
      </c>
      <c r="BV38" s="19">
        <f>VLOOKUP(A38,DEC2020_RESPONSERATE_COUNTY_TRA!$B$3:$CE$377,82, FALSE)</f>
        <v>42.1</v>
      </c>
      <c r="BW38" s="19">
        <f>VLOOKUP(A38,DEC2020_RESPONSERATE_COUNTY_TRA!$B$3:$CF$377,83, FALSE)</f>
        <v>42.2</v>
      </c>
      <c r="BX38" s="19">
        <f>VLOOKUP(A38,DEC2020_RESPONSERATE_COUNTY_TRA!$B$3:$CG$377,84, FALSE)</f>
        <v>42.2</v>
      </c>
      <c r="BY38" s="19">
        <f>VLOOKUP(A38,DEC2020_RESPONSERATE_COUNTY_TRA!$B$3:$CH$377,85, FALSE)</f>
        <v>42.2</v>
      </c>
      <c r="BZ38" s="19">
        <f>VLOOKUP(A38,DEC2020_RESPONSERATE_COUNTY_TRA!$B$3:$CI$377,85, FALSE)</f>
        <v>42.2</v>
      </c>
      <c r="CA38" s="19">
        <f>VLOOKUP(A38,DEC2020_RESPONSERATE_COUNTY_TRA!$B$3:$CJ$377,86, FALSE)</f>
        <v>42.4</v>
      </c>
      <c r="CB38" s="19">
        <f>VLOOKUP(A38,DEC2020_RESPONSERATE_COUNTY_TRA!$B$3:$CK$377,87, FALSE)</f>
        <v>42.4</v>
      </c>
      <c r="CC38" s="19">
        <f t="shared" si="1"/>
        <v>0</v>
      </c>
      <c r="CD38" s="41">
        <f t="shared" si="2"/>
        <v>3</v>
      </c>
    </row>
    <row r="39" spans="1:82" x14ac:dyDescent="0.3">
      <c r="A39" s="5" t="s">
        <v>479</v>
      </c>
      <c r="B39" s="5">
        <v>30013001202</v>
      </c>
      <c r="C39" s="181" t="s">
        <v>906</v>
      </c>
      <c r="D39" s="190">
        <v>59405</v>
      </c>
      <c r="F39" s="94" t="s">
        <v>1101</v>
      </c>
      <c r="G39" s="94" t="s">
        <v>1101</v>
      </c>
      <c r="H39" s="209" t="s">
        <v>1101</v>
      </c>
      <c r="I39" s="94" t="s">
        <v>1101</v>
      </c>
      <c r="J39" s="11">
        <v>0</v>
      </c>
      <c r="K39" s="11">
        <f t="shared" si="3"/>
        <v>100</v>
      </c>
      <c r="L39">
        <f>VLOOKUP(A39,DEC2020_RESPONSERATE_COUNTY_TRA!$B$3:$I$376, 8, FALSE)</f>
        <v>13.5</v>
      </c>
      <c r="M39">
        <f>VLOOKUP(A39,DEC2020_RESPONSERATE_COUNTY_TRA!$B$3:$J$376, 9, FALSE)</f>
        <v>15.5</v>
      </c>
      <c r="N39">
        <f>VLOOKUP(A39,DEC2020_RESPONSERATE_COUNTY_TRA!$B$3:$K$376, 10, FALSE)</f>
        <v>17.8</v>
      </c>
      <c r="O39">
        <f>VLOOKUP(A39,DEC2020_RESPONSERATE_COUNTY_TRA!$B$3:$L$376, 11, FALSE)</f>
        <v>20.100000000000001</v>
      </c>
      <c r="P39">
        <f>VLOOKUP(A39,DEC2020_RESPONSERATE_COUNTY_TRA!$B$3:$M$376, 12, FALSE)</f>
        <v>25</v>
      </c>
      <c r="Q39" s="61">
        <f>VLOOKUP(A39,DEC2020_RESPONSERATE_COUNTY_TRA!$B$3:$N$376, 13, FALSE)</f>
        <v>26.5</v>
      </c>
      <c r="R39">
        <f>VLOOKUP(A39,DEC2020_RESPONSERATE_COUNTY_TRA!$B$3:$O$376, 14, FALSE)</f>
        <v>27.7</v>
      </c>
      <c r="S39">
        <f>VLOOKUP(A39,DEC2020_RESPONSERATE_COUNTY_TRA!$B$3:$P$376, 15, FALSE)</f>
        <v>28.3</v>
      </c>
      <c r="T39">
        <f>VLOOKUP(A39,DEC2020_RESPONSERATE_COUNTY_TRA!$B$3:$Q$376, 16, FALSE)</f>
        <v>29</v>
      </c>
      <c r="U39" s="61">
        <f>VLOOKUP(A39,DEC2020_RESPONSERATE_COUNTY_TRA!$B$3:$R$376, 17, FALSE)</f>
        <v>30.7</v>
      </c>
      <c r="V39" s="61">
        <f>VLOOKUP(A39,DEC2020_RESPONSERATE_COUNTY_TRA!$B$3:$S$376, 18, FALSE)</f>
        <v>30.9</v>
      </c>
      <c r="W39" s="61">
        <f>VLOOKUP(A39,DEC2020_RESPONSERATE_COUNTY_TRA!$B$3:$T$376, 19, FALSE)</f>
        <v>31.3</v>
      </c>
      <c r="X39" s="61">
        <f>VLOOKUP(A39,DEC2020_RESPONSERATE_COUNTY_TRA!$B$3:$U$376, 20, FALSE)</f>
        <v>31.7</v>
      </c>
      <c r="Y39" s="61">
        <f>VLOOKUP(A39,DEC2020_RESPONSERATE_COUNTY_TRA!$B$3:$V$376, 21, FALSE)</f>
        <v>32.1</v>
      </c>
      <c r="Z39" s="61">
        <f>VLOOKUP(A39,DEC2020_RESPONSERATE_COUNTY_TRA!$B$3:$W$376, 22, FALSE)</f>
        <v>33</v>
      </c>
      <c r="AA39" s="61">
        <f>VLOOKUP(A39,DEC2020_RESPONSERATE_COUNTY_TRA!$B$3:$X$376, 23, FALSE)</f>
        <v>33.1</v>
      </c>
      <c r="AB39" s="61">
        <f>VLOOKUP(A39,DEC2020_RESPONSERATE_COUNTY_TRA!$B$3:$Y$376, 24, FALSE)</f>
        <v>33.4</v>
      </c>
      <c r="AC39" s="61">
        <f>VLOOKUP(A39,DEC2020_RESPONSERATE_COUNTY_TRA!$B$3:$Z$376, 25, FALSE)</f>
        <v>34.6</v>
      </c>
      <c r="AD39" s="61">
        <f>VLOOKUP(A39,DEC2020_RESPONSERATE_COUNTY_TRA!$B$3:$AC$376, 26, FALSE)</f>
        <v>35.1</v>
      </c>
      <c r="AE39" s="188">
        <f>VLOOKUP(A39,DEC2020_RESPONSERATE_COUNTY_TRA!$B$3:$AD$376, 27, FALSE)</f>
        <v>35.5</v>
      </c>
      <c r="AF39" s="188">
        <f>VLOOKUP(A39,DEC2020_RESPONSERATE_COUNTY_TRA!$B$3:$AE$376, 28, FALSE)</f>
        <v>36.4</v>
      </c>
      <c r="AG39" s="188">
        <f>VLOOKUP(A39,DEC2020_RESPONSERATE_COUNTY_TRA!$B$3:$AF$376, 29, FALSE)</f>
        <v>37.6</v>
      </c>
      <c r="AH39" s="188">
        <f>VLOOKUP(A39,DEC2020_RESPONSERATE_COUNTY_TRA!$B$3:$AG$376, 30, FALSE)</f>
        <v>37.799999999999997</v>
      </c>
      <c r="AI39" s="188">
        <f>VLOOKUP(A39,DEC2020_RESPONSERATE_COUNTY_TRA!$B$3:$AF$376, 31, FALSE)</f>
        <v>37.9</v>
      </c>
      <c r="AJ39" s="188">
        <f>VLOOKUP(A39,DEC2020_RESPONSERATE_COUNTY_TRA!$B$3:$AG$376, 32, FALSE)</f>
        <v>38.200000000000003</v>
      </c>
      <c r="AK39" s="188">
        <f>VLOOKUP(A39,DEC2020_RESPONSERATE_COUNTY_TRA!$B$3:$CP$376, 33, FALSE)</f>
        <v>38.5</v>
      </c>
      <c r="AL39" s="188">
        <f>VLOOKUP(A39,DEC2020_RESPONSERATE_COUNTY_TRA!$B$3:$AR$376,43, FALSE)</f>
        <v>40</v>
      </c>
      <c r="AM39" s="188">
        <f>VLOOKUP(A39,DEC2020_RESPONSERATE_COUNTY_TRA!$B$3:$AS$376,44, FALSE)</f>
        <v>40</v>
      </c>
      <c r="AN39" s="188">
        <f>VLOOKUP(A39,DEC2020_RESPONSERATE_COUNTY_TRA!$B$3:$AW$376,48, FALSE)</f>
        <v>40.1</v>
      </c>
      <c r="AO39" s="188">
        <f>VLOOKUP(A39,DEC2020_RESPONSERATE_COUNTY_TRA!$B$3:$AX$376,49, FALSE)</f>
        <v>40.1</v>
      </c>
      <c r="AP39" s="188">
        <f>VLOOKUP(A39,DEC2020_RESPONSERATE_COUNTY_TRA!$B$3:$AY$376,49, FALSE)</f>
        <v>40.1</v>
      </c>
      <c r="AQ39" s="188">
        <f>VLOOKUP(A39,DEC2020_RESPONSERATE_COUNTY_TRA!$B$3:$AZ$376,50, FALSE)</f>
        <v>40.200000000000003</v>
      </c>
      <c r="AR39" s="188">
        <f>VLOOKUP(A39,DEC2020_RESPONSERATE_COUNTY_TRA!$B$3:$BA$376,51, FALSE)</f>
        <v>40.200000000000003</v>
      </c>
      <c r="AS39" s="188">
        <f>VLOOKUP(A39,DEC2020_RESPONSERATE_COUNTY_TRA!$B$3:$BB$376,53, FALSE)</f>
        <v>40.200000000000003</v>
      </c>
      <c r="AT39" s="188">
        <f>VLOOKUP(A39,DEC2020_RESPONSERATE_COUNTY_TRA!$B$3:$BC$376,54, FALSE)</f>
        <v>40.299999999999997</v>
      </c>
      <c r="AU39" s="188">
        <f>VLOOKUP(A39,DEC2020_RESPONSERATE_COUNTY_TRA!$B$3:$BD$376,55, FALSE)</f>
        <v>40.299999999999997</v>
      </c>
      <c r="AV39" s="188">
        <f>VLOOKUP(A39,DEC2020_RESPONSERATE_COUNTY_TRA!$B$3:$BE$376,56, FALSE)</f>
        <v>40.299999999999997</v>
      </c>
      <c r="AW39" s="188">
        <f>VLOOKUP(A39,DEC2020_RESPONSERATE_COUNTY_TRA!$B$3:$BF$376,57, FALSE)</f>
        <v>40.299999999999997</v>
      </c>
      <c r="AX39" s="188">
        <f>VLOOKUP(A39,DEC2020_RESPONSERATE_COUNTY_TRA!$B$3:$BG$376,58, FALSE)</f>
        <v>43.5</v>
      </c>
      <c r="AY39" s="188">
        <f>VLOOKUP(A39,DEC2020_RESPONSERATE_COUNTY_TRA!$B$3:$BH$376,59, FALSE)</f>
        <v>43.6</v>
      </c>
      <c r="AZ39" s="188">
        <f>VLOOKUP(A39,DEC2020_RESPONSERATE_COUNTY_TRA!$B$3:$BI$376,60, FALSE)</f>
        <v>43.6</v>
      </c>
      <c r="BA39" s="188">
        <f>VLOOKUP(A39,DEC2020_RESPONSERATE_COUNTY_TRA!$B$3:$BJ$376,61, FALSE)</f>
        <v>43.7</v>
      </c>
      <c r="BB39" s="188">
        <f>VLOOKUP(A39,DEC2020_RESPONSERATE_COUNTY_TRA!$B$3:$BK$376,62, FALSE)</f>
        <v>43.7</v>
      </c>
      <c r="BC39" s="188">
        <f>VLOOKUP(A39,DEC2020_RESPONSERATE_COUNTY_TRA!$B$3:$BL$376,63, FALSE)</f>
        <v>43.7</v>
      </c>
      <c r="BD39" s="188">
        <f>VLOOKUP(A39,DEC2020_RESPONSERATE_COUNTY_TRA!$B$3:$BM$376,64, FALSE)</f>
        <v>43.7</v>
      </c>
      <c r="BE39" s="188">
        <f>VLOOKUP(A39,DEC2020_RESPONSERATE_COUNTY_TRA!$B$3:$BN$376,65, FALSE)</f>
        <v>43.7</v>
      </c>
      <c r="BF39" s="188">
        <f>VLOOKUP(A39,DEC2020_RESPONSERATE_COUNTY_TRA!$B$3:$BO$376,66, FALSE)</f>
        <v>43.7</v>
      </c>
      <c r="BG39" s="188">
        <f>VLOOKUP(A39,DEC2020_RESPONSERATE_COUNTY_TRA!$B$3:$BP$376,67, FALSE)</f>
        <v>43.7</v>
      </c>
      <c r="BH39" s="188">
        <f>VLOOKUP(A39,DEC2020_RESPONSERATE_COUNTY_TRA!$B$3:$BQ$376,68, FALSE)</f>
        <v>43.8</v>
      </c>
      <c r="BI39" s="188">
        <f>VLOOKUP(A39,DEC2020_RESPONSERATE_COUNTY_TRA!$B$3:$BR$376,69, FALSE)</f>
        <v>43.8</v>
      </c>
      <c r="BJ39" s="188">
        <f>VLOOKUP(A39,DEC2020_RESPONSERATE_COUNTY_TRA!$B$3:$BS$376,70, FALSE)</f>
        <v>43.8</v>
      </c>
      <c r="BK39" s="188">
        <f>VLOOKUP(A39,DEC2020_RESPONSERATE_COUNTY_TRA!$B$3:$BT$376,71, FALSE)</f>
        <v>43.8</v>
      </c>
      <c r="BL39" s="188">
        <f>VLOOKUP(A39,DEC2020_RESPONSERATE_COUNTY_TRA!$B$3:$BU$377,72, FALSE)</f>
        <v>43.8</v>
      </c>
      <c r="BM39" s="188">
        <f>VLOOKUP(A39,DEC2020_RESPONSERATE_COUNTY_TRA!$B$3:$BV$377,73, FALSE)</f>
        <v>43.9</v>
      </c>
      <c r="BN39" s="188">
        <f>VLOOKUP(A39,DEC2020_RESPONSERATE_COUNTY_TRA!$B$3:$BW$377,74, FALSE)</f>
        <v>44</v>
      </c>
      <c r="BO39" s="188">
        <f>VLOOKUP(A39,DEC2020_RESPONSERATE_COUNTY_TRA!$B$3:$BX$377,75, FALSE)</f>
        <v>44.1</v>
      </c>
      <c r="BP39" s="188">
        <f>VLOOKUP(A39,DEC2020_RESPONSERATE_COUNTY_TRA!$B$3:$BY$377,76, FALSE)</f>
        <v>44.1</v>
      </c>
      <c r="BQ39" s="188">
        <f>VLOOKUP(A39,DEC2020_RESPONSERATE_COUNTY_TRA!$B$3:$BZ$377,77, FALSE)</f>
        <v>44.2</v>
      </c>
      <c r="BR39" s="188">
        <f>VLOOKUP(A39,DEC2020_RESPONSERATE_COUNTY_TRA!$B$3:$CA$377,78, FALSE)</f>
        <v>44.3</v>
      </c>
      <c r="BS39" s="188">
        <f>VLOOKUP(A39,DEC2020_RESPONSERATE_COUNTY_TRA!$B$3:$CB$377,79, FALSE)</f>
        <v>44.3</v>
      </c>
      <c r="BT39" s="188">
        <f>VLOOKUP(A39,DEC2020_RESPONSERATE_COUNTY_TRA!$B$3:$CC$377,80, FALSE)</f>
        <v>44.3</v>
      </c>
      <c r="BU39" s="188">
        <f>VLOOKUP(A39,DEC2020_RESPONSERATE_COUNTY_TRA!$B$3:$CD$377,81, FALSE)</f>
        <v>44.7</v>
      </c>
      <c r="BV39" s="188">
        <f>VLOOKUP(A39,DEC2020_RESPONSERATE_COUNTY_TRA!$B$3:$CE$377,82, FALSE)</f>
        <v>44.7</v>
      </c>
      <c r="BW39" s="188">
        <f>VLOOKUP(A39,DEC2020_RESPONSERATE_COUNTY_TRA!$B$3:$CF$377,83, FALSE)</f>
        <v>44.8</v>
      </c>
      <c r="BX39" s="188">
        <f>VLOOKUP(A39,DEC2020_RESPONSERATE_COUNTY_TRA!$B$3:$CG$377,84, FALSE)</f>
        <v>44.9</v>
      </c>
      <c r="BY39" s="188">
        <f>VLOOKUP(A39,DEC2020_RESPONSERATE_COUNTY_TRA!$B$3:$CH$377,85, FALSE)</f>
        <v>45</v>
      </c>
      <c r="BZ39" s="188">
        <f>VLOOKUP(A39,DEC2020_RESPONSERATE_COUNTY_TRA!$B$3:$CI$377,85, FALSE)</f>
        <v>45</v>
      </c>
      <c r="CA39" s="188">
        <f>VLOOKUP(A39,DEC2020_RESPONSERATE_COUNTY_TRA!$B$3:$CJ$377,86, FALSE)</f>
        <v>45.7</v>
      </c>
      <c r="CB39" s="188">
        <f>VLOOKUP(A39,DEC2020_RESPONSERATE_COUNTY_TRA!$B$3:$CK$377,87, FALSE)</f>
        <v>45.7</v>
      </c>
      <c r="CC39" s="188">
        <f t="shared" si="1"/>
        <v>0.10000000000000142</v>
      </c>
      <c r="CD39" s="41">
        <f t="shared" si="2"/>
        <v>3</v>
      </c>
    </row>
    <row r="40" spans="1:82" ht="28.8" x14ac:dyDescent="0.3">
      <c r="A40" s="16" t="s">
        <v>255</v>
      </c>
      <c r="B40" s="16">
        <v>30013001600</v>
      </c>
      <c r="C40" s="17" t="s">
        <v>917</v>
      </c>
      <c r="D40" s="17">
        <v>59404</v>
      </c>
      <c r="E40" s="17"/>
      <c r="F40" s="95">
        <v>2028</v>
      </c>
      <c r="G40" s="103">
        <v>2.5886864813039309E-2</v>
      </c>
      <c r="H40" s="205">
        <v>0.16099823321554771</v>
      </c>
      <c r="I40" s="193">
        <v>35.299999999999997</v>
      </c>
      <c r="J40" s="18">
        <v>0</v>
      </c>
      <c r="K40" s="18">
        <f t="shared" si="3"/>
        <v>100</v>
      </c>
      <c r="L40" s="19">
        <f>VLOOKUP(A40,DEC2020_RESPONSERATE_COUNTY_TRA!$B$3:$I$376, 8, FALSE)</f>
        <v>35.700000000000003</v>
      </c>
      <c r="M40" s="19">
        <f>VLOOKUP(A40,DEC2020_RESPONSERATE_COUNTY_TRA!$B$3:$J$376, 9, FALSE)</f>
        <v>37.1</v>
      </c>
      <c r="N40" s="19">
        <f>VLOOKUP(A40,DEC2020_RESPONSERATE_COUNTY_TRA!$B$3:$K$376, 10, FALSE)</f>
        <v>38.700000000000003</v>
      </c>
      <c r="O40" s="19">
        <f>VLOOKUP(A40,DEC2020_RESPONSERATE_COUNTY_TRA!$B$3:$L$376, 11, FALSE)</f>
        <v>40.1</v>
      </c>
      <c r="P40" s="19">
        <f>VLOOKUP(A40,DEC2020_RESPONSERATE_COUNTY_TRA!$B$3:$M$376, 12, FALSE)</f>
        <v>42.4</v>
      </c>
      <c r="Q40" s="19">
        <f>VLOOKUP(A40,DEC2020_RESPONSERATE_COUNTY_TRA!$B$3:$N$376, 13, FALSE)</f>
        <v>42.8</v>
      </c>
      <c r="R40" s="19">
        <f>VLOOKUP(A40,DEC2020_RESPONSERATE_COUNTY_TRA!$B$3:$O$376, 14, FALSE)</f>
        <v>43.2</v>
      </c>
      <c r="S40" s="19">
        <f>VLOOKUP(A40,DEC2020_RESPONSERATE_COUNTY_TRA!$B$3:$P$376, 15, FALSE)</f>
        <v>43.7</v>
      </c>
      <c r="T40" s="19">
        <f>VLOOKUP(A40,DEC2020_RESPONSERATE_COUNTY_TRA!$B$3:$Q$376, 16, FALSE)</f>
        <v>44.2</v>
      </c>
      <c r="U40" s="19">
        <f>VLOOKUP(A40,DEC2020_RESPONSERATE_COUNTY_TRA!$B$3:$R$376, 17, FALSE)</f>
        <v>45.9</v>
      </c>
      <c r="V40" s="19">
        <f>VLOOKUP(A40,DEC2020_RESPONSERATE_COUNTY_TRA!$B$3:$S$376, 18, FALSE)</f>
        <v>47.9</v>
      </c>
      <c r="W40" s="19">
        <f>VLOOKUP(A40,DEC2020_RESPONSERATE_COUNTY_TRA!$B$3:$T$376, 19, FALSE)</f>
        <v>50.3</v>
      </c>
      <c r="X40" s="19">
        <f>VLOOKUP(A40,DEC2020_RESPONSERATE_COUNTY_TRA!$B$3:$U$376, 20, FALSE)</f>
        <v>52.8</v>
      </c>
      <c r="Y40" s="19">
        <f>VLOOKUP(A40,DEC2020_RESPONSERATE_COUNTY_TRA!$B$3:$V$376, 21, FALSE)</f>
        <v>53.6</v>
      </c>
      <c r="Z40" s="19">
        <f>VLOOKUP(A40,DEC2020_RESPONSERATE_COUNTY_TRA!$B$3:$W$376, 22, FALSE)</f>
        <v>56.7</v>
      </c>
      <c r="AA40" s="19">
        <f>VLOOKUP(A40,DEC2020_RESPONSERATE_COUNTY_TRA!$B$3:$X$376, 23, FALSE)</f>
        <v>57</v>
      </c>
      <c r="AB40" s="19">
        <f>VLOOKUP(A40,DEC2020_RESPONSERATE_COUNTY_TRA!$B$3:$Y$376, 24, FALSE)</f>
        <v>57.2</v>
      </c>
      <c r="AC40" s="19">
        <f>VLOOKUP(A40,DEC2020_RESPONSERATE_COUNTY_TRA!$B$3:$Z$376, 25, FALSE)</f>
        <v>59.3</v>
      </c>
      <c r="AD40" s="19">
        <f>VLOOKUP(A40,DEC2020_RESPONSERATE_COUNTY_TRA!$B$3:$AC$376, 26, FALSE)</f>
        <v>59.4</v>
      </c>
      <c r="AE40" s="19">
        <f>VLOOKUP(A40,DEC2020_RESPONSERATE_COUNTY_TRA!$B$3:$AD$376, 27, FALSE)</f>
        <v>59.7</v>
      </c>
      <c r="AF40" s="19">
        <f>VLOOKUP(A40,DEC2020_RESPONSERATE_COUNTY_TRA!$B$3:$AE$376, 28, FALSE)</f>
        <v>60.8</v>
      </c>
      <c r="AG40" s="19">
        <f>VLOOKUP(A40,DEC2020_RESPONSERATE_COUNTY_TRA!$B$3:$AF$376, 29, FALSE)</f>
        <v>62.2</v>
      </c>
      <c r="AH40" s="19">
        <f>VLOOKUP(A40,DEC2020_RESPONSERATE_COUNTY_TRA!$B$3:$AG$376, 30, FALSE)</f>
        <v>62.5</v>
      </c>
      <c r="AI40" s="19">
        <f>VLOOKUP(A40,DEC2020_RESPONSERATE_COUNTY_TRA!$B$3:$AF$376, 31, FALSE)</f>
        <v>62.6</v>
      </c>
      <c r="AJ40" s="19">
        <f>VLOOKUP(A40,DEC2020_RESPONSERATE_COUNTY_TRA!$B$3:$AG$376, 32, FALSE)</f>
        <v>62.8</v>
      </c>
      <c r="AK40" s="19">
        <f>VLOOKUP(A40,DEC2020_RESPONSERATE_COUNTY_TRA!$B$3:$CP$376, 33, FALSE)</f>
        <v>63.1</v>
      </c>
      <c r="AL40" s="19">
        <f>VLOOKUP(A40,DEC2020_RESPONSERATE_COUNTY_TRA!$B$3:$AR$376,43, FALSE)</f>
        <v>64.7</v>
      </c>
      <c r="AM40" s="19">
        <f>VLOOKUP(A40,DEC2020_RESPONSERATE_COUNTY_TRA!$B$3:$AS$376,44, FALSE)</f>
        <v>64.7</v>
      </c>
      <c r="AN40" s="19">
        <f>VLOOKUP(A40,DEC2020_RESPONSERATE_COUNTY_TRA!$B$3:$AW$376,48, FALSE)</f>
        <v>65</v>
      </c>
      <c r="AO40" s="19">
        <f>VLOOKUP(A40,DEC2020_RESPONSERATE_COUNTY_TRA!$B$3:$AX$376,49, FALSE)</f>
        <v>65</v>
      </c>
      <c r="AP40" s="19">
        <f>VLOOKUP(A40,DEC2020_RESPONSERATE_COUNTY_TRA!$B$3:$AY$376,49, FALSE)</f>
        <v>65</v>
      </c>
      <c r="AQ40" s="19">
        <f>VLOOKUP(A40,DEC2020_RESPONSERATE_COUNTY_TRA!$B$3:$AZ$376,50, FALSE)</f>
        <v>65.099999999999994</v>
      </c>
      <c r="AR40" s="19">
        <f>VLOOKUP(A40,DEC2020_RESPONSERATE_COUNTY_TRA!$B$3:$BA$376,51, FALSE)</f>
        <v>65.099999999999994</v>
      </c>
      <c r="AS40" s="19">
        <f>VLOOKUP(A40,DEC2020_RESPONSERATE_COUNTY_TRA!$B$3:$BB$376,53, FALSE)</f>
        <v>65.3</v>
      </c>
      <c r="AT40" s="19">
        <f>VLOOKUP(A40,DEC2020_RESPONSERATE_COUNTY_TRA!$B$3:$BC$376,54, FALSE)</f>
        <v>65.3</v>
      </c>
      <c r="AU40" s="19">
        <f>VLOOKUP(A40,DEC2020_RESPONSERATE_COUNTY_TRA!$B$3:$BD$376,55, FALSE)</f>
        <v>65.400000000000006</v>
      </c>
      <c r="AV40" s="19">
        <f>VLOOKUP(A40,DEC2020_RESPONSERATE_COUNTY_TRA!$B$3:$BE$376,56, FALSE)</f>
        <v>65.400000000000006</v>
      </c>
      <c r="AW40" s="19">
        <f>VLOOKUP(A40,DEC2020_RESPONSERATE_COUNTY_TRA!$B$3:$BF$376,57, FALSE)</f>
        <v>65.400000000000006</v>
      </c>
      <c r="AX40" s="19">
        <f>VLOOKUP(A40,DEC2020_RESPONSERATE_COUNTY_TRA!$B$3:$BG$376,58, FALSE)</f>
        <v>65.5</v>
      </c>
      <c r="AY40" s="19">
        <f>VLOOKUP(A40,DEC2020_RESPONSERATE_COUNTY_TRA!$B$3:$BH$376,59, FALSE)</f>
        <v>65.599999999999994</v>
      </c>
      <c r="AZ40" s="19">
        <f>VLOOKUP(A40,DEC2020_RESPONSERATE_COUNTY_TRA!$B$3:$BI$376,60, FALSE)</f>
        <v>65.599999999999994</v>
      </c>
      <c r="BA40" s="19">
        <f>VLOOKUP(A40,DEC2020_RESPONSERATE_COUNTY_TRA!$B$3:$BJ$376,61, FALSE)</f>
        <v>65.7</v>
      </c>
      <c r="BB40" s="19">
        <f>VLOOKUP(A40,DEC2020_RESPONSERATE_COUNTY_TRA!$B$3:$BK$376,62, FALSE)</f>
        <v>65.7</v>
      </c>
      <c r="BC40" s="19">
        <f>VLOOKUP(A40,DEC2020_RESPONSERATE_COUNTY_TRA!$B$3:$BL$376,63, FALSE)</f>
        <v>65.7</v>
      </c>
      <c r="BD40" s="19">
        <f>VLOOKUP(A40,DEC2020_RESPONSERATE_COUNTY_TRA!$B$3:$BM$376,64, FALSE)</f>
        <v>65.7</v>
      </c>
      <c r="BE40" s="19">
        <f>VLOOKUP(A40,DEC2020_RESPONSERATE_COUNTY_TRA!$B$3:$BN$376,65, FALSE)</f>
        <v>65.7</v>
      </c>
      <c r="BF40" s="19">
        <f>VLOOKUP(A40,DEC2020_RESPONSERATE_COUNTY_TRA!$B$3:$BO$376,66, FALSE)</f>
        <v>65.7</v>
      </c>
      <c r="BG40" s="19">
        <f>VLOOKUP(A40,DEC2020_RESPONSERATE_COUNTY_TRA!$B$3:$BP$376,67, FALSE)</f>
        <v>65.7</v>
      </c>
      <c r="BH40" s="19">
        <f>VLOOKUP(A40,DEC2020_RESPONSERATE_COUNTY_TRA!$B$3:$BQ$376,68, FALSE)</f>
        <v>65.7</v>
      </c>
      <c r="BI40" s="19">
        <f>VLOOKUP(A40,DEC2020_RESPONSERATE_COUNTY_TRA!$B$3:$BR$376,69, FALSE)</f>
        <v>65.8</v>
      </c>
      <c r="BJ40" s="19">
        <f>VLOOKUP(A40,DEC2020_RESPONSERATE_COUNTY_TRA!$B$3:$BS$376,70, FALSE)</f>
        <v>65.8</v>
      </c>
      <c r="BK40" s="19">
        <f>VLOOKUP(A40,DEC2020_RESPONSERATE_COUNTY_TRA!$B$3:$BT$376,71, FALSE)</f>
        <v>65.8</v>
      </c>
      <c r="BL40" s="19">
        <f>VLOOKUP(A40,DEC2020_RESPONSERATE_COUNTY_TRA!$B$3:$BU$377,72, FALSE)</f>
        <v>65.8</v>
      </c>
      <c r="BM40" s="19">
        <f>VLOOKUP(A40,DEC2020_RESPONSERATE_COUNTY_TRA!$B$3:$BV$377,73, FALSE)</f>
        <v>65.8</v>
      </c>
      <c r="BN40" s="19">
        <f>VLOOKUP(A40,DEC2020_RESPONSERATE_COUNTY_TRA!$B$3:$BW$377,74, FALSE)</f>
        <v>65.8</v>
      </c>
      <c r="BO40" s="19">
        <f>VLOOKUP(A40,DEC2020_RESPONSERATE_COUNTY_TRA!$B$3:$BX$377,75, FALSE)</f>
        <v>65.8</v>
      </c>
      <c r="BP40" s="19">
        <f>VLOOKUP(A40,DEC2020_RESPONSERATE_COUNTY_TRA!$B$3:$BY$377,76, FALSE)</f>
        <v>65.8</v>
      </c>
      <c r="BQ40" s="19">
        <f>VLOOKUP(A40,DEC2020_RESPONSERATE_COUNTY_TRA!$B$3:$BZ$377,77, FALSE)</f>
        <v>65.8</v>
      </c>
      <c r="BR40" s="19">
        <f>VLOOKUP(A40,DEC2020_RESPONSERATE_COUNTY_TRA!$B$3:$CA$377,78, FALSE)</f>
        <v>65.8</v>
      </c>
      <c r="BS40" s="19">
        <f>VLOOKUP(A40,DEC2020_RESPONSERATE_COUNTY_TRA!$B$3:$CB$377,79, FALSE)</f>
        <v>65.8</v>
      </c>
      <c r="BT40" s="19">
        <f>VLOOKUP(A40,DEC2020_RESPONSERATE_COUNTY_TRA!$B$3:$CC$377,80, FALSE)</f>
        <v>65.900000000000006</v>
      </c>
      <c r="BU40" s="19">
        <f>VLOOKUP(A40,DEC2020_RESPONSERATE_COUNTY_TRA!$B$3:$CD$377,81, FALSE)</f>
        <v>65.900000000000006</v>
      </c>
      <c r="BV40" s="19">
        <f>VLOOKUP(A40,DEC2020_RESPONSERATE_COUNTY_TRA!$B$3:$CE$377,82, FALSE)</f>
        <v>65.900000000000006</v>
      </c>
      <c r="BW40" s="19">
        <f>VLOOKUP(A40,DEC2020_RESPONSERATE_COUNTY_TRA!$B$3:$CF$377,83, FALSE)</f>
        <v>66</v>
      </c>
      <c r="BX40" s="19">
        <f>VLOOKUP(A40,DEC2020_RESPONSERATE_COUNTY_TRA!$B$3:$CG$377,84, FALSE)</f>
        <v>66.099999999999994</v>
      </c>
      <c r="BY40" s="19">
        <f>VLOOKUP(A40,DEC2020_RESPONSERATE_COUNTY_TRA!$B$3:$CH$377,85, FALSE)</f>
        <v>66.2</v>
      </c>
      <c r="BZ40" s="19">
        <f>VLOOKUP(A40,DEC2020_RESPONSERATE_COUNTY_TRA!$B$3:$CI$377,85, FALSE)</f>
        <v>66.2</v>
      </c>
      <c r="CA40" s="19">
        <f>VLOOKUP(A40,DEC2020_RESPONSERATE_COUNTY_TRA!$B$3:$CJ$377,86, FALSE)</f>
        <v>66.2</v>
      </c>
      <c r="CB40" s="19">
        <f>VLOOKUP(A40,DEC2020_RESPONSERATE_COUNTY_TRA!$B$3:$CK$377,87, FALSE)</f>
        <v>66.3</v>
      </c>
      <c r="CC40" s="19">
        <f t="shared" si="1"/>
        <v>0</v>
      </c>
      <c r="CD40" s="41">
        <f t="shared" si="2"/>
        <v>5</v>
      </c>
    </row>
    <row r="41" spans="1:82" ht="28.8" x14ac:dyDescent="0.3">
      <c r="A41" s="5" t="s">
        <v>481</v>
      </c>
      <c r="B41" s="5">
        <v>30013001700</v>
      </c>
      <c r="C41" s="181" t="s">
        <v>918</v>
      </c>
      <c r="D41" s="190" t="s">
        <v>1271</v>
      </c>
      <c r="F41" s="94">
        <v>1005</v>
      </c>
      <c r="G41" s="102">
        <v>3.3742331288343558E-2</v>
      </c>
      <c r="H41" s="204">
        <v>2.3603082851637765E-2</v>
      </c>
      <c r="I41" s="192">
        <v>44.8</v>
      </c>
      <c r="J41" s="11">
        <v>0</v>
      </c>
      <c r="K41" s="11">
        <f t="shared" si="3"/>
        <v>100</v>
      </c>
      <c r="L41">
        <f>VLOOKUP(A41,DEC2020_RESPONSERATE_COUNTY_TRA!$B$3:$I$376, 8, FALSE)</f>
        <v>36.4</v>
      </c>
      <c r="M41">
        <f>VLOOKUP(A41,DEC2020_RESPONSERATE_COUNTY_TRA!$B$3:$J$376, 9, FALSE)</f>
        <v>38.9</v>
      </c>
      <c r="N41">
        <f>VLOOKUP(A41,DEC2020_RESPONSERATE_COUNTY_TRA!$B$3:$K$376, 10, FALSE)</f>
        <v>42.2</v>
      </c>
      <c r="O41">
        <f>VLOOKUP(A41,DEC2020_RESPONSERATE_COUNTY_TRA!$B$3:$L$376, 11, FALSE)</f>
        <v>44.6</v>
      </c>
      <c r="P41">
        <f>VLOOKUP(A41,DEC2020_RESPONSERATE_COUNTY_TRA!$B$3:$M$376, 12, FALSE)</f>
        <v>49.8</v>
      </c>
      <c r="Q41" s="61">
        <f>VLOOKUP(A41,DEC2020_RESPONSERATE_COUNTY_TRA!$B$3:$N$376, 13, FALSE)</f>
        <v>50.5</v>
      </c>
      <c r="R41">
        <f>VLOOKUP(A41,DEC2020_RESPONSERATE_COUNTY_TRA!$B$3:$O$376, 14, FALSE)</f>
        <v>51.8</v>
      </c>
      <c r="S41">
        <f>VLOOKUP(A41,DEC2020_RESPONSERATE_COUNTY_TRA!$B$3:$P$376, 15, FALSE)</f>
        <v>52.2</v>
      </c>
      <c r="T41">
        <f>VLOOKUP(A41,DEC2020_RESPONSERATE_COUNTY_TRA!$B$3:$Q$376, 16, FALSE)</f>
        <v>52.8</v>
      </c>
      <c r="U41" s="61">
        <f>VLOOKUP(A41,DEC2020_RESPONSERATE_COUNTY_TRA!$B$3:$R$376, 17, FALSE)</f>
        <v>53.6</v>
      </c>
      <c r="V41" s="61">
        <f>VLOOKUP(A41,DEC2020_RESPONSERATE_COUNTY_TRA!$B$3:$S$376, 18, FALSE)</f>
        <v>53.8</v>
      </c>
      <c r="W41" s="61">
        <f>VLOOKUP(A41,DEC2020_RESPONSERATE_COUNTY_TRA!$B$3:$T$376, 19, FALSE)</f>
        <v>54.4</v>
      </c>
      <c r="X41" s="61">
        <f>VLOOKUP(A41,DEC2020_RESPONSERATE_COUNTY_TRA!$B$3:$U$376, 20, FALSE)</f>
        <v>54.7</v>
      </c>
      <c r="Y41" s="61">
        <f>VLOOKUP(A41,DEC2020_RESPONSERATE_COUNTY_TRA!$B$3:$V$376, 21, FALSE)</f>
        <v>55.2</v>
      </c>
      <c r="Z41" s="61">
        <f>VLOOKUP(A41,DEC2020_RESPONSERATE_COUNTY_TRA!$B$3:$W$376, 22, FALSE)</f>
        <v>55.9</v>
      </c>
      <c r="AA41" s="61">
        <f>VLOOKUP(A41,DEC2020_RESPONSERATE_COUNTY_TRA!$B$3:$X$376, 23, FALSE)</f>
        <v>56</v>
      </c>
      <c r="AB41" s="61">
        <f>VLOOKUP(A41,DEC2020_RESPONSERATE_COUNTY_TRA!$B$3:$Y$376, 24, FALSE)</f>
        <v>56.3</v>
      </c>
      <c r="AC41" s="61">
        <f>VLOOKUP(A41,DEC2020_RESPONSERATE_COUNTY_TRA!$B$3:$Z$376, 25, FALSE)</f>
        <v>63.1</v>
      </c>
      <c r="AD41" s="61">
        <f>VLOOKUP(A41,DEC2020_RESPONSERATE_COUNTY_TRA!$B$3:$AC$376, 26, FALSE)</f>
        <v>64.099999999999994</v>
      </c>
      <c r="AE41" s="188">
        <f>VLOOKUP(A41,DEC2020_RESPONSERATE_COUNTY_TRA!$B$3:$AD$376, 27, FALSE)</f>
        <v>64.3</v>
      </c>
      <c r="AF41" s="188">
        <f>VLOOKUP(A41,DEC2020_RESPONSERATE_COUNTY_TRA!$B$3:$AE$376, 28, FALSE)</f>
        <v>65.400000000000006</v>
      </c>
      <c r="AG41" s="188">
        <f>VLOOKUP(A41,DEC2020_RESPONSERATE_COUNTY_TRA!$B$3:$AF$376, 29, FALSE)</f>
        <v>67.900000000000006</v>
      </c>
      <c r="AH41" s="188">
        <f>VLOOKUP(A41,DEC2020_RESPONSERATE_COUNTY_TRA!$B$3:$AG$376, 30, FALSE)</f>
        <v>68.3</v>
      </c>
      <c r="AI41" s="188">
        <f>VLOOKUP(A41,DEC2020_RESPONSERATE_COUNTY_TRA!$B$3:$AF$376, 31, FALSE)</f>
        <v>68.8</v>
      </c>
      <c r="AJ41" s="188">
        <f>VLOOKUP(A41,DEC2020_RESPONSERATE_COUNTY_TRA!$B$3:$AG$376, 32, FALSE)</f>
        <v>69.3</v>
      </c>
      <c r="AK41" s="188">
        <f>VLOOKUP(A41,DEC2020_RESPONSERATE_COUNTY_TRA!$B$3:$CP$376, 33, FALSE)</f>
        <v>69.400000000000006</v>
      </c>
      <c r="AL41" s="188">
        <f>VLOOKUP(A41,DEC2020_RESPONSERATE_COUNTY_TRA!$B$3:$AR$376,43, FALSE)</f>
        <v>72.099999999999994</v>
      </c>
      <c r="AM41" s="188">
        <f>VLOOKUP(A41,DEC2020_RESPONSERATE_COUNTY_TRA!$B$3:$AS$376,44, FALSE)</f>
        <v>72.099999999999994</v>
      </c>
      <c r="AN41" s="188">
        <f>VLOOKUP(A41,DEC2020_RESPONSERATE_COUNTY_TRA!$B$3:$AW$376,48, FALSE)</f>
        <v>72.3</v>
      </c>
      <c r="AO41" s="188">
        <f>VLOOKUP(A41,DEC2020_RESPONSERATE_COUNTY_TRA!$B$3:$AX$376,49, FALSE)</f>
        <v>72.400000000000006</v>
      </c>
      <c r="AP41" s="188">
        <f>VLOOKUP(A41,DEC2020_RESPONSERATE_COUNTY_TRA!$B$3:$AY$376,49, FALSE)</f>
        <v>72.400000000000006</v>
      </c>
      <c r="AQ41" s="188">
        <f>VLOOKUP(A41,DEC2020_RESPONSERATE_COUNTY_TRA!$B$3:$AZ$376,50, FALSE)</f>
        <v>72.599999999999994</v>
      </c>
      <c r="AR41" s="188">
        <f>VLOOKUP(A41,DEC2020_RESPONSERATE_COUNTY_TRA!$B$3:$BA$376,51, FALSE)</f>
        <v>72.599999999999994</v>
      </c>
      <c r="AS41" s="188">
        <f>VLOOKUP(A41,DEC2020_RESPONSERATE_COUNTY_TRA!$B$3:$BB$376,53, FALSE)</f>
        <v>72.8</v>
      </c>
      <c r="AT41" s="188">
        <f>VLOOKUP(A41,DEC2020_RESPONSERATE_COUNTY_TRA!$B$3:$BC$376,54, FALSE)</f>
        <v>73</v>
      </c>
      <c r="AU41" s="188">
        <f>VLOOKUP(A41,DEC2020_RESPONSERATE_COUNTY_TRA!$B$3:$BD$376,55, FALSE)</f>
        <v>73</v>
      </c>
      <c r="AV41" s="188">
        <f>VLOOKUP(A41,DEC2020_RESPONSERATE_COUNTY_TRA!$B$3:$BE$376,56, FALSE)</f>
        <v>73.099999999999994</v>
      </c>
      <c r="AW41" s="188">
        <f>VLOOKUP(A41,DEC2020_RESPONSERATE_COUNTY_TRA!$B$3:$BF$376,57, FALSE)</f>
        <v>73.099999999999994</v>
      </c>
      <c r="AX41" s="188">
        <f>VLOOKUP(A41,DEC2020_RESPONSERATE_COUNTY_TRA!$B$3:$BG$376,58, FALSE)</f>
        <v>73.2</v>
      </c>
      <c r="AY41" s="188">
        <f>VLOOKUP(A41,DEC2020_RESPONSERATE_COUNTY_TRA!$B$3:$BH$376,59, FALSE)</f>
        <v>73.2</v>
      </c>
      <c r="AZ41" s="188">
        <f>VLOOKUP(A41,DEC2020_RESPONSERATE_COUNTY_TRA!$B$3:$BI$376,60, FALSE)</f>
        <v>73.2</v>
      </c>
      <c r="BA41" s="188">
        <f>VLOOKUP(A41,DEC2020_RESPONSERATE_COUNTY_TRA!$B$3:$BJ$376,61, FALSE)</f>
        <v>73.2</v>
      </c>
      <c r="BB41" s="188">
        <f>VLOOKUP(A41,DEC2020_RESPONSERATE_COUNTY_TRA!$B$3:$BK$376,62, FALSE)</f>
        <v>73.2</v>
      </c>
      <c r="BC41" s="188">
        <f>VLOOKUP(A41,DEC2020_RESPONSERATE_COUNTY_TRA!$B$3:$BL$376,63, FALSE)</f>
        <v>73.2</v>
      </c>
      <c r="BD41" s="188">
        <f>VLOOKUP(A41,DEC2020_RESPONSERATE_COUNTY_TRA!$B$3:$BM$376,64, FALSE)</f>
        <v>73.3</v>
      </c>
      <c r="BE41" s="188">
        <f>VLOOKUP(A41,DEC2020_RESPONSERATE_COUNTY_TRA!$B$3:$BN$376,65, FALSE)</f>
        <v>73.3</v>
      </c>
      <c r="BF41" s="188">
        <f>VLOOKUP(A41,DEC2020_RESPONSERATE_COUNTY_TRA!$B$3:$BO$376,66, FALSE)</f>
        <v>73.3</v>
      </c>
      <c r="BG41" s="188">
        <f>VLOOKUP(A41,DEC2020_RESPONSERATE_COUNTY_TRA!$B$3:$BP$376,67, FALSE)</f>
        <v>73.3</v>
      </c>
      <c r="BH41" s="188">
        <f>VLOOKUP(A41,DEC2020_RESPONSERATE_COUNTY_TRA!$B$3:$BQ$376,68, FALSE)</f>
        <v>73.3</v>
      </c>
      <c r="BI41" s="188">
        <f>VLOOKUP(A41,DEC2020_RESPONSERATE_COUNTY_TRA!$B$3:$BR$376,69, FALSE)</f>
        <v>73.3</v>
      </c>
      <c r="BJ41" s="188">
        <f>VLOOKUP(A41,DEC2020_RESPONSERATE_COUNTY_TRA!$B$3:$BS$376,70, FALSE)</f>
        <v>73.3</v>
      </c>
      <c r="BK41" s="188">
        <f>VLOOKUP(A41,DEC2020_RESPONSERATE_COUNTY_TRA!$B$3:$BT$376,71, FALSE)</f>
        <v>73.599999999999994</v>
      </c>
      <c r="BL41" s="188">
        <f>VLOOKUP(A41,DEC2020_RESPONSERATE_COUNTY_TRA!$B$3:$BU$377,72, FALSE)</f>
        <v>73.599999999999994</v>
      </c>
      <c r="BM41" s="188">
        <f>VLOOKUP(A41,DEC2020_RESPONSERATE_COUNTY_TRA!$B$3:$BV$377,73, FALSE)</f>
        <v>73.599999999999994</v>
      </c>
      <c r="BN41" s="188">
        <f>VLOOKUP(A41,DEC2020_RESPONSERATE_COUNTY_TRA!$B$3:$BW$377,74, FALSE)</f>
        <v>73.599999999999994</v>
      </c>
      <c r="BO41" s="188">
        <f>VLOOKUP(A41,DEC2020_RESPONSERATE_COUNTY_TRA!$B$3:$BX$377,75, FALSE)</f>
        <v>73.7</v>
      </c>
      <c r="BP41" s="188">
        <f>VLOOKUP(A41,DEC2020_RESPONSERATE_COUNTY_TRA!$B$3:$BY$377,76, FALSE)</f>
        <v>73.900000000000006</v>
      </c>
      <c r="BQ41" s="188">
        <f>VLOOKUP(A41,DEC2020_RESPONSERATE_COUNTY_TRA!$B$3:$BZ$377,77, FALSE)</f>
        <v>73.900000000000006</v>
      </c>
      <c r="BR41" s="188">
        <f>VLOOKUP(A41,DEC2020_RESPONSERATE_COUNTY_TRA!$B$3:$CA$377,78, FALSE)</f>
        <v>74</v>
      </c>
      <c r="BS41" s="188">
        <f>VLOOKUP(A41,DEC2020_RESPONSERATE_COUNTY_TRA!$B$3:$CB$377,79, FALSE)</f>
        <v>74</v>
      </c>
      <c r="BT41" s="188">
        <f>VLOOKUP(A41,DEC2020_RESPONSERATE_COUNTY_TRA!$B$3:$CC$377,80, FALSE)</f>
        <v>74</v>
      </c>
      <c r="BU41" s="188">
        <f>VLOOKUP(A41,DEC2020_RESPONSERATE_COUNTY_TRA!$B$3:$CD$377,81, FALSE)</f>
        <v>74</v>
      </c>
      <c r="BV41" s="188">
        <f>VLOOKUP(A41,DEC2020_RESPONSERATE_COUNTY_TRA!$B$3:$CE$377,82, FALSE)</f>
        <v>74.2</v>
      </c>
      <c r="BW41" s="188">
        <f>VLOOKUP(A41,DEC2020_RESPONSERATE_COUNTY_TRA!$B$3:$CF$377,83, FALSE)</f>
        <v>74.2</v>
      </c>
      <c r="BX41" s="188">
        <f>VLOOKUP(A41,DEC2020_RESPONSERATE_COUNTY_TRA!$B$3:$CG$377,84, FALSE)</f>
        <v>74.2</v>
      </c>
      <c r="BY41" s="188">
        <f>VLOOKUP(A41,DEC2020_RESPONSERATE_COUNTY_TRA!$B$3:$CH$377,85, FALSE)</f>
        <v>74.2</v>
      </c>
      <c r="BZ41" s="188">
        <f>VLOOKUP(A41,DEC2020_RESPONSERATE_COUNTY_TRA!$B$3:$CI$377,85, FALSE)</f>
        <v>74.2</v>
      </c>
      <c r="CA41" s="188">
        <f>VLOOKUP(A41,DEC2020_RESPONSERATE_COUNTY_TRA!$B$3:$CJ$377,86, FALSE)</f>
        <v>74.2</v>
      </c>
      <c r="CB41" s="188">
        <f>VLOOKUP(A41,DEC2020_RESPONSERATE_COUNTY_TRA!$B$3:$CK$377,87, FALSE)</f>
        <v>74.2</v>
      </c>
      <c r="CC41" s="188">
        <f t="shared" si="1"/>
        <v>0</v>
      </c>
      <c r="CD41" s="41">
        <f t="shared" si="2"/>
        <v>6</v>
      </c>
    </row>
    <row r="42" spans="1:82" ht="28.8" x14ac:dyDescent="0.3">
      <c r="A42" s="16" t="s">
        <v>257</v>
      </c>
      <c r="B42" s="16">
        <v>30013001800</v>
      </c>
      <c r="C42" s="17" t="s">
        <v>919</v>
      </c>
      <c r="D42" s="17">
        <v>59404</v>
      </c>
      <c r="E42" s="17"/>
      <c r="F42" s="95">
        <v>1573</v>
      </c>
      <c r="G42" s="103">
        <v>1.4993481095176011E-2</v>
      </c>
      <c r="H42" s="205">
        <v>7.0595099183197202E-2</v>
      </c>
      <c r="I42" s="193">
        <v>43.3</v>
      </c>
      <c r="J42" s="18">
        <v>0</v>
      </c>
      <c r="K42" s="18">
        <f t="shared" si="3"/>
        <v>100</v>
      </c>
      <c r="L42" s="19">
        <f>VLOOKUP(A42,DEC2020_RESPONSERATE_COUNTY_TRA!$B$3:$I$376, 8, FALSE)</f>
        <v>46.3</v>
      </c>
      <c r="M42" s="19">
        <f>VLOOKUP(A42,DEC2020_RESPONSERATE_COUNTY_TRA!$B$3:$J$376, 9, FALSE)</f>
        <v>47.7</v>
      </c>
      <c r="N42" s="19">
        <f>VLOOKUP(A42,DEC2020_RESPONSERATE_COUNTY_TRA!$B$3:$K$376, 10, FALSE)</f>
        <v>49.6</v>
      </c>
      <c r="O42" s="19">
        <f>VLOOKUP(A42,DEC2020_RESPONSERATE_COUNTY_TRA!$B$3:$L$376, 11, FALSE)</f>
        <v>52.4</v>
      </c>
      <c r="P42" s="19">
        <f>VLOOKUP(A42,DEC2020_RESPONSERATE_COUNTY_TRA!$B$3:$M$376, 12, FALSE)</f>
        <v>55.3</v>
      </c>
      <c r="Q42" s="19">
        <f>VLOOKUP(A42,DEC2020_RESPONSERATE_COUNTY_TRA!$B$3:$N$376, 13, FALSE)</f>
        <v>55.7</v>
      </c>
      <c r="R42" s="19">
        <f>VLOOKUP(A42,DEC2020_RESPONSERATE_COUNTY_TRA!$B$3:$O$376, 14, FALSE)</f>
        <v>56.1</v>
      </c>
      <c r="S42" s="19">
        <f>VLOOKUP(A42,DEC2020_RESPONSERATE_COUNTY_TRA!$B$3:$P$376, 15, FALSE)</f>
        <v>56.8</v>
      </c>
      <c r="T42" s="19">
        <f>VLOOKUP(A42,DEC2020_RESPONSERATE_COUNTY_TRA!$B$3:$Q$376, 16, FALSE)</f>
        <v>57</v>
      </c>
      <c r="U42" s="19">
        <f>VLOOKUP(A42,DEC2020_RESPONSERATE_COUNTY_TRA!$B$3:$R$376, 17, FALSE)</f>
        <v>58.1</v>
      </c>
      <c r="V42" s="19">
        <f>VLOOKUP(A42,DEC2020_RESPONSERATE_COUNTY_TRA!$B$3:$S$376, 18, FALSE)</f>
        <v>60.5</v>
      </c>
      <c r="W42" s="19">
        <f>VLOOKUP(A42,DEC2020_RESPONSERATE_COUNTY_TRA!$B$3:$T$376, 19, FALSE)</f>
        <v>63.2</v>
      </c>
      <c r="X42" s="19">
        <f>VLOOKUP(A42,DEC2020_RESPONSERATE_COUNTY_TRA!$B$3:$U$376, 20, FALSE)</f>
        <v>65.900000000000006</v>
      </c>
      <c r="Y42" s="19">
        <f>VLOOKUP(A42,DEC2020_RESPONSERATE_COUNTY_TRA!$B$3:$V$376, 21, FALSE)</f>
        <v>66.400000000000006</v>
      </c>
      <c r="Z42" s="19">
        <f>VLOOKUP(A42,DEC2020_RESPONSERATE_COUNTY_TRA!$B$3:$W$376, 22, FALSE)</f>
        <v>68.8</v>
      </c>
      <c r="AA42" s="19">
        <f>VLOOKUP(A42,DEC2020_RESPONSERATE_COUNTY_TRA!$B$3:$X$376, 23, FALSE)</f>
        <v>69.099999999999994</v>
      </c>
      <c r="AB42" s="19">
        <f>VLOOKUP(A42,DEC2020_RESPONSERATE_COUNTY_TRA!$B$3:$Y$376, 24, FALSE)</f>
        <v>69.3</v>
      </c>
      <c r="AC42" s="19">
        <f>VLOOKUP(A42,DEC2020_RESPONSERATE_COUNTY_TRA!$B$3:$Z$376, 25, FALSE)</f>
        <v>70.599999999999994</v>
      </c>
      <c r="AD42" s="19">
        <f>VLOOKUP(A42,DEC2020_RESPONSERATE_COUNTY_TRA!$B$3:$AC$376, 26, FALSE)</f>
        <v>71</v>
      </c>
      <c r="AE42" s="19">
        <f>VLOOKUP(A42,DEC2020_RESPONSERATE_COUNTY_TRA!$B$3:$AD$376, 27, FALSE)</f>
        <v>71.7</v>
      </c>
      <c r="AF42" s="19">
        <f>VLOOKUP(A42,DEC2020_RESPONSERATE_COUNTY_TRA!$B$3:$AE$376, 28, FALSE)</f>
        <v>73.2</v>
      </c>
      <c r="AG42" s="19">
        <f>VLOOKUP(A42,DEC2020_RESPONSERATE_COUNTY_TRA!$B$3:$AF$376, 29, FALSE)</f>
        <v>74.900000000000006</v>
      </c>
      <c r="AH42" s="19">
        <f>VLOOKUP(A42,DEC2020_RESPONSERATE_COUNTY_TRA!$B$3:$AG$376, 30, FALSE)</f>
        <v>75.099999999999994</v>
      </c>
      <c r="AI42" s="19">
        <f>VLOOKUP(A42,DEC2020_RESPONSERATE_COUNTY_TRA!$B$3:$AF$376, 31, FALSE)</f>
        <v>75.3</v>
      </c>
      <c r="AJ42" s="19">
        <f>VLOOKUP(A42,DEC2020_RESPONSERATE_COUNTY_TRA!$B$3:$AG$376, 32, FALSE)</f>
        <v>75.5</v>
      </c>
      <c r="AK42" s="19">
        <f>VLOOKUP(A42,DEC2020_RESPONSERATE_COUNTY_TRA!$B$3:$CP$376, 33, FALSE)</f>
        <v>75.900000000000006</v>
      </c>
      <c r="AL42" s="19">
        <f>VLOOKUP(A42,DEC2020_RESPONSERATE_COUNTY_TRA!$B$3:$AR$376,43, FALSE)</f>
        <v>77.2</v>
      </c>
      <c r="AM42" s="19">
        <f>VLOOKUP(A42,DEC2020_RESPONSERATE_COUNTY_TRA!$B$3:$AS$376,44, FALSE)</f>
        <v>77.2</v>
      </c>
      <c r="AN42" s="19">
        <f>VLOOKUP(A42,DEC2020_RESPONSERATE_COUNTY_TRA!$B$3:$AW$376,48, FALSE)</f>
        <v>77.400000000000006</v>
      </c>
      <c r="AO42" s="19">
        <f>VLOOKUP(A42,DEC2020_RESPONSERATE_COUNTY_TRA!$B$3:$AX$376,49, FALSE)</f>
        <v>77.5</v>
      </c>
      <c r="AP42" s="19">
        <f>VLOOKUP(A42,DEC2020_RESPONSERATE_COUNTY_TRA!$B$3:$AY$376,49, FALSE)</f>
        <v>77.5</v>
      </c>
      <c r="AQ42" s="19">
        <f>VLOOKUP(A42,DEC2020_RESPONSERATE_COUNTY_TRA!$B$3:$AZ$376,50, FALSE)</f>
        <v>77.5</v>
      </c>
      <c r="AR42" s="19">
        <f>VLOOKUP(A42,DEC2020_RESPONSERATE_COUNTY_TRA!$B$3:$BA$376,51, FALSE)</f>
        <v>77.5</v>
      </c>
      <c r="AS42" s="19">
        <f>VLOOKUP(A42,DEC2020_RESPONSERATE_COUNTY_TRA!$B$3:$BB$376,53, FALSE)</f>
        <v>77.7</v>
      </c>
      <c r="AT42" s="19">
        <f>VLOOKUP(A42,DEC2020_RESPONSERATE_COUNTY_TRA!$B$3:$BC$376,54, FALSE)</f>
        <v>77.7</v>
      </c>
      <c r="AU42" s="19">
        <f>VLOOKUP(A42,DEC2020_RESPONSERATE_COUNTY_TRA!$B$3:$BD$376,55, FALSE)</f>
        <v>77.7</v>
      </c>
      <c r="AV42" s="19">
        <f>VLOOKUP(A42,DEC2020_RESPONSERATE_COUNTY_TRA!$B$3:$BE$376,56, FALSE)</f>
        <v>77.7</v>
      </c>
      <c r="AW42" s="19">
        <f>VLOOKUP(A42,DEC2020_RESPONSERATE_COUNTY_TRA!$B$3:$BF$376,57, FALSE)</f>
        <v>77.7</v>
      </c>
      <c r="AX42" s="19">
        <f>VLOOKUP(A42,DEC2020_RESPONSERATE_COUNTY_TRA!$B$3:$BG$376,58, FALSE)</f>
        <v>77.7</v>
      </c>
      <c r="AY42" s="19">
        <f>VLOOKUP(A42,DEC2020_RESPONSERATE_COUNTY_TRA!$B$3:$BH$376,59, FALSE)</f>
        <v>77.7</v>
      </c>
      <c r="AZ42" s="19">
        <f>VLOOKUP(A42,DEC2020_RESPONSERATE_COUNTY_TRA!$B$3:$BI$376,60, FALSE)</f>
        <v>77.7</v>
      </c>
      <c r="BA42" s="19">
        <f>VLOOKUP(A42,DEC2020_RESPONSERATE_COUNTY_TRA!$B$3:$BJ$376,61, FALSE)</f>
        <v>77.7</v>
      </c>
      <c r="BB42" s="19">
        <f>VLOOKUP(A42,DEC2020_RESPONSERATE_COUNTY_TRA!$B$3:$BK$376,62, FALSE)</f>
        <v>77.7</v>
      </c>
      <c r="BC42" s="19">
        <f>VLOOKUP(A42,DEC2020_RESPONSERATE_COUNTY_TRA!$B$3:$BL$376,63, FALSE)</f>
        <v>77.8</v>
      </c>
      <c r="BD42" s="19">
        <f>VLOOKUP(A42,DEC2020_RESPONSERATE_COUNTY_TRA!$B$3:$BM$376,64, FALSE)</f>
        <v>77.8</v>
      </c>
      <c r="BE42" s="19">
        <f>VLOOKUP(A42,DEC2020_RESPONSERATE_COUNTY_TRA!$B$3:$BN$376,65, FALSE)</f>
        <v>77.900000000000006</v>
      </c>
      <c r="BF42" s="19">
        <f>VLOOKUP(A42,DEC2020_RESPONSERATE_COUNTY_TRA!$B$3:$BO$376,66, FALSE)</f>
        <v>77.900000000000006</v>
      </c>
      <c r="BG42" s="19">
        <f>VLOOKUP(A42,DEC2020_RESPONSERATE_COUNTY_TRA!$B$3:$BP$376,67, FALSE)</f>
        <v>77.900000000000006</v>
      </c>
      <c r="BH42" s="19">
        <f>VLOOKUP(A42,DEC2020_RESPONSERATE_COUNTY_TRA!$B$3:$BQ$376,68, FALSE)</f>
        <v>77.900000000000006</v>
      </c>
      <c r="BI42" s="19">
        <f>VLOOKUP(A42,DEC2020_RESPONSERATE_COUNTY_TRA!$B$3:$BR$376,69, FALSE)</f>
        <v>77.900000000000006</v>
      </c>
      <c r="BJ42" s="19">
        <f>VLOOKUP(A42,DEC2020_RESPONSERATE_COUNTY_TRA!$B$3:$BS$376,70, FALSE)</f>
        <v>78</v>
      </c>
      <c r="BK42" s="19">
        <f>VLOOKUP(A42,DEC2020_RESPONSERATE_COUNTY_TRA!$B$3:$BT$376,71, FALSE)</f>
        <v>78</v>
      </c>
      <c r="BL42" s="19">
        <f>VLOOKUP(A42,DEC2020_RESPONSERATE_COUNTY_TRA!$B$3:$BU$377,72, FALSE)</f>
        <v>78.099999999999994</v>
      </c>
      <c r="BM42" s="19">
        <f>VLOOKUP(A42,DEC2020_RESPONSERATE_COUNTY_TRA!$B$3:$BV$377,73, FALSE)</f>
        <v>78.2</v>
      </c>
      <c r="BN42" s="19">
        <f>VLOOKUP(A42,DEC2020_RESPONSERATE_COUNTY_TRA!$B$3:$BW$377,74, FALSE)</f>
        <v>78.2</v>
      </c>
      <c r="BO42" s="19">
        <f>VLOOKUP(A42,DEC2020_RESPONSERATE_COUNTY_TRA!$B$3:$BX$377,75, FALSE)</f>
        <v>78.2</v>
      </c>
      <c r="BP42" s="19">
        <f>VLOOKUP(A42,DEC2020_RESPONSERATE_COUNTY_TRA!$B$3:$BY$377,76, FALSE)</f>
        <v>78.2</v>
      </c>
      <c r="BQ42" s="19">
        <f>VLOOKUP(A42,DEC2020_RESPONSERATE_COUNTY_TRA!$B$3:$BZ$377,77, FALSE)</f>
        <v>78.2</v>
      </c>
      <c r="BR42" s="19">
        <f>VLOOKUP(A42,DEC2020_RESPONSERATE_COUNTY_TRA!$B$3:$CA$377,78, FALSE)</f>
        <v>78.2</v>
      </c>
      <c r="BS42" s="19">
        <f>VLOOKUP(A42,DEC2020_RESPONSERATE_COUNTY_TRA!$B$3:$CB$377,79, FALSE)</f>
        <v>78.3</v>
      </c>
      <c r="BT42" s="19">
        <f>VLOOKUP(A42,DEC2020_RESPONSERATE_COUNTY_TRA!$B$3:$CC$377,80, FALSE)</f>
        <v>78.3</v>
      </c>
      <c r="BU42" s="19">
        <f>VLOOKUP(A42,DEC2020_RESPONSERATE_COUNTY_TRA!$B$3:$CD$377,81, FALSE)</f>
        <v>78.3</v>
      </c>
      <c r="BV42" s="19">
        <f>VLOOKUP(A42,DEC2020_RESPONSERATE_COUNTY_TRA!$B$3:$CE$377,82, FALSE)</f>
        <v>78.5</v>
      </c>
      <c r="BW42" s="19">
        <f>VLOOKUP(A42,DEC2020_RESPONSERATE_COUNTY_TRA!$B$3:$CF$377,83, FALSE)</f>
        <v>78.5</v>
      </c>
      <c r="BX42" s="19">
        <f>VLOOKUP(A42,DEC2020_RESPONSERATE_COUNTY_TRA!$B$3:$CG$377,84, FALSE)</f>
        <v>78.599999999999994</v>
      </c>
      <c r="BY42" s="19">
        <f>VLOOKUP(A42,DEC2020_RESPONSERATE_COUNTY_TRA!$B$3:$CH$377,85, FALSE)</f>
        <v>78.599999999999994</v>
      </c>
      <c r="BZ42" s="19">
        <f>VLOOKUP(A42,DEC2020_RESPONSERATE_COUNTY_TRA!$B$3:$CI$377,85, FALSE)</f>
        <v>78.599999999999994</v>
      </c>
      <c r="CA42" s="19">
        <f>VLOOKUP(A42,DEC2020_RESPONSERATE_COUNTY_TRA!$B$3:$CJ$377,86, FALSE)</f>
        <v>78.599999999999994</v>
      </c>
      <c r="CB42" s="19">
        <f>VLOOKUP(A42,DEC2020_RESPONSERATE_COUNTY_TRA!$B$3:$CK$377,87, FALSE)</f>
        <v>78.599999999999994</v>
      </c>
      <c r="CC42" s="19">
        <f t="shared" si="1"/>
        <v>0</v>
      </c>
      <c r="CD42" s="41">
        <f t="shared" si="2"/>
        <v>6</v>
      </c>
    </row>
    <row r="43" spans="1:82" ht="28.8" x14ac:dyDescent="0.3">
      <c r="A43" s="5" t="s">
        <v>483</v>
      </c>
      <c r="B43" s="5">
        <v>30013001900</v>
      </c>
      <c r="C43" s="181" t="s">
        <v>1135</v>
      </c>
      <c r="D43" s="190">
        <v>59404</v>
      </c>
      <c r="F43" s="94">
        <v>2394</v>
      </c>
      <c r="G43" s="102">
        <v>4.4385264092321351E-3</v>
      </c>
      <c r="H43" s="204">
        <v>2.9339098208770845E-2</v>
      </c>
      <c r="I43" s="192">
        <v>39.9</v>
      </c>
      <c r="J43" s="11">
        <v>0</v>
      </c>
      <c r="K43" s="11">
        <f t="shared" si="3"/>
        <v>100</v>
      </c>
      <c r="L43">
        <f>VLOOKUP(A43,DEC2020_RESPONSERATE_COUNTY_TRA!$B$3:$I$376, 8, FALSE)</f>
        <v>47.4</v>
      </c>
      <c r="M43">
        <f>VLOOKUP(A43,DEC2020_RESPONSERATE_COUNTY_TRA!$B$3:$J$376, 9, FALSE)</f>
        <v>49.1</v>
      </c>
      <c r="N43">
        <f>VLOOKUP(A43,DEC2020_RESPONSERATE_COUNTY_TRA!$B$3:$K$376, 10, FALSE)</f>
        <v>50.9</v>
      </c>
      <c r="O43">
        <f>VLOOKUP(A43,DEC2020_RESPONSERATE_COUNTY_TRA!$B$3:$L$376, 11, FALSE)</f>
        <v>53.8</v>
      </c>
      <c r="P43">
        <f>VLOOKUP(A43,DEC2020_RESPONSERATE_COUNTY_TRA!$B$3:$M$376, 12, FALSE)</f>
        <v>60.4</v>
      </c>
      <c r="Q43" s="61">
        <f>VLOOKUP(A43,DEC2020_RESPONSERATE_COUNTY_TRA!$B$3:$N$376, 13, FALSE)</f>
        <v>61.5</v>
      </c>
      <c r="R43">
        <f>VLOOKUP(A43,DEC2020_RESPONSERATE_COUNTY_TRA!$B$3:$O$376, 14, FALSE)</f>
        <v>62.5</v>
      </c>
      <c r="S43">
        <f>VLOOKUP(A43,DEC2020_RESPONSERATE_COUNTY_TRA!$B$3:$P$376, 15, FALSE)</f>
        <v>63.2</v>
      </c>
      <c r="T43">
        <f>VLOOKUP(A43,DEC2020_RESPONSERATE_COUNTY_TRA!$B$3:$Q$376, 16, FALSE)</f>
        <v>63.8</v>
      </c>
      <c r="U43" s="61">
        <f>VLOOKUP(A43,DEC2020_RESPONSERATE_COUNTY_TRA!$B$3:$R$376, 17, FALSE)</f>
        <v>64.7</v>
      </c>
      <c r="V43" s="61">
        <f>VLOOKUP(A43,DEC2020_RESPONSERATE_COUNTY_TRA!$B$3:$S$376, 18, FALSE)</f>
        <v>65</v>
      </c>
      <c r="W43" s="61">
        <f>VLOOKUP(A43,DEC2020_RESPONSERATE_COUNTY_TRA!$B$3:$T$376, 19, FALSE)</f>
        <v>65.5</v>
      </c>
      <c r="X43" s="61">
        <f>VLOOKUP(A43,DEC2020_RESPONSERATE_COUNTY_TRA!$B$3:$U$376, 20, FALSE)</f>
        <v>66</v>
      </c>
      <c r="Y43" s="61">
        <f>VLOOKUP(A43,DEC2020_RESPONSERATE_COUNTY_TRA!$B$3:$V$376, 21, FALSE)</f>
        <v>66.400000000000006</v>
      </c>
      <c r="Z43" s="61">
        <f>VLOOKUP(A43,DEC2020_RESPONSERATE_COUNTY_TRA!$B$3:$W$376, 22, FALSE)</f>
        <v>67.5</v>
      </c>
      <c r="AA43" s="61">
        <f>VLOOKUP(A43,DEC2020_RESPONSERATE_COUNTY_TRA!$B$3:$X$376, 23, FALSE)</f>
        <v>67.599999999999994</v>
      </c>
      <c r="AB43" s="61">
        <f>VLOOKUP(A43,DEC2020_RESPONSERATE_COUNTY_TRA!$B$3:$Y$376, 24, FALSE)</f>
        <v>67.8</v>
      </c>
      <c r="AC43" s="61">
        <f>VLOOKUP(A43,DEC2020_RESPONSERATE_COUNTY_TRA!$B$3:$Z$376, 25, FALSE)</f>
        <v>70.099999999999994</v>
      </c>
      <c r="AD43" s="61">
        <f>VLOOKUP(A43,DEC2020_RESPONSERATE_COUNTY_TRA!$B$3:$AC$376, 26, FALSE)</f>
        <v>72.099999999999994</v>
      </c>
      <c r="AE43" s="188">
        <f>VLOOKUP(A43,DEC2020_RESPONSERATE_COUNTY_TRA!$B$3:$AD$376, 27, FALSE)</f>
        <v>72.5</v>
      </c>
      <c r="AF43" s="188">
        <f>VLOOKUP(A43,DEC2020_RESPONSERATE_COUNTY_TRA!$B$3:$AE$376, 28, FALSE)</f>
        <v>74.5</v>
      </c>
      <c r="AG43" s="188">
        <f>VLOOKUP(A43,DEC2020_RESPONSERATE_COUNTY_TRA!$B$3:$AF$376, 29, FALSE)</f>
        <v>76.7</v>
      </c>
      <c r="AH43" s="188">
        <f>VLOOKUP(A43,DEC2020_RESPONSERATE_COUNTY_TRA!$B$3:$AG$376, 30, FALSE)</f>
        <v>77.099999999999994</v>
      </c>
      <c r="AI43" s="188">
        <f>VLOOKUP(A43,DEC2020_RESPONSERATE_COUNTY_TRA!$B$3:$AF$376, 31, FALSE)</f>
        <v>77.5</v>
      </c>
      <c r="AJ43" s="188">
        <f>VLOOKUP(A43,DEC2020_RESPONSERATE_COUNTY_TRA!$B$3:$AG$376, 32, FALSE)</f>
        <v>78</v>
      </c>
      <c r="AK43" s="188">
        <f>VLOOKUP(A43,DEC2020_RESPONSERATE_COUNTY_TRA!$B$3:$CP$376, 33, FALSE)</f>
        <v>78.3</v>
      </c>
      <c r="AL43" s="188">
        <f>VLOOKUP(A43,DEC2020_RESPONSERATE_COUNTY_TRA!$B$3:$AR$376,43, FALSE)</f>
        <v>80.400000000000006</v>
      </c>
      <c r="AM43" s="188">
        <f>VLOOKUP(A43,DEC2020_RESPONSERATE_COUNTY_TRA!$B$3:$AS$376,44, FALSE)</f>
        <v>80.400000000000006</v>
      </c>
      <c r="AN43" s="188">
        <f>VLOOKUP(A43,DEC2020_RESPONSERATE_COUNTY_TRA!$B$3:$AW$376,48, FALSE)</f>
        <v>80.599999999999994</v>
      </c>
      <c r="AO43" s="188">
        <f>VLOOKUP(A43,DEC2020_RESPONSERATE_COUNTY_TRA!$B$3:$AX$376,49, FALSE)</f>
        <v>80.599999999999994</v>
      </c>
      <c r="AP43" s="188">
        <f>VLOOKUP(A43,DEC2020_RESPONSERATE_COUNTY_TRA!$B$3:$AY$376,49, FALSE)</f>
        <v>80.599999999999994</v>
      </c>
      <c r="AQ43" s="188">
        <f>VLOOKUP(A43,DEC2020_RESPONSERATE_COUNTY_TRA!$B$3:$AZ$376,50, FALSE)</f>
        <v>80.7</v>
      </c>
      <c r="AR43" s="188">
        <f>VLOOKUP(A43,DEC2020_RESPONSERATE_COUNTY_TRA!$B$3:$BA$376,51, FALSE)</f>
        <v>80.7</v>
      </c>
      <c r="AS43" s="188">
        <f>VLOOKUP(A43,DEC2020_RESPONSERATE_COUNTY_TRA!$B$3:$BB$376,53, FALSE)</f>
        <v>80.900000000000006</v>
      </c>
      <c r="AT43" s="188">
        <f>VLOOKUP(A43,DEC2020_RESPONSERATE_COUNTY_TRA!$B$3:$BC$376,54, FALSE)</f>
        <v>80.900000000000006</v>
      </c>
      <c r="AU43" s="188">
        <f>VLOOKUP(A43,DEC2020_RESPONSERATE_COUNTY_TRA!$B$3:$BD$376,55, FALSE)</f>
        <v>81</v>
      </c>
      <c r="AV43" s="188">
        <f>VLOOKUP(A43,DEC2020_RESPONSERATE_COUNTY_TRA!$B$3:$BE$376,56, FALSE)</f>
        <v>81</v>
      </c>
      <c r="AW43" s="188">
        <f>VLOOKUP(A43,DEC2020_RESPONSERATE_COUNTY_TRA!$B$3:$BF$376,57, FALSE)</f>
        <v>81</v>
      </c>
      <c r="AX43" s="188">
        <f>VLOOKUP(A43,DEC2020_RESPONSERATE_COUNTY_TRA!$B$3:$BG$376,58, FALSE)</f>
        <v>81</v>
      </c>
      <c r="AY43" s="188">
        <f>VLOOKUP(A43,DEC2020_RESPONSERATE_COUNTY_TRA!$B$3:$BH$376,59, FALSE)</f>
        <v>81</v>
      </c>
      <c r="AZ43" s="188">
        <f>VLOOKUP(A43,DEC2020_RESPONSERATE_COUNTY_TRA!$B$3:$BI$376,60, FALSE)</f>
        <v>81</v>
      </c>
      <c r="BA43" s="188">
        <f>VLOOKUP(A43,DEC2020_RESPONSERATE_COUNTY_TRA!$B$3:$BJ$376,61, FALSE)</f>
        <v>81.099999999999994</v>
      </c>
      <c r="BB43" s="188">
        <f>VLOOKUP(A43,DEC2020_RESPONSERATE_COUNTY_TRA!$B$3:$BK$376,62, FALSE)</f>
        <v>81.099999999999994</v>
      </c>
      <c r="BC43" s="188">
        <f>VLOOKUP(A43,DEC2020_RESPONSERATE_COUNTY_TRA!$B$3:$BL$376,63, FALSE)</f>
        <v>81.2</v>
      </c>
      <c r="BD43" s="188">
        <f>VLOOKUP(A43,DEC2020_RESPONSERATE_COUNTY_TRA!$B$3:$BM$376,64, FALSE)</f>
        <v>81.2</v>
      </c>
      <c r="BE43" s="188">
        <f>VLOOKUP(A43,DEC2020_RESPONSERATE_COUNTY_TRA!$B$3:$BN$376,65, FALSE)</f>
        <v>81.2</v>
      </c>
      <c r="BF43" s="188">
        <f>VLOOKUP(A43,DEC2020_RESPONSERATE_COUNTY_TRA!$B$3:$BO$376,66, FALSE)</f>
        <v>81.2</v>
      </c>
      <c r="BG43" s="188">
        <f>VLOOKUP(A43,DEC2020_RESPONSERATE_COUNTY_TRA!$B$3:$BP$376,67, FALSE)</f>
        <v>81.2</v>
      </c>
      <c r="BH43" s="188">
        <f>VLOOKUP(A43,DEC2020_RESPONSERATE_COUNTY_TRA!$B$3:$BQ$376,68, FALSE)</f>
        <v>81.2</v>
      </c>
      <c r="BI43" s="188">
        <f>VLOOKUP(A43,DEC2020_RESPONSERATE_COUNTY_TRA!$B$3:$BR$376,69, FALSE)</f>
        <v>81.2</v>
      </c>
      <c r="BJ43" s="188">
        <f>VLOOKUP(A43,DEC2020_RESPONSERATE_COUNTY_TRA!$B$3:$BS$376,70, FALSE)</f>
        <v>81.2</v>
      </c>
      <c r="BK43" s="188">
        <f>VLOOKUP(A43,DEC2020_RESPONSERATE_COUNTY_TRA!$B$3:$BT$376,71, FALSE)</f>
        <v>81.3</v>
      </c>
      <c r="BL43" s="188">
        <f>VLOOKUP(A43,DEC2020_RESPONSERATE_COUNTY_TRA!$B$3:$BU$377,72, FALSE)</f>
        <v>81.3</v>
      </c>
      <c r="BM43" s="188">
        <f>VLOOKUP(A43,DEC2020_RESPONSERATE_COUNTY_TRA!$B$3:$BV$377,73, FALSE)</f>
        <v>81.3</v>
      </c>
      <c r="BN43" s="188">
        <f>VLOOKUP(A43,DEC2020_RESPONSERATE_COUNTY_TRA!$B$3:$BW$377,74, FALSE)</f>
        <v>81.3</v>
      </c>
      <c r="BO43" s="188">
        <f>VLOOKUP(A43,DEC2020_RESPONSERATE_COUNTY_TRA!$B$3:$BX$377,75, FALSE)</f>
        <v>81.400000000000006</v>
      </c>
      <c r="BP43" s="188">
        <f>VLOOKUP(A43,DEC2020_RESPONSERATE_COUNTY_TRA!$B$3:$BY$377,76, FALSE)</f>
        <v>81.400000000000006</v>
      </c>
      <c r="BQ43" s="188">
        <f>VLOOKUP(A43,DEC2020_RESPONSERATE_COUNTY_TRA!$B$3:$BZ$377,77, FALSE)</f>
        <v>81.400000000000006</v>
      </c>
      <c r="BR43" s="188">
        <f>VLOOKUP(A43,DEC2020_RESPONSERATE_COUNTY_TRA!$B$3:$CA$377,78, FALSE)</f>
        <v>81.400000000000006</v>
      </c>
      <c r="BS43" s="188">
        <f>VLOOKUP(A43,DEC2020_RESPONSERATE_COUNTY_TRA!$B$3:$CB$377,79, FALSE)</f>
        <v>81.400000000000006</v>
      </c>
      <c r="BT43" s="188">
        <f>VLOOKUP(A43,DEC2020_RESPONSERATE_COUNTY_TRA!$B$3:$CC$377,80, FALSE)</f>
        <v>81.400000000000006</v>
      </c>
      <c r="BU43" s="188">
        <f>VLOOKUP(A43,DEC2020_RESPONSERATE_COUNTY_TRA!$B$3:$CD$377,81, FALSE)</f>
        <v>81.400000000000006</v>
      </c>
      <c r="BV43" s="188">
        <f>VLOOKUP(A43,DEC2020_RESPONSERATE_COUNTY_TRA!$B$3:$CE$377,82, FALSE)</f>
        <v>81.5</v>
      </c>
      <c r="BW43" s="188">
        <f>VLOOKUP(A43,DEC2020_RESPONSERATE_COUNTY_TRA!$B$3:$CF$377,83, FALSE)</f>
        <v>81.7</v>
      </c>
      <c r="BX43" s="188">
        <f>VLOOKUP(A43,DEC2020_RESPONSERATE_COUNTY_TRA!$B$3:$CG$377,84, FALSE)</f>
        <v>81.7</v>
      </c>
      <c r="BY43" s="188">
        <f>VLOOKUP(A43,DEC2020_RESPONSERATE_COUNTY_TRA!$B$3:$CH$377,85, FALSE)</f>
        <v>81.7</v>
      </c>
      <c r="BZ43" s="188">
        <f>VLOOKUP(A43,DEC2020_RESPONSERATE_COUNTY_TRA!$B$3:$CI$377,85, FALSE)</f>
        <v>81.7</v>
      </c>
      <c r="CA43" s="188">
        <f>VLOOKUP(A43,DEC2020_RESPONSERATE_COUNTY_TRA!$B$3:$CJ$377,86, FALSE)</f>
        <v>81.8</v>
      </c>
      <c r="CB43" s="188">
        <f>VLOOKUP(A43,DEC2020_RESPONSERATE_COUNTY_TRA!$B$3:$CK$377,87, FALSE)</f>
        <v>82</v>
      </c>
      <c r="CC43" s="188">
        <f t="shared" si="1"/>
        <v>0</v>
      </c>
      <c r="CD43" s="41">
        <f t="shared" si="2"/>
        <v>6</v>
      </c>
    </row>
    <row r="44" spans="1:82" ht="43.2" x14ac:dyDescent="0.3">
      <c r="A44" s="16" t="s">
        <v>485</v>
      </c>
      <c r="B44" s="16">
        <v>30013002100</v>
      </c>
      <c r="C44" s="17" t="s">
        <v>920</v>
      </c>
      <c r="D44" s="17">
        <v>59405</v>
      </c>
      <c r="E44" s="17"/>
      <c r="F44" s="95">
        <v>2529</v>
      </c>
      <c r="G44" s="103">
        <v>2.4261138067931187E-2</v>
      </c>
      <c r="H44" s="205">
        <v>0.12400477707006369</v>
      </c>
      <c r="I44" s="193">
        <v>33.9</v>
      </c>
      <c r="J44" s="18">
        <v>0</v>
      </c>
      <c r="K44" s="18">
        <f t="shared" si="3"/>
        <v>100</v>
      </c>
      <c r="L44" s="19">
        <f>VLOOKUP(A44,DEC2020_RESPONSERATE_COUNTY_TRA!$B$3:$I$376, 8, FALSE)</f>
        <v>33.1</v>
      </c>
      <c r="M44" s="19">
        <f>VLOOKUP(A44,DEC2020_RESPONSERATE_COUNTY_TRA!$B$3:$J$376, 9, FALSE)</f>
        <v>34.799999999999997</v>
      </c>
      <c r="N44" s="19">
        <f>VLOOKUP(A44,DEC2020_RESPONSERATE_COUNTY_TRA!$B$3:$K$376, 10, FALSE)</f>
        <v>35.9</v>
      </c>
      <c r="O44" s="19">
        <f>VLOOKUP(A44,DEC2020_RESPONSERATE_COUNTY_TRA!$B$3:$L$376, 11, FALSE)</f>
        <v>37.700000000000003</v>
      </c>
      <c r="P44" s="19">
        <f>VLOOKUP(A44,DEC2020_RESPONSERATE_COUNTY_TRA!$B$3:$M$376, 12, FALSE)</f>
        <v>41.4</v>
      </c>
      <c r="Q44" s="19">
        <f>VLOOKUP(A44,DEC2020_RESPONSERATE_COUNTY_TRA!$B$3:$N$376, 13, FALSE)</f>
        <v>42.4</v>
      </c>
      <c r="R44" s="19">
        <f>VLOOKUP(A44,DEC2020_RESPONSERATE_COUNTY_TRA!$B$3:$O$376, 14, FALSE)</f>
        <v>43.1</v>
      </c>
      <c r="S44" s="19">
        <f>VLOOKUP(A44,DEC2020_RESPONSERATE_COUNTY_TRA!$B$3:$P$376, 15, FALSE)</f>
        <v>43.8</v>
      </c>
      <c r="T44" s="19">
        <f>VLOOKUP(A44,DEC2020_RESPONSERATE_COUNTY_TRA!$B$3:$Q$376, 16, FALSE)</f>
        <v>44.2</v>
      </c>
      <c r="U44" s="19">
        <f>VLOOKUP(A44,DEC2020_RESPONSERATE_COUNTY_TRA!$B$3:$R$376, 17, FALSE)</f>
        <v>46.1</v>
      </c>
      <c r="V44" s="19">
        <f>VLOOKUP(A44,DEC2020_RESPONSERATE_COUNTY_TRA!$B$3:$S$376, 18, FALSE)</f>
        <v>47.2</v>
      </c>
      <c r="W44" s="19">
        <f>VLOOKUP(A44,DEC2020_RESPONSERATE_COUNTY_TRA!$B$3:$T$376, 19, FALSE)</f>
        <v>48</v>
      </c>
      <c r="X44" s="19">
        <f>VLOOKUP(A44,DEC2020_RESPONSERATE_COUNTY_TRA!$B$3:$U$376, 20, FALSE)</f>
        <v>49.8</v>
      </c>
      <c r="Y44" s="19">
        <f>VLOOKUP(A44,DEC2020_RESPONSERATE_COUNTY_TRA!$B$3:$V$376, 21, FALSE)</f>
        <v>50.2</v>
      </c>
      <c r="Z44" s="19">
        <f>VLOOKUP(A44,DEC2020_RESPONSERATE_COUNTY_TRA!$B$3:$W$376, 22, FALSE)</f>
        <v>52.1</v>
      </c>
      <c r="AA44" s="19">
        <f>VLOOKUP(A44,DEC2020_RESPONSERATE_COUNTY_TRA!$B$3:$X$376, 23, FALSE)</f>
        <v>52.3</v>
      </c>
      <c r="AB44" s="19">
        <f>VLOOKUP(A44,DEC2020_RESPONSERATE_COUNTY_TRA!$B$3:$Y$376, 24, FALSE)</f>
        <v>52.6</v>
      </c>
      <c r="AC44" s="19">
        <f>VLOOKUP(A44,DEC2020_RESPONSERATE_COUNTY_TRA!$B$3:$Z$376, 25, FALSE)</f>
        <v>54</v>
      </c>
      <c r="AD44" s="19">
        <f>VLOOKUP(A44,DEC2020_RESPONSERATE_COUNTY_TRA!$B$3:$AC$376, 26, FALSE)</f>
        <v>54.2</v>
      </c>
      <c r="AE44" s="19">
        <f>VLOOKUP(A44,DEC2020_RESPONSERATE_COUNTY_TRA!$B$3:$AD$376, 27, FALSE)</f>
        <v>54.6</v>
      </c>
      <c r="AF44" s="19">
        <f>VLOOKUP(A44,DEC2020_RESPONSERATE_COUNTY_TRA!$B$3:$AE$376, 28, FALSE)</f>
        <v>57</v>
      </c>
      <c r="AG44" s="19">
        <f>VLOOKUP(A44,DEC2020_RESPONSERATE_COUNTY_TRA!$B$3:$AF$376, 29, FALSE)</f>
        <v>59.8</v>
      </c>
      <c r="AH44" s="19">
        <f>VLOOKUP(A44,DEC2020_RESPONSERATE_COUNTY_TRA!$B$3:$AG$376, 30, FALSE)</f>
        <v>60.2</v>
      </c>
      <c r="AI44" s="19">
        <f>VLOOKUP(A44,DEC2020_RESPONSERATE_COUNTY_TRA!$B$3:$AF$376, 31, FALSE)</f>
        <v>60.5</v>
      </c>
      <c r="AJ44" s="19">
        <f>VLOOKUP(A44,DEC2020_RESPONSERATE_COUNTY_TRA!$B$3:$AG$376, 32, FALSE)</f>
        <v>60.9</v>
      </c>
      <c r="AK44" s="19">
        <f>VLOOKUP(A44,DEC2020_RESPONSERATE_COUNTY_TRA!$B$3:$CP$376, 33, FALSE)</f>
        <v>61.4</v>
      </c>
      <c r="AL44" s="19">
        <f>VLOOKUP(A44,DEC2020_RESPONSERATE_COUNTY_TRA!$B$3:$AR$376,43, FALSE)</f>
        <v>63.5</v>
      </c>
      <c r="AM44" s="19">
        <f>VLOOKUP(A44,DEC2020_RESPONSERATE_COUNTY_TRA!$B$3:$AS$376,44, FALSE)</f>
        <v>63.6</v>
      </c>
      <c r="AN44" s="19">
        <f>VLOOKUP(A44,DEC2020_RESPONSERATE_COUNTY_TRA!$B$3:$AW$376,48, FALSE)</f>
        <v>63.9</v>
      </c>
      <c r="AO44" s="19">
        <f>VLOOKUP(A44,DEC2020_RESPONSERATE_COUNTY_TRA!$B$3:$AX$376,49, FALSE)</f>
        <v>64</v>
      </c>
      <c r="AP44" s="19">
        <f>VLOOKUP(A44,DEC2020_RESPONSERATE_COUNTY_TRA!$B$3:$AY$376,49, FALSE)</f>
        <v>64</v>
      </c>
      <c r="AQ44" s="19">
        <f>VLOOKUP(A44,DEC2020_RESPONSERATE_COUNTY_TRA!$B$3:$AZ$376,50, FALSE)</f>
        <v>64.099999999999994</v>
      </c>
      <c r="AR44" s="19">
        <f>VLOOKUP(A44,DEC2020_RESPONSERATE_COUNTY_TRA!$B$3:$BA$376,51, FALSE)</f>
        <v>64.099999999999994</v>
      </c>
      <c r="AS44" s="19">
        <f>VLOOKUP(A44,DEC2020_RESPONSERATE_COUNTY_TRA!$B$3:$BB$376,53, FALSE)</f>
        <v>64.099999999999994</v>
      </c>
      <c r="AT44" s="19">
        <f>VLOOKUP(A44,DEC2020_RESPONSERATE_COUNTY_TRA!$B$3:$BC$376,54, FALSE)</f>
        <v>64.099999999999994</v>
      </c>
      <c r="AU44" s="19">
        <f>VLOOKUP(A44,DEC2020_RESPONSERATE_COUNTY_TRA!$B$3:$BD$376,55, FALSE)</f>
        <v>64.2</v>
      </c>
      <c r="AV44" s="19">
        <f>VLOOKUP(A44,DEC2020_RESPONSERATE_COUNTY_TRA!$B$3:$BE$376,56, FALSE)</f>
        <v>64.2</v>
      </c>
      <c r="AW44" s="19">
        <f>VLOOKUP(A44,DEC2020_RESPONSERATE_COUNTY_TRA!$B$3:$BF$376,57, FALSE)</f>
        <v>64.3</v>
      </c>
      <c r="AX44" s="19">
        <f>VLOOKUP(A44,DEC2020_RESPONSERATE_COUNTY_TRA!$B$3:$BG$376,58, FALSE)</f>
        <v>64.3</v>
      </c>
      <c r="AY44" s="19">
        <f>VLOOKUP(A44,DEC2020_RESPONSERATE_COUNTY_TRA!$B$3:$BH$376,59, FALSE)</f>
        <v>64.400000000000006</v>
      </c>
      <c r="AZ44" s="19">
        <f>VLOOKUP(A44,DEC2020_RESPONSERATE_COUNTY_TRA!$B$3:$BI$376,60, FALSE)</f>
        <v>64.400000000000006</v>
      </c>
      <c r="BA44" s="19">
        <f>VLOOKUP(A44,DEC2020_RESPONSERATE_COUNTY_TRA!$B$3:$BJ$376,61, FALSE)</f>
        <v>64.5</v>
      </c>
      <c r="BB44" s="19">
        <f>VLOOKUP(A44,DEC2020_RESPONSERATE_COUNTY_TRA!$B$3:$BK$376,62, FALSE)</f>
        <v>64.5</v>
      </c>
      <c r="BC44" s="19">
        <f>VLOOKUP(A44,DEC2020_RESPONSERATE_COUNTY_TRA!$B$3:$BL$376,63, FALSE)</f>
        <v>64.599999999999994</v>
      </c>
      <c r="BD44" s="19">
        <f>VLOOKUP(A44,DEC2020_RESPONSERATE_COUNTY_TRA!$B$3:$BM$376,64, FALSE)</f>
        <v>64.599999999999994</v>
      </c>
      <c r="BE44" s="19">
        <f>VLOOKUP(A44,DEC2020_RESPONSERATE_COUNTY_TRA!$B$3:$BN$376,65, FALSE)</f>
        <v>64.7</v>
      </c>
      <c r="BF44" s="19">
        <f>VLOOKUP(A44,DEC2020_RESPONSERATE_COUNTY_TRA!$B$3:$BO$376,66, FALSE)</f>
        <v>64.7</v>
      </c>
      <c r="BG44" s="19">
        <f>VLOOKUP(A44,DEC2020_RESPONSERATE_COUNTY_TRA!$B$3:$BP$376,67, FALSE)</f>
        <v>64.7</v>
      </c>
      <c r="BH44" s="19">
        <f>VLOOKUP(A44,DEC2020_RESPONSERATE_COUNTY_TRA!$B$3:$BQ$376,68, FALSE)</f>
        <v>64.7</v>
      </c>
      <c r="BI44" s="19">
        <f>VLOOKUP(A44,DEC2020_RESPONSERATE_COUNTY_TRA!$B$3:$BR$376,69, FALSE)</f>
        <v>64.7</v>
      </c>
      <c r="BJ44" s="19">
        <f>VLOOKUP(A44,DEC2020_RESPONSERATE_COUNTY_TRA!$B$3:$BS$376,70, FALSE)</f>
        <v>64.7</v>
      </c>
      <c r="BK44" s="19">
        <f>VLOOKUP(A44,DEC2020_RESPONSERATE_COUNTY_TRA!$B$3:$BT$376,71, FALSE)</f>
        <v>64.7</v>
      </c>
      <c r="BL44" s="19">
        <f>VLOOKUP(A44,DEC2020_RESPONSERATE_COUNTY_TRA!$B$3:$BU$377,72, FALSE)</f>
        <v>64.7</v>
      </c>
      <c r="BM44" s="19">
        <f>VLOOKUP(A44,DEC2020_RESPONSERATE_COUNTY_TRA!$B$3:$BV$377,73, FALSE)</f>
        <v>64.8</v>
      </c>
      <c r="BN44" s="19">
        <f>VLOOKUP(A44,DEC2020_RESPONSERATE_COUNTY_TRA!$B$3:$BW$377,74, FALSE)</f>
        <v>64.900000000000006</v>
      </c>
      <c r="BO44" s="19">
        <f>VLOOKUP(A44,DEC2020_RESPONSERATE_COUNTY_TRA!$B$3:$BX$377,75, FALSE)</f>
        <v>65</v>
      </c>
      <c r="BP44" s="19">
        <f>VLOOKUP(A44,DEC2020_RESPONSERATE_COUNTY_TRA!$B$3:$BY$377,76, FALSE)</f>
        <v>65</v>
      </c>
      <c r="BQ44" s="19">
        <f>VLOOKUP(A44,DEC2020_RESPONSERATE_COUNTY_TRA!$B$3:$BZ$377,77, FALSE)</f>
        <v>65</v>
      </c>
      <c r="BR44" s="19">
        <f>VLOOKUP(A44,DEC2020_RESPONSERATE_COUNTY_TRA!$B$3:$CA$377,78, FALSE)</f>
        <v>65</v>
      </c>
      <c r="BS44" s="19">
        <f>VLOOKUP(A44,DEC2020_RESPONSERATE_COUNTY_TRA!$B$3:$CB$377,79, FALSE)</f>
        <v>65.099999999999994</v>
      </c>
      <c r="BT44" s="19">
        <f>VLOOKUP(A44,DEC2020_RESPONSERATE_COUNTY_TRA!$B$3:$CC$377,80, FALSE)</f>
        <v>65.099999999999994</v>
      </c>
      <c r="BU44" s="19">
        <f>VLOOKUP(A44,DEC2020_RESPONSERATE_COUNTY_TRA!$B$3:$CD$377,81, FALSE)</f>
        <v>65.099999999999994</v>
      </c>
      <c r="BV44" s="19">
        <f>VLOOKUP(A44,DEC2020_RESPONSERATE_COUNTY_TRA!$B$3:$CE$377,82, FALSE)</f>
        <v>65.2</v>
      </c>
      <c r="BW44" s="19">
        <f>VLOOKUP(A44,DEC2020_RESPONSERATE_COUNTY_TRA!$B$3:$CF$377,83, FALSE)</f>
        <v>65.2</v>
      </c>
      <c r="BX44" s="19">
        <f>VLOOKUP(A44,DEC2020_RESPONSERATE_COUNTY_TRA!$B$3:$CG$377,84, FALSE)</f>
        <v>65.2</v>
      </c>
      <c r="BY44" s="19">
        <f>VLOOKUP(A44,DEC2020_RESPONSERATE_COUNTY_TRA!$B$3:$CH$377,85, FALSE)</f>
        <v>65.3</v>
      </c>
      <c r="BZ44" s="19">
        <f>VLOOKUP(A44,DEC2020_RESPONSERATE_COUNTY_TRA!$B$3:$CI$377,85, FALSE)</f>
        <v>65.3</v>
      </c>
      <c r="CA44" s="19">
        <f>VLOOKUP(A44,DEC2020_RESPONSERATE_COUNTY_TRA!$B$3:$CJ$377,86, FALSE)</f>
        <v>65.5</v>
      </c>
      <c r="CB44" s="19">
        <f>VLOOKUP(A44,DEC2020_RESPONSERATE_COUNTY_TRA!$B$3:$CK$377,87, FALSE)</f>
        <v>65.5</v>
      </c>
      <c r="CC44" s="19">
        <f t="shared" si="1"/>
        <v>0</v>
      </c>
      <c r="CD44" s="41">
        <f t="shared" si="2"/>
        <v>5</v>
      </c>
    </row>
    <row r="45" spans="1:82" ht="43.2" x14ac:dyDescent="0.3">
      <c r="A45" s="5" t="s">
        <v>259</v>
      </c>
      <c r="B45" s="5">
        <v>30013002201</v>
      </c>
      <c r="C45" s="181" t="s">
        <v>1136</v>
      </c>
      <c r="D45" s="190">
        <v>59405</v>
      </c>
      <c r="F45" s="94" t="s">
        <v>1101</v>
      </c>
      <c r="G45" s="102" t="s">
        <v>1101</v>
      </c>
      <c r="H45" s="209" t="s">
        <v>1101</v>
      </c>
      <c r="I45" s="94" t="s">
        <v>1101</v>
      </c>
      <c r="J45" s="11">
        <v>0</v>
      </c>
      <c r="K45" s="11">
        <f t="shared" si="3"/>
        <v>100</v>
      </c>
      <c r="L45">
        <f>VLOOKUP(A45,DEC2020_RESPONSERATE_COUNTY_TRA!$B$3:$I$376, 8, FALSE)</f>
        <v>50.1</v>
      </c>
      <c r="M45">
        <f>VLOOKUP(A45,DEC2020_RESPONSERATE_COUNTY_TRA!$B$3:$J$376, 9, FALSE)</f>
        <v>51</v>
      </c>
      <c r="N45">
        <f>VLOOKUP(A45,DEC2020_RESPONSERATE_COUNTY_TRA!$B$3:$K$376, 10, FALSE)</f>
        <v>52.6</v>
      </c>
      <c r="O45">
        <f>VLOOKUP(A45,DEC2020_RESPONSERATE_COUNTY_TRA!$B$3:$L$376, 11, FALSE)</f>
        <v>55.1</v>
      </c>
      <c r="P45">
        <f>VLOOKUP(A45,DEC2020_RESPONSERATE_COUNTY_TRA!$B$3:$M$376, 12, FALSE)</f>
        <v>57.2</v>
      </c>
      <c r="Q45" s="61">
        <f>VLOOKUP(A45,DEC2020_RESPONSERATE_COUNTY_TRA!$B$3:$N$376, 13, FALSE)</f>
        <v>57.6</v>
      </c>
      <c r="R45">
        <f>VLOOKUP(A45,DEC2020_RESPONSERATE_COUNTY_TRA!$B$3:$O$376, 14, FALSE)</f>
        <v>57.9</v>
      </c>
      <c r="S45">
        <f>VLOOKUP(A45,DEC2020_RESPONSERATE_COUNTY_TRA!$B$3:$P$376, 15, FALSE)</f>
        <v>58.3</v>
      </c>
      <c r="T45">
        <f>VLOOKUP(A45,DEC2020_RESPONSERATE_COUNTY_TRA!$B$3:$Q$376, 16, FALSE)</f>
        <v>58.6</v>
      </c>
      <c r="U45" s="61">
        <f>VLOOKUP(A45,DEC2020_RESPONSERATE_COUNTY_TRA!$B$3:$R$376, 17, FALSE)</f>
        <v>60</v>
      </c>
      <c r="V45" s="61">
        <f>VLOOKUP(A45,DEC2020_RESPONSERATE_COUNTY_TRA!$B$3:$S$376, 18, FALSE)</f>
        <v>60.1</v>
      </c>
      <c r="W45" s="61">
        <f>VLOOKUP(A45,DEC2020_RESPONSERATE_COUNTY_TRA!$B$3:$T$376, 19, FALSE)</f>
        <v>60.6</v>
      </c>
      <c r="X45" s="61">
        <f>VLOOKUP(A45,DEC2020_RESPONSERATE_COUNTY_TRA!$B$3:$U$376, 20, FALSE)</f>
        <v>61.2</v>
      </c>
      <c r="Y45" s="61">
        <f>VLOOKUP(A45,DEC2020_RESPONSERATE_COUNTY_TRA!$B$3:$V$376, 21, FALSE)</f>
        <v>61.6</v>
      </c>
      <c r="Z45" s="61">
        <f>VLOOKUP(A45,DEC2020_RESPONSERATE_COUNTY_TRA!$B$3:$W$376, 22, FALSE)</f>
        <v>62.6</v>
      </c>
      <c r="AA45" s="61">
        <f>VLOOKUP(A45,DEC2020_RESPONSERATE_COUNTY_TRA!$B$3:$X$376, 23, FALSE)</f>
        <v>62.7</v>
      </c>
      <c r="AB45" s="61">
        <f>VLOOKUP(A45,DEC2020_RESPONSERATE_COUNTY_TRA!$B$3:$Y$376, 24, FALSE)</f>
        <v>62.7</v>
      </c>
      <c r="AC45" s="61">
        <f>VLOOKUP(A45,DEC2020_RESPONSERATE_COUNTY_TRA!$B$3:$Z$376, 25, FALSE)</f>
        <v>63.5</v>
      </c>
      <c r="AD45" s="61">
        <f>VLOOKUP(A45,DEC2020_RESPONSERATE_COUNTY_TRA!$B$3:$AC$376, 26, FALSE)</f>
        <v>63.6</v>
      </c>
      <c r="AE45" s="188">
        <f>VLOOKUP(A45,DEC2020_RESPONSERATE_COUNTY_TRA!$B$3:$AD$376, 27, FALSE)</f>
        <v>63.8</v>
      </c>
      <c r="AF45" s="188">
        <f>VLOOKUP(A45,DEC2020_RESPONSERATE_COUNTY_TRA!$B$3:$AE$376, 28, FALSE)</f>
        <v>64.400000000000006</v>
      </c>
      <c r="AG45" s="188">
        <f>VLOOKUP(A45,DEC2020_RESPONSERATE_COUNTY_TRA!$B$3:$AF$376, 29, FALSE)</f>
        <v>66.400000000000006</v>
      </c>
      <c r="AH45" s="188">
        <f>VLOOKUP(A45,DEC2020_RESPONSERATE_COUNTY_TRA!$B$3:$AG$376, 30, FALSE)</f>
        <v>66.5</v>
      </c>
      <c r="AI45" s="188">
        <f>VLOOKUP(A45,DEC2020_RESPONSERATE_COUNTY_TRA!$B$3:$AF$376, 31, FALSE)</f>
        <v>66.5</v>
      </c>
      <c r="AJ45" s="188">
        <f>VLOOKUP(A45,DEC2020_RESPONSERATE_COUNTY_TRA!$B$3:$AG$376, 32, FALSE)</f>
        <v>66.900000000000006</v>
      </c>
      <c r="AK45" s="188">
        <f>VLOOKUP(A45,DEC2020_RESPONSERATE_COUNTY_TRA!$B$3:$CP$376, 33, FALSE)</f>
        <v>67.3</v>
      </c>
      <c r="AL45" s="188">
        <f>VLOOKUP(A45,DEC2020_RESPONSERATE_COUNTY_TRA!$B$3:$AR$376,43, FALSE)</f>
        <v>69.7</v>
      </c>
      <c r="AM45" s="188">
        <f>VLOOKUP(A45,DEC2020_RESPONSERATE_COUNTY_TRA!$B$3:$AS$376,44, FALSE)</f>
        <v>69.7</v>
      </c>
      <c r="AN45" s="188">
        <f>VLOOKUP(A45,DEC2020_RESPONSERATE_COUNTY_TRA!$B$3:$AW$376,48, FALSE)</f>
        <v>69.900000000000006</v>
      </c>
      <c r="AO45" s="188">
        <f>VLOOKUP(A45,DEC2020_RESPONSERATE_COUNTY_TRA!$B$3:$AX$376,49, FALSE)</f>
        <v>70</v>
      </c>
      <c r="AP45" s="188">
        <f>VLOOKUP(A45,DEC2020_RESPONSERATE_COUNTY_TRA!$B$3:$AY$376,49, FALSE)</f>
        <v>70</v>
      </c>
      <c r="AQ45" s="188">
        <f>VLOOKUP(A45,DEC2020_RESPONSERATE_COUNTY_TRA!$B$3:$AZ$376,50, FALSE)</f>
        <v>70</v>
      </c>
      <c r="AR45" s="188">
        <f>VLOOKUP(A45,DEC2020_RESPONSERATE_COUNTY_TRA!$B$3:$BA$376,51, FALSE)</f>
        <v>70</v>
      </c>
      <c r="AS45" s="188">
        <f>VLOOKUP(A45,DEC2020_RESPONSERATE_COUNTY_TRA!$B$3:$BB$376,53, FALSE)</f>
        <v>70</v>
      </c>
      <c r="AT45" s="188">
        <f>VLOOKUP(A45,DEC2020_RESPONSERATE_COUNTY_TRA!$B$3:$BC$376,54, FALSE)</f>
        <v>70</v>
      </c>
      <c r="AU45" s="188">
        <f>VLOOKUP(A45,DEC2020_RESPONSERATE_COUNTY_TRA!$B$3:$BD$376,55, FALSE)</f>
        <v>70</v>
      </c>
      <c r="AV45" s="188">
        <f>VLOOKUP(A45,DEC2020_RESPONSERATE_COUNTY_TRA!$B$3:$BE$376,56, FALSE)</f>
        <v>70</v>
      </c>
      <c r="AW45" s="188">
        <f>VLOOKUP(A45,DEC2020_RESPONSERATE_COUNTY_TRA!$B$3:$BF$376,57, FALSE)</f>
        <v>70.099999999999994</v>
      </c>
      <c r="AX45" s="188">
        <f>VLOOKUP(A45,DEC2020_RESPONSERATE_COUNTY_TRA!$B$3:$BG$376,58, FALSE)</f>
        <v>70.2</v>
      </c>
      <c r="AY45" s="188">
        <f>VLOOKUP(A45,DEC2020_RESPONSERATE_COUNTY_TRA!$B$3:$BH$376,59, FALSE)</f>
        <v>70.2</v>
      </c>
      <c r="AZ45" s="188">
        <f>VLOOKUP(A45,DEC2020_RESPONSERATE_COUNTY_TRA!$B$3:$BI$376,60, FALSE)</f>
        <v>70.2</v>
      </c>
      <c r="BA45" s="188">
        <f>VLOOKUP(A45,DEC2020_RESPONSERATE_COUNTY_TRA!$B$3:$BJ$376,61, FALSE)</f>
        <v>70.2</v>
      </c>
      <c r="BB45" s="188">
        <f>VLOOKUP(A45,DEC2020_RESPONSERATE_COUNTY_TRA!$B$3:$BK$376,62, FALSE)</f>
        <v>70.2</v>
      </c>
      <c r="BC45" s="188">
        <f>VLOOKUP(A45,DEC2020_RESPONSERATE_COUNTY_TRA!$B$3:$BL$376,63, FALSE)</f>
        <v>70.2</v>
      </c>
      <c r="BD45" s="188">
        <f>VLOOKUP(A45,DEC2020_RESPONSERATE_COUNTY_TRA!$B$3:$BM$376,64, FALSE)</f>
        <v>70.2</v>
      </c>
      <c r="BE45" s="188">
        <f>VLOOKUP(A45,DEC2020_RESPONSERATE_COUNTY_TRA!$B$3:$BN$376,65, FALSE)</f>
        <v>70.2</v>
      </c>
      <c r="BF45" s="188">
        <f>VLOOKUP(A45,DEC2020_RESPONSERATE_COUNTY_TRA!$B$3:$BO$376,66, FALSE)</f>
        <v>70.2</v>
      </c>
      <c r="BG45" s="188">
        <f>VLOOKUP(A45,DEC2020_RESPONSERATE_COUNTY_TRA!$B$3:$BP$376,67, FALSE)</f>
        <v>70.2</v>
      </c>
      <c r="BH45" s="188">
        <f>VLOOKUP(A45,DEC2020_RESPONSERATE_COUNTY_TRA!$B$3:$BQ$376,68, FALSE)</f>
        <v>70.2</v>
      </c>
      <c r="BI45" s="188">
        <f>VLOOKUP(A45,DEC2020_RESPONSERATE_COUNTY_TRA!$B$3:$BR$376,69, FALSE)</f>
        <v>70.2</v>
      </c>
      <c r="BJ45" s="188">
        <f>VLOOKUP(A45,DEC2020_RESPONSERATE_COUNTY_TRA!$B$3:$BS$376,70, FALSE)</f>
        <v>70.2</v>
      </c>
      <c r="BK45" s="188">
        <f>VLOOKUP(A45,DEC2020_RESPONSERATE_COUNTY_TRA!$B$3:$BT$376,71, FALSE)</f>
        <v>70.2</v>
      </c>
      <c r="BL45" s="188">
        <f>VLOOKUP(A45,DEC2020_RESPONSERATE_COUNTY_TRA!$B$3:$BU$377,72, FALSE)</f>
        <v>70.3</v>
      </c>
      <c r="BM45" s="188">
        <f>VLOOKUP(A45,DEC2020_RESPONSERATE_COUNTY_TRA!$B$3:$BV$377,73, FALSE)</f>
        <v>70.3</v>
      </c>
      <c r="BN45" s="188">
        <f>VLOOKUP(A45,DEC2020_RESPONSERATE_COUNTY_TRA!$B$3:$BW$377,74, FALSE)</f>
        <v>70.3</v>
      </c>
      <c r="BO45" s="188">
        <f>VLOOKUP(A45,DEC2020_RESPONSERATE_COUNTY_TRA!$B$3:$BX$377,75, FALSE)</f>
        <v>70.3</v>
      </c>
      <c r="BP45" s="188">
        <f>VLOOKUP(A45,DEC2020_RESPONSERATE_COUNTY_TRA!$B$3:$BY$377,76, FALSE)</f>
        <v>70.3</v>
      </c>
      <c r="BQ45" s="188">
        <f>VLOOKUP(A45,DEC2020_RESPONSERATE_COUNTY_TRA!$B$3:$BZ$377,77, FALSE)</f>
        <v>70.3</v>
      </c>
      <c r="BR45" s="188">
        <f>VLOOKUP(A45,DEC2020_RESPONSERATE_COUNTY_TRA!$B$3:$CA$377,78, FALSE)</f>
        <v>70.3</v>
      </c>
      <c r="BS45" s="188">
        <f>VLOOKUP(A45,DEC2020_RESPONSERATE_COUNTY_TRA!$B$3:$CB$377,79, FALSE)</f>
        <v>70.3</v>
      </c>
      <c r="BT45" s="188">
        <f>VLOOKUP(A45,DEC2020_RESPONSERATE_COUNTY_TRA!$B$3:$CC$377,80, FALSE)</f>
        <v>70.3</v>
      </c>
      <c r="BU45" s="188">
        <f>VLOOKUP(A45,DEC2020_RESPONSERATE_COUNTY_TRA!$B$3:$CD$377,81, FALSE)</f>
        <v>70.3</v>
      </c>
      <c r="BV45" s="188">
        <f>VLOOKUP(A45,DEC2020_RESPONSERATE_COUNTY_TRA!$B$3:$CE$377,82, FALSE)</f>
        <v>70.400000000000006</v>
      </c>
      <c r="BW45" s="188">
        <f>VLOOKUP(A45,DEC2020_RESPONSERATE_COUNTY_TRA!$B$3:$CF$377,83, FALSE)</f>
        <v>70.400000000000006</v>
      </c>
      <c r="BX45" s="188">
        <f>VLOOKUP(A45,DEC2020_RESPONSERATE_COUNTY_TRA!$B$3:$CG$377,84, FALSE)</f>
        <v>70.400000000000006</v>
      </c>
      <c r="BY45" s="188">
        <f>VLOOKUP(A45,DEC2020_RESPONSERATE_COUNTY_TRA!$B$3:$CH$377,85, FALSE)</f>
        <v>70.5</v>
      </c>
      <c r="BZ45" s="188">
        <f>VLOOKUP(A45,DEC2020_RESPONSERATE_COUNTY_TRA!$B$3:$CI$377,85, FALSE)</f>
        <v>70.5</v>
      </c>
      <c r="CA45" s="188">
        <f>VLOOKUP(A45,DEC2020_RESPONSERATE_COUNTY_TRA!$B$3:$CJ$377,86, FALSE)</f>
        <v>70.599999999999994</v>
      </c>
      <c r="CB45" s="188">
        <f>VLOOKUP(A45,DEC2020_RESPONSERATE_COUNTY_TRA!$B$3:$CK$377,87, FALSE)</f>
        <v>70.7</v>
      </c>
      <c r="CC45" s="188">
        <f t="shared" si="1"/>
        <v>0</v>
      </c>
      <c r="CD45" s="41">
        <f t="shared" si="2"/>
        <v>6</v>
      </c>
    </row>
    <row r="46" spans="1:82" ht="28.8" x14ac:dyDescent="0.3">
      <c r="A46" s="16" t="s">
        <v>487</v>
      </c>
      <c r="B46" s="16">
        <v>30013002202</v>
      </c>
      <c r="C46" s="17" t="s">
        <v>921</v>
      </c>
      <c r="D46" s="17">
        <v>59405</v>
      </c>
      <c r="E46" s="17"/>
      <c r="F46" s="95" t="s">
        <v>1101</v>
      </c>
      <c r="G46" s="103" t="s">
        <v>1101</v>
      </c>
      <c r="H46" s="208" t="s">
        <v>1101</v>
      </c>
      <c r="I46" s="95" t="s">
        <v>1101</v>
      </c>
      <c r="J46" s="18">
        <v>0</v>
      </c>
      <c r="K46" s="18">
        <f t="shared" si="3"/>
        <v>100</v>
      </c>
      <c r="L46" s="19">
        <f>VLOOKUP(A46,DEC2020_RESPONSERATE_COUNTY_TRA!$B$3:$I$376, 8, FALSE)</f>
        <v>48.4</v>
      </c>
      <c r="M46" s="19">
        <f>VLOOKUP(A46,DEC2020_RESPONSERATE_COUNTY_TRA!$B$3:$J$376, 9, FALSE)</f>
        <v>49.2</v>
      </c>
      <c r="N46" s="19">
        <f>VLOOKUP(A46,DEC2020_RESPONSERATE_COUNTY_TRA!$B$3:$K$376, 10, FALSE)</f>
        <v>50.8</v>
      </c>
      <c r="O46" s="19">
        <f>VLOOKUP(A46,DEC2020_RESPONSERATE_COUNTY_TRA!$B$3:$L$376, 11, FALSE)</f>
        <v>51.9</v>
      </c>
      <c r="P46" s="19">
        <f>VLOOKUP(A46,DEC2020_RESPONSERATE_COUNTY_TRA!$B$3:$M$376, 12, FALSE)</f>
        <v>53.9</v>
      </c>
      <c r="Q46" s="19">
        <f>VLOOKUP(A46,DEC2020_RESPONSERATE_COUNTY_TRA!$B$3:$N$376, 13, FALSE)</f>
        <v>54.2</v>
      </c>
      <c r="R46" s="19">
        <f>VLOOKUP(A46,DEC2020_RESPONSERATE_COUNTY_TRA!$B$3:$O$376, 14, FALSE)</f>
        <v>54.5</v>
      </c>
      <c r="S46" s="19">
        <f>VLOOKUP(A46,DEC2020_RESPONSERATE_COUNTY_TRA!$B$3:$P$376, 15, FALSE)</f>
        <v>54.6</v>
      </c>
      <c r="T46" s="19">
        <f>VLOOKUP(A46,DEC2020_RESPONSERATE_COUNTY_TRA!$B$3:$Q$376, 16, FALSE)</f>
        <v>55.5</v>
      </c>
      <c r="U46" s="19">
        <f>VLOOKUP(A46,DEC2020_RESPONSERATE_COUNTY_TRA!$B$3:$R$376, 17, FALSE)</f>
        <v>56.3</v>
      </c>
      <c r="V46" s="19">
        <f>VLOOKUP(A46,DEC2020_RESPONSERATE_COUNTY_TRA!$B$3:$S$376, 18, FALSE)</f>
        <v>56.4</v>
      </c>
      <c r="W46" s="19">
        <f>VLOOKUP(A46,DEC2020_RESPONSERATE_COUNTY_TRA!$B$3:$T$376, 19, FALSE)</f>
        <v>56.9</v>
      </c>
      <c r="X46" s="19">
        <f>VLOOKUP(A46,DEC2020_RESPONSERATE_COUNTY_TRA!$B$3:$U$376, 20, FALSE)</f>
        <v>57.3</v>
      </c>
      <c r="Y46" s="19">
        <f>VLOOKUP(A46,DEC2020_RESPONSERATE_COUNTY_TRA!$B$3:$V$376, 21, FALSE)</f>
        <v>57.6</v>
      </c>
      <c r="Z46" s="19">
        <f>VLOOKUP(A46,DEC2020_RESPONSERATE_COUNTY_TRA!$B$3:$W$376, 22, FALSE)</f>
        <v>58.2</v>
      </c>
      <c r="AA46" s="19">
        <f>VLOOKUP(A46,DEC2020_RESPONSERATE_COUNTY_TRA!$B$3:$X$376, 23, FALSE)</f>
        <v>58.3</v>
      </c>
      <c r="AB46" s="19">
        <f>VLOOKUP(A46,DEC2020_RESPONSERATE_COUNTY_TRA!$B$3:$Y$376, 24, FALSE)</f>
        <v>58.5</v>
      </c>
      <c r="AC46" s="19">
        <f>VLOOKUP(A46,DEC2020_RESPONSERATE_COUNTY_TRA!$B$3:$Z$376, 25, FALSE)</f>
        <v>59</v>
      </c>
      <c r="AD46" s="19">
        <f>VLOOKUP(A46,DEC2020_RESPONSERATE_COUNTY_TRA!$B$3:$AC$376, 26, FALSE)</f>
        <v>59.2</v>
      </c>
      <c r="AE46" s="19">
        <f>VLOOKUP(A46,DEC2020_RESPONSERATE_COUNTY_TRA!$B$3:$AD$376, 27, FALSE)</f>
        <v>59.2</v>
      </c>
      <c r="AF46" s="19">
        <f>VLOOKUP(A46,DEC2020_RESPONSERATE_COUNTY_TRA!$B$3:$AE$376, 28, FALSE)</f>
        <v>59.8</v>
      </c>
      <c r="AG46" s="19">
        <f>VLOOKUP(A46,DEC2020_RESPONSERATE_COUNTY_TRA!$B$3:$AF$376, 29, FALSE)</f>
        <v>61.9</v>
      </c>
      <c r="AH46" s="19">
        <f>VLOOKUP(A46,DEC2020_RESPONSERATE_COUNTY_TRA!$B$3:$AG$376, 30, FALSE)</f>
        <v>62.2</v>
      </c>
      <c r="AI46" s="19">
        <f>VLOOKUP(A46,DEC2020_RESPONSERATE_COUNTY_TRA!$B$3:$AF$376, 31, FALSE)</f>
        <v>62.3</v>
      </c>
      <c r="AJ46" s="19">
        <f>VLOOKUP(A46,DEC2020_RESPONSERATE_COUNTY_TRA!$B$3:$AG$376, 32, FALSE)</f>
        <v>62.7</v>
      </c>
      <c r="AK46" s="19">
        <f>VLOOKUP(A46,DEC2020_RESPONSERATE_COUNTY_TRA!$B$3:$CP$376, 33, FALSE)</f>
        <v>63</v>
      </c>
      <c r="AL46" s="19">
        <f>VLOOKUP(A46,DEC2020_RESPONSERATE_COUNTY_TRA!$B$3:$AR$376,43, FALSE)</f>
        <v>65.7</v>
      </c>
      <c r="AM46" s="19">
        <f>VLOOKUP(A46,DEC2020_RESPONSERATE_COUNTY_TRA!$B$3:$AS$376,44, FALSE)</f>
        <v>65.7</v>
      </c>
      <c r="AN46" s="19">
        <f>VLOOKUP(A46,DEC2020_RESPONSERATE_COUNTY_TRA!$B$3:$AW$376,48, FALSE)</f>
        <v>66.099999999999994</v>
      </c>
      <c r="AO46" s="19">
        <f>VLOOKUP(A46,DEC2020_RESPONSERATE_COUNTY_TRA!$B$3:$AX$376,49, FALSE)</f>
        <v>66.2</v>
      </c>
      <c r="AP46" s="19">
        <f>VLOOKUP(A46,DEC2020_RESPONSERATE_COUNTY_TRA!$B$3:$AY$376,49, FALSE)</f>
        <v>66.2</v>
      </c>
      <c r="AQ46" s="19">
        <f>VLOOKUP(A46,DEC2020_RESPONSERATE_COUNTY_TRA!$B$3:$AZ$376,50, FALSE)</f>
        <v>66.3</v>
      </c>
      <c r="AR46" s="19">
        <f>VLOOKUP(A46,DEC2020_RESPONSERATE_COUNTY_TRA!$B$3:$BA$376,51, FALSE)</f>
        <v>66.3</v>
      </c>
      <c r="AS46" s="19">
        <f>VLOOKUP(A46,DEC2020_RESPONSERATE_COUNTY_TRA!$B$3:$BB$376,53, FALSE)</f>
        <v>66.5</v>
      </c>
      <c r="AT46" s="19">
        <f>VLOOKUP(A46,DEC2020_RESPONSERATE_COUNTY_TRA!$B$3:$BC$376,54, FALSE)</f>
        <v>66.5</v>
      </c>
      <c r="AU46" s="19">
        <f>VLOOKUP(A46,DEC2020_RESPONSERATE_COUNTY_TRA!$B$3:$BD$376,55, FALSE)</f>
        <v>66.5</v>
      </c>
      <c r="AV46" s="19">
        <f>VLOOKUP(A46,DEC2020_RESPONSERATE_COUNTY_TRA!$B$3:$BE$376,56, FALSE)</f>
        <v>66.5</v>
      </c>
      <c r="AW46" s="19">
        <f>VLOOKUP(A46,DEC2020_RESPONSERATE_COUNTY_TRA!$B$3:$BF$376,57, FALSE)</f>
        <v>66.5</v>
      </c>
      <c r="AX46" s="19">
        <f>VLOOKUP(A46,DEC2020_RESPONSERATE_COUNTY_TRA!$B$3:$BG$376,58, FALSE)</f>
        <v>66.599999999999994</v>
      </c>
      <c r="AY46" s="19">
        <f>VLOOKUP(A46,DEC2020_RESPONSERATE_COUNTY_TRA!$B$3:$BH$376,59, FALSE)</f>
        <v>66.599999999999994</v>
      </c>
      <c r="AZ46" s="19">
        <f>VLOOKUP(A46,DEC2020_RESPONSERATE_COUNTY_TRA!$B$3:$BI$376,60, FALSE)</f>
        <v>66.599999999999994</v>
      </c>
      <c r="BA46" s="19">
        <f>VLOOKUP(A46,DEC2020_RESPONSERATE_COUNTY_TRA!$B$3:$BJ$376,61, FALSE)</f>
        <v>66.599999999999994</v>
      </c>
      <c r="BB46" s="19">
        <f>VLOOKUP(A46,DEC2020_RESPONSERATE_COUNTY_TRA!$B$3:$BK$376,62, FALSE)</f>
        <v>66.599999999999994</v>
      </c>
      <c r="BC46" s="19">
        <f>VLOOKUP(A46,DEC2020_RESPONSERATE_COUNTY_TRA!$B$3:$BL$376,63, FALSE)</f>
        <v>66.7</v>
      </c>
      <c r="BD46" s="19">
        <f>VLOOKUP(A46,DEC2020_RESPONSERATE_COUNTY_TRA!$B$3:$BM$376,64, FALSE)</f>
        <v>66.7</v>
      </c>
      <c r="BE46" s="19">
        <f>VLOOKUP(A46,DEC2020_RESPONSERATE_COUNTY_TRA!$B$3:$BN$376,65, FALSE)</f>
        <v>66.8</v>
      </c>
      <c r="BF46" s="19">
        <f>VLOOKUP(A46,DEC2020_RESPONSERATE_COUNTY_TRA!$B$3:$BO$376,66, FALSE)</f>
        <v>66.8</v>
      </c>
      <c r="BG46" s="19">
        <f>VLOOKUP(A46,DEC2020_RESPONSERATE_COUNTY_TRA!$B$3:$BP$376,67, FALSE)</f>
        <v>66.8</v>
      </c>
      <c r="BH46" s="19">
        <f>VLOOKUP(A46,DEC2020_RESPONSERATE_COUNTY_TRA!$B$3:$BQ$376,68, FALSE)</f>
        <v>66.8</v>
      </c>
      <c r="BI46" s="19">
        <f>VLOOKUP(A46,DEC2020_RESPONSERATE_COUNTY_TRA!$B$3:$BR$376,69, FALSE)</f>
        <v>66.8</v>
      </c>
      <c r="BJ46" s="19">
        <f>VLOOKUP(A46,DEC2020_RESPONSERATE_COUNTY_TRA!$B$3:$BS$376,70, FALSE)</f>
        <v>66.8</v>
      </c>
      <c r="BK46" s="19">
        <f>VLOOKUP(A46,DEC2020_RESPONSERATE_COUNTY_TRA!$B$3:$BT$376,71, FALSE)</f>
        <v>66.8</v>
      </c>
      <c r="BL46" s="19">
        <f>VLOOKUP(A46,DEC2020_RESPONSERATE_COUNTY_TRA!$B$3:$BU$377,72, FALSE)</f>
        <v>66.8</v>
      </c>
      <c r="BM46" s="19">
        <f>VLOOKUP(A46,DEC2020_RESPONSERATE_COUNTY_TRA!$B$3:$BV$377,73, FALSE)</f>
        <v>66.8</v>
      </c>
      <c r="BN46" s="19">
        <f>VLOOKUP(A46,DEC2020_RESPONSERATE_COUNTY_TRA!$B$3:$BW$377,74, FALSE)</f>
        <v>66.8</v>
      </c>
      <c r="BO46" s="19">
        <f>VLOOKUP(A46,DEC2020_RESPONSERATE_COUNTY_TRA!$B$3:$BX$377,75, FALSE)</f>
        <v>66.8</v>
      </c>
      <c r="BP46" s="19">
        <f>VLOOKUP(A46,DEC2020_RESPONSERATE_COUNTY_TRA!$B$3:$BY$377,76, FALSE)</f>
        <v>66.8</v>
      </c>
      <c r="BQ46" s="19">
        <f>VLOOKUP(A46,DEC2020_RESPONSERATE_COUNTY_TRA!$B$3:$BZ$377,77, FALSE)</f>
        <v>66.8</v>
      </c>
      <c r="BR46" s="19">
        <f>VLOOKUP(A46,DEC2020_RESPONSERATE_COUNTY_TRA!$B$3:$CA$377,78, FALSE)</f>
        <v>66.8</v>
      </c>
      <c r="BS46" s="19">
        <f>VLOOKUP(A46,DEC2020_RESPONSERATE_COUNTY_TRA!$B$3:$CB$377,79, FALSE)</f>
        <v>66.8</v>
      </c>
      <c r="BT46" s="19">
        <f>VLOOKUP(A46,DEC2020_RESPONSERATE_COUNTY_TRA!$B$3:$CC$377,80, FALSE)</f>
        <v>66.8</v>
      </c>
      <c r="BU46" s="19">
        <f>VLOOKUP(A46,DEC2020_RESPONSERATE_COUNTY_TRA!$B$3:$CD$377,81, FALSE)</f>
        <v>66.900000000000006</v>
      </c>
      <c r="BV46" s="19">
        <f>VLOOKUP(A46,DEC2020_RESPONSERATE_COUNTY_TRA!$B$3:$CE$377,82, FALSE)</f>
        <v>66.900000000000006</v>
      </c>
      <c r="BW46" s="19">
        <f>VLOOKUP(A46,DEC2020_RESPONSERATE_COUNTY_TRA!$B$3:$CF$377,83, FALSE)</f>
        <v>67</v>
      </c>
      <c r="BX46" s="19">
        <f>VLOOKUP(A46,DEC2020_RESPONSERATE_COUNTY_TRA!$B$3:$CG$377,84, FALSE)</f>
        <v>67</v>
      </c>
      <c r="BY46" s="19">
        <f>VLOOKUP(A46,DEC2020_RESPONSERATE_COUNTY_TRA!$B$3:$CH$377,85, FALSE)</f>
        <v>67.099999999999994</v>
      </c>
      <c r="BZ46" s="19">
        <f>VLOOKUP(A46,DEC2020_RESPONSERATE_COUNTY_TRA!$B$3:$CI$377,85, FALSE)</f>
        <v>67.099999999999994</v>
      </c>
      <c r="CA46" s="19">
        <f>VLOOKUP(A46,DEC2020_RESPONSERATE_COUNTY_TRA!$B$3:$CJ$377,86, FALSE)</f>
        <v>67.3</v>
      </c>
      <c r="CB46" s="19">
        <f>VLOOKUP(A46,DEC2020_RESPONSERATE_COUNTY_TRA!$B$3:$CK$377,87, FALSE)</f>
        <v>67.3</v>
      </c>
      <c r="CC46" s="19">
        <f t="shared" si="1"/>
        <v>0</v>
      </c>
      <c r="CD46" s="41">
        <f t="shared" si="2"/>
        <v>5</v>
      </c>
    </row>
    <row r="47" spans="1:82" ht="28.8" x14ac:dyDescent="0.3">
      <c r="A47" s="5" t="s">
        <v>489</v>
      </c>
      <c r="B47" s="5">
        <v>30013002301</v>
      </c>
      <c r="C47" s="181" t="s">
        <v>1137</v>
      </c>
      <c r="D47" s="190">
        <v>59404</v>
      </c>
      <c r="F47" s="94" t="s">
        <v>1101</v>
      </c>
      <c r="G47" s="102" t="s">
        <v>1101</v>
      </c>
      <c r="H47" s="209" t="s">
        <v>1101</v>
      </c>
      <c r="I47" s="94" t="s">
        <v>1101</v>
      </c>
      <c r="J47" s="11">
        <v>0</v>
      </c>
      <c r="K47" s="11">
        <f>100-J47</f>
        <v>100</v>
      </c>
      <c r="L47">
        <f>VLOOKUP(A47,DEC2020_RESPONSERATE_COUNTY_TRA!$B$3:$I$376, 8, FALSE)</f>
        <v>47.1</v>
      </c>
      <c r="M47">
        <f>VLOOKUP(A47,DEC2020_RESPONSERATE_COUNTY_TRA!$B$3:$J$376, 9, FALSE)</f>
        <v>48.6</v>
      </c>
      <c r="N47">
        <f>VLOOKUP(A47,DEC2020_RESPONSERATE_COUNTY_TRA!$B$3:$K$376, 10, FALSE)</f>
        <v>50.5</v>
      </c>
      <c r="O47">
        <f>VLOOKUP(A47,DEC2020_RESPONSERATE_COUNTY_TRA!$B$3:$L$376, 11, FALSE)</f>
        <v>53.4</v>
      </c>
      <c r="P47">
        <f>VLOOKUP(A47,DEC2020_RESPONSERATE_COUNTY_TRA!$B$3:$M$376, 12, FALSE)</f>
        <v>59.8</v>
      </c>
      <c r="Q47" s="61">
        <f>VLOOKUP(A47,DEC2020_RESPONSERATE_COUNTY_TRA!$B$3:$N$376, 13, FALSE)</f>
        <v>60.4</v>
      </c>
      <c r="R47">
        <f>VLOOKUP(A47,DEC2020_RESPONSERATE_COUNTY_TRA!$B$3:$O$376, 14, FALSE)</f>
        <v>61.8</v>
      </c>
      <c r="S47">
        <f>VLOOKUP(A47,DEC2020_RESPONSERATE_COUNTY_TRA!$B$3:$P$376, 15, FALSE)</f>
        <v>62.6</v>
      </c>
      <c r="T47">
        <f>VLOOKUP(A47,DEC2020_RESPONSERATE_COUNTY_TRA!$B$3:$Q$376, 16, FALSE)</f>
        <v>62.9</v>
      </c>
      <c r="U47" s="61">
        <f>VLOOKUP(A47,DEC2020_RESPONSERATE_COUNTY_TRA!$B$3:$R$376, 17, FALSE)</f>
        <v>64.099999999999994</v>
      </c>
      <c r="V47" s="61">
        <f>VLOOKUP(A47,DEC2020_RESPONSERATE_COUNTY_TRA!$B$3:$S$376, 18, FALSE)</f>
        <v>64.8</v>
      </c>
      <c r="W47" s="61">
        <f>VLOOKUP(A47,DEC2020_RESPONSERATE_COUNTY_TRA!$B$3:$T$376, 19, FALSE)</f>
        <v>65.599999999999994</v>
      </c>
      <c r="X47" s="61">
        <f>VLOOKUP(A47,DEC2020_RESPONSERATE_COUNTY_TRA!$B$3:$U$376, 20, FALSE)</f>
        <v>66</v>
      </c>
      <c r="Y47" s="61">
        <f>VLOOKUP(A47,DEC2020_RESPONSERATE_COUNTY_TRA!$B$3:$V$376, 21, FALSE)</f>
        <v>66.5</v>
      </c>
      <c r="Z47" s="61">
        <f>VLOOKUP(A47,DEC2020_RESPONSERATE_COUNTY_TRA!$B$3:$W$376, 22, FALSE)</f>
        <v>67.599999999999994</v>
      </c>
      <c r="AA47" s="61">
        <f>VLOOKUP(A47,DEC2020_RESPONSERATE_COUNTY_TRA!$B$3:$X$376, 23, FALSE)</f>
        <v>67.8</v>
      </c>
      <c r="AB47" s="61">
        <f>VLOOKUP(A47,DEC2020_RESPONSERATE_COUNTY_TRA!$B$3:$Y$376, 24, FALSE)</f>
        <v>68</v>
      </c>
      <c r="AC47" s="61">
        <f>VLOOKUP(A47,DEC2020_RESPONSERATE_COUNTY_TRA!$B$3:$Z$376, 25, FALSE)</f>
        <v>69.599999999999994</v>
      </c>
      <c r="AD47" s="61">
        <f>VLOOKUP(A47,DEC2020_RESPONSERATE_COUNTY_TRA!$B$3:$AC$376, 26, FALSE)</f>
        <v>72.2</v>
      </c>
      <c r="AE47" s="188">
        <f>VLOOKUP(A47,DEC2020_RESPONSERATE_COUNTY_TRA!$B$3:$AD$376, 27, FALSE)</f>
        <v>72.400000000000006</v>
      </c>
      <c r="AF47" s="188">
        <f>VLOOKUP(A47,DEC2020_RESPONSERATE_COUNTY_TRA!$B$3:$AE$376, 28, FALSE)</f>
        <v>74.3</v>
      </c>
      <c r="AG47" s="188">
        <f>VLOOKUP(A47,DEC2020_RESPONSERATE_COUNTY_TRA!$B$3:$AF$376, 29, FALSE)</f>
        <v>77.099999999999994</v>
      </c>
      <c r="AH47" s="188">
        <f>VLOOKUP(A47,DEC2020_RESPONSERATE_COUNTY_TRA!$B$3:$AG$376, 30, FALSE)</f>
        <v>77.400000000000006</v>
      </c>
      <c r="AI47" s="188">
        <f>VLOOKUP(A47,DEC2020_RESPONSERATE_COUNTY_TRA!$B$3:$AF$376, 31, FALSE)</f>
        <v>77.5</v>
      </c>
      <c r="AJ47" s="188">
        <f>VLOOKUP(A47,DEC2020_RESPONSERATE_COUNTY_TRA!$B$3:$AG$376, 32, FALSE)</f>
        <v>77.900000000000006</v>
      </c>
      <c r="AK47" s="188">
        <f>VLOOKUP(A47,DEC2020_RESPONSERATE_COUNTY_TRA!$B$3:$CP$376, 33, FALSE)</f>
        <v>78.3</v>
      </c>
      <c r="AL47" s="188">
        <f>VLOOKUP(A47,DEC2020_RESPONSERATE_COUNTY_TRA!$B$3:$AR$376,43, FALSE)</f>
        <v>80.3</v>
      </c>
      <c r="AM47" s="188">
        <f>VLOOKUP(A47,DEC2020_RESPONSERATE_COUNTY_TRA!$B$3:$AS$376,44, FALSE)</f>
        <v>80.3</v>
      </c>
      <c r="AN47" s="188">
        <f>VLOOKUP(A47,DEC2020_RESPONSERATE_COUNTY_TRA!$B$3:$AW$376,48, FALSE)</f>
        <v>80.7</v>
      </c>
      <c r="AO47" s="188">
        <f>VLOOKUP(A47,DEC2020_RESPONSERATE_COUNTY_TRA!$B$3:$AX$376,49, FALSE)</f>
        <v>80.8</v>
      </c>
      <c r="AP47" s="188">
        <f>VLOOKUP(A47,DEC2020_RESPONSERATE_COUNTY_TRA!$B$3:$AY$376,49, FALSE)</f>
        <v>80.8</v>
      </c>
      <c r="AQ47" s="188">
        <f>VLOOKUP(A47,DEC2020_RESPONSERATE_COUNTY_TRA!$B$3:$AZ$376,50, FALSE)</f>
        <v>80.8</v>
      </c>
      <c r="AR47" s="188">
        <f>VLOOKUP(A47,DEC2020_RESPONSERATE_COUNTY_TRA!$B$3:$BA$376,51, FALSE)</f>
        <v>80.8</v>
      </c>
      <c r="AS47" s="188">
        <f>VLOOKUP(A47,DEC2020_RESPONSERATE_COUNTY_TRA!$B$3:$BB$376,53, FALSE)</f>
        <v>80.8</v>
      </c>
      <c r="AT47" s="188">
        <f>VLOOKUP(A47,DEC2020_RESPONSERATE_COUNTY_TRA!$B$3:$BC$376,54, FALSE)</f>
        <v>80.8</v>
      </c>
      <c r="AU47" s="188">
        <f>VLOOKUP(A47,DEC2020_RESPONSERATE_COUNTY_TRA!$B$3:$BD$376,55, FALSE)</f>
        <v>80.8</v>
      </c>
      <c r="AV47" s="188">
        <f>VLOOKUP(A47,DEC2020_RESPONSERATE_COUNTY_TRA!$B$3:$BE$376,56, FALSE)</f>
        <v>80.900000000000006</v>
      </c>
      <c r="AW47" s="188">
        <f>VLOOKUP(A47,DEC2020_RESPONSERATE_COUNTY_TRA!$B$3:$BF$376,57, FALSE)</f>
        <v>81</v>
      </c>
      <c r="AX47" s="188">
        <f>VLOOKUP(A47,DEC2020_RESPONSERATE_COUNTY_TRA!$B$3:$BG$376,58, FALSE)</f>
        <v>81.099999999999994</v>
      </c>
      <c r="AY47" s="188">
        <f>VLOOKUP(A47,DEC2020_RESPONSERATE_COUNTY_TRA!$B$3:$BH$376,59, FALSE)</f>
        <v>81.099999999999994</v>
      </c>
      <c r="AZ47" s="188">
        <f>VLOOKUP(A47,DEC2020_RESPONSERATE_COUNTY_TRA!$B$3:$BI$376,60, FALSE)</f>
        <v>81.099999999999994</v>
      </c>
      <c r="BA47" s="188">
        <f>VLOOKUP(A47,DEC2020_RESPONSERATE_COUNTY_TRA!$B$3:$BJ$376,61, FALSE)</f>
        <v>81.2</v>
      </c>
      <c r="BB47" s="188">
        <f>VLOOKUP(A47,DEC2020_RESPONSERATE_COUNTY_TRA!$B$3:$BK$376,62, FALSE)</f>
        <v>81.2</v>
      </c>
      <c r="BC47" s="188">
        <f>VLOOKUP(A47,DEC2020_RESPONSERATE_COUNTY_TRA!$B$3:$BL$376,63, FALSE)</f>
        <v>81.400000000000006</v>
      </c>
      <c r="BD47" s="188">
        <f>VLOOKUP(A47,DEC2020_RESPONSERATE_COUNTY_TRA!$B$3:$BM$376,64, FALSE)</f>
        <v>81.400000000000006</v>
      </c>
      <c r="BE47" s="188">
        <f>VLOOKUP(A47,DEC2020_RESPONSERATE_COUNTY_TRA!$B$3:$BN$376,65, FALSE)</f>
        <v>81.400000000000006</v>
      </c>
      <c r="BF47" s="188">
        <f>VLOOKUP(A47,DEC2020_RESPONSERATE_COUNTY_TRA!$B$3:$BO$376,66, FALSE)</f>
        <v>81.400000000000006</v>
      </c>
      <c r="BG47" s="188">
        <f>VLOOKUP(A47,DEC2020_RESPONSERATE_COUNTY_TRA!$B$3:$BP$376,67, FALSE)</f>
        <v>81.5</v>
      </c>
      <c r="BH47" s="188">
        <f>VLOOKUP(A47,DEC2020_RESPONSERATE_COUNTY_TRA!$B$3:$BQ$376,68, FALSE)</f>
        <v>81.5</v>
      </c>
      <c r="BI47" s="188">
        <f>VLOOKUP(A47,DEC2020_RESPONSERATE_COUNTY_TRA!$B$3:$BR$376,69, FALSE)</f>
        <v>81.5</v>
      </c>
      <c r="BJ47" s="188">
        <f>VLOOKUP(A47,DEC2020_RESPONSERATE_COUNTY_TRA!$B$3:$BS$376,70, FALSE)</f>
        <v>81.5</v>
      </c>
      <c r="BK47" s="188">
        <f>VLOOKUP(A47,DEC2020_RESPONSERATE_COUNTY_TRA!$B$3:$BT$376,71, FALSE)</f>
        <v>81.599999999999994</v>
      </c>
      <c r="BL47" s="188">
        <f>VLOOKUP(A47,DEC2020_RESPONSERATE_COUNTY_TRA!$B$3:$BU$377,72, FALSE)</f>
        <v>81.599999999999994</v>
      </c>
      <c r="BM47" s="188">
        <f>VLOOKUP(A47,DEC2020_RESPONSERATE_COUNTY_TRA!$B$3:$BV$377,73, FALSE)</f>
        <v>81.599999999999994</v>
      </c>
      <c r="BN47" s="188">
        <f>VLOOKUP(A47,DEC2020_RESPONSERATE_COUNTY_TRA!$B$3:$BW$377,74, FALSE)</f>
        <v>81.599999999999994</v>
      </c>
      <c r="BO47" s="188">
        <f>VLOOKUP(A47,DEC2020_RESPONSERATE_COUNTY_TRA!$B$3:$BX$377,75, FALSE)</f>
        <v>81.599999999999994</v>
      </c>
      <c r="BP47" s="188">
        <f>VLOOKUP(A47,DEC2020_RESPONSERATE_COUNTY_TRA!$B$3:$BY$377,76, FALSE)</f>
        <v>81.599999999999994</v>
      </c>
      <c r="BQ47" s="188">
        <f>VLOOKUP(A47,DEC2020_RESPONSERATE_COUNTY_TRA!$B$3:$BZ$377,77, FALSE)</f>
        <v>81.599999999999994</v>
      </c>
      <c r="BR47" s="188">
        <f>VLOOKUP(A47,DEC2020_RESPONSERATE_COUNTY_TRA!$B$3:$CA$377,78, FALSE)</f>
        <v>81.599999999999994</v>
      </c>
      <c r="BS47" s="188">
        <f>VLOOKUP(A47,DEC2020_RESPONSERATE_COUNTY_TRA!$B$3:$CB$377,79, FALSE)</f>
        <v>81.599999999999994</v>
      </c>
      <c r="BT47" s="188">
        <f>VLOOKUP(A47,DEC2020_RESPONSERATE_COUNTY_TRA!$B$3:$CC$377,80, FALSE)</f>
        <v>81.599999999999994</v>
      </c>
      <c r="BU47" s="188">
        <f>VLOOKUP(A47,DEC2020_RESPONSERATE_COUNTY_TRA!$B$3:$CD$377,81, FALSE)</f>
        <v>81.599999999999994</v>
      </c>
      <c r="BV47" s="188">
        <f>VLOOKUP(A47,DEC2020_RESPONSERATE_COUNTY_TRA!$B$3:$CE$377,82, FALSE)</f>
        <v>81.7</v>
      </c>
      <c r="BW47" s="188">
        <f>VLOOKUP(A47,DEC2020_RESPONSERATE_COUNTY_TRA!$B$3:$CF$377,83, FALSE)</f>
        <v>81.7</v>
      </c>
      <c r="BX47" s="188">
        <f>VLOOKUP(A47,DEC2020_RESPONSERATE_COUNTY_TRA!$B$3:$CG$377,84, FALSE)</f>
        <v>81.7</v>
      </c>
      <c r="BY47" s="188">
        <f>VLOOKUP(A47,DEC2020_RESPONSERATE_COUNTY_TRA!$B$3:$CH$377,85, FALSE)</f>
        <v>81.8</v>
      </c>
      <c r="BZ47" s="188">
        <f>VLOOKUP(A47,DEC2020_RESPONSERATE_COUNTY_TRA!$B$3:$CI$377,85, FALSE)</f>
        <v>81.8</v>
      </c>
      <c r="CA47" s="188">
        <f>VLOOKUP(A47,DEC2020_RESPONSERATE_COUNTY_TRA!$B$3:$CJ$377,86, FALSE)</f>
        <v>81.900000000000006</v>
      </c>
      <c r="CB47" s="188">
        <f>VLOOKUP(A47,DEC2020_RESPONSERATE_COUNTY_TRA!$B$3:$CK$377,87, FALSE)</f>
        <v>82</v>
      </c>
      <c r="CC47" s="188">
        <f t="shared" si="1"/>
        <v>0</v>
      </c>
      <c r="CD47" s="41">
        <f t="shared" si="2"/>
        <v>6</v>
      </c>
    </row>
    <row r="48" spans="1:82" ht="28.8" x14ac:dyDescent="0.3">
      <c r="A48" s="5" t="s">
        <v>415</v>
      </c>
      <c r="B48" s="5">
        <v>30013002302</v>
      </c>
      <c r="C48" s="181" t="s">
        <v>922</v>
      </c>
      <c r="D48" s="190">
        <v>59404</v>
      </c>
      <c r="F48" s="94" t="s">
        <v>1101</v>
      </c>
      <c r="G48" s="102" t="s">
        <v>1101</v>
      </c>
      <c r="H48" s="209" t="s">
        <v>1101</v>
      </c>
      <c r="I48" s="94" t="s">
        <v>1101</v>
      </c>
      <c r="J48" s="11">
        <v>0</v>
      </c>
      <c r="K48" s="11">
        <f>100-J48</f>
        <v>100</v>
      </c>
      <c r="L48">
        <f>VLOOKUP(A48,DEC2020_RESPONSERATE_COUNTY_TRA!$B$3:$I$376, 8, FALSE)</f>
        <v>46.6</v>
      </c>
      <c r="M48">
        <f>VLOOKUP(A48,DEC2020_RESPONSERATE_COUNTY_TRA!$B$3:$J$376, 9, FALSE)</f>
        <v>48.1</v>
      </c>
      <c r="N48">
        <f>VLOOKUP(A48,DEC2020_RESPONSERATE_COUNTY_TRA!$B$3:$K$376, 10, FALSE)</f>
        <v>49.4</v>
      </c>
      <c r="O48">
        <f>VLOOKUP(A48,DEC2020_RESPONSERATE_COUNTY_TRA!$B$3:$L$376, 11, FALSE)</f>
        <v>51.5</v>
      </c>
      <c r="P48">
        <f>VLOOKUP(A48,DEC2020_RESPONSERATE_COUNTY_TRA!$B$3:$M$376, 12, FALSE)</f>
        <v>57</v>
      </c>
      <c r="Q48" s="61">
        <f>VLOOKUP(A48,DEC2020_RESPONSERATE_COUNTY_TRA!$B$3:$N$376, 13, FALSE)</f>
        <v>57.8</v>
      </c>
      <c r="R48">
        <f>VLOOKUP(A48,DEC2020_RESPONSERATE_COUNTY_TRA!$B$3:$O$376, 14, FALSE)</f>
        <v>59.2</v>
      </c>
      <c r="S48">
        <f>VLOOKUP(A48,DEC2020_RESPONSERATE_COUNTY_TRA!$B$3:$P$376, 15, FALSE)</f>
        <v>60.3</v>
      </c>
      <c r="T48">
        <f>VLOOKUP(A48,DEC2020_RESPONSERATE_COUNTY_TRA!$B$3:$Q$376, 16, FALSE)</f>
        <v>61</v>
      </c>
      <c r="U48" s="61">
        <f>VLOOKUP(A48,DEC2020_RESPONSERATE_COUNTY_TRA!$B$3:$R$376, 17, FALSE)</f>
        <v>62.4</v>
      </c>
      <c r="V48" s="61">
        <f>VLOOKUP(A48,DEC2020_RESPONSERATE_COUNTY_TRA!$B$3:$S$376, 18, FALSE)</f>
        <v>62.5</v>
      </c>
      <c r="W48" s="61">
        <f>VLOOKUP(A48,DEC2020_RESPONSERATE_COUNTY_TRA!$B$3:$T$376, 19, FALSE)</f>
        <v>63.3</v>
      </c>
      <c r="X48" s="61">
        <f>VLOOKUP(A48,DEC2020_RESPONSERATE_COUNTY_TRA!$B$3:$U$376, 20, FALSE)</f>
        <v>64</v>
      </c>
      <c r="Y48" s="61">
        <f>VLOOKUP(A48,DEC2020_RESPONSERATE_COUNTY_TRA!$B$3:$V$376, 21, FALSE)</f>
        <v>64.5</v>
      </c>
      <c r="Z48" s="61">
        <f>VLOOKUP(A48,DEC2020_RESPONSERATE_COUNTY_TRA!$B$3:$W$376, 22, FALSE)</f>
        <v>65.400000000000006</v>
      </c>
      <c r="AA48" s="61">
        <f>VLOOKUP(A48,DEC2020_RESPONSERATE_COUNTY_TRA!$B$3:$X$376, 23, FALSE)</f>
        <v>65.8</v>
      </c>
      <c r="AB48" s="61">
        <f>VLOOKUP(A48,DEC2020_RESPONSERATE_COUNTY_TRA!$B$3:$Y$376, 24, FALSE)</f>
        <v>66.099999999999994</v>
      </c>
      <c r="AC48" s="61">
        <f>VLOOKUP(A48,DEC2020_RESPONSERATE_COUNTY_TRA!$B$3:$Z$376, 25, FALSE)</f>
        <v>68.099999999999994</v>
      </c>
      <c r="AD48" s="61">
        <f>VLOOKUP(A48,DEC2020_RESPONSERATE_COUNTY_TRA!$B$3:$AC$376, 26, FALSE)</f>
        <v>69.099999999999994</v>
      </c>
      <c r="AE48" s="188">
        <f>VLOOKUP(A48,DEC2020_RESPONSERATE_COUNTY_TRA!$B$3:$AD$376, 27, FALSE)</f>
        <v>69.400000000000006</v>
      </c>
      <c r="AF48" s="188">
        <f>VLOOKUP(A48,DEC2020_RESPONSERATE_COUNTY_TRA!$B$3:$AE$376, 28, FALSE)</f>
        <v>70.900000000000006</v>
      </c>
      <c r="AG48" s="188">
        <f>VLOOKUP(A48,DEC2020_RESPONSERATE_COUNTY_TRA!$B$3:$AF$376, 29, FALSE)</f>
        <v>72.900000000000006</v>
      </c>
      <c r="AH48" s="188">
        <f>VLOOKUP(A48,DEC2020_RESPONSERATE_COUNTY_TRA!$B$3:$AG$376, 30, FALSE)</f>
        <v>73</v>
      </c>
      <c r="AI48" s="188">
        <f>VLOOKUP(A48,DEC2020_RESPONSERATE_COUNTY_TRA!$B$3:$AF$376, 31, FALSE)</f>
        <v>73.5</v>
      </c>
      <c r="AJ48" s="188">
        <f>VLOOKUP(A48,DEC2020_RESPONSERATE_COUNTY_TRA!$B$3:$AG$376, 32, FALSE)</f>
        <v>74</v>
      </c>
      <c r="AK48" s="188">
        <f>VLOOKUP(A48,DEC2020_RESPONSERATE_COUNTY_TRA!$B$3:$CP$376, 33, FALSE)</f>
        <v>74.5</v>
      </c>
      <c r="AL48" s="188">
        <f>VLOOKUP(A48,DEC2020_RESPONSERATE_COUNTY_TRA!$B$3:$AR$376,43, FALSE)</f>
        <v>77.7</v>
      </c>
      <c r="AM48" s="188">
        <f>VLOOKUP(A48,DEC2020_RESPONSERATE_COUNTY_TRA!$B$3:$AS$376,44, FALSE)</f>
        <v>77.7</v>
      </c>
      <c r="AN48" s="188">
        <f>VLOOKUP(A48,DEC2020_RESPONSERATE_COUNTY_TRA!$B$3:$AW$376,48, FALSE)</f>
        <v>77.8</v>
      </c>
      <c r="AO48" s="188">
        <f>VLOOKUP(A48,DEC2020_RESPONSERATE_COUNTY_TRA!$B$3:$AX$376,49, FALSE)</f>
        <v>77.8</v>
      </c>
      <c r="AP48" s="188">
        <f>VLOOKUP(A48,DEC2020_RESPONSERATE_COUNTY_TRA!$B$3:$AY$376,49, FALSE)</f>
        <v>77.8</v>
      </c>
      <c r="AQ48" s="188">
        <f>VLOOKUP(A48,DEC2020_RESPONSERATE_COUNTY_TRA!$B$3:$AZ$376,50, FALSE)</f>
        <v>77.8</v>
      </c>
      <c r="AR48" s="188">
        <f>VLOOKUP(A48,DEC2020_RESPONSERATE_COUNTY_TRA!$B$3:$BA$376,51, FALSE)</f>
        <v>77.8</v>
      </c>
      <c r="AS48" s="188">
        <f>VLOOKUP(A48,DEC2020_RESPONSERATE_COUNTY_TRA!$B$3:$BB$376,53, FALSE)</f>
        <v>78.2</v>
      </c>
      <c r="AT48" s="188">
        <f>VLOOKUP(A48,DEC2020_RESPONSERATE_COUNTY_TRA!$B$3:$BC$376,54, FALSE)</f>
        <v>78.3</v>
      </c>
      <c r="AU48" s="188">
        <f>VLOOKUP(A48,DEC2020_RESPONSERATE_COUNTY_TRA!$B$3:$BD$376,55, FALSE)</f>
        <v>78.3</v>
      </c>
      <c r="AV48" s="188">
        <f>VLOOKUP(A48,DEC2020_RESPONSERATE_COUNTY_TRA!$B$3:$BE$376,56, FALSE)</f>
        <v>78.3</v>
      </c>
      <c r="AW48" s="188">
        <f>VLOOKUP(A48,DEC2020_RESPONSERATE_COUNTY_TRA!$B$3:$BF$376,57, FALSE)</f>
        <v>78.3</v>
      </c>
      <c r="AX48" s="188">
        <f>VLOOKUP(A48,DEC2020_RESPONSERATE_COUNTY_TRA!$B$3:$BG$376,58, FALSE)</f>
        <v>78.400000000000006</v>
      </c>
      <c r="AY48" s="188">
        <f>VLOOKUP(A48,DEC2020_RESPONSERATE_COUNTY_TRA!$B$3:$BH$376,59, FALSE)</f>
        <v>78.400000000000006</v>
      </c>
      <c r="AZ48" s="188">
        <f>VLOOKUP(A48,DEC2020_RESPONSERATE_COUNTY_TRA!$B$3:$BI$376,60, FALSE)</f>
        <v>78.400000000000006</v>
      </c>
      <c r="BA48" s="188">
        <f>VLOOKUP(A48,DEC2020_RESPONSERATE_COUNTY_TRA!$B$3:$BJ$376,61, FALSE)</f>
        <v>78.400000000000006</v>
      </c>
      <c r="BB48" s="188">
        <f>VLOOKUP(A48,DEC2020_RESPONSERATE_COUNTY_TRA!$B$3:$BK$376,62, FALSE)</f>
        <v>78.400000000000006</v>
      </c>
      <c r="BC48" s="188">
        <f>VLOOKUP(A48,DEC2020_RESPONSERATE_COUNTY_TRA!$B$3:$BL$376,63, FALSE)</f>
        <v>78.400000000000006</v>
      </c>
      <c r="BD48" s="188">
        <f>VLOOKUP(A48,DEC2020_RESPONSERATE_COUNTY_TRA!$B$3:$BM$376,64, FALSE)</f>
        <v>78.5</v>
      </c>
      <c r="BE48" s="188">
        <f>VLOOKUP(A48,DEC2020_RESPONSERATE_COUNTY_TRA!$B$3:$BN$376,65, FALSE)</f>
        <v>78.5</v>
      </c>
      <c r="BF48" s="188">
        <f>VLOOKUP(A48,DEC2020_RESPONSERATE_COUNTY_TRA!$B$3:$BO$376,66, FALSE)</f>
        <v>78.5</v>
      </c>
      <c r="BG48" s="188">
        <f>VLOOKUP(A48,DEC2020_RESPONSERATE_COUNTY_TRA!$B$3:$BP$376,67, FALSE)</f>
        <v>78.5</v>
      </c>
      <c r="BH48" s="188">
        <f>VLOOKUP(A48,DEC2020_RESPONSERATE_COUNTY_TRA!$B$3:$BQ$376,68, FALSE)</f>
        <v>78.5</v>
      </c>
      <c r="BI48" s="188">
        <f>VLOOKUP(A48,DEC2020_RESPONSERATE_COUNTY_TRA!$B$3:$BR$376,69, FALSE)</f>
        <v>78.5</v>
      </c>
      <c r="BJ48" s="188">
        <f>VLOOKUP(A48,DEC2020_RESPONSERATE_COUNTY_TRA!$B$3:$BS$376,70, FALSE)</f>
        <v>78.599999999999994</v>
      </c>
      <c r="BK48" s="188">
        <f>VLOOKUP(A48,DEC2020_RESPONSERATE_COUNTY_TRA!$B$3:$BT$376,71, FALSE)</f>
        <v>78.7</v>
      </c>
      <c r="BL48" s="188">
        <f>VLOOKUP(A48,DEC2020_RESPONSERATE_COUNTY_TRA!$B$3:$BU$377,72, FALSE)</f>
        <v>78.7</v>
      </c>
      <c r="BM48" s="188">
        <f>VLOOKUP(A48,DEC2020_RESPONSERATE_COUNTY_TRA!$B$3:$BV$377,73, FALSE)</f>
        <v>78.7</v>
      </c>
      <c r="BN48" s="188">
        <f>VLOOKUP(A48,DEC2020_RESPONSERATE_COUNTY_TRA!$B$3:$BW$377,74, FALSE)</f>
        <v>78.7</v>
      </c>
      <c r="BO48" s="188">
        <f>VLOOKUP(A48,DEC2020_RESPONSERATE_COUNTY_TRA!$B$3:$BX$377,75, FALSE)</f>
        <v>78.7</v>
      </c>
      <c r="BP48" s="188">
        <f>VLOOKUP(A48,DEC2020_RESPONSERATE_COUNTY_TRA!$B$3:$BY$377,76, FALSE)</f>
        <v>78.7</v>
      </c>
      <c r="BQ48" s="188">
        <f>VLOOKUP(A48,DEC2020_RESPONSERATE_COUNTY_TRA!$B$3:$BZ$377,77, FALSE)</f>
        <v>78.7</v>
      </c>
      <c r="BR48" s="188">
        <f>VLOOKUP(A48,DEC2020_RESPONSERATE_COUNTY_TRA!$B$3:$CA$377,78, FALSE)</f>
        <v>78.7</v>
      </c>
      <c r="BS48" s="188">
        <f>VLOOKUP(A48,DEC2020_RESPONSERATE_COUNTY_TRA!$B$3:$CB$377,79, FALSE)</f>
        <v>78.7</v>
      </c>
      <c r="BT48" s="188">
        <f>VLOOKUP(A48,DEC2020_RESPONSERATE_COUNTY_TRA!$B$3:$CC$377,80, FALSE)</f>
        <v>78.7</v>
      </c>
      <c r="BU48" s="188">
        <f>VLOOKUP(A48,DEC2020_RESPONSERATE_COUNTY_TRA!$B$3:$CD$377,81, FALSE)</f>
        <v>78.8</v>
      </c>
      <c r="BV48" s="188">
        <f>VLOOKUP(A48,DEC2020_RESPONSERATE_COUNTY_TRA!$B$3:$CE$377,82, FALSE)</f>
        <v>78.8</v>
      </c>
      <c r="BW48" s="188">
        <f>VLOOKUP(A48,DEC2020_RESPONSERATE_COUNTY_TRA!$B$3:$CF$377,83, FALSE)</f>
        <v>78.8</v>
      </c>
      <c r="BX48" s="188">
        <f>VLOOKUP(A48,DEC2020_RESPONSERATE_COUNTY_TRA!$B$3:$CG$377,84, FALSE)</f>
        <v>78.8</v>
      </c>
      <c r="BY48" s="188">
        <f>VLOOKUP(A48,DEC2020_RESPONSERATE_COUNTY_TRA!$B$3:$CH$377,85, FALSE)</f>
        <v>78.900000000000006</v>
      </c>
      <c r="BZ48" s="188">
        <f>VLOOKUP(A48,DEC2020_RESPONSERATE_COUNTY_TRA!$B$3:$CI$377,85, FALSE)</f>
        <v>78.900000000000006</v>
      </c>
      <c r="CA48" s="188">
        <f>VLOOKUP(A48,DEC2020_RESPONSERATE_COUNTY_TRA!$B$3:$CJ$377,86, FALSE)</f>
        <v>79.099999999999994</v>
      </c>
      <c r="CB48" s="188">
        <f>VLOOKUP(A48,DEC2020_RESPONSERATE_COUNTY_TRA!$B$3:$CK$377,87, FALSE)</f>
        <v>79.099999999999994</v>
      </c>
      <c r="CC48" s="188">
        <f t="shared" si="1"/>
        <v>0</v>
      </c>
      <c r="CD48" s="41">
        <f t="shared" si="2"/>
        <v>6</v>
      </c>
    </row>
    <row r="49" spans="1:83" ht="28.8" x14ac:dyDescent="0.3">
      <c r="A49" s="16" t="s">
        <v>491</v>
      </c>
      <c r="B49" s="16">
        <v>30013010100</v>
      </c>
      <c r="C49" s="17" t="s">
        <v>905</v>
      </c>
      <c r="D49" s="17" t="s">
        <v>1267</v>
      </c>
      <c r="E49" s="17"/>
      <c r="F49" s="95">
        <v>1661</v>
      </c>
      <c r="G49" s="103">
        <v>4.7875523638539794E-2</v>
      </c>
      <c r="H49" s="205">
        <v>7.6327433628318578E-2</v>
      </c>
      <c r="I49" s="193">
        <v>40.700000000000003</v>
      </c>
      <c r="J49" s="18">
        <v>0</v>
      </c>
      <c r="K49" s="18">
        <f t="shared" si="3"/>
        <v>100</v>
      </c>
      <c r="L49" s="19">
        <f>VLOOKUP(A49,DEC2020_RESPONSERATE_COUNTY_TRA!$B$3:$I$376, 8, FALSE)</f>
        <v>31.5</v>
      </c>
      <c r="M49" s="19">
        <f>VLOOKUP(A49,DEC2020_RESPONSERATE_COUNTY_TRA!$B$3:$J$376, 9, FALSE)</f>
        <v>33.5</v>
      </c>
      <c r="N49" s="19">
        <f>VLOOKUP(A49,DEC2020_RESPONSERATE_COUNTY_TRA!$B$3:$K$376, 10, FALSE)</f>
        <v>35.299999999999997</v>
      </c>
      <c r="O49" s="19">
        <f>VLOOKUP(A49,DEC2020_RESPONSERATE_COUNTY_TRA!$B$3:$L$376, 11, FALSE)</f>
        <v>37.1</v>
      </c>
      <c r="P49" s="19">
        <f>VLOOKUP(A49,DEC2020_RESPONSERATE_COUNTY_TRA!$B$3:$M$376, 12, FALSE)</f>
        <v>40</v>
      </c>
      <c r="Q49" s="19">
        <f>VLOOKUP(A49,DEC2020_RESPONSERATE_COUNTY_TRA!$B$3:$N$376, 13, FALSE)</f>
        <v>40.700000000000003</v>
      </c>
      <c r="R49" s="19">
        <f>VLOOKUP(A49,DEC2020_RESPONSERATE_COUNTY_TRA!$B$3:$O$376, 14, FALSE)</f>
        <v>41.6</v>
      </c>
      <c r="S49" s="19">
        <f>VLOOKUP(A49,DEC2020_RESPONSERATE_COUNTY_TRA!$B$3:$P$376, 15, FALSE)</f>
        <v>42.1</v>
      </c>
      <c r="T49" s="19">
        <f>VLOOKUP(A49,DEC2020_RESPONSERATE_COUNTY_TRA!$B$3:$Q$376, 16, FALSE)</f>
        <v>42.5</v>
      </c>
      <c r="U49" s="19">
        <f>VLOOKUP(A49,DEC2020_RESPONSERATE_COUNTY_TRA!$B$3:$R$376, 17, FALSE)</f>
        <v>44</v>
      </c>
      <c r="V49" s="19">
        <f>VLOOKUP(A49,DEC2020_RESPONSERATE_COUNTY_TRA!$B$3:$S$376, 18, FALSE)</f>
        <v>45.9</v>
      </c>
      <c r="W49" s="19">
        <f>VLOOKUP(A49,DEC2020_RESPONSERATE_COUNTY_TRA!$B$3:$T$376, 19, FALSE)</f>
        <v>47.2</v>
      </c>
      <c r="X49" s="19">
        <f>VLOOKUP(A49,DEC2020_RESPONSERATE_COUNTY_TRA!$B$3:$U$376, 20, FALSE)</f>
        <v>49.7</v>
      </c>
      <c r="Y49" s="19">
        <f>VLOOKUP(A49,DEC2020_RESPONSERATE_COUNTY_TRA!$B$3:$V$376, 21, FALSE)</f>
        <v>50.2</v>
      </c>
      <c r="Z49" s="19">
        <f>VLOOKUP(A49,DEC2020_RESPONSERATE_COUNTY_TRA!$B$3:$W$376, 22, FALSE)</f>
        <v>53.3</v>
      </c>
      <c r="AA49" s="19">
        <f>VLOOKUP(A49,DEC2020_RESPONSERATE_COUNTY_TRA!$B$3:$X$376, 23, FALSE)</f>
        <v>53.5</v>
      </c>
      <c r="AB49" s="19">
        <f>VLOOKUP(A49,DEC2020_RESPONSERATE_COUNTY_TRA!$B$3:$Y$376, 24, FALSE)</f>
        <v>53.7</v>
      </c>
      <c r="AC49" s="19">
        <f>VLOOKUP(A49,DEC2020_RESPONSERATE_COUNTY_TRA!$B$3:$Z$376, 25, FALSE)</f>
        <v>55.7</v>
      </c>
      <c r="AD49" s="19">
        <f>VLOOKUP(A49,DEC2020_RESPONSERATE_COUNTY_TRA!$B$3:$AC$376, 26, FALSE)</f>
        <v>55.9</v>
      </c>
      <c r="AE49" s="19">
        <f>VLOOKUP(A49,DEC2020_RESPONSERATE_COUNTY_TRA!$B$3:$AD$376, 27, FALSE)</f>
        <v>56.1</v>
      </c>
      <c r="AF49" s="19">
        <f>VLOOKUP(A49,DEC2020_RESPONSERATE_COUNTY_TRA!$B$3:$AE$376, 28, FALSE)</f>
        <v>58.3</v>
      </c>
      <c r="AG49" s="19">
        <f>VLOOKUP(A49,DEC2020_RESPONSERATE_COUNTY_TRA!$B$3:$AF$376, 29, FALSE)</f>
        <v>60.5</v>
      </c>
      <c r="AH49" s="19">
        <f>VLOOKUP(A49,DEC2020_RESPONSERATE_COUNTY_TRA!$B$3:$AG$376, 30, FALSE)</f>
        <v>60.8</v>
      </c>
      <c r="AI49" s="19">
        <f>VLOOKUP(A49,DEC2020_RESPONSERATE_COUNTY_TRA!$B$3:$AF$376, 31, FALSE)</f>
        <v>61</v>
      </c>
      <c r="AJ49" s="19">
        <f>VLOOKUP(A49,DEC2020_RESPONSERATE_COUNTY_TRA!$B$3:$AG$376, 32, FALSE)</f>
        <v>61.8</v>
      </c>
      <c r="AK49" s="19">
        <f>VLOOKUP(A49,DEC2020_RESPONSERATE_COUNTY_TRA!$B$3:$CP$376, 33, FALSE)</f>
        <v>62.2</v>
      </c>
      <c r="AL49" s="19">
        <f>VLOOKUP(A49,DEC2020_RESPONSERATE_COUNTY_TRA!$B$3:$AR$376,43, FALSE)</f>
        <v>63.8</v>
      </c>
      <c r="AM49" s="19">
        <f>VLOOKUP(A49,DEC2020_RESPONSERATE_COUNTY_TRA!$B$3:$AS$376,44, FALSE)</f>
        <v>63.8</v>
      </c>
      <c r="AN49" s="19">
        <f>VLOOKUP(A49,DEC2020_RESPONSERATE_COUNTY_TRA!$B$3:$AW$376,48, FALSE)</f>
        <v>64.099999999999994</v>
      </c>
      <c r="AO49" s="19">
        <f>VLOOKUP(A49,DEC2020_RESPONSERATE_COUNTY_TRA!$B$3:$AX$376,49, FALSE)</f>
        <v>64.2</v>
      </c>
      <c r="AP49" s="19">
        <f>VLOOKUP(A49,DEC2020_RESPONSERATE_COUNTY_TRA!$B$3:$AY$376,49, FALSE)</f>
        <v>64.2</v>
      </c>
      <c r="AQ49" s="19">
        <f>VLOOKUP(A49,DEC2020_RESPONSERATE_COUNTY_TRA!$B$3:$AZ$376,50, FALSE)</f>
        <v>64.3</v>
      </c>
      <c r="AR49" s="19">
        <f>VLOOKUP(A49,DEC2020_RESPONSERATE_COUNTY_TRA!$B$3:$BA$376,51, FALSE)</f>
        <v>64.400000000000006</v>
      </c>
      <c r="AS49" s="19">
        <f>VLOOKUP(A49,DEC2020_RESPONSERATE_COUNTY_TRA!$B$3:$BB$376,53, FALSE)</f>
        <v>64.5</v>
      </c>
      <c r="AT49" s="19">
        <f>VLOOKUP(A49,DEC2020_RESPONSERATE_COUNTY_TRA!$B$3:$BC$376,54, FALSE)</f>
        <v>64.5</v>
      </c>
      <c r="AU49" s="19">
        <f>VLOOKUP(A49,DEC2020_RESPONSERATE_COUNTY_TRA!$B$3:$BD$376,55, FALSE)</f>
        <v>64.5</v>
      </c>
      <c r="AV49" s="19">
        <f>VLOOKUP(A49,DEC2020_RESPONSERATE_COUNTY_TRA!$B$3:$BE$376,56, FALSE)</f>
        <v>64.5</v>
      </c>
      <c r="AW49" s="19">
        <f>VLOOKUP(A49,DEC2020_RESPONSERATE_COUNTY_TRA!$B$3:$BF$376,57, FALSE)</f>
        <v>64.5</v>
      </c>
      <c r="AX49" s="19">
        <f>VLOOKUP(A49,DEC2020_RESPONSERATE_COUNTY_TRA!$B$3:$BG$376,58, FALSE)</f>
        <v>64.599999999999994</v>
      </c>
      <c r="AY49" s="19">
        <f>VLOOKUP(A49,DEC2020_RESPONSERATE_COUNTY_TRA!$B$3:$BH$376,59, FALSE)</f>
        <v>64.7</v>
      </c>
      <c r="AZ49" s="19">
        <f>VLOOKUP(A49,DEC2020_RESPONSERATE_COUNTY_TRA!$B$3:$BI$376,60, FALSE)</f>
        <v>64.7</v>
      </c>
      <c r="BA49" s="19">
        <f>VLOOKUP(A49,DEC2020_RESPONSERATE_COUNTY_TRA!$B$3:$BJ$376,61, FALSE)</f>
        <v>64.8</v>
      </c>
      <c r="BB49" s="19">
        <f>VLOOKUP(A49,DEC2020_RESPONSERATE_COUNTY_TRA!$B$3:$BK$376,62, FALSE)</f>
        <v>64.8</v>
      </c>
      <c r="BC49" s="19">
        <f>VLOOKUP(A49,DEC2020_RESPONSERATE_COUNTY_TRA!$B$3:$BL$376,63, FALSE)</f>
        <v>64.8</v>
      </c>
      <c r="BD49" s="19">
        <f>VLOOKUP(A49,DEC2020_RESPONSERATE_COUNTY_TRA!$B$3:$BM$376,64, FALSE)</f>
        <v>64.8</v>
      </c>
      <c r="BE49" s="19">
        <f>VLOOKUP(A49,DEC2020_RESPONSERATE_COUNTY_TRA!$B$3:$BN$376,65, FALSE)</f>
        <v>64.8</v>
      </c>
      <c r="BF49" s="19">
        <f>VLOOKUP(A49,DEC2020_RESPONSERATE_COUNTY_TRA!$B$3:$BO$376,66, FALSE)</f>
        <v>64.900000000000006</v>
      </c>
      <c r="BG49" s="19">
        <f>VLOOKUP(A49,DEC2020_RESPONSERATE_COUNTY_TRA!$B$3:$BP$376,67, FALSE)</f>
        <v>64.900000000000006</v>
      </c>
      <c r="BH49" s="19">
        <f>VLOOKUP(A49,DEC2020_RESPONSERATE_COUNTY_TRA!$B$3:$BQ$376,68, FALSE)</f>
        <v>64.900000000000006</v>
      </c>
      <c r="BI49" s="19">
        <f>VLOOKUP(A49,DEC2020_RESPONSERATE_COUNTY_TRA!$B$3:$BR$376,69, FALSE)</f>
        <v>64.900000000000006</v>
      </c>
      <c r="BJ49" s="19">
        <f>VLOOKUP(A49,DEC2020_RESPONSERATE_COUNTY_TRA!$B$3:$BS$376,70, FALSE)</f>
        <v>64.900000000000006</v>
      </c>
      <c r="BK49" s="19">
        <f>VLOOKUP(A49,DEC2020_RESPONSERATE_COUNTY_TRA!$B$3:$BT$376,71, FALSE)</f>
        <v>64.900000000000006</v>
      </c>
      <c r="BL49" s="19">
        <f>VLOOKUP(A49,DEC2020_RESPONSERATE_COUNTY_TRA!$B$3:$BU$377,72, FALSE)</f>
        <v>65</v>
      </c>
      <c r="BM49" s="19">
        <f>VLOOKUP(A49,DEC2020_RESPONSERATE_COUNTY_TRA!$B$3:$BV$377,73, FALSE)</f>
        <v>65</v>
      </c>
      <c r="BN49" s="19">
        <f>VLOOKUP(A49,DEC2020_RESPONSERATE_COUNTY_TRA!$B$3:$BW$377,74, FALSE)</f>
        <v>65.099999999999994</v>
      </c>
      <c r="BO49" s="19">
        <f>VLOOKUP(A49,DEC2020_RESPONSERATE_COUNTY_TRA!$B$3:$BX$377,75, FALSE)</f>
        <v>65.099999999999994</v>
      </c>
      <c r="BP49" s="19">
        <f>VLOOKUP(A49,DEC2020_RESPONSERATE_COUNTY_TRA!$B$3:$BY$377,76, FALSE)</f>
        <v>65.099999999999994</v>
      </c>
      <c r="BQ49" s="19">
        <f>VLOOKUP(A49,DEC2020_RESPONSERATE_COUNTY_TRA!$B$3:$BZ$377,77, FALSE)</f>
        <v>65.099999999999994</v>
      </c>
      <c r="BR49" s="19">
        <f>VLOOKUP(A49,DEC2020_RESPONSERATE_COUNTY_TRA!$B$3:$CA$377,78, FALSE)</f>
        <v>65.099999999999994</v>
      </c>
      <c r="BS49" s="19">
        <f>VLOOKUP(A49,DEC2020_RESPONSERATE_COUNTY_TRA!$B$3:$CB$377,79, FALSE)</f>
        <v>65.2</v>
      </c>
      <c r="BT49" s="19">
        <f>VLOOKUP(A49,DEC2020_RESPONSERATE_COUNTY_TRA!$B$3:$CC$377,80, FALSE)</f>
        <v>65.2</v>
      </c>
      <c r="BU49" s="19">
        <f>VLOOKUP(A49,DEC2020_RESPONSERATE_COUNTY_TRA!$B$3:$CD$377,81, FALSE)</f>
        <v>65.2</v>
      </c>
      <c r="BV49" s="19">
        <f>VLOOKUP(A49,DEC2020_RESPONSERATE_COUNTY_TRA!$B$3:$CE$377,82, FALSE)</f>
        <v>65.3</v>
      </c>
      <c r="BW49" s="19">
        <f>VLOOKUP(A49,DEC2020_RESPONSERATE_COUNTY_TRA!$B$3:$CF$377,83, FALSE)</f>
        <v>65.3</v>
      </c>
      <c r="BX49" s="19">
        <f>VLOOKUP(A49,DEC2020_RESPONSERATE_COUNTY_TRA!$B$3:$CG$377,84, FALSE)</f>
        <v>65.3</v>
      </c>
      <c r="BY49" s="19">
        <f>VLOOKUP(A49,DEC2020_RESPONSERATE_COUNTY_TRA!$B$3:$CH$377,85, FALSE)</f>
        <v>65.599999999999994</v>
      </c>
      <c r="BZ49" s="19">
        <f>VLOOKUP(A49,DEC2020_RESPONSERATE_COUNTY_TRA!$B$3:$CI$377,85, FALSE)</f>
        <v>65.599999999999994</v>
      </c>
      <c r="CA49" s="19">
        <f>VLOOKUP(A49,DEC2020_RESPONSERATE_COUNTY_TRA!$B$3:$CJ$377,86, FALSE)</f>
        <v>65.599999999999994</v>
      </c>
      <c r="CB49" s="19">
        <f>VLOOKUP(A49,DEC2020_RESPONSERATE_COUNTY_TRA!$B$3:$CK$377,87, FALSE)</f>
        <v>65.7</v>
      </c>
      <c r="CC49" s="19">
        <f t="shared" si="1"/>
        <v>0</v>
      </c>
      <c r="CD49" s="41">
        <f t="shared" si="2"/>
        <v>5</v>
      </c>
    </row>
    <row r="50" spans="1:83" x14ac:dyDescent="0.3">
      <c r="A50" s="5" t="s">
        <v>423</v>
      </c>
      <c r="B50" s="5">
        <v>30013010400</v>
      </c>
      <c r="C50" s="181" t="s">
        <v>903</v>
      </c>
      <c r="D50" s="190" t="s">
        <v>1268</v>
      </c>
      <c r="F50" s="94">
        <v>1303</v>
      </c>
      <c r="G50" s="102">
        <v>0.35646687697160884</v>
      </c>
      <c r="H50" s="204">
        <v>1.5281173594132029E-2</v>
      </c>
      <c r="I50" s="192">
        <v>57.4</v>
      </c>
      <c r="J50" s="11">
        <v>39.200000000000003</v>
      </c>
      <c r="K50" s="11">
        <f t="shared" si="3"/>
        <v>60.8</v>
      </c>
      <c r="L50">
        <f>VLOOKUP(A50,DEC2020_RESPONSERATE_COUNTY_TRA!$B$3:$I$376, 8, FALSE)</f>
        <v>18.8</v>
      </c>
      <c r="M50">
        <f>VLOOKUP(A50,DEC2020_RESPONSERATE_COUNTY_TRA!$B$3:$J$376, 9, FALSE)</f>
        <v>19.2</v>
      </c>
      <c r="N50">
        <f>VLOOKUP(A50,DEC2020_RESPONSERATE_COUNTY_TRA!$B$3:$K$376, 10, FALSE)</f>
        <v>20.399999999999999</v>
      </c>
      <c r="O50">
        <f>VLOOKUP(A50,DEC2020_RESPONSERATE_COUNTY_TRA!$B$3:$L$376, 11, FALSE)</f>
        <v>21.2</v>
      </c>
      <c r="P50">
        <f>VLOOKUP(A50,DEC2020_RESPONSERATE_COUNTY_TRA!$B$3:$M$376, 12, FALSE)</f>
        <v>22.6</v>
      </c>
      <c r="Q50" s="61">
        <f>VLOOKUP(A50,DEC2020_RESPONSERATE_COUNTY_TRA!$B$3:$N$376, 13, FALSE)</f>
        <v>22.9</v>
      </c>
      <c r="R50">
        <f>VLOOKUP(A50,DEC2020_RESPONSERATE_COUNTY_TRA!$B$3:$O$376, 14, FALSE)</f>
        <v>23</v>
      </c>
      <c r="S50">
        <f>VLOOKUP(A50,DEC2020_RESPONSERATE_COUNTY_TRA!$B$3:$P$376, 15, FALSE)</f>
        <v>23.4</v>
      </c>
      <c r="T50">
        <f>VLOOKUP(A50,DEC2020_RESPONSERATE_COUNTY_TRA!$B$3:$Q$376, 16, FALSE)</f>
        <v>24.1</v>
      </c>
      <c r="U50" s="61">
        <f>VLOOKUP(A50,DEC2020_RESPONSERATE_COUNTY_TRA!$B$3:$R$376, 17, FALSE)</f>
        <v>24.8</v>
      </c>
      <c r="V50" s="61">
        <f>VLOOKUP(A50,DEC2020_RESPONSERATE_COUNTY_TRA!$B$3:$S$376, 18, FALSE)</f>
        <v>24.8</v>
      </c>
      <c r="W50" s="61">
        <f>VLOOKUP(A50,DEC2020_RESPONSERATE_COUNTY_TRA!$B$3:$T$376, 19, FALSE)</f>
        <v>25.1</v>
      </c>
      <c r="X50" s="61">
        <f>VLOOKUP(A50,DEC2020_RESPONSERATE_COUNTY_TRA!$B$3:$U$376, 20, FALSE)</f>
        <v>25.5</v>
      </c>
      <c r="Y50" s="61">
        <f>VLOOKUP(A50,DEC2020_RESPONSERATE_COUNTY_TRA!$B$3:$V$376, 21, FALSE)</f>
        <v>26</v>
      </c>
      <c r="Z50" s="61">
        <f>VLOOKUP(A50,DEC2020_RESPONSERATE_COUNTY_TRA!$B$3:$W$376, 22, FALSE)</f>
        <v>26.8</v>
      </c>
      <c r="AA50" s="61">
        <f>VLOOKUP(A50,DEC2020_RESPONSERATE_COUNTY_TRA!$B$3:$X$376, 23, FALSE)</f>
        <v>26.8</v>
      </c>
      <c r="AB50" s="61">
        <f>VLOOKUP(A50,DEC2020_RESPONSERATE_COUNTY_TRA!$B$3:$Y$376, 24, FALSE)</f>
        <v>26.9</v>
      </c>
      <c r="AC50" s="61">
        <f>VLOOKUP(A50,DEC2020_RESPONSERATE_COUNTY_TRA!$B$3:$Z$376, 25, FALSE)</f>
        <v>27.7</v>
      </c>
      <c r="AD50" s="61">
        <f>VLOOKUP(A50,DEC2020_RESPONSERATE_COUNTY_TRA!$B$3:$AC$376, 26, FALSE)</f>
        <v>27.7</v>
      </c>
      <c r="AE50" s="188">
        <f>VLOOKUP(A50,DEC2020_RESPONSERATE_COUNTY_TRA!$B$3:$AD$376, 27, FALSE)</f>
        <v>27.8</v>
      </c>
      <c r="AF50" s="188">
        <f>VLOOKUP(A50,DEC2020_RESPONSERATE_COUNTY_TRA!$B$3:$AE$376, 28, FALSE)</f>
        <v>27.9</v>
      </c>
      <c r="AG50" s="188">
        <f>VLOOKUP(A50,DEC2020_RESPONSERATE_COUNTY_TRA!$B$3:$AF$376, 29, FALSE)</f>
        <v>28.3</v>
      </c>
      <c r="AH50" s="188">
        <f>VLOOKUP(A50,DEC2020_RESPONSERATE_COUNTY_TRA!$B$3:$AG$376, 30, FALSE)</f>
        <v>28.5</v>
      </c>
      <c r="AI50" s="188">
        <f>VLOOKUP(A50,DEC2020_RESPONSERATE_COUNTY_TRA!$B$3:$AF$376, 31, FALSE)</f>
        <v>28.7</v>
      </c>
      <c r="AJ50" s="188">
        <f>VLOOKUP(A50,DEC2020_RESPONSERATE_COUNTY_TRA!$B$3:$AG$376, 32, FALSE)</f>
        <v>28.7</v>
      </c>
      <c r="AK50" s="188">
        <f>VLOOKUP(A50,DEC2020_RESPONSERATE_COUNTY_TRA!$B$3:$CP$376, 33, FALSE)</f>
        <v>28.9</v>
      </c>
      <c r="AL50" s="188">
        <f>VLOOKUP(A50,DEC2020_RESPONSERATE_COUNTY_TRA!$B$3:$AR$376,43, FALSE)</f>
        <v>30.1</v>
      </c>
      <c r="AM50" s="188">
        <f>VLOOKUP(A50,DEC2020_RESPONSERATE_COUNTY_TRA!$B$3:$AS$376,44, FALSE)</f>
        <v>30.1</v>
      </c>
      <c r="AN50" s="188">
        <f>VLOOKUP(A50,DEC2020_RESPONSERATE_COUNTY_TRA!$B$3:$AW$376,48, FALSE)</f>
        <v>30.1</v>
      </c>
      <c r="AO50" s="188">
        <f>VLOOKUP(A50,DEC2020_RESPONSERATE_COUNTY_TRA!$B$3:$AX$376,49, FALSE)</f>
        <v>30.1</v>
      </c>
      <c r="AP50" s="188">
        <f>VLOOKUP(A50,DEC2020_RESPONSERATE_COUNTY_TRA!$B$3:$AY$376,49, FALSE)</f>
        <v>30.1</v>
      </c>
      <c r="AQ50" s="188">
        <f>VLOOKUP(A50,DEC2020_RESPONSERATE_COUNTY_TRA!$B$3:$AZ$376,50, FALSE)</f>
        <v>30.1</v>
      </c>
      <c r="AR50" s="188">
        <f>VLOOKUP(A50,DEC2020_RESPONSERATE_COUNTY_TRA!$B$3:$BA$376,51, FALSE)</f>
        <v>30.2</v>
      </c>
      <c r="AS50" s="188">
        <f>VLOOKUP(A50,DEC2020_RESPONSERATE_COUNTY_TRA!$B$3:$BB$376,53, FALSE)</f>
        <v>30.2</v>
      </c>
      <c r="AT50" s="188">
        <f>VLOOKUP(A50,DEC2020_RESPONSERATE_COUNTY_TRA!$B$3:$BC$376,54, FALSE)</f>
        <v>30.2</v>
      </c>
      <c r="AU50" s="188">
        <f>VLOOKUP(A50,DEC2020_RESPONSERATE_COUNTY_TRA!$B$3:$BD$376,55, FALSE)</f>
        <v>30.3</v>
      </c>
      <c r="AV50" s="188">
        <f>VLOOKUP(A50,DEC2020_RESPONSERATE_COUNTY_TRA!$B$3:$BE$376,56, FALSE)</f>
        <v>30.4</v>
      </c>
      <c r="AW50" s="188">
        <f>VLOOKUP(A50,DEC2020_RESPONSERATE_COUNTY_TRA!$B$3:$BF$376,57, FALSE)</f>
        <v>30.4</v>
      </c>
      <c r="AX50" s="188">
        <f>VLOOKUP(A50,DEC2020_RESPONSERATE_COUNTY_TRA!$B$3:$BG$376,58, FALSE)</f>
        <v>41.6</v>
      </c>
      <c r="AY50" s="188">
        <f>VLOOKUP(A50,DEC2020_RESPONSERATE_COUNTY_TRA!$B$3:$BH$376,59, FALSE)</f>
        <v>41.7</v>
      </c>
      <c r="AZ50" s="188">
        <f>VLOOKUP(A50,DEC2020_RESPONSERATE_COUNTY_TRA!$B$3:$BI$376,60, FALSE)</f>
        <v>41.8</v>
      </c>
      <c r="BA50" s="188">
        <f>VLOOKUP(A50,DEC2020_RESPONSERATE_COUNTY_TRA!$B$3:$BJ$376,61, FALSE)</f>
        <v>41.8</v>
      </c>
      <c r="BB50" s="188">
        <f>VLOOKUP(A50,DEC2020_RESPONSERATE_COUNTY_TRA!$B$3:$BK$376,62, FALSE)</f>
        <v>41.9</v>
      </c>
      <c r="BC50" s="188">
        <f>VLOOKUP(A50,DEC2020_RESPONSERATE_COUNTY_TRA!$B$3:$BL$376,63, FALSE)</f>
        <v>41.9</v>
      </c>
      <c r="BD50" s="188">
        <f>VLOOKUP(A50,DEC2020_RESPONSERATE_COUNTY_TRA!$B$3:$BM$376,64, FALSE)</f>
        <v>41.9</v>
      </c>
      <c r="BE50" s="188">
        <f>VLOOKUP(A50,DEC2020_RESPONSERATE_COUNTY_TRA!$B$3:$BN$376,65, FALSE)</f>
        <v>41.9</v>
      </c>
      <c r="BF50" s="188">
        <f>VLOOKUP(A50,DEC2020_RESPONSERATE_COUNTY_TRA!$B$3:$BO$376,66, FALSE)</f>
        <v>41.9</v>
      </c>
      <c r="BG50" s="188">
        <f>VLOOKUP(A50,DEC2020_RESPONSERATE_COUNTY_TRA!$B$3:$BP$376,67, FALSE)</f>
        <v>41.9</v>
      </c>
      <c r="BH50" s="188">
        <f>VLOOKUP(A50,DEC2020_RESPONSERATE_COUNTY_TRA!$B$3:$BQ$376,68, FALSE)</f>
        <v>41.9</v>
      </c>
      <c r="BI50" s="188">
        <f>VLOOKUP(A50,DEC2020_RESPONSERATE_COUNTY_TRA!$B$3:$BR$376,69, FALSE)</f>
        <v>41.9</v>
      </c>
      <c r="BJ50" s="188">
        <f>VLOOKUP(A50,DEC2020_RESPONSERATE_COUNTY_TRA!$B$3:$BS$376,70, FALSE)</f>
        <v>41.9</v>
      </c>
      <c r="BK50" s="188">
        <f>VLOOKUP(A50,DEC2020_RESPONSERATE_COUNTY_TRA!$B$3:$BT$376,71, FALSE)</f>
        <v>41.9</v>
      </c>
      <c r="BL50" s="188">
        <f>VLOOKUP(A50,DEC2020_RESPONSERATE_COUNTY_TRA!$B$3:$BU$377,72, FALSE)</f>
        <v>41.9</v>
      </c>
      <c r="BM50" s="188">
        <f>VLOOKUP(A50,DEC2020_RESPONSERATE_COUNTY_TRA!$B$3:$BV$377,73, FALSE)</f>
        <v>41.9</v>
      </c>
      <c r="BN50" s="188">
        <f>VLOOKUP(A50,DEC2020_RESPONSERATE_COUNTY_TRA!$B$3:$BW$377,74, FALSE)</f>
        <v>42</v>
      </c>
      <c r="BO50" s="188">
        <f>VLOOKUP(A50,DEC2020_RESPONSERATE_COUNTY_TRA!$B$3:$BX$377,75, FALSE)</f>
        <v>42</v>
      </c>
      <c r="BP50" s="188">
        <f>VLOOKUP(A50,DEC2020_RESPONSERATE_COUNTY_TRA!$B$3:$BY$377,76, FALSE)</f>
        <v>42</v>
      </c>
      <c r="BQ50" s="188">
        <f>VLOOKUP(A50,DEC2020_RESPONSERATE_COUNTY_TRA!$B$3:$BZ$377,77, FALSE)</f>
        <v>42</v>
      </c>
      <c r="BR50" s="188">
        <f>VLOOKUP(A50,DEC2020_RESPONSERATE_COUNTY_TRA!$B$3:$CA$377,78, FALSE)</f>
        <v>42</v>
      </c>
      <c r="BS50" s="188">
        <f>VLOOKUP(A50,DEC2020_RESPONSERATE_COUNTY_TRA!$B$3:$CB$377,79, FALSE)</f>
        <v>42</v>
      </c>
      <c r="BT50" s="188">
        <f>VLOOKUP(A50,DEC2020_RESPONSERATE_COUNTY_TRA!$B$3:$CC$377,80, FALSE)</f>
        <v>42</v>
      </c>
      <c r="BU50" s="188">
        <f>VLOOKUP(A50,DEC2020_RESPONSERATE_COUNTY_TRA!$B$3:$CD$377,81, FALSE)</f>
        <v>42</v>
      </c>
      <c r="BV50" s="188">
        <f>VLOOKUP(A50,DEC2020_RESPONSERATE_COUNTY_TRA!$B$3:$CE$377,82, FALSE)</f>
        <v>42</v>
      </c>
      <c r="BW50" s="188">
        <f>VLOOKUP(A50,DEC2020_RESPONSERATE_COUNTY_TRA!$B$3:$CF$377,83, FALSE)</f>
        <v>42</v>
      </c>
      <c r="BX50" s="188">
        <f>VLOOKUP(A50,DEC2020_RESPONSERATE_COUNTY_TRA!$B$3:$CG$377,84, FALSE)</f>
        <v>42.1</v>
      </c>
      <c r="BY50" s="188">
        <f>VLOOKUP(A50,DEC2020_RESPONSERATE_COUNTY_TRA!$B$3:$CH$377,85, FALSE)</f>
        <v>42.1</v>
      </c>
      <c r="BZ50" s="188">
        <f>VLOOKUP(A50,DEC2020_RESPONSERATE_COUNTY_TRA!$B$3:$CI$377,85, FALSE)</f>
        <v>42.1</v>
      </c>
      <c r="CA50" s="188">
        <f>VLOOKUP(A50,DEC2020_RESPONSERATE_COUNTY_TRA!$B$3:$CJ$377,86, FALSE)</f>
        <v>42.1</v>
      </c>
      <c r="CB50" s="188">
        <f>VLOOKUP(A50,DEC2020_RESPONSERATE_COUNTY_TRA!$B$3:$CK$377,87, FALSE)</f>
        <v>42.1</v>
      </c>
      <c r="CC50" s="188">
        <f t="shared" si="1"/>
        <v>0</v>
      </c>
      <c r="CD50" s="41">
        <f t="shared" si="2"/>
        <v>3</v>
      </c>
    </row>
    <row r="51" spans="1:83" ht="43.2" x14ac:dyDescent="0.3">
      <c r="A51" s="16" t="s">
        <v>493</v>
      </c>
      <c r="B51" s="16">
        <v>30013010600</v>
      </c>
      <c r="C51" s="17" t="s">
        <v>902</v>
      </c>
      <c r="D51" s="17" t="s">
        <v>1269</v>
      </c>
      <c r="E51" s="17"/>
      <c r="F51" s="95">
        <v>2254</v>
      </c>
      <c r="G51" s="103">
        <v>0.28146453089244849</v>
      </c>
      <c r="H51" s="205">
        <v>3.8014783526927137E-2</v>
      </c>
      <c r="I51" s="193">
        <v>47.7</v>
      </c>
      <c r="J51" s="18">
        <v>47</v>
      </c>
      <c r="K51" s="18">
        <f t="shared" si="3"/>
        <v>53</v>
      </c>
      <c r="L51" s="19">
        <f>VLOOKUP(A51,DEC2020_RESPONSERATE_COUNTY_TRA!$B$3:$I$376, 8, FALSE)</f>
        <v>15.4</v>
      </c>
      <c r="M51" s="19">
        <f>VLOOKUP(A51,DEC2020_RESPONSERATE_COUNTY_TRA!$B$3:$J$376, 9, FALSE)</f>
        <v>16.600000000000001</v>
      </c>
      <c r="N51" s="19">
        <f>VLOOKUP(A51,DEC2020_RESPONSERATE_COUNTY_TRA!$B$3:$K$376, 10, FALSE)</f>
        <v>17.2</v>
      </c>
      <c r="O51" s="19">
        <f>VLOOKUP(A51,DEC2020_RESPONSERATE_COUNTY_TRA!$B$3:$L$376, 11, FALSE)</f>
        <v>18.399999999999999</v>
      </c>
      <c r="P51" s="19">
        <f>VLOOKUP(A51,DEC2020_RESPONSERATE_COUNTY_TRA!$B$3:$M$376, 12, FALSE)</f>
        <v>21.1</v>
      </c>
      <c r="Q51" s="19">
        <f>VLOOKUP(A51,DEC2020_RESPONSERATE_COUNTY_TRA!$B$3:$N$376, 13, FALSE)</f>
        <v>21.5</v>
      </c>
      <c r="R51" s="19">
        <f>VLOOKUP(A51,DEC2020_RESPONSERATE_COUNTY_TRA!$B$3:$O$376, 14, FALSE)</f>
        <v>21.9</v>
      </c>
      <c r="S51" s="19">
        <f>VLOOKUP(A51,DEC2020_RESPONSERATE_COUNTY_TRA!$B$3:$P$376, 15, FALSE)</f>
        <v>22.4</v>
      </c>
      <c r="T51" s="19">
        <f>VLOOKUP(A51,DEC2020_RESPONSERATE_COUNTY_TRA!$B$3:$Q$376, 16, FALSE)</f>
        <v>23</v>
      </c>
      <c r="U51" s="19">
        <f>VLOOKUP(A51,DEC2020_RESPONSERATE_COUNTY_TRA!$B$3:$R$376, 17, FALSE)</f>
        <v>24.4</v>
      </c>
      <c r="V51" s="19">
        <f>VLOOKUP(A51,DEC2020_RESPONSERATE_COUNTY_TRA!$B$3:$S$376, 18, FALSE)</f>
        <v>24.9</v>
      </c>
      <c r="W51" s="19">
        <f>VLOOKUP(A51,DEC2020_RESPONSERATE_COUNTY_TRA!$B$3:$T$376, 19, FALSE)</f>
        <v>25.8</v>
      </c>
      <c r="X51" s="19">
        <f>VLOOKUP(A51,DEC2020_RESPONSERATE_COUNTY_TRA!$B$3:$U$376, 20, FALSE)</f>
        <v>26.6</v>
      </c>
      <c r="Y51" s="19">
        <f>VLOOKUP(A51,DEC2020_RESPONSERATE_COUNTY_TRA!$B$3:$V$376, 21, FALSE)</f>
        <v>27.1</v>
      </c>
      <c r="Z51" s="19">
        <f>VLOOKUP(A51,DEC2020_RESPONSERATE_COUNTY_TRA!$B$3:$W$376, 22, FALSE)</f>
        <v>27.8</v>
      </c>
      <c r="AA51" s="19">
        <f>VLOOKUP(A51,DEC2020_RESPONSERATE_COUNTY_TRA!$B$3:$X$376, 23, FALSE)</f>
        <v>28</v>
      </c>
      <c r="AB51" s="19">
        <f>VLOOKUP(A51,DEC2020_RESPONSERATE_COUNTY_TRA!$B$3:$Y$376, 24, FALSE)</f>
        <v>28.2</v>
      </c>
      <c r="AC51" s="19">
        <f>VLOOKUP(A51,DEC2020_RESPONSERATE_COUNTY_TRA!$B$3:$Z$376, 25, FALSE)</f>
        <v>29</v>
      </c>
      <c r="AD51" s="19">
        <f>VLOOKUP(A51,DEC2020_RESPONSERATE_COUNTY_TRA!$B$3:$AC$376, 26, FALSE)</f>
        <v>29</v>
      </c>
      <c r="AE51" s="19">
        <f>VLOOKUP(A51,DEC2020_RESPONSERATE_COUNTY_TRA!$B$3:$AD$376, 27, FALSE)</f>
        <v>29.2</v>
      </c>
      <c r="AF51" s="19">
        <f>VLOOKUP(A51,DEC2020_RESPONSERATE_COUNTY_TRA!$B$3:$AE$376, 28, FALSE)</f>
        <v>29.7</v>
      </c>
      <c r="AG51" s="19">
        <f>VLOOKUP(A51,DEC2020_RESPONSERATE_COUNTY_TRA!$B$3:$AF$376, 29, FALSE)</f>
        <v>31.1</v>
      </c>
      <c r="AH51" s="19">
        <f>VLOOKUP(A51,DEC2020_RESPONSERATE_COUNTY_TRA!$B$3:$AG$376, 30, FALSE)</f>
        <v>31.2</v>
      </c>
      <c r="AI51" s="19">
        <f>VLOOKUP(A51,DEC2020_RESPONSERATE_COUNTY_TRA!$B$3:$AF$376, 31, FALSE)</f>
        <v>31.4</v>
      </c>
      <c r="AJ51" s="19">
        <f>VLOOKUP(A51,DEC2020_RESPONSERATE_COUNTY_TRA!$B$3:$AG$376, 32, FALSE)</f>
        <v>31.8</v>
      </c>
      <c r="AK51" s="19">
        <f>VLOOKUP(A51,DEC2020_RESPONSERATE_COUNTY_TRA!$B$3:$CP$376, 33, FALSE)</f>
        <v>32.299999999999997</v>
      </c>
      <c r="AL51" s="19">
        <f>VLOOKUP(A51,DEC2020_RESPONSERATE_COUNTY_TRA!$B$3:$AR$376,43, FALSE)</f>
        <v>34.1</v>
      </c>
      <c r="AM51" s="19">
        <f>VLOOKUP(A51,DEC2020_RESPONSERATE_COUNTY_TRA!$B$3:$AS$376,44, FALSE)</f>
        <v>34.1</v>
      </c>
      <c r="AN51" s="19">
        <f>VLOOKUP(A51,DEC2020_RESPONSERATE_COUNTY_TRA!$B$3:$AW$376,48, FALSE)</f>
        <v>34.4</v>
      </c>
      <c r="AO51" s="19">
        <f>VLOOKUP(A51,DEC2020_RESPONSERATE_COUNTY_TRA!$B$3:$AX$376,49, FALSE)</f>
        <v>34.5</v>
      </c>
      <c r="AP51" s="19">
        <f>VLOOKUP(A51,DEC2020_RESPONSERATE_COUNTY_TRA!$B$3:$AY$376,49, FALSE)</f>
        <v>34.5</v>
      </c>
      <c r="AQ51" s="19">
        <f>VLOOKUP(A51,DEC2020_RESPONSERATE_COUNTY_TRA!$B$3:$AZ$376,50, FALSE)</f>
        <v>34.5</v>
      </c>
      <c r="AR51" s="19">
        <f>VLOOKUP(A51,DEC2020_RESPONSERATE_COUNTY_TRA!$B$3:$BA$376,51, FALSE)</f>
        <v>34.5</v>
      </c>
      <c r="AS51" s="19">
        <f>VLOOKUP(A51,DEC2020_RESPONSERATE_COUNTY_TRA!$B$3:$BB$376,53, FALSE)</f>
        <v>34.6</v>
      </c>
      <c r="AT51" s="19">
        <f>VLOOKUP(A51,DEC2020_RESPONSERATE_COUNTY_TRA!$B$3:$BC$376,54, FALSE)</f>
        <v>34.6</v>
      </c>
      <c r="AU51" s="19">
        <f>VLOOKUP(A51,DEC2020_RESPONSERATE_COUNTY_TRA!$B$3:$BD$376,55, FALSE)</f>
        <v>34.700000000000003</v>
      </c>
      <c r="AV51" s="19">
        <f>VLOOKUP(A51,DEC2020_RESPONSERATE_COUNTY_TRA!$B$3:$BE$376,56, FALSE)</f>
        <v>34.799999999999997</v>
      </c>
      <c r="AW51" s="19">
        <f>VLOOKUP(A51,DEC2020_RESPONSERATE_COUNTY_TRA!$B$3:$BF$376,57, FALSE)</f>
        <v>34.799999999999997</v>
      </c>
      <c r="AX51" s="19">
        <f>VLOOKUP(A51,DEC2020_RESPONSERATE_COUNTY_TRA!$B$3:$BG$376,58, FALSE)</f>
        <v>47.6</v>
      </c>
      <c r="AY51" s="19">
        <f>VLOOKUP(A51,DEC2020_RESPONSERATE_COUNTY_TRA!$B$3:$BH$376,59, FALSE)</f>
        <v>47.7</v>
      </c>
      <c r="AZ51" s="19">
        <f>VLOOKUP(A51,DEC2020_RESPONSERATE_COUNTY_TRA!$B$3:$BI$376,60, FALSE)</f>
        <v>47.7</v>
      </c>
      <c r="BA51" s="19">
        <f>VLOOKUP(A51,DEC2020_RESPONSERATE_COUNTY_TRA!$B$3:$BJ$376,61, FALSE)</f>
        <v>47.9</v>
      </c>
      <c r="BB51" s="19">
        <f>VLOOKUP(A51,DEC2020_RESPONSERATE_COUNTY_TRA!$B$3:$BK$376,62, FALSE)</f>
        <v>48.1</v>
      </c>
      <c r="BC51" s="19">
        <f>VLOOKUP(A51,DEC2020_RESPONSERATE_COUNTY_TRA!$B$3:$BL$376,63, FALSE)</f>
        <v>48.2</v>
      </c>
      <c r="BD51" s="19">
        <f>VLOOKUP(A51,DEC2020_RESPONSERATE_COUNTY_TRA!$B$3:$BM$376,64, FALSE)</f>
        <v>48.2</v>
      </c>
      <c r="BE51" s="19">
        <f>VLOOKUP(A51,DEC2020_RESPONSERATE_COUNTY_TRA!$B$3:$BN$376,65, FALSE)</f>
        <v>48.4</v>
      </c>
      <c r="BF51" s="19">
        <f>VLOOKUP(A51,DEC2020_RESPONSERATE_COUNTY_TRA!$B$3:$BO$376,66, FALSE)</f>
        <v>48.4</v>
      </c>
      <c r="BG51" s="19">
        <f>VLOOKUP(A51,DEC2020_RESPONSERATE_COUNTY_TRA!$B$3:$BP$376,67, FALSE)</f>
        <v>48.4</v>
      </c>
      <c r="BH51" s="19">
        <f>VLOOKUP(A51,DEC2020_RESPONSERATE_COUNTY_TRA!$B$3:$BQ$376,68, FALSE)</f>
        <v>48.4</v>
      </c>
      <c r="BI51" s="19">
        <f>VLOOKUP(A51,DEC2020_RESPONSERATE_COUNTY_TRA!$B$3:$BR$376,69, FALSE)</f>
        <v>48.5</v>
      </c>
      <c r="BJ51" s="19">
        <f>VLOOKUP(A51,DEC2020_RESPONSERATE_COUNTY_TRA!$B$3:$BS$376,70, FALSE)</f>
        <v>48.5</v>
      </c>
      <c r="BK51" s="19">
        <f>VLOOKUP(A51,DEC2020_RESPONSERATE_COUNTY_TRA!$B$3:$BT$376,71, FALSE)</f>
        <v>48.5</v>
      </c>
      <c r="BL51" s="19">
        <f>VLOOKUP(A51,DEC2020_RESPONSERATE_COUNTY_TRA!$B$3:$BU$377,72, FALSE)</f>
        <v>48.5</v>
      </c>
      <c r="BM51" s="19">
        <f>VLOOKUP(A51,DEC2020_RESPONSERATE_COUNTY_TRA!$B$3:$BV$377,73, FALSE)</f>
        <v>48.6</v>
      </c>
      <c r="BN51" s="19">
        <f>VLOOKUP(A51,DEC2020_RESPONSERATE_COUNTY_TRA!$B$3:$BW$377,74, FALSE)</f>
        <v>48.6</v>
      </c>
      <c r="BO51" s="19">
        <f>VLOOKUP(A51,DEC2020_RESPONSERATE_COUNTY_TRA!$B$3:$BX$377,75, FALSE)</f>
        <v>48.7</v>
      </c>
      <c r="BP51" s="19">
        <f>VLOOKUP(A51,DEC2020_RESPONSERATE_COUNTY_TRA!$B$3:$BY$377,76, FALSE)</f>
        <v>48.7</v>
      </c>
      <c r="BQ51" s="19">
        <f>VLOOKUP(A51,DEC2020_RESPONSERATE_COUNTY_TRA!$B$3:$BZ$377,77, FALSE)</f>
        <v>48.7</v>
      </c>
      <c r="BR51" s="19">
        <f>VLOOKUP(A51,DEC2020_RESPONSERATE_COUNTY_TRA!$B$3:$CA$377,78, FALSE)</f>
        <v>48.8</v>
      </c>
      <c r="BS51" s="19">
        <f>VLOOKUP(A51,DEC2020_RESPONSERATE_COUNTY_TRA!$B$3:$CB$377,79, FALSE)</f>
        <v>48.8</v>
      </c>
      <c r="BT51" s="19">
        <f>VLOOKUP(A51,DEC2020_RESPONSERATE_COUNTY_TRA!$B$3:$CC$377,80, FALSE)</f>
        <v>48.8</v>
      </c>
      <c r="BU51" s="19">
        <f>VLOOKUP(A51,DEC2020_RESPONSERATE_COUNTY_TRA!$B$3:$CD$377,81, FALSE)</f>
        <v>48.9</v>
      </c>
      <c r="BV51" s="19">
        <f>VLOOKUP(A51,DEC2020_RESPONSERATE_COUNTY_TRA!$B$3:$CE$377,82, FALSE)</f>
        <v>49.1</v>
      </c>
      <c r="BW51" s="19">
        <f>VLOOKUP(A51,DEC2020_RESPONSERATE_COUNTY_TRA!$B$3:$CF$377,83, FALSE)</f>
        <v>49.1</v>
      </c>
      <c r="BX51" s="19">
        <f>VLOOKUP(A51,DEC2020_RESPONSERATE_COUNTY_TRA!$B$3:$CG$377,84, FALSE)</f>
        <v>49.2</v>
      </c>
      <c r="BY51" s="19">
        <f>VLOOKUP(A51,DEC2020_RESPONSERATE_COUNTY_TRA!$B$3:$CH$377,85, FALSE)</f>
        <v>49.2</v>
      </c>
      <c r="BZ51" s="19">
        <f>VLOOKUP(A51,DEC2020_RESPONSERATE_COUNTY_TRA!$B$3:$CI$377,85, FALSE)</f>
        <v>49.2</v>
      </c>
      <c r="CA51" s="19">
        <f>VLOOKUP(A51,DEC2020_RESPONSERATE_COUNTY_TRA!$B$3:$CJ$377,86, FALSE)</f>
        <v>49.3</v>
      </c>
      <c r="CB51" s="19">
        <f>VLOOKUP(A51,DEC2020_RESPONSERATE_COUNTY_TRA!$B$3:$CK$377,87, FALSE)</f>
        <v>49.4</v>
      </c>
      <c r="CC51" s="19">
        <f t="shared" si="1"/>
        <v>0</v>
      </c>
      <c r="CD51" s="41">
        <f t="shared" si="2"/>
        <v>3</v>
      </c>
    </row>
    <row r="52" spans="1:83" ht="43.2" x14ac:dyDescent="0.3">
      <c r="A52" s="5" t="s">
        <v>495</v>
      </c>
      <c r="B52" s="5">
        <v>30013010700</v>
      </c>
      <c r="C52" s="181" t="s">
        <v>904</v>
      </c>
      <c r="D52" s="190" t="s">
        <v>1272</v>
      </c>
      <c r="F52" s="94">
        <v>1905</v>
      </c>
      <c r="G52" s="102">
        <v>5.0923335198656966E-2</v>
      </c>
      <c r="H52" s="204">
        <v>7.1890892279241794E-2</v>
      </c>
      <c r="I52" s="192">
        <v>46.9</v>
      </c>
      <c r="J52" s="11">
        <v>34</v>
      </c>
      <c r="K52" s="11">
        <f t="shared" si="3"/>
        <v>66</v>
      </c>
      <c r="L52">
        <f>VLOOKUP(A52,DEC2020_RESPONSERATE_COUNTY_TRA!$B$3:$I$376, 8, FALSE)</f>
        <v>20.6</v>
      </c>
      <c r="M52">
        <f>VLOOKUP(A52,DEC2020_RESPONSERATE_COUNTY_TRA!$B$3:$J$376, 9, FALSE)</f>
        <v>21.9</v>
      </c>
      <c r="N52">
        <f>VLOOKUP(A52,DEC2020_RESPONSERATE_COUNTY_TRA!$B$3:$K$376, 10, FALSE)</f>
        <v>23</v>
      </c>
      <c r="O52">
        <f>VLOOKUP(A52,DEC2020_RESPONSERATE_COUNTY_TRA!$B$3:$L$376, 11, FALSE)</f>
        <v>24.7</v>
      </c>
      <c r="P52">
        <f>VLOOKUP(A52,DEC2020_RESPONSERATE_COUNTY_TRA!$B$3:$M$376, 12, FALSE)</f>
        <v>28.1</v>
      </c>
      <c r="Q52" s="61">
        <f>VLOOKUP(A52,DEC2020_RESPONSERATE_COUNTY_TRA!$B$3:$N$376, 13, FALSE)</f>
        <v>29</v>
      </c>
      <c r="R52">
        <f>VLOOKUP(A52,DEC2020_RESPONSERATE_COUNTY_TRA!$B$3:$O$376, 14, FALSE)</f>
        <v>29.9</v>
      </c>
      <c r="S52">
        <f>VLOOKUP(A52,DEC2020_RESPONSERATE_COUNTY_TRA!$B$3:$P$376, 15, FALSE)</f>
        <v>30.2</v>
      </c>
      <c r="T52">
        <f>VLOOKUP(A52,DEC2020_RESPONSERATE_COUNTY_TRA!$B$3:$Q$376, 16, FALSE)</f>
        <v>30.6</v>
      </c>
      <c r="U52" s="61">
        <f>VLOOKUP(A52,DEC2020_RESPONSERATE_COUNTY_TRA!$B$3:$R$376, 17, FALSE)</f>
        <v>31.6</v>
      </c>
      <c r="V52" s="61">
        <f>VLOOKUP(A52,DEC2020_RESPONSERATE_COUNTY_TRA!$B$3:$S$376, 18, FALSE)</f>
        <v>31.9</v>
      </c>
      <c r="W52" s="61">
        <f>VLOOKUP(A52,DEC2020_RESPONSERATE_COUNTY_TRA!$B$3:$T$376, 19, FALSE)</f>
        <v>32.6</v>
      </c>
      <c r="X52" s="61">
        <f>VLOOKUP(A52,DEC2020_RESPONSERATE_COUNTY_TRA!$B$3:$U$376, 20, FALSE)</f>
        <v>33.200000000000003</v>
      </c>
      <c r="Y52" s="61">
        <f>VLOOKUP(A52,DEC2020_RESPONSERATE_COUNTY_TRA!$B$3:$V$376, 21, FALSE)</f>
        <v>33.6</v>
      </c>
      <c r="Z52" s="61">
        <f>VLOOKUP(A52,DEC2020_RESPONSERATE_COUNTY_TRA!$B$3:$W$376, 22, FALSE)</f>
        <v>34.200000000000003</v>
      </c>
      <c r="AA52" s="61">
        <f>VLOOKUP(A52,DEC2020_RESPONSERATE_COUNTY_TRA!$B$3:$X$376, 23, FALSE)</f>
        <v>34.299999999999997</v>
      </c>
      <c r="AB52" s="61">
        <f>VLOOKUP(A52,DEC2020_RESPONSERATE_COUNTY_TRA!$B$3:$Y$376, 24, FALSE)</f>
        <v>34.4</v>
      </c>
      <c r="AC52" s="61">
        <f>VLOOKUP(A52,DEC2020_RESPONSERATE_COUNTY_TRA!$B$3:$Z$376, 25, FALSE)</f>
        <v>37.700000000000003</v>
      </c>
      <c r="AD52" s="61">
        <f>VLOOKUP(A52,DEC2020_RESPONSERATE_COUNTY_TRA!$B$3:$AC$376, 26, FALSE)</f>
        <v>38</v>
      </c>
      <c r="AE52" s="188">
        <f>VLOOKUP(A52,DEC2020_RESPONSERATE_COUNTY_TRA!$B$3:$AD$376, 27, FALSE)</f>
        <v>38.200000000000003</v>
      </c>
      <c r="AF52" s="188">
        <f>VLOOKUP(A52,DEC2020_RESPONSERATE_COUNTY_TRA!$B$3:$AE$376, 28, FALSE)</f>
        <v>39.700000000000003</v>
      </c>
      <c r="AG52" s="188">
        <f>VLOOKUP(A52,DEC2020_RESPONSERATE_COUNTY_TRA!$B$3:$AF$376, 29, FALSE)</f>
        <v>41.6</v>
      </c>
      <c r="AH52" s="188">
        <f>VLOOKUP(A52,DEC2020_RESPONSERATE_COUNTY_TRA!$B$3:$AG$376, 30, FALSE)</f>
        <v>42.2</v>
      </c>
      <c r="AI52" s="188">
        <f>VLOOKUP(A52,DEC2020_RESPONSERATE_COUNTY_TRA!$B$3:$AF$376, 31, FALSE)</f>
        <v>42.5</v>
      </c>
      <c r="AJ52" s="188">
        <f>VLOOKUP(A52,DEC2020_RESPONSERATE_COUNTY_TRA!$B$3:$AG$376, 32, FALSE)</f>
        <v>42.9</v>
      </c>
      <c r="AK52" s="188">
        <f>VLOOKUP(A52,DEC2020_RESPONSERATE_COUNTY_TRA!$B$3:$CP$376, 33, FALSE)</f>
        <v>43.6</v>
      </c>
      <c r="AL52" s="188">
        <f>VLOOKUP(A52,DEC2020_RESPONSERATE_COUNTY_TRA!$B$3:$AR$376,43, FALSE)</f>
        <v>45.7</v>
      </c>
      <c r="AM52" s="188">
        <f>VLOOKUP(A52,DEC2020_RESPONSERATE_COUNTY_TRA!$B$3:$AS$376,44, FALSE)</f>
        <v>45.7</v>
      </c>
      <c r="AN52" s="188">
        <f>VLOOKUP(A52,DEC2020_RESPONSERATE_COUNTY_TRA!$B$3:$AW$376,48, FALSE)</f>
        <v>46</v>
      </c>
      <c r="AO52" s="188">
        <f>VLOOKUP(A52,DEC2020_RESPONSERATE_COUNTY_TRA!$B$3:$AX$376,49, FALSE)</f>
        <v>46</v>
      </c>
      <c r="AP52" s="188">
        <f>VLOOKUP(A52,DEC2020_RESPONSERATE_COUNTY_TRA!$B$3:$AY$376,49, FALSE)</f>
        <v>46</v>
      </c>
      <c r="AQ52" s="188">
        <f>VLOOKUP(A52,DEC2020_RESPONSERATE_COUNTY_TRA!$B$3:$AZ$376,50, FALSE)</f>
        <v>46.1</v>
      </c>
      <c r="AR52" s="188">
        <f>VLOOKUP(A52,DEC2020_RESPONSERATE_COUNTY_TRA!$B$3:$BA$376,51, FALSE)</f>
        <v>46.2</v>
      </c>
      <c r="AS52" s="188">
        <f>VLOOKUP(A52,DEC2020_RESPONSERATE_COUNTY_TRA!$B$3:$BB$376,53, FALSE)</f>
        <v>46.3</v>
      </c>
      <c r="AT52" s="188">
        <f>VLOOKUP(A52,DEC2020_RESPONSERATE_COUNTY_TRA!$B$3:$BC$376,54, FALSE)</f>
        <v>46.4</v>
      </c>
      <c r="AU52" s="188">
        <f>VLOOKUP(A52,DEC2020_RESPONSERATE_COUNTY_TRA!$B$3:$BD$376,55, FALSE)</f>
        <v>46.4</v>
      </c>
      <c r="AV52" s="188">
        <f>VLOOKUP(A52,DEC2020_RESPONSERATE_COUNTY_TRA!$B$3:$BE$376,56, FALSE)</f>
        <v>46.4</v>
      </c>
      <c r="AW52" s="188">
        <f>VLOOKUP(A52,DEC2020_RESPONSERATE_COUNTY_TRA!$B$3:$BF$376,57, FALSE)</f>
        <v>46.5</v>
      </c>
      <c r="AX52" s="188">
        <f>VLOOKUP(A52,DEC2020_RESPONSERATE_COUNTY_TRA!$B$3:$BG$376,58, FALSE)</f>
        <v>58.6</v>
      </c>
      <c r="AY52" s="188">
        <f>VLOOKUP(A52,DEC2020_RESPONSERATE_COUNTY_TRA!$B$3:$BH$376,59, FALSE)</f>
        <v>58.6</v>
      </c>
      <c r="AZ52" s="188">
        <f>VLOOKUP(A52,DEC2020_RESPONSERATE_COUNTY_TRA!$B$3:$BI$376,60, FALSE)</f>
        <v>58.8</v>
      </c>
      <c r="BA52" s="188">
        <f>VLOOKUP(A52,DEC2020_RESPONSERATE_COUNTY_TRA!$B$3:$BJ$376,61, FALSE)</f>
        <v>58.9</v>
      </c>
      <c r="BB52" s="188">
        <f>VLOOKUP(A52,DEC2020_RESPONSERATE_COUNTY_TRA!$B$3:$BK$376,62, FALSE)</f>
        <v>59</v>
      </c>
      <c r="BC52" s="188">
        <f>VLOOKUP(A52,DEC2020_RESPONSERATE_COUNTY_TRA!$B$3:$BL$376,63, FALSE)</f>
        <v>59.1</v>
      </c>
      <c r="BD52" s="188">
        <f>VLOOKUP(A52,DEC2020_RESPONSERATE_COUNTY_TRA!$B$3:$BM$376,64, FALSE)</f>
        <v>59.1</v>
      </c>
      <c r="BE52" s="188">
        <f>VLOOKUP(A52,DEC2020_RESPONSERATE_COUNTY_TRA!$B$3:$BN$376,65, FALSE)</f>
        <v>59.2</v>
      </c>
      <c r="BF52" s="188">
        <f>VLOOKUP(A52,DEC2020_RESPONSERATE_COUNTY_TRA!$B$3:$BO$376,66, FALSE)</f>
        <v>59.3</v>
      </c>
      <c r="BG52" s="188">
        <f>VLOOKUP(A52,DEC2020_RESPONSERATE_COUNTY_TRA!$B$3:$BP$376,67, FALSE)</f>
        <v>59.3</v>
      </c>
      <c r="BH52" s="188">
        <f>VLOOKUP(A52,DEC2020_RESPONSERATE_COUNTY_TRA!$B$3:$BQ$376,68, FALSE)</f>
        <v>59.4</v>
      </c>
      <c r="BI52" s="188">
        <f>VLOOKUP(A52,DEC2020_RESPONSERATE_COUNTY_TRA!$B$3:$BR$376,69, FALSE)</f>
        <v>59.4</v>
      </c>
      <c r="BJ52" s="188">
        <f>VLOOKUP(A52,DEC2020_RESPONSERATE_COUNTY_TRA!$B$3:$BS$376,70, FALSE)</f>
        <v>59.4</v>
      </c>
      <c r="BK52" s="188">
        <f>VLOOKUP(A52,DEC2020_RESPONSERATE_COUNTY_TRA!$B$3:$BT$376,71, FALSE)</f>
        <v>59.4</v>
      </c>
      <c r="BL52" s="188">
        <f>VLOOKUP(A52,DEC2020_RESPONSERATE_COUNTY_TRA!$B$3:$BU$377,72, FALSE)</f>
        <v>59.5</v>
      </c>
      <c r="BM52" s="188">
        <f>VLOOKUP(A52,DEC2020_RESPONSERATE_COUNTY_TRA!$B$3:$BV$377,73, FALSE)</f>
        <v>59.5</v>
      </c>
      <c r="BN52" s="188">
        <f>VLOOKUP(A52,DEC2020_RESPONSERATE_COUNTY_TRA!$B$3:$BW$377,74, FALSE)</f>
        <v>59.5</v>
      </c>
      <c r="BO52" s="188">
        <f>VLOOKUP(A52,DEC2020_RESPONSERATE_COUNTY_TRA!$B$3:$BX$377,75, FALSE)</f>
        <v>59.6</v>
      </c>
      <c r="BP52" s="188">
        <f>VLOOKUP(A52,DEC2020_RESPONSERATE_COUNTY_TRA!$B$3:$BY$377,76, FALSE)</f>
        <v>59.7</v>
      </c>
      <c r="BQ52" s="188">
        <f>VLOOKUP(A52,DEC2020_RESPONSERATE_COUNTY_TRA!$B$3:$BZ$377,77, FALSE)</f>
        <v>59.7</v>
      </c>
      <c r="BR52" s="188">
        <f>VLOOKUP(A52,DEC2020_RESPONSERATE_COUNTY_TRA!$B$3:$CA$377,78, FALSE)</f>
        <v>59.9</v>
      </c>
      <c r="BS52" s="188">
        <f>VLOOKUP(A52,DEC2020_RESPONSERATE_COUNTY_TRA!$B$3:$CB$377,79, FALSE)</f>
        <v>59.9</v>
      </c>
      <c r="BT52" s="188">
        <f>VLOOKUP(A52,DEC2020_RESPONSERATE_COUNTY_TRA!$B$3:$CC$377,80, FALSE)</f>
        <v>59.9</v>
      </c>
      <c r="BU52" s="188">
        <f>VLOOKUP(A52,DEC2020_RESPONSERATE_COUNTY_TRA!$B$3:$CD$377,81, FALSE)</f>
        <v>60.1</v>
      </c>
      <c r="BV52" s="188">
        <f>VLOOKUP(A52,DEC2020_RESPONSERATE_COUNTY_TRA!$B$3:$CE$377,82, FALSE)</f>
        <v>60.2</v>
      </c>
      <c r="BW52" s="188">
        <f>VLOOKUP(A52,DEC2020_RESPONSERATE_COUNTY_TRA!$B$3:$CF$377,83, FALSE)</f>
        <v>60.3</v>
      </c>
      <c r="BX52" s="188">
        <f>VLOOKUP(A52,DEC2020_RESPONSERATE_COUNTY_TRA!$B$3:$CG$377,84, FALSE)</f>
        <v>60.3</v>
      </c>
      <c r="BY52" s="188">
        <f>VLOOKUP(A52,DEC2020_RESPONSERATE_COUNTY_TRA!$B$3:$CH$377,85, FALSE)</f>
        <v>60.4</v>
      </c>
      <c r="BZ52" s="188">
        <f>VLOOKUP(A52,DEC2020_RESPONSERATE_COUNTY_TRA!$B$3:$CI$377,85, FALSE)</f>
        <v>60.4</v>
      </c>
      <c r="CA52" s="188">
        <f>VLOOKUP(A52,DEC2020_RESPONSERATE_COUNTY_TRA!$B$3:$CJ$377,86, FALSE)</f>
        <v>60.7</v>
      </c>
      <c r="CB52" s="188">
        <f>VLOOKUP(A52,DEC2020_RESPONSERATE_COUNTY_TRA!$B$3:$CK$377,87, FALSE)</f>
        <v>60.8</v>
      </c>
      <c r="CC52" s="188">
        <f t="shared" si="1"/>
        <v>0</v>
      </c>
      <c r="CD52" s="41">
        <f t="shared" si="2"/>
        <v>5</v>
      </c>
    </row>
    <row r="53" spans="1:83" ht="29.4" thickBot="1" x14ac:dyDescent="0.35">
      <c r="A53" s="25" t="s">
        <v>497</v>
      </c>
      <c r="B53" s="25">
        <v>30013010800</v>
      </c>
      <c r="C53" s="26" t="s">
        <v>923</v>
      </c>
      <c r="D53" s="26">
        <v>59401</v>
      </c>
      <c r="E53" s="26"/>
      <c r="F53" s="97">
        <v>1891</v>
      </c>
      <c r="G53" s="105">
        <v>2.5418833044482957E-2</v>
      </c>
      <c r="H53" s="207">
        <v>0.12997746055597295</v>
      </c>
      <c r="I53" s="195">
        <v>40.1</v>
      </c>
      <c r="J53" s="27">
        <v>0</v>
      </c>
      <c r="K53" s="27">
        <f t="shared" si="3"/>
        <v>100</v>
      </c>
      <c r="L53" s="28">
        <f>VLOOKUP(A53,DEC2020_RESPONSERATE_COUNTY_TRA!$B$3:$I$376, 8, FALSE)</f>
        <v>35.700000000000003</v>
      </c>
      <c r="M53" s="28">
        <f>VLOOKUP(A53,DEC2020_RESPONSERATE_COUNTY_TRA!$B$3:$J$376, 9, FALSE)</f>
        <v>36.299999999999997</v>
      </c>
      <c r="N53" s="28">
        <f>VLOOKUP(A53,DEC2020_RESPONSERATE_COUNTY_TRA!$B$3:$K$376, 10, FALSE)</f>
        <v>37.4</v>
      </c>
      <c r="O53" s="28">
        <f>VLOOKUP(A53,DEC2020_RESPONSERATE_COUNTY_TRA!$B$3:$L$376, 11, FALSE)</f>
        <v>39.299999999999997</v>
      </c>
      <c r="P53" s="28">
        <f>VLOOKUP(A53,DEC2020_RESPONSERATE_COUNTY_TRA!$B$3:$M$376, 12, FALSE)</f>
        <v>41.1</v>
      </c>
      <c r="Q53" s="28">
        <f>VLOOKUP(A53,DEC2020_RESPONSERATE_COUNTY_TRA!$B$3:$N$376, 13, FALSE)</f>
        <v>41.5</v>
      </c>
      <c r="R53" s="28">
        <f>VLOOKUP(A53,DEC2020_RESPONSERATE_COUNTY_TRA!$B$3:$O$376, 14, FALSE)</f>
        <v>41.6</v>
      </c>
      <c r="S53" s="28">
        <f>VLOOKUP(A53,DEC2020_RESPONSERATE_COUNTY_TRA!$B$3:$P$376, 15, FALSE)</f>
        <v>41.8</v>
      </c>
      <c r="T53" s="28">
        <f>VLOOKUP(A53,DEC2020_RESPONSERATE_COUNTY_TRA!$B$3:$Q$376, 16, FALSE)</f>
        <v>42.4</v>
      </c>
      <c r="U53" s="28">
        <f>VLOOKUP(A53,DEC2020_RESPONSERATE_COUNTY_TRA!$B$3:$R$376, 17, FALSE)</f>
        <v>43.3</v>
      </c>
      <c r="V53" s="28">
        <f>VLOOKUP(A53,DEC2020_RESPONSERATE_COUNTY_TRA!$B$3:$S$376, 18, FALSE)</f>
        <v>43.4</v>
      </c>
      <c r="W53" s="28">
        <f>VLOOKUP(A53,DEC2020_RESPONSERATE_COUNTY_TRA!$B$3:$T$376, 19, FALSE)</f>
        <v>43.8</v>
      </c>
      <c r="X53" s="28">
        <f>VLOOKUP(A53,DEC2020_RESPONSERATE_COUNTY_TRA!$B$3:$U$376, 20, FALSE)</f>
        <v>44</v>
      </c>
      <c r="Y53" s="28">
        <f>VLOOKUP(A53,DEC2020_RESPONSERATE_COUNTY_TRA!$B$3:$V$376, 21, FALSE)</f>
        <v>44</v>
      </c>
      <c r="Z53" s="28">
        <f>VLOOKUP(A53,DEC2020_RESPONSERATE_COUNTY_TRA!$B$3:$W$376, 22, FALSE)</f>
        <v>44.4</v>
      </c>
      <c r="AA53" s="28">
        <f>VLOOKUP(A53,DEC2020_RESPONSERATE_COUNTY_TRA!$B$3:$X$376, 23, FALSE)</f>
        <v>44.6</v>
      </c>
      <c r="AB53" s="28">
        <f>VLOOKUP(A53,DEC2020_RESPONSERATE_COUNTY_TRA!$B$3:$Y$376, 24, FALSE)</f>
        <v>44.8</v>
      </c>
      <c r="AC53" s="28">
        <f>VLOOKUP(A53,DEC2020_RESPONSERATE_COUNTY_TRA!$B$3:$Z$376, 25, FALSE)</f>
        <v>45.4</v>
      </c>
      <c r="AD53" s="28">
        <f>VLOOKUP(A53,DEC2020_RESPONSERATE_COUNTY_TRA!$B$3:$AC$376, 26, FALSE)</f>
        <v>45.6</v>
      </c>
      <c r="AE53" s="28">
        <f>VLOOKUP(A53,DEC2020_RESPONSERATE_COUNTY_TRA!$B$3:$AD$376, 27, FALSE)</f>
        <v>45.7</v>
      </c>
      <c r="AF53" s="28">
        <f>VLOOKUP(A53,DEC2020_RESPONSERATE_COUNTY_TRA!$B$3:$AE$376, 28, FALSE)</f>
        <v>46.2</v>
      </c>
      <c r="AG53" s="28">
        <f>VLOOKUP(A53,DEC2020_RESPONSERATE_COUNTY_TRA!$B$3:$AF$376, 29, FALSE)</f>
        <v>48</v>
      </c>
      <c r="AH53" s="28">
        <f>VLOOKUP(A53,DEC2020_RESPONSERATE_COUNTY_TRA!$B$3:$AG$376, 30, FALSE)</f>
        <v>48.3</v>
      </c>
      <c r="AI53" s="28">
        <f>VLOOKUP(A53,DEC2020_RESPONSERATE_COUNTY_TRA!$B$3:$AF$376, 31, FALSE)</f>
        <v>48.4</v>
      </c>
      <c r="AJ53" s="28">
        <f>VLOOKUP(A53,DEC2020_RESPONSERATE_COUNTY_TRA!$B$3:$AG$376, 32, FALSE)</f>
        <v>48.9</v>
      </c>
      <c r="AK53" s="28">
        <f>VLOOKUP(A53,DEC2020_RESPONSERATE_COUNTY_TRA!$B$3:$CP$376, 33, FALSE)</f>
        <v>49.2</v>
      </c>
      <c r="AL53" s="28">
        <f>VLOOKUP(A53,DEC2020_RESPONSERATE_COUNTY_TRA!$B$3:$AR$376,43, FALSE)</f>
        <v>51.5</v>
      </c>
      <c r="AM53" s="28">
        <f>VLOOKUP(A53,DEC2020_RESPONSERATE_COUNTY_TRA!$B$3:$AS$376,44, FALSE)</f>
        <v>51.5</v>
      </c>
      <c r="AN53" s="28">
        <f>VLOOKUP(A53,DEC2020_RESPONSERATE_COUNTY_TRA!$B$3:$AW$376,48, FALSE)</f>
        <v>51.6</v>
      </c>
      <c r="AO53" s="28">
        <f>VLOOKUP(A53,DEC2020_RESPONSERATE_COUNTY_TRA!$B$3:$AX$376,49, FALSE)</f>
        <v>51.7</v>
      </c>
      <c r="AP53" s="28">
        <f>VLOOKUP(A53,DEC2020_RESPONSERATE_COUNTY_TRA!$B$3:$AY$376,49, FALSE)</f>
        <v>51.7</v>
      </c>
      <c r="AQ53" s="28">
        <f>VLOOKUP(A53,DEC2020_RESPONSERATE_COUNTY_TRA!$B$3:$AZ$376,50, FALSE)</f>
        <v>51.7</v>
      </c>
      <c r="AR53" s="28">
        <f>VLOOKUP(A53,DEC2020_RESPONSERATE_COUNTY_TRA!$B$3:$BA$376,51, FALSE)</f>
        <v>51.8</v>
      </c>
      <c r="AS53" s="28">
        <f>VLOOKUP(A53,DEC2020_RESPONSERATE_COUNTY_TRA!$B$3:$BB$376,53, FALSE)</f>
        <v>51.9</v>
      </c>
      <c r="AT53" s="28">
        <f>VLOOKUP(A53,DEC2020_RESPONSERATE_COUNTY_TRA!$B$3:$BC$376,54, FALSE)</f>
        <v>51.9</v>
      </c>
      <c r="AU53" s="28">
        <f>VLOOKUP(A53,DEC2020_RESPONSERATE_COUNTY_TRA!$B$3:$BD$376,55, FALSE)</f>
        <v>51.9</v>
      </c>
      <c r="AV53" s="28">
        <f>VLOOKUP(A53,DEC2020_RESPONSERATE_COUNTY_TRA!$B$3:$BE$376,56, FALSE)</f>
        <v>52</v>
      </c>
      <c r="AW53" s="28">
        <f>VLOOKUP(A53,DEC2020_RESPONSERATE_COUNTY_TRA!$B$3:$BF$376,57, FALSE)</f>
        <v>52</v>
      </c>
      <c r="AX53" s="28">
        <f>VLOOKUP(A53,DEC2020_RESPONSERATE_COUNTY_TRA!$B$3:$BG$376,58, FALSE)</f>
        <v>52.1</v>
      </c>
      <c r="AY53" s="28">
        <f>VLOOKUP(A53,DEC2020_RESPONSERATE_COUNTY_TRA!$B$3:$BH$376,59, FALSE)</f>
        <v>52.1</v>
      </c>
      <c r="AZ53" s="28">
        <f>VLOOKUP(A53,DEC2020_RESPONSERATE_COUNTY_TRA!$B$3:$BI$376,60, FALSE)</f>
        <v>52.2</v>
      </c>
      <c r="BA53" s="28">
        <f>VLOOKUP(A53,DEC2020_RESPONSERATE_COUNTY_TRA!$B$3:$BJ$376,61, FALSE)</f>
        <v>52.2</v>
      </c>
      <c r="BB53" s="28">
        <f>VLOOKUP(A53,DEC2020_RESPONSERATE_COUNTY_TRA!$B$3:$BK$376,62, FALSE)</f>
        <v>52.2</v>
      </c>
      <c r="BC53" s="28">
        <f>VLOOKUP(A53,DEC2020_RESPONSERATE_COUNTY_TRA!$B$3:$BL$376,63, FALSE)</f>
        <v>52.2</v>
      </c>
      <c r="BD53" s="28">
        <f>VLOOKUP(A53,DEC2020_RESPONSERATE_COUNTY_TRA!$B$3:$BM$376,64, FALSE)</f>
        <v>52.2</v>
      </c>
      <c r="BE53" s="28">
        <f>VLOOKUP(A53,DEC2020_RESPONSERATE_COUNTY_TRA!$B$3:$BN$376,65, FALSE)</f>
        <v>52.3</v>
      </c>
      <c r="BF53" s="28">
        <f>VLOOKUP(A53,DEC2020_RESPONSERATE_COUNTY_TRA!$B$3:$BO$376,66, FALSE)</f>
        <v>52.3</v>
      </c>
      <c r="BG53" s="28">
        <f>VLOOKUP(A53,DEC2020_RESPONSERATE_COUNTY_TRA!$B$3:$BP$376,67, FALSE)</f>
        <v>52.3</v>
      </c>
      <c r="BH53" s="28">
        <f>VLOOKUP(A53,DEC2020_RESPONSERATE_COUNTY_TRA!$B$3:$BQ$376,68, FALSE)</f>
        <v>52.3</v>
      </c>
      <c r="BI53" s="28">
        <f>VLOOKUP(A53,DEC2020_RESPONSERATE_COUNTY_TRA!$B$3:$BR$376,69, FALSE)</f>
        <v>52.3</v>
      </c>
      <c r="BJ53" s="28">
        <f>VLOOKUP(A53,DEC2020_RESPONSERATE_COUNTY_TRA!$B$3:$BS$376,70, FALSE)</f>
        <v>52.3</v>
      </c>
      <c r="BK53" s="28">
        <f>VLOOKUP(A53,DEC2020_RESPONSERATE_COUNTY_TRA!$B$3:$BT$376,71, FALSE)</f>
        <v>52.3</v>
      </c>
      <c r="BL53" s="28">
        <f>VLOOKUP(A53,DEC2020_RESPONSERATE_COUNTY_TRA!$B$3:$BU$377,72, FALSE)</f>
        <v>52.4</v>
      </c>
      <c r="BM53" s="28">
        <f>VLOOKUP(A53,DEC2020_RESPONSERATE_COUNTY_TRA!$B$3:$BV$377,73, FALSE)</f>
        <v>52.4</v>
      </c>
      <c r="BN53" s="28">
        <f>VLOOKUP(A53,DEC2020_RESPONSERATE_COUNTY_TRA!$B$3:$BW$377,74, FALSE)</f>
        <v>52.4</v>
      </c>
      <c r="BO53" s="28">
        <f>VLOOKUP(A53,DEC2020_RESPONSERATE_COUNTY_TRA!$B$3:$BX$377,75, FALSE)</f>
        <v>52.4</v>
      </c>
      <c r="BP53" s="28">
        <f>VLOOKUP(A53,DEC2020_RESPONSERATE_COUNTY_TRA!$B$3:$BY$377,76, FALSE)</f>
        <v>52.5</v>
      </c>
      <c r="BQ53" s="28">
        <f>VLOOKUP(A53,DEC2020_RESPONSERATE_COUNTY_TRA!$B$3:$BZ$377,77, FALSE)</f>
        <v>52.5</v>
      </c>
      <c r="BR53" s="28">
        <f>VLOOKUP(A53,DEC2020_RESPONSERATE_COUNTY_TRA!$B$3:$CA$377,78, FALSE)</f>
        <v>52.6</v>
      </c>
      <c r="BS53" s="28">
        <f>VLOOKUP(A53,DEC2020_RESPONSERATE_COUNTY_TRA!$B$3:$CB$377,79, FALSE)</f>
        <v>52.6</v>
      </c>
      <c r="BT53" s="28">
        <f>VLOOKUP(A53,DEC2020_RESPONSERATE_COUNTY_TRA!$B$3:$CC$377,80, FALSE)</f>
        <v>52.6</v>
      </c>
      <c r="BU53" s="28">
        <f>VLOOKUP(A53,DEC2020_RESPONSERATE_COUNTY_TRA!$B$3:$CD$377,81, FALSE)</f>
        <v>52.6</v>
      </c>
      <c r="BV53" s="28">
        <f>VLOOKUP(A53,DEC2020_RESPONSERATE_COUNTY_TRA!$B$3:$CE$377,82, FALSE)</f>
        <v>52.7</v>
      </c>
      <c r="BW53" s="28">
        <f>VLOOKUP(A53,DEC2020_RESPONSERATE_COUNTY_TRA!$B$3:$CF$377,83, FALSE)</f>
        <v>52.8</v>
      </c>
      <c r="BX53" s="28">
        <f>VLOOKUP(A53,DEC2020_RESPONSERATE_COUNTY_TRA!$B$3:$CG$377,84, FALSE)</f>
        <v>52.9</v>
      </c>
      <c r="BY53" s="28">
        <f>VLOOKUP(A53,DEC2020_RESPONSERATE_COUNTY_TRA!$B$3:$CH$377,85, FALSE)</f>
        <v>52.9</v>
      </c>
      <c r="BZ53" s="28">
        <f>VLOOKUP(A53,DEC2020_RESPONSERATE_COUNTY_TRA!$B$3:$CI$377,85, FALSE)</f>
        <v>52.9</v>
      </c>
      <c r="CA53" s="28">
        <f>VLOOKUP(A53,DEC2020_RESPONSERATE_COUNTY_TRA!$B$3:$CJ$377,86, FALSE)</f>
        <v>53.1</v>
      </c>
      <c r="CB53" s="28">
        <f>VLOOKUP(A53,DEC2020_RESPONSERATE_COUNTY_TRA!$B$3:$CK$377,87, FALSE)</f>
        <v>53.2</v>
      </c>
      <c r="CC53" s="28">
        <f t="shared" si="1"/>
        <v>0</v>
      </c>
      <c r="CD53" s="42">
        <f t="shared" si="2"/>
        <v>4</v>
      </c>
    </row>
    <row r="54" spans="1:83" ht="18" x14ac:dyDescent="0.35">
      <c r="A54" s="20" t="s">
        <v>17</v>
      </c>
      <c r="B54" s="5"/>
      <c r="C54" s="181" t="s">
        <v>17</v>
      </c>
      <c r="F54" s="180">
        <v>2914</v>
      </c>
      <c r="G54" s="199">
        <v>6.3563737408822513E-2</v>
      </c>
      <c r="I54" s="192">
        <v>40.9</v>
      </c>
      <c r="J54" s="91" t="s">
        <v>835</v>
      </c>
      <c r="K54" s="91" t="s">
        <v>835</v>
      </c>
      <c r="L54">
        <f>VLOOKUP(A54,DEC2020_RESPONSERATE_COUNTY_TRA!$B$3:$I$376, 8, FALSE)</f>
        <v>10.199999999999999</v>
      </c>
      <c r="M54">
        <f>VLOOKUP(A54,DEC2020_RESPONSERATE_COUNTY_TRA!$B$3:$J$376, 9, FALSE)</f>
        <v>11.3</v>
      </c>
      <c r="N54">
        <f>VLOOKUP(A54,DEC2020_RESPONSERATE_COUNTY_TRA!$B$3:$K$376, 10, FALSE)</f>
        <v>12.5</v>
      </c>
      <c r="O54">
        <f>VLOOKUP(A54,DEC2020_RESPONSERATE_COUNTY_TRA!$B$3:$L$376, 11, FALSE)</f>
        <v>14.3</v>
      </c>
      <c r="P54">
        <f>VLOOKUP(A54,DEC2020_RESPONSERATE_COUNTY_TRA!$B$3:$M$376, 12, FALSE)</f>
        <v>16.899999999999999</v>
      </c>
      <c r="Q54" s="61">
        <f>VLOOKUP(A54,DEC2020_RESPONSERATE_COUNTY_TRA!$B$3:$N$376, 13, FALSE)</f>
        <v>17.399999999999999</v>
      </c>
      <c r="R54">
        <f>VLOOKUP(A54,DEC2020_RESPONSERATE_COUNTY_TRA!$B$3:$O$376, 14, FALSE)</f>
        <v>17.7</v>
      </c>
      <c r="S54">
        <f>VLOOKUP(A54,DEC2020_RESPONSERATE_COUNTY_TRA!$B$3:$P$376, 15, FALSE)</f>
        <v>17.899999999999999</v>
      </c>
      <c r="T54">
        <f>VLOOKUP(A54,DEC2020_RESPONSERATE_COUNTY_TRA!$B$3:$Q$376, 16, FALSE)</f>
        <v>18.399999999999999</v>
      </c>
      <c r="U54" s="61">
        <f>VLOOKUP(A54,DEC2020_RESPONSERATE_COUNTY_TRA!$B$3:$R$376, 17, FALSE)</f>
        <v>19.2</v>
      </c>
      <c r="V54" s="61">
        <f>VLOOKUP(A54,DEC2020_RESPONSERATE_COUNTY_TRA!$B$3:$S$376, 18, FALSE)</f>
        <v>19.399999999999999</v>
      </c>
      <c r="W54" s="61">
        <f>VLOOKUP(A54,DEC2020_RESPONSERATE_COUNTY_TRA!$B$3:$T$376, 19, FALSE)</f>
        <v>19.8</v>
      </c>
      <c r="X54" s="61">
        <f>VLOOKUP(A54,DEC2020_RESPONSERATE_COUNTY_TRA!$B$3:$U$376, 20, FALSE)</f>
        <v>20</v>
      </c>
      <c r="Y54" s="61">
        <f>VLOOKUP(A54,DEC2020_RESPONSERATE_COUNTY_TRA!$B$3:$V$376, 21, FALSE)</f>
        <v>20.3</v>
      </c>
      <c r="Z54" s="61">
        <f>VLOOKUP(A54,DEC2020_RESPONSERATE_COUNTY_TRA!$B$3:$W$376, 22, FALSE)</f>
        <v>21.1</v>
      </c>
      <c r="AA54" s="61">
        <f>VLOOKUP(A54,DEC2020_RESPONSERATE_COUNTY_TRA!$B$3:$X$376, 23, FALSE)</f>
        <v>21.2</v>
      </c>
      <c r="AB54" s="61">
        <f>VLOOKUP(A54,DEC2020_RESPONSERATE_COUNTY_TRA!$B$3:$Y$376, 24, FALSE)</f>
        <v>21.3</v>
      </c>
      <c r="AC54" s="61">
        <f>VLOOKUP(A54,DEC2020_RESPONSERATE_COUNTY_TRA!$B$3:$Z$376, 25, FALSE)</f>
        <v>22</v>
      </c>
      <c r="AD54" s="61">
        <f>VLOOKUP(A54,DEC2020_RESPONSERATE_COUNTY_TRA!$B$3:$AC$376, 26, FALSE)</f>
        <v>22</v>
      </c>
      <c r="AE54" s="188">
        <f>VLOOKUP(A54,DEC2020_RESPONSERATE_COUNTY_TRA!$B$3:$AD$376, 27, FALSE)</f>
        <v>22.1</v>
      </c>
      <c r="AF54" s="188">
        <f>VLOOKUP(A54,DEC2020_RESPONSERATE_COUNTY_TRA!$B$3:$AE$376, 28, FALSE)</f>
        <v>22.3</v>
      </c>
      <c r="AG54" s="188">
        <f>VLOOKUP(A54,DEC2020_RESPONSERATE_COUNTY_TRA!$B$3:$AF$376, 29, FALSE)</f>
        <v>22.6</v>
      </c>
      <c r="AH54" s="188">
        <f>VLOOKUP(A54,DEC2020_RESPONSERATE_COUNTY_TRA!$B$3:$AG$376, 30, FALSE)</f>
        <v>22.6</v>
      </c>
      <c r="AI54" s="188">
        <f>VLOOKUP(A54,DEC2020_RESPONSERATE_COUNTY_TRA!$B$3:$AF$376, 31, FALSE)</f>
        <v>22.8</v>
      </c>
      <c r="AJ54" s="188">
        <f>VLOOKUP(A54,DEC2020_RESPONSERATE_COUNTY_TRA!$B$3:$AG$376, 32, FALSE)</f>
        <v>23.1</v>
      </c>
      <c r="AK54" s="188">
        <f>VLOOKUP(A54,DEC2020_RESPONSERATE_COUNTY_TRA!$B$3:$CP$376, 33, FALSE)</f>
        <v>23.2</v>
      </c>
      <c r="AL54" s="188">
        <f>VLOOKUP(A54,DEC2020_RESPONSERATE_COUNTY_TRA!$B$3:$AR$376,43, FALSE)</f>
        <v>24.3</v>
      </c>
      <c r="AM54" s="188">
        <f>VLOOKUP(A54,DEC2020_RESPONSERATE_COUNTY_TRA!$B$3:$AS$376,44, FALSE)</f>
        <v>24.3</v>
      </c>
      <c r="AN54" s="188">
        <f>VLOOKUP(A54,DEC2020_RESPONSERATE_COUNTY_TRA!$B$3:$AW$376,48, FALSE)</f>
        <v>24.8</v>
      </c>
      <c r="AO54" s="188">
        <f>VLOOKUP(A54,DEC2020_RESPONSERATE_COUNTY_TRA!$B$3:$AX$376,49, FALSE)</f>
        <v>24.8</v>
      </c>
      <c r="AP54" s="188">
        <f>VLOOKUP(A54,DEC2020_RESPONSERATE_COUNTY_TRA!$B$3:$AY$376,49, FALSE)</f>
        <v>24.8</v>
      </c>
      <c r="AQ54" s="188">
        <f>VLOOKUP(A54,DEC2020_RESPONSERATE_COUNTY_TRA!$B$3:$AZ$376,50, FALSE)</f>
        <v>24.8</v>
      </c>
      <c r="AR54" s="188">
        <f>VLOOKUP(A54,DEC2020_RESPONSERATE_COUNTY_TRA!$B$3:$BA$376,51, FALSE)</f>
        <v>24.8</v>
      </c>
      <c r="AS54" s="188">
        <f>VLOOKUP(A54,DEC2020_RESPONSERATE_COUNTY_TRA!$B$3:$BB$376,53, FALSE)</f>
        <v>24.8</v>
      </c>
      <c r="AT54" s="188">
        <f>VLOOKUP(A54,DEC2020_RESPONSERATE_COUNTY_TRA!$B$3:$BC$376,54, FALSE)</f>
        <v>24.8</v>
      </c>
      <c r="AU54" s="188">
        <f>VLOOKUP(A54,DEC2020_RESPONSERATE_COUNTY_TRA!$B$3:$BD$376,55, FALSE)</f>
        <v>24.9</v>
      </c>
      <c r="AV54" s="188">
        <f>VLOOKUP(A54,DEC2020_RESPONSERATE_COUNTY_TRA!$B$3:$BE$376,56, FALSE)</f>
        <v>25</v>
      </c>
      <c r="AW54" s="188">
        <f>VLOOKUP(A54,DEC2020_RESPONSERATE_COUNTY_TRA!$B$3:$BF$376,57, FALSE)</f>
        <v>25.1</v>
      </c>
      <c r="AX54" s="188">
        <f>VLOOKUP(A54,DEC2020_RESPONSERATE_COUNTY_TRA!$B$3:$BG$376,58, FALSE)</f>
        <v>41.7</v>
      </c>
      <c r="AY54" s="188">
        <f>VLOOKUP(A54,DEC2020_RESPONSERATE_COUNTY_TRA!$B$3:$BH$376,59, FALSE)</f>
        <v>41.7</v>
      </c>
      <c r="AZ54" s="188">
        <f>VLOOKUP(A54,DEC2020_RESPONSERATE_COUNTY_TRA!$B$3:$BI$376,60, FALSE)</f>
        <v>41.8</v>
      </c>
      <c r="BA54" s="188">
        <f>VLOOKUP(A54,DEC2020_RESPONSERATE_COUNTY_TRA!$B$3:$BJ$376,61, FALSE)</f>
        <v>41.9</v>
      </c>
      <c r="BB54" s="188">
        <f>VLOOKUP(A54,DEC2020_RESPONSERATE_COUNTY_TRA!$B$3:$BK$376,62, FALSE)</f>
        <v>41.9</v>
      </c>
      <c r="BC54" s="188">
        <f>VLOOKUP(A54,DEC2020_RESPONSERATE_COUNTY_TRA!$B$3:$BL$376,63, FALSE)</f>
        <v>42.1</v>
      </c>
      <c r="BD54" s="188">
        <f>VLOOKUP(A54,DEC2020_RESPONSERATE_COUNTY_TRA!$B$3:$BM$376,64, FALSE)</f>
        <v>42.3</v>
      </c>
      <c r="BE54" s="188">
        <f>VLOOKUP(A54,DEC2020_RESPONSERATE_COUNTY_TRA!$B$3:$BN$376,65, FALSE)</f>
        <v>42.4</v>
      </c>
      <c r="BF54" s="188">
        <f>VLOOKUP(A54,DEC2020_RESPONSERATE_COUNTY_TRA!$B$3:$BO$376,66, FALSE)</f>
        <v>42.5</v>
      </c>
      <c r="BG54" s="188">
        <f>VLOOKUP(A54,DEC2020_RESPONSERATE_COUNTY_TRA!$B$3:$BP$376,67, FALSE)</f>
        <v>42.6</v>
      </c>
      <c r="BH54" s="188">
        <f>VLOOKUP(A54,DEC2020_RESPONSERATE_COUNTY_TRA!$B$3:$BQ$376,68, FALSE)</f>
        <v>42.7</v>
      </c>
      <c r="BI54" s="188">
        <f>VLOOKUP(A54,DEC2020_RESPONSERATE_COUNTY_TRA!$B$3:$BR$376,69, FALSE)</f>
        <v>42.8</v>
      </c>
      <c r="BJ54" s="188">
        <f>VLOOKUP(A54,DEC2020_RESPONSERATE_COUNTY_TRA!$B$3:$BS$376,70, FALSE)</f>
        <v>42.9</v>
      </c>
      <c r="BK54" s="188">
        <f>VLOOKUP(A54,DEC2020_RESPONSERATE_COUNTY_TRA!$B$3:$BT$376,71, FALSE)</f>
        <v>42.9</v>
      </c>
      <c r="BL54" s="188">
        <f>VLOOKUP(A54,DEC2020_RESPONSERATE_COUNTY_TRA!$B$3:$BU$377,72, FALSE)</f>
        <v>43</v>
      </c>
      <c r="BM54" s="188">
        <f>VLOOKUP(A54,DEC2020_RESPONSERATE_COUNTY_TRA!$B$3:$BV$377,73, FALSE)</f>
        <v>43.1</v>
      </c>
      <c r="BN54" s="188">
        <f>VLOOKUP(A54,DEC2020_RESPONSERATE_COUNTY_TRA!$B$3:$BW$377,74, FALSE)</f>
        <v>43.2</v>
      </c>
      <c r="BO54" s="188">
        <f>VLOOKUP(A54,DEC2020_RESPONSERATE_COUNTY_TRA!$B$3:$BX$377,75, FALSE)</f>
        <v>43.3</v>
      </c>
      <c r="BP54" s="188">
        <f>VLOOKUP(A54,DEC2020_RESPONSERATE_COUNTY_TRA!$B$3:$BY$377,76, FALSE)</f>
        <v>43.4</v>
      </c>
      <c r="BQ54" s="188">
        <f>VLOOKUP(A54,DEC2020_RESPONSERATE_COUNTY_TRA!$B$3:$BZ$377,77, FALSE)</f>
        <v>43.4</v>
      </c>
      <c r="BR54" s="188">
        <f>VLOOKUP(A54,DEC2020_RESPONSERATE_COUNTY_TRA!$B$3:$CA$377,78, FALSE)</f>
        <v>43.5</v>
      </c>
      <c r="BS54" s="188">
        <f>VLOOKUP(A54,DEC2020_RESPONSERATE_COUNTY_TRA!$B$3:$CB$377,79, FALSE)</f>
        <v>43.5</v>
      </c>
      <c r="BT54" s="188">
        <f>VLOOKUP(A54,DEC2020_RESPONSERATE_COUNTY_TRA!$B$3:$CC$377,80, FALSE)</f>
        <v>43.5</v>
      </c>
      <c r="BU54" s="188">
        <f>VLOOKUP(A54,DEC2020_RESPONSERATE_COUNTY_TRA!$B$3:$CD$377,81, FALSE)</f>
        <v>43.7</v>
      </c>
      <c r="BV54" s="188">
        <f>VLOOKUP(A54,DEC2020_RESPONSERATE_COUNTY_TRA!$B$3:$CE$377,82, FALSE)</f>
        <v>43.8</v>
      </c>
      <c r="BW54" s="188">
        <f>VLOOKUP(A54,DEC2020_RESPONSERATE_COUNTY_TRA!$B$3:$CF$377,83, FALSE)</f>
        <v>43.8</v>
      </c>
      <c r="BX54" s="188">
        <f>VLOOKUP(A54,DEC2020_RESPONSERATE_COUNTY_TRA!$B$3:$CG$377,84, FALSE)</f>
        <v>43.9</v>
      </c>
      <c r="BY54" s="188">
        <f>VLOOKUP(A54,DEC2020_RESPONSERATE_COUNTY_TRA!$B$3:$CH$377,85, FALSE)</f>
        <v>43.9</v>
      </c>
      <c r="BZ54" s="188">
        <f>VLOOKUP(A54,DEC2020_RESPONSERATE_COUNTY_TRA!$B$3:$CI$377,85, FALSE)</f>
        <v>43.9</v>
      </c>
      <c r="CA54" s="188">
        <f>VLOOKUP(A54,DEC2020_RESPONSERATE_COUNTY_TRA!$B$3:$CJ$377,86, FALSE)</f>
        <v>44</v>
      </c>
      <c r="CB54" s="188">
        <f>VLOOKUP(A54,DEC2020_RESPONSERATE_COUNTY_TRA!$B$3:$CK$377,87, FALSE)</f>
        <v>44</v>
      </c>
      <c r="CC54" s="188">
        <f t="shared" si="1"/>
        <v>0</v>
      </c>
      <c r="CD54" s="41">
        <f t="shared" si="2"/>
        <v>3</v>
      </c>
    </row>
    <row r="55" spans="1:83" ht="28.8" x14ac:dyDescent="0.3">
      <c r="A55" s="16" t="s">
        <v>499</v>
      </c>
      <c r="B55" s="5">
        <v>30015010200</v>
      </c>
      <c r="C55" s="17" t="s">
        <v>925</v>
      </c>
      <c r="D55" s="17" t="s">
        <v>1273</v>
      </c>
      <c r="E55" s="17"/>
      <c r="F55" s="95">
        <v>1133</v>
      </c>
      <c r="G55" s="103">
        <v>0.12705272255834055</v>
      </c>
      <c r="H55" s="205">
        <v>2.0283018867924527E-2</v>
      </c>
      <c r="I55" s="193">
        <v>44.8</v>
      </c>
      <c r="J55" s="48">
        <v>84.4</v>
      </c>
      <c r="K55" s="18">
        <f t="shared" si="3"/>
        <v>15.599999999999994</v>
      </c>
      <c r="L55" s="19">
        <f>VLOOKUP(A55,DEC2020_RESPONSERATE_COUNTY_TRA!$B$3:$I$376, 8, FALSE)</f>
        <v>6.9</v>
      </c>
      <c r="M55" s="19">
        <f>VLOOKUP(A55,DEC2020_RESPONSERATE_COUNTY_TRA!$B$3:$J$376, 9, FALSE)</f>
        <v>8.5</v>
      </c>
      <c r="N55" s="19">
        <f>VLOOKUP(A55,DEC2020_RESPONSERATE_COUNTY_TRA!$B$3:$K$376, 10, FALSE)</f>
        <v>9.6</v>
      </c>
      <c r="O55" s="19">
        <f>VLOOKUP(A55,DEC2020_RESPONSERATE_COUNTY_TRA!$B$3:$L$376, 11, FALSE)</f>
        <v>11.8</v>
      </c>
      <c r="P55" s="19">
        <f>VLOOKUP(A55,DEC2020_RESPONSERATE_COUNTY_TRA!$B$3:$M$376, 12, FALSE)</f>
        <v>14.8</v>
      </c>
      <c r="Q55" s="19">
        <f>VLOOKUP(A55,DEC2020_RESPONSERATE_COUNTY_TRA!$B$3:$N$376, 13, FALSE)</f>
        <v>15.6</v>
      </c>
      <c r="R55" s="19">
        <f>VLOOKUP(A55,DEC2020_RESPONSERATE_COUNTY_TRA!$B$3:$O$376, 14, FALSE)</f>
        <v>15.7</v>
      </c>
      <c r="S55" s="19">
        <f>VLOOKUP(A55,DEC2020_RESPONSERATE_COUNTY_TRA!$B$3:$P$376, 15, FALSE)</f>
        <v>16</v>
      </c>
      <c r="T55" s="19">
        <f>VLOOKUP(A55,DEC2020_RESPONSERATE_COUNTY_TRA!$B$3:$Q$376, 16, FALSE)</f>
        <v>16.600000000000001</v>
      </c>
      <c r="U55" s="19">
        <f>VLOOKUP(A55,DEC2020_RESPONSERATE_COUNTY_TRA!$B$3:$R$376, 17, FALSE)</f>
        <v>17.8</v>
      </c>
      <c r="V55" s="19">
        <f>VLOOKUP(A55,DEC2020_RESPONSERATE_COUNTY_TRA!$B$3:$S$376, 18, FALSE)</f>
        <v>18</v>
      </c>
      <c r="W55" s="19">
        <f>VLOOKUP(A55,DEC2020_RESPONSERATE_COUNTY_TRA!$B$3:$T$376, 19, FALSE)</f>
        <v>18.8</v>
      </c>
      <c r="X55" s="19">
        <f>VLOOKUP(A55,DEC2020_RESPONSERATE_COUNTY_TRA!$B$3:$U$376, 20, FALSE)</f>
        <v>19.2</v>
      </c>
      <c r="Y55" s="19">
        <f>VLOOKUP(A55,DEC2020_RESPONSERATE_COUNTY_TRA!$B$3:$V$376, 21, FALSE)</f>
        <v>19.399999999999999</v>
      </c>
      <c r="Z55" s="19">
        <f>VLOOKUP(A55,DEC2020_RESPONSERATE_COUNTY_TRA!$B$3:$W$376, 22, FALSE)</f>
        <v>20.3</v>
      </c>
      <c r="AA55" s="19">
        <f>VLOOKUP(A55,DEC2020_RESPONSERATE_COUNTY_TRA!$B$3:$X$376, 23, FALSE)</f>
        <v>20.6</v>
      </c>
      <c r="AB55" s="19">
        <f>VLOOKUP(A55,DEC2020_RESPONSERATE_COUNTY_TRA!$B$3:$Y$376, 24, FALSE)</f>
        <v>20.7</v>
      </c>
      <c r="AC55" s="19">
        <f>VLOOKUP(A55,DEC2020_RESPONSERATE_COUNTY_TRA!$B$3:$Z$376, 25, FALSE)</f>
        <v>21.8</v>
      </c>
      <c r="AD55" s="19">
        <f>VLOOKUP(A55,DEC2020_RESPONSERATE_COUNTY_TRA!$B$3:$AC$376, 26, FALSE)</f>
        <v>21.8</v>
      </c>
      <c r="AE55" s="19">
        <f>VLOOKUP(A55,DEC2020_RESPONSERATE_COUNTY_TRA!$B$3:$AD$376, 27, FALSE)</f>
        <v>21.9</v>
      </c>
      <c r="AF55" s="19">
        <f>VLOOKUP(A55,DEC2020_RESPONSERATE_COUNTY_TRA!$B$3:$AE$376, 28, FALSE)</f>
        <v>22.1</v>
      </c>
      <c r="AG55" s="19">
        <f>VLOOKUP(A55,DEC2020_RESPONSERATE_COUNTY_TRA!$B$3:$AF$376, 29, FALSE)</f>
        <v>22.4</v>
      </c>
      <c r="AH55" s="19">
        <f>VLOOKUP(A55,DEC2020_RESPONSERATE_COUNTY_TRA!$B$3:$AG$376, 30, FALSE)</f>
        <v>22.4</v>
      </c>
      <c r="AI55" s="19">
        <f>VLOOKUP(A55,DEC2020_RESPONSERATE_COUNTY_TRA!$B$3:$AF$376, 31, FALSE)</f>
        <v>22.6</v>
      </c>
      <c r="AJ55" s="19">
        <f>VLOOKUP(A55,DEC2020_RESPONSERATE_COUNTY_TRA!$B$3:$AG$376, 32, FALSE)</f>
        <v>22.9</v>
      </c>
      <c r="AK55" s="19">
        <f>VLOOKUP(A55,DEC2020_RESPONSERATE_COUNTY_TRA!$B$3:$CP$376, 33, FALSE)</f>
        <v>23</v>
      </c>
      <c r="AL55" s="19">
        <f>VLOOKUP(A55,DEC2020_RESPONSERATE_COUNTY_TRA!$B$3:$AR$376,43, FALSE)</f>
        <v>23.8</v>
      </c>
      <c r="AM55" s="19">
        <f>VLOOKUP(A55,DEC2020_RESPONSERATE_COUNTY_TRA!$B$3:$AS$376,44, FALSE)</f>
        <v>23.8</v>
      </c>
      <c r="AN55" s="19">
        <f>VLOOKUP(A55,DEC2020_RESPONSERATE_COUNTY_TRA!$B$3:$AW$376,48, FALSE)</f>
        <v>24.1</v>
      </c>
      <c r="AO55" s="19">
        <f>VLOOKUP(A55,DEC2020_RESPONSERATE_COUNTY_TRA!$B$3:$AX$376,49, FALSE)</f>
        <v>24.2</v>
      </c>
      <c r="AP55" s="19">
        <f>VLOOKUP(A55,DEC2020_RESPONSERATE_COUNTY_TRA!$B$3:$AY$376,49, FALSE)</f>
        <v>24.2</v>
      </c>
      <c r="AQ55" s="19">
        <f>VLOOKUP(A55,DEC2020_RESPONSERATE_COUNTY_TRA!$B$3:$AZ$376,50, FALSE)</f>
        <v>24.2</v>
      </c>
      <c r="AR55" s="19">
        <f>VLOOKUP(A55,DEC2020_RESPONSERATE_COUNTY_TRA!$B$3:$BA$376,51, FALSE)</f>
        <v>24.2</v>
      </c>
      <c r="AS55" s="19">
        <f>VLOOKUP(A55,DEC2020_RESPONSERATE_COUNTY_TRA!$B$3:$BB$376,53, FALSE)</f>
        <v>24.2</v>
      </c>
      <c r="AT55" s="19">
        <f>VLOOKUP(A55,DEC2020_RESPONSERATE_COUNTY_TRA!$B$3:$BC$376,54, FALSE)</f>
        <v>24.2</v>
      </c>
      <c r="AU55" s="19">
        <f>VLOOKUP(A55,DEC2020_RESPONSERATE_COUNTY_TRA!$B$3:$BD$376,55, FALSE)</f>
        <v>24.4</v>
      </c>
      <c r="AV55" s="19">
        <f>VLOOKUP(A55,DEC2020_RESPONSERATE_COUNTY_TRA!$B$3:$BE$376,56, FALSE)</f>
        <v>24.5</v>
      </c>
      <c r="AW55" s="19">
        <f>VLOOKUP(A55,DEC2020_RESPONSERATE_COUNTY_TRA!$B$3:$BF$376,57, FALSE)</f>
        <v>24.5</v>
      </c>
      <c r="AX55" s="19">
        <f>VLOOKUP(A55,DEC2020_RESPONSERATE_COUNTY_TRA!$B$3:$BG$376,58, FALSE)</f>
        <v>47.7</v>
      </c>
      <c r="AY55" s="19">
        <f>VLOOKUP(A55,DEC2020_RESPONSERATE_COUNTY_TRA!$B$3:$BH$376,59, FALSE)</f>
        <v>47.8</v>
      </c>
      <c r="AZ55" s="19">
        <f>VLOOKUP(A55,DEC2020_RESPONSERATE_COUNTY_TRA!$B$3:$BI$376,60, FALSE)</f>
        <v>47.9</v>
      </c>
      <c r="BA55" s="19">
        <f>VLOOKUP(A55,DEC2020_RESPONSERATE_COUNTY_TRA!$B$3:$BJ$376,61, FALSE)</f>
        <v>48.1</v>
      </c>
      <c r="BB55" s="19">
        <f>VLOOKUP(A55,DEC2020_RESPONSERATE_COUNTY_TRA!$B$3:$BK$376,62, FALSE)</f>
        <v>48.2</v>
      </c>
      <c r="BC55" s="19">
        <f>VLOOKUP(A55,DEC2020_RESPONSERATE_COUNTY_TRA!$B$3:$BL$376,63, FALSE)</f>
        <v>48.2</v>
      </c>
      <c r="BD55" s="19">
        <f>VLOOKUP(A55,DEC2020_RESPONSERATE_COUNTY_TRA!$B$3:$BM$376,64, FALSE)</f>
        <v>48.3</v>
      </c>
      <c r="BE55" s="19">
        <f>VLOOKUP(A55,DEC2020_RESPONSERATE_COUNTY_TRA!$B$3:$BN$376,65, FALSE)</f>
        <v>48.3</v>
      </c>
      <c r="BF55" s="19">
        <f>VLOOKUP(A55,DEC2020_RESPONSERATE_COUNTY_TRA!$B$3:$BO$376,66, FALSE)</f>
        <v>48.4</v>
      </c>
      <c r="BG55" s="19">
        <f>VLOOKUP(A55,DEC2020_RESPONSERATE_COUNTY_TRA!$B$3:$BP$376,67, FALSE)</f>
        <v>48.6</v>
      </c>
      <c r="BH55" s="19">
        <f>VLOOKUP(A55,DEC2020_RESPONSERATE_COUNTY_TRA!$B$3:$BQ$376,68, FALSE)</f>
        <v>48.7</v>
      </c>
      <c r="BI55" s="19">
        <f>VLOOKUP(A55,DEC2020_RESPONSERATE_COUNTY_TRA!$B$3:$BR$376,69, FALSE)</f>
        <v>48.8</v>
      </c>
      <c r="BJ55" s="19">
        <f>VLOOKUP(A55,DEC2020_RESPONSERATE_COUNTY_TRA!$B$3:$BS$376,70, FALSE)</f>
        <v>49</v>
      </c>
      <c r="BK55" s="19">
        <f>VLOOKUP(A55,DEC2020_RESPONSERATE_COUNTY_TRA!$B$3:$BT$376,71, FALSE)</f>
        <v>49</v>
      </c>
      <c r="BL55" s="19">
        <f>VLOOKUP(A55,DEC2020_RESPONSERATE_COUNTY_TRA!$B$3:$BU$377,72, FALSE)</f>
        <v>49.1</v>
      </c>
      <c r="BM55" s="19">
        <f>VLOOKUP(A55,DEC2020_RESPONSERATE_COUNTY_TRA!$B$3:$BV$377,73, FALSE)</f>
        <v>49.2</v>
      </c>
      <c r="BN55" s="19">
        <f>VLOOKUP(A55,DEC2020_RESPONSERATE_COUNTY_TRA!$B$3:$BW$377,74, FALSE)</f>
        <v>49.3</v>
      </c>
      <c r="BO55" s="19">
        <f>VLOOKUP(A55,DEC2020_RESPONSERATE_COUNTY_TRA!$B$3:$BX$377,75, FALSE)</f>
        <v>49.3</v>
      </c>
      <c r="BP55" s="19">
        <f>VLOOKUP(A55,DEC2020_RESPONSERATE_COUNTY_TRA!$B$3:$BY$377,76, FALSE)</f>
        <v>49.5</v>
      </c>
      <c r="BQ55" s="19">
        <f>VLOOKUP(A55,DEC2020_RESPONSERATE_COUNTY_TRA!$B$3:$BZ$377,77, FALSE)</f>
        <v>49.5</v>
      </c>
      <c r="BR55" s="19">
        <f>VLOOKUP(A55,DEC2020_RESPONSERATE_COUNTY_TRA!$B$3:$CA$377,78, FALSE)</f>
        <v>49.5</v>
      </c>
      <c r="BS55" s="19">
        <f>VLOOKUP(A55,DEC2020_RESPONSERATE_COUNTY_TRA!$B$3:$CB$377,79, FALSE)</f>
        <v>49.6</v>
      </c>
      <c r="BT55" s="19">
        <f>VLOOKUP(A55,DEC2020_RESPONSERATE_COUNTY_TRA!$B$3:$CC$377,80, FALSE)</f>
        <v>49.6</v>
      </c>
      <c r="BU55" s="19">
        <f>VLOOKUP(A55,DEC2020_RESPONSERATE_COUNTY_TRA!$B$3:$CD$377,81, FALSE)</f>
        <v>49.9</v>
      </c>
      <c r="BV55" s="19">
        <f>VLOOKUP(A55,DEC2020_RESPONSERATE_COUNTY_TRA!$B$3:$CE$377,82, FALSE)</f>
        <v>49.9</v>
      </c>
      <c r="BW55" s="19">
        <f>VLOOKUP(A55,DEC2020_RESPONSERATE_COUNTY_TRA!$B$3:$CF$377,83, FALSE)</f>
        <v>50.1</v>
      </c>
      <c r="BX55" s="19">
        <f>VLOOKUP(A55,DEC2020_RESPONSERATE_COUNTY_TRA!$B$3:$CG$377,84, FALSE)</f>
        <v>50.1</v>
      </c>
      <c r="BY55" s="19">
        <f>VLOOKUP(A55,DEC2020_RESPONSERATE_COUNTY_TRA!$B$3:$CH$377,85, FALSE)</f>
        <v>50.1</v>
      </c>
      <c r="BZ55" s="19">
        <f>VLOOKUP(A55,DEC2020_RESPONSERATE_COUNTY_TRA!$B$3:$CI$377,85, FALSE)</f>
        <v>50.1</v>
      </c>
      <c r="CA55" s="19">
        <f>VLOOKUP(A55,DEC2020_RESPONSERATE_COUNTY_TRA!$B$3:$CJ$377,86, FALSE)</f>
        <v>50.2</v>
      </c>
      <c r="CB55" s="19">
        <f>VLOOKUP(A55,DEC2020_RESPONSERATE_COUNTY_TRA!$B$3:$CK$377,87, FALSE)</f>
        <v>50.2</v>
      </c>
      <c r="CC55" s="19">
        <f t="shared" si="1"/>
        <v>0</v>
      </c>
      <c r="CD55" s="41">
        <f t="shared" si="2"/>
        <v>4</v>
      </c>
      <c r="CE55" s="45" t="s">
        <v>836</v>
      </c>
    </row>
    <row r="56" spans="1:83" ht="29.4" thickBot="1" x14ac:dyDescent="0.35">
      <c r="A56" s="21" t="s">
        <v>501</v>
      </c>
      <c r="B56" s="21">
        <v>30015010300</v>
      </c>
      <c r="C56" s="43" t="s">
        <v>924</v>
      </c>
      <c r="D56" s="43" t="s">
        <v>1274</v>
      </c>
      <c r="E56" s="43"/>
      <c r="F56" s="98">
        <v>1781</v>
      </c>
      <c r="G56" s="106">
        <v>0.17711962833914052</v>
      </c>
      <c r="H56" s="210">
        <v>0.3224311801580812</v>
      </c>
      <c r="I56" s="196">
        <v>39.299999999999997</v>
      </c>
      <c r="J56" s="49">
        <v>67.400000000000006</v>
      </c>
      <c r="K56" s="23">
        <f t="shared" si="3"/>
        <v>32.599999999999994</v>
      </c>
      <c r="L56" s="24">
        <f>VLOOKUP(A56,DEC2020_RESPONSERATE_COUNTY_TRA!$B$3:$I$376, 8, FALSE)</f>
        <v>12.4</v>
      </c>
      <c r="M56" s="24">
        <f>VLOOKUP(A56,DEC2020_RESPONSERATE_COUNTY_TRA!$B$3:$J$376, 9, FALSE)</f>
        <v>13.1</v>
      </c>
      <c r="N56" s="24">
        <f>VLOOKUP(A56,DEC2020_RESPONSERATE_COUNTY_TRA!$B$3:$K$376, 10, FALSE)</f>
        <v>14.4</v>
      </c>
      <c r="O56" s="24">
        <f>VLOOKUP(A56,DEC2020_RESPONSERATE_COUNTY_TRA!$B$3:$L$376, 11, FALSE)</f>
        <v>15.8</v>
      </c>
      <c r="P56" s="24">
        <f>VLOOKUP(A56,DEC2020_RESPONSERATE_COUNTY_TRA!$B$3:$M$376, 12, FALSE)</f>
        <v>18.2</v>
      </c>
      <c r="Q56" s="24">
        <f>VLOOKUP(A56,DEC2020_RESPONSERATE_COUNTY_TRA!$B$3:$N$376, 13, FALSE)</f>
        <v>18.600000000000001</v>
      </c>
      <c r="R56" s="24">
        <f>VLOOKUP(A56,DEC2020_RESPONSERATE_COUNTY_TRA!$B$3:$O$376, 14, FALSE)</f>
        <v>18.899999999999999</v>
      </c>
      <c r="S56" s="24">
        <f>VLOOKUP(A56,DEC2020_RESPONSERATE_COUNTY_TRA!$B$3:$P$376, 15, FALSE)</f>
        <v>19.2</v>
      </c>
      <c r="T56" s="24">
        <f>VLOOKUP(A56,DEC2020_RESPONSERATE_COUNTY_TRA!$B$3:$Q$376, 16, FALSE)</f>
        <v>19.5</v>
      </c>
      <c r="U56" s="24">
        <f>VLOOKUP(A56,DEC2020_RESPONSERATE_COUNTY_TRA!$B$3:$R$376, 17, FALSE)</f>
        <v>20.100000000000001</v>
      </c>
      <c r="V56" s="24">
        <f>VLOOKUP(A56,DEC2020_RESPONSERATE_COUNTY_TRA!$B$3:$S$376, 18, FALSE)</f>
        <v>20.3</v>
      </c>
      <c r="W56" s="24">
        <f>VLOOKUP(A56,DEC2020_RESPONSERATE_COUNTY_TRA!$B$3:$T$376, 19, FALSE)</f>
        <v>20.399999999999999</v>
      </c>
      <c r="X56" s="24">
        <f>VLOOKUP(A56,DEC2020_RESPONSERATE_COUNTY_TRA!$B$3:$U$376, 20, FALSE)</f>
        <v>20.6</v>
      </c>
      <c r="Y56" s="24">
        <f>VLOOKUP(A56,DEC2020_RESPONSERATE_COUNTY_TRA!$B$3:$V$376, 21, FALSE)</f>
        <v>20.8</v>
      </c>
      <c r="Z56" s="24">
        <f>VLOOKUP(A56,DEC2020_RESPONSERATE_COUNTY_TRA!$B$3:$W$376, 22, FALSE)</f>
        <v>21.6</v>
      </c>
      <c r="AA56" s="24">
        <f>VLOOKUP(A56,DEC2020_RESPONSERATE_COUNTY_TRA!$B$3:$X$376, 23, FALSE)</f>
        <v>21.6</v>
      </c>
      <c r="AB56" s="24">
        <f>VLOOKUP(A56,DEC2020_RESPONSERATE_COUNTY_TRA!$B$3:$Y$376, 24, FALSE)</f>
        <v>21.7</v>
      </c>
      <c r="AC56" s="24">
        <f>VLOOKUP(A56,DEC2020_RESPONSERATE_COUNTY_TRA!$B$3:$Z$376, 25, FALSE)</f>
        <v>22.1</v>
      </c>
      <c r="AD56" s="24">
        <f>VLOOKUP(A56,DEC2020_RESPONSERATE_COUNTY_TRA!$B$3:$AC$376, 26, FALSE)</f>
        <v>22.2</v>
      </c>
      <c r="AE56" s="24">
        <f>VLOOKUP(A56,DEC2020_RESPONSERATE_COUNTY_TRA!$B$3:$AD$376, 27, FALSE)</f>
        <v>22.2</v>
      </c>
      <c r="AF56" s="24">
        <f>VLOOKUP(A56,DEC2020_RESPONSERATE_COUNTY_TRA!$B$3:$AE$376, 28, FALSE)</f>
        <v>22.5</v>
      </c>
      <c r="AG56" s="24">
        <f>VLOOKUP(A56,DEC2020_RESPONSERATE_COUNTY_TRA!$B$3:$AF$376, 29, FALSE)</f>
        <v>22.7</v>
      </c>
      <c r="AH56" s="24">
        <f>VLOOKUP(A56,DEC2020_RESPONSERATE_COUNTY_TRA!$B$3:$AG$376, 30, FALSE)</f>
        <v>22.7</v>
      </c>
      <c r="AI56" s="24">
        <f>VLOOKUP(A56,DEC2020_RESPONSERATE_COUNTY_TRA!$B$3:$AF$376, 31, FALSE)</f>
        <v>22.8</v>
      </c>
      <c r="AJ56" s="24">
        <f>VLOOKUP(A56,DEC2020_RESPONSERATE_COUNTY_TRA!$B$3:$AG$376, 32, FALSE)</f>
        <v>23.2</v>
      </c>
      <c r="AK56" s="24">
        <f>VLOOKUP(A56,DEC2020_RESPONSERATE_COUNTY_TRA!$B$3:$CP$376, 33, FALSE)</f>
        <v>23.3</v>
      </c>
      <c r="AL56" s="24">
        <f>VLOOKUP(A56,DEC2020_RESPONSERATE_COUNTY_TRA!$B$3:$AR$376,43, FALSE)</f>
        <v>24.6</v>
      </c>
      <c r="AM56" s="24">
        <f>VLOOKUP(A56,DEC2020_RESPONSERATE_COUNTY_TRA!$B$3:$AS$376,44, FALSE)</f>
        <v>24.6</v>
      </c>
      <c r="AN56" s="24">
        <f>VLOOKUP(A56,DEC2020_RESPONSERATE_COUNTY_TRA!$B$3:$AW$376,48, FALSE)</f>
        <v>25.2</v>
      </c>
      <c r="AO56" s="24">
        <f>VLOOKUP(A56,DEC2020_RESPONSERATE_COUNTY_TRA!$B$3:$AX$376,49, FALSE)</f>
        <v>25.2</v>
      </c>
      <c r="AP56" s="24">
        <f>VLOOKUP(A56,DEC2020_RESPONSERATE_COUNTY_TRA!$B$3:$AY$376,49, FALSE)</f>
        <v>25.2</v>
      </c>
      <c r="AQ56" s="24">
        <f>VLOOKUP(A56,DEC2020_RESPONSERATE_COUNTY_TRA!$B$3:$AZ$376,50, FALSE)</f>
        <v>25.2</v>
      </c>
      <c r="AR56" s="24">
        <f>VLOOKUP(A56,DEC2020_RESPONSERATE_COUNTY_TRA!$B$3:$BA$376,51, FALSE)</f>
        <v>25.2</v>
      </c>
      <c r="AS56" s="24">
        <f>VLOOKUP(A56,DEC2020_RESPONSERATE_COUNTY_TRA!$B$3:$BB$376,53, FALSE)</f>
        <v>25.2</v>
      </c>
      <c r="AT56" s="24">
        <f>VLOOKUP(A56,DEC2020_RESPONSERATE_COUNTY_TRA!$B$3:$BC$376,54, FALSE)</f>
        <v>25.2</v>
      </c>
      <c r="AU56" s="24">
        <f>VLOOKUP(A56,DEC2020_RESPONSERATE_COUNTY_TRA!$B$3:$BD$376,55, FALSE)</f>
        <v>25.3</v>
      </c>
      <c r="AV56" s="24">
        <f>VLOOKUP(A56,DEC2020_RESPONSERATE_COUNTY_TRA!$B$3:$BE$376,56, FALSE)</f>
        <v>25.3</v>
      </c>
      <c r="AW56" s="24">
        <f>VLOOKUP(A56,DEC2020_RESPONSERATE_COUNTY_TRA!$B$3:$BF$376,57, FALSE)</f>
        <v>25.5</v>
      </c>
      <c r="AX56" s="24">
        <f>VLOOKUP(A56,DEC2020_RESPONSERATE_COUNTY_TRA!$B$3:$BG$376,58, FALSE)</f>
        <v>37.799999999999997</v>
      </c>
      <c r="AY56" s="24">
        <f>VLOOKUP(A56,DEC2020_RESPONSERATE_COUNTY_TRA!$B$3:$BH$376,59, FALSE)</f>
        <v>37.799999999999997</v>
      </c>
      <c r="AZ56" s="24">
        <f>VLOOKUP(A56,DEC2020_RESPONSERATE_COUNTY_TRA!$B$3:$BI$376,60, FALSE)</f>
        <v>37.799999999999997</v>
      </c>
      <c r="BA56" s="24">
        <f>VLOOKUP(A56,DEC2020_RESPONSERATE_COUNTY_TRA!$B$3:$BJ$376,61, FALSE)</f>
        <v>37.9</v>
      </c>
      <c r="BB56" s="24">
        <f>VLOOKUP(A56,DEC2020_RESPONSERATE_COUNTY_TRA!$B$3:$BK$376,62, FALSE)</f>
        <v>37.9</v>
      </c>
      <c r="BC56" s="24">
        <f>VLOOKUP(A56,DEC2020_RESPONSERATE_COUNTY_TRA!$B$3:$BL$376,63, FALSE)</f>
        <v>38.1</v>
      </c>
      <c r="BD56" s="24">
        <f>VLOOKUP(A56,DEC2020_RESPONSERATE_COUNTY_TRA!$B$3:$BM$376,64, FALSE)</f>
        <v>38.4</v>
      </c>
      <c r="BE56" s="24">
        <f>VLOOKUP(A56,DEC2020_RESPONSERATE_COUNTY_TRA!$B$3:$BN$376,65, FALSE)</f>
        <v>38.5</v>
      </c>
      <c r="BF56" s="24">
        <f>VLOOKUP(A56,DEC2020_RESPONSERATE_COUNTY_TRA!$B$3:$BO$376,66, FALSE)</f>
        <v>38.700000000000003</v>
      </c>
      <c r="BG56" s="24">
        <f>VLOOKUP(A56,DEC2020_RESPONSERATE_COUNTY_TRA!$B$3:$BP$376,67, FALSE)</f>
        <v>38.700000000000003</v>
      </c>
      <c r="BH56" s="24">
        <f>VLOOKUP(A56,DEC2020_RESPONSERATE_COUNTY_TRA!$B$3:$BQ$376,68, FALSE)</f>
        <v>38.799999999999997</v>
      </c>
      <c r="BI56" s="24">
        <f>VLOOKUP(A56,DEC2020_RESPONSERATE_COUNTY_TRA!$B$3:$BR$376,69, FALSE)</f>
        <v>38.799999999999997</v>
      </c>
      <c r="BJ56" s="24">
        <f>VLOOKUP(A56,DEC2020_RESPONSERATE_COUNTY_TRA!$B$3:$BS$376,70, FALSE)</f>
        <v>38.9</v>
      </c>
      <c r="BK56" s="24">
        <f>VLOOKUP(A56,DEC2020_RESPONSERATE_COUNTY_TRA!$B$3:$BT$376,71, FALSE)</f>
        <v>39</v>
      </c>
      <c r="BL56" s="24">
        <f>VLOOKUP(A56,DEC2020_RESPONSERATE_COUNTY_TRA!$B$3:$BU$377,72, FALSE)</f>
        <v>39.1</v>
      </c>
      <c r="BM56" s="24">
        <f>VLOOKUP(A56,DEC2020_RESPONSERATE_COUNTY_TRA!$B$3:$BV$377,73, FALSE)</f>
        <v>39.1</v>
      </c>
      <c r="BN56" s="24">
        <f>VLOOKUP(A56,DEC2020_RESPONSERATE_COUNTY_TRA!$B$3:$BW$377,74, FALSE)</f>
        <v>39.200000000000003</v>
      </c>
      <c r="BO56" s="24">
        <f>VLOOKUP(A56,DEC2020_RESPONSERATE_COUNTY_TRA!$B$3:$BX$377,75, FALSE)</f>
        <v>39.4</v>
      </c>
      <c r="BP56" s="24">
        <f>VLOOKUP(A56,DEC2020_RESPONSERATE_COUNTY_TRA!$B$3:$BY$377,76, FALSE)</f>
        <v>39.5</v>
      </c>
      <c r="BQ56" s="24">
        <f>VLOOKUP(A56,DEC2020_RESPONSERATE_COUNTY_TRA!$B$3:$BZ$377,77, FALSE)</f>
        <v>39.5</v>
      </c>
      <c r="BR56" s="24">
        <f>VLOOKUP(A56,DEC2020_RESPONSERATE_COUNTY_TRA!$B$3:$CA$377,78, FALSE)</f>
        <v>39.6</v>
      </c>
      <c r="BS56" s="24">
        <f>VLOOKUP(A56,DEC2020_RESPONSERATE_COUNTY_TRA!$B$3:$CB$377,79, FALSE)</f>
        <v>39.6</v>
      </c>
      <c r="BT56" s="24">
        <f>VLOOKUP(A56,DEC2020_RESPONSERATE_COUNTY_TRA!$B$3:$CC$377,80, FALSE)</f>
        <v>39.6</v>
      </c>
      <c r="BU56" s="24">
        <f>VLOOKUP(A56,DEC2020_RESPONSERATE_COUNTY_TRA!$B$3:$CD$377,81, FALSE)</f>
        <v>39.700000000000003</v>
      </c>
      <c r="BV56" s="24">
        <f>VLOOKUP(A56,DEC2020_RESPONSERATE_COUNTY_TRA!$B$3:$CE$377,82, FALSE)</f>
        <v>39.799999999999997</v>
      </c>
      <c r="BW56" s="24">
        <f>VLOOKUP(A56,DEC2020_RESPONSERATE_COUNTY_TRA!$B$3:$CF$377,83, FALSE)</f>
        <v>39.799999999999997</v>
      </c>
      <c r="BX56" s="24">
        <f>VLOOKUP(A56,DEC2020_RESPONSERATE_COUNTY_TRA!$B$3:$CG$377,84, FALSE)</f>
        <v>39.799999999999997</v>
      </c>
      <c r="BY56" s="24">
        <f>VLOOKUP(A56,DEC2020_RESPONSERATE_COUNTY_TRA!$B$3:$CH$377,85, FALSE)</f>
        <v>39.799999999999997</v>
      </c>
      <c r="BZ56" s="24">
        <f>VLOOKUP(A56,DEC2020_RESPONSERATE_COUNTY_TRA!$B$3:$CI$377,85, FALSE)</f>
        <v>39.799999999999997</v>
      </c>
      <c r="CA56" s="24">
        <f>VLOOKUP(A56,DEC2020_RESPONSERATE_COUNTY_TRA!$B$3:$CJ$377,86, FALSE)</f>
        <v>40</v>
      </c>
      <c r="CB56" s="24">
        <f>VLOOKUP(A56,DEC2020_RESPONSERATE_COUNTY_TRA!$B$3:$CK$377,87, FALSE)</f>
        <v>40</v>
      </c>
      <c r="CC56" s="24">
        <f t="shared" si="1"/>
        <v>0</v>
      </c>
      <c r="CD56" s="42">
        <f t="shared" si="2"/>
        <v>3</v>
      </c>
    </row>
    <row r="57" spans="1:83" ht="18" x14ac:dyDescent="0.35">
      <c r="A57" s="20" t="s">
        <v>19</v>
      </c>
      <c r="B57" s="5"/>
      <c r="C57" s="181" t="s">
        <v>19</v>
      </c>
      <c r="F57" s="180">
        <v>5689</v>
      </c>
      <c r="G57" s="199">
        <v>1.2949640287769784E-2</v>
      </c>
      <c r="I57" s="192">
        <v>40.700000000000003</v>
      </c>
      <c r="J57" s="91" t="s">
        <v>835</v>
      </c>
      <c r="K57" s="91" t="s">
        <v>835</v>
      </c>
      <c r="L57">
        <f>VLOOKUP(A57,DEC2020_RESPONSERATE_COUNTY_TRA!$B$3:$I$376, 8, FALSE)</f>
        <v>29.4</v>
      </c>
      <c r="M57">
        <f>VLOOKUP(A57,DEC2020_RESPONSERATE_COUNTY_TRA!$B$3:$J$376, 9, FALSE)</f>
        <v>30.7</v>
      </c>
      <c r="N57">
        <f>VLOOKUP(A57,DEC2020_RESPONSERATE_COUNTY_TRA!$B$3:$K$376, 10, FALSE)</f>
        <v>32.1</v>
      </c>
      <c r="O57">
        <f>VLOOKUP(A57,DEC2020_RESPONSERATE_COUNTY_TRA!$B$3:$L$376, 11, FALSE)</f>
        <v>33.799999999999997</v>
      </c>
      <c r="P57">
        <f>VLOOKUP(A57,DEC2020_RESPONSERATE_COUNTY_TRA!$B$3:$M$376, 12, FALSE)</f>
        <v>37.4</v>
      </c>
      <c r="Q57" s="61">
        <f>VLOOKUP(A57,DEC2020_RESPONSERATE_COUNTY_TRA!$B$3:$N$376, 13, FALSE)</f>
        <v>37.9</v>
      </c>
      <c r="R57">
        <f>VLOOKUP(A57,DEC2020_RESPONSERATE_COUNTY_TRA!$B$3:$O$376, 14, FALSE)</f>
        <v>38.9</v>
      </c>
      <c r="S57">
        <f>VLOOKUP(A57,DEC2020_RESPONSERATE_COUNTY_TRA!$B$3:$P$376, 15, FALSE)</f>
        <v>39.4</v>
      </c>
      <c r="T57">
        <f>VLOOKUP(A57,DEC2020_RESPONSERATE_COUNTY_TRA!$B$3:$Q$376, 16, FALSE)</f>
        <v>39.700000000000003</v>
      </c>
      <c r="U57" s="61">
        <f>VLOOKUP(A57,DEC2020_RESPONSERATE_COUNTY_TRA!$B$3:$R$376, 17, FALSE)</f>
        <v>40.9</v>
      </c>
      <c r="V57" s="61">
        <f>VLOOKUP(A57,DEC2020_RESPONSERATE_COUNTY_TRA!$B$3:$S$376, 18, FALSE)</f>
        <v>41.8</v>
      </c>
      <c r="W57" s="61">
        <f>VLOOKUP(A57,DEC2020_RESPONSERATE_COUNTY_TRA!$B$3:$T$376, 19, FALSE)</f>
        <v>42.1</v>
      </c>
      <c r="X57" s="61">
        <f>VLOOKUP(A57,DEC2020_RESPONSERATE_COUNTY_TRA!$B$3:$U$376, 20, FALSE)</f>
        <v>43.2</v>
      </c>
      <c r="Y57" s="61">
        <f>VLOOKUP(A57,DEC2020_RESPONSERATE_COUNTY_TRA!$B$3:$V$376, 21, FALSE)</f>
        <v>43.8</v>
      </c>
      <c r="Z57" s="61">
        <f>VLOOKUP(A57,DEC2020_RESPONSERATE_COUNTY_TRA!$B$3:$W$376, 22, FALSE)</f>
        <v>45</v>
      </c>
      <c r="AA57" s="61">
        <f>VLOOKUP(A57,DEC2020_RESPONSERATE_COUNTY_TRA!$B$3:$X$376, 23, FALSE)</f>
        <v>45.2</v>
      </c>
      <c r="AB57" s="61">
        <f>VLOOKUP(A57,DEC2020_RESPONSERATE_COUNTY_TRA!$B$3:$Y$376, 24, FALSE)</f>
        <v>45.4</v>
      </c>
      <c r="AC57" s="61">
        <f>VLOOKUP(A57,DEC2020_RESPONSERATE_COUNTY_TRA!$B$3:$Z$376, 25, FALSE)</f>
        <v>48.8</v>
      </c>
      <c r="AD57" s="61">
        <f>VLOOKUP(A57,DEC2020_RESPONSERATE_COUNTY_TRA!$B$3:$AC$376, 26, FALSE)</f>
        <v>49</v>
      </c>
      <c r="AE57" s="188">
        <f>VLOOKUP(A57,DEC2020_RESPONSERATE_COUNTY_TRA!$B$3:$AD$376, 27, FALSE)</f>
        <v>49.2</v>
      </c>
      <c r="AF57" s="188">
        <f>VLOOKUP(A57,DEC2020_RESPONSERATE_COUNTY_TRA!$B$3:$AE$376, 28, FALSE)</f>
        <v>50.3</v>
      </c>
      <c r="AG57" s="188">
        <f>VLOOKUP(A57,DEC2020_RESPONSERATE_COUNTY_TRA!$B$3:$AF$376, 29, FALSE)</f>
        <v>51.7</v>
      </c>
      <c r="AH57" s="188">
        <f>VLOOKUP(A57,DEC2020_RESPONSERATE_COUNTY_TRA!$B$3:$AG$376, 30, FALSE)</f>
        <v>51.9</v>
      </c>
      <c r="AI57" s="188">
        <f>VLOOKUP(A57,DEC2020_RESPONSERATE_COUNTY_TRA!$B$3:$AF$376, 31, FALSE)</f>
        <v>52.1</v>
      </c>
      <c r="AJ57" s="188">
        <f>VLOOKUP(A57,DEC2020_RESPONSERATE_COUNTY_TRA!$B$3:$AG$376, 32, FALSE)</f>
        <v>52.5</v>
      </c>
      <c r="AK57" s="188">
        <f>VLOOKUP(A57,DEC2020_RESPONSERATE_COUNTY_TRA!$B$3:$CP$376, 33, FALSE)</f>
        <v>52.7</v>
      </c>
      <c r="AL57" s="188">
        <f>VLOOKUP(A57,DEC2020_RESPONSERATE_COUNTY_TRA!$B$3:$AR$376,43, FALSE)</f>
        <v>54.3</v>
      </c>
      <c r="AM57" s="188">
        <f>VLOOKUP(A57,DEC2020_RESPONSERATE_COUNTY_TRA!$B$3:$AS$376,44, FALSE)</f>
        <v>54.4</v>
      </c>
      <c r="AN57" s="188">
        <f>VLOOKUP(A57,DEC2020_RESPONSERATE_COUNTY_TRA!$B$3:$AW$376,48, FALSE)</f>
        <v>54.7</v>
      </c>
      <c r="AO57" s="188">
        <f>VLOOKUP(A57,DEC2020_RESPONSERATE_COUNTY_TRA!$B$3:$AX$376,49, FALSE)</f>
        <v>54.7</v>
      </c>
      <c r="AP57" s="188">
        <f>VLOOKUP(A57,DEC2020_RESPONSERATE_COUNTY_TRA!$B$3:$AY$376,49, FALSE)</f>
        <v>54.7</v>
      </c>
      <c r="AQ57" s="188">
        <f>VLOOKUP(A57,DEC2020_RESPONSERATE_COUNTY_TRA!$B$3:$AZ$376,50, FALSE)</f>
        <v>54.8</v>
      </c>
      <c r="AR57" s="188">
        <f>VLOOKUP(A57,DEC2020_RESPONSERATE_COUNTY_TRA!$B$3:$BA$376,51, FALSE)</f>
        <v>54.9</v>
      </c>
      <c r="AS57" s="188">
        <f>VLOOKUP(A57,DEC2020_RESPONSERATE_COUNTY_TRA!$B$3:$BB$376,53, FALSE)</f>
        <v>55</v>
      </c>
      <c r="AT57" s="188">
        <f>VLOOKUP(A57,DEC2020_RESPONSERATE_COUNTY_TRA!$B$3:$BC$376,54, FALSE)</f>
        <v>55</v>
      </c>
      <c r="AU57" s="188">
        <f>VLOOKUP(A57,DEC2020_RESPONSERATE_COUNTY_TRA!$B$3:$BD$376,55, FALSE)</f>
        <v>55</v>
      </c>
      <c r="AV57" s="188">
        <f>VLOOKUP(A57,DEC2020_RESPONSERATE_COUNTY_TRA!$B$3:$BE$376,56, FALSE)</f>
        <v>55</v>
      </c>
      <c r="AW57" s="188">
        <f>VLOOKUP(A57,DEC2020_RESPONSERATE_COUNTY_TRA!$B$3:$BF$376,57, FALSE)</f>
        <v>55</v>
      </c>
      <c r="AX57" s="188">
        <f>VLOOKUP(A57,DEC2020_RESPONSERATE_COUNTY_TRA!$B$3:$BG$376,58, FALSE)</f>
        <v>55.9</v>
      </c>
      <c r="AY57" s="188">
        <f>VLOOKUP(A57,DEC2020_RESPONSERATE_COUNTY_TRA!$B$3:$BH$376,59, FALSE)</f>
        <v>55.9</v>
      </c>
      <c r="AZ57" s="188">
        <f>VLOOKUP(A57,DEC2020_RESPONSERATE_COUNTY_TRA!$B$3:$BI$376,60, FALSE)</f>
        <v>55.9</v>
      </c>
      <c r="BA57" s="188">
        <f>VLOOKUP(A57,DEC2020_RESPONSERATE_COUNTY_TRA!$B$3:$BJ$376,61, FALSE)</f>
        <v>55.9</v>
      </c>
      <c r="BB57" s="188">
        <f>VLOOKUP(A57,DEC2020_RESPONSERATE_COUNTY_TRA!$B$3:$BK$376,62, FALSE)</f>
        <v>55.9</v>
      </c>
      <c r="BC57" s="188">
        <f>VLOOKUP(A57,DEC2020_RESPONSERATE_COUNTY_TRA!$B$3:$BL$376,63, FALSE)</f>
        <v>55.9</v>
      </c>
      <c r="BD57" s="188">
        <f>VLOOKUP(A57,DEC2020_RESPONSERATE_COUNTY_TRA!$B$3:$BM$376,64, FALSE)</f>
        <v>56</v>
      </c>
      <c r="BE57" s="188">
        <f>VLOOKUP(A57,DEC2020_RESPONSERATE_COUNTY_TRA!$B$3:$BN$376,65, FALSE)</f>
        <v>56</v>
      </c>
      <c r="BF57" s="188">
        <f>VLOOKUP(A57,DEC2020_RESPONSERATE_COUNTY_TRA!$B$3:$BO$376,66, FALSE)</f>
        <v>56.1</v>
      </c>
      <c r="BG57" s="188">
        <f>VLOOKUP(A57,DEC2020_RESPONSERATE_COUNTY_TRA!$B$3:$BP$376,67, FALSE)</f>
        <v>56.1</v>
      </c>
      <c r="BH57" s="188">
        <f>VLOOKUP(A57,DEC2020_RESPONSERATE_COUNTY_TRA!$B$3:$BQ$376,68, FALSE)</f>
        <v>56.1</v>
      </c>
      <c r="BI57" s="188">
        <f>VLOOKUP(A57,DEC2020_RESPONSERATE_COUNTY_TRA!$B$3:$BR$376,69, FALSE)</f>
        <v>56.1</v>
      </c>
      <c r="BJ57" s="188">
        <f>VLOOKUP(A57,DEC2020_RESPONSERATE_COUNTY_TRA!$B$3:$BS$376,70, FALSE)</f>
        <v>56.1</v>
      </c>
      <c r="BK57" s="188">
        <f>VLOOKUP(A57,DEC2020_RESPONSERATE_COUNTY_TRA!$B$3:$BT$376,71, FALSE)</f>
        <v>56.1</v>
      </c>
      <c r="BL57" s="188">
        <f>VLOOKUP(A57,DEC2020_RESPONSERATE_COUNTY_TRA!$B$3:$BU$377,72, FALSE)</f>
        <v>56.1</v>
      </c>
      <c r="BM57" s="188">
        <f>VLOOKUP(A57,DEC2020_RESPONSERATE_COUNTY_TRA!$B$3:$BV$377,73, FALSE)</f>
        <v>56.1</v>
      </c>
      <c r="BN57" s="188">
        <f>VLOOKUP(A57,DEC2020_RESPONSERATE_COUNTY_TRA!$B$3:$BW$377,74, FALSE)</f>
        <v>56.1</v>
      </c>
      <c r="BO57" s="188">
        <f>VLOOKUP(A57,DEC2020_RESPONSERATE_COUNTY_TRA!$B$3:$BX$377,75, FALSE)</f>
        <v>56.1</v>
      </c>
      <c r="BP57" s="188">
        <f>VLOOKUP(A57,DEC2020_RESPONSERATE_COUNTY_TRA!$B$3:$BY$377,76, FALSE)</f>
        <v>56.1</v>
      </c>
      <c r="BQ57" s="188">
        <f>VLOOKUP(A57,DEC2020_RESPONSERATE_COUNTY_TRA!$B$3:$BZ$377,77, FALSE)</f>
        <v>56.1</v>
      </c>
      <c r="BR57" s="188">
        <f>VLOOKUP(A57,DEC2020_RESPONSERATE_COUNTY_TRA!$B$3:$CA$377,78, FALSE)</f>
        <v>56.1</v>
      </c>
      <c r="BS57" s="188">
        <f>VLOOKUP(A57,DEC2020_RESPONSERATE_COUNTY_TRA!$B$3:$CB$377,79, FALSE)</f>
        <v>56.1</v>
      </c>
      <c r="BT57" s="188">
        <f>VLOOKUP(A57,DEC2020_RESPONSERATE_COUNTY_TRA!$B$3:$CC$377,80, FALSE)</f>
        <v>56.1</v>
      </c>
      <c r="BU57" s="188">
        <f>VLOOKUP(A57,DEC2020_RESPONSERATE_COUNTY_TRA!$B$3:$CD$377,81, FALSE)</f>
        <v>56.1</v>
      </c>
      <c r="BV57" s="188">
        <f>VLOOKUP(A57,DEC2020_RESPONSERATE_COUNTY_TRA!$B$3:$CE$377,82, FALSE)</f>
        <v>56.1</v>
      </c>
      <c r="BW57" s="188">
        <f>VLOOKUP(A57,DEC2020_RESPONSERATE_COUNTY_TRA!$B$3:$CF$377,83, FALSE)</f>
        <v>56.2</v>
      </c>
      <c r="BX57" s="188">
        <f>VLOOKUP(A57,DEC2020_RESPONSERATE_COUNTY_TRA!$B$3:$CG$377,84, FALSE)</f>
        <v>56.2</v>
      </c>
      <c r="BY57" s="188">
        <f>VLOOKUP(A57,DEC2020_RESPONSERATE_COUNTY_TRA!$B$3:$CH$377,85, FALSE)</f>
        <v>56.2</v>
      </c>
      <c r="BZ57" s="188">
        <f>VLOOKUP(A57,DEC2020_RESPONSERATE_COUNTY_TRA!$B$3:$CI$377,85, FALSE)</f>
        <v>56.2</v>
      </c>
      <c r="CA57" s="188">
        <f>VLOOKUP(A57,DEC2020_RESPONSERATE_COUNTY_TRA!$B$3:$CJ$377,86, FALSE)</f>
        <v>56.4</v>
      </c>
      <c r="CB57" s="188">
        <f>VLOOKUP(A57,DEC2020_RESPONSERATE_COUNTY_TRA!$B$3:$CK$377,87, FALSE)</f>
        <v>56.5</v>
      </c>
      <c r="CC57" s="188">
        <f t="shared" si="1"/>
        <v>0</v>
      </c>
      <c r="CD57" s="41">
        <f t="shared" si="2"/>
        <v>4</v>
      </c>
    </row>
    <row r="58" spans="1:83" ht="28.8" x14ac:dyDescent="0.3">
      <c r="A58" s="16" t="s">
        <v>503</v>
      </c>
      <c r="B58" s="16">
        <v>30017961300</v>
      </c>
      <c r="C58" s="17" t="s">
        <v>839</v>
      </c>
      <c r="D58" s="17" t="s">
        <v>1275</v>
      </c>
      <c r="E58" s="17"/>
      <c r="F58" s="95">
        <v>971</v>
      </c>
      <c r="G58" s="103">
        <v>0.12996777658431793</v>
      </c>
      <c r="H58" s="205">
        <v>1.4543630892678034E-2</v>
      </c>
      <c r="I58" s="193">
        <v>45.7</v>
      </c>
      <c r="J58" s="18">
        <v>17.3</v>
      </c>
      <c r="K58" s="18">
        <f t="shared" si="3"/>
        <v>82.7</v>
      </c>
      <c r="L58" s="19">
        <f>VLOOKUP(A58,DEC2020_RESPONSERATE_COUNTY_TRA!$B$3:$I$376, 8, FALSE)</f>
        <v>27.9</v>
      </c>
      <c r="M58" s="19">
        <f>VLOOKUP(A58,DEC2020_RESPONSERATE_COUNTY_TRA!$B$3:$J$376, 9, FALSE)</f>
        <v>29.2</v>
      </c>
      <c r="N58" s="19">
        <f>VLOOKUP(A58,DEC2020_RESPONSERATE_COUNTY_TRA!$B$3:$K$376, 10, FALSE)</f>
        <v>31.3</v>
      </c>
      <c r="O58" s="19">
        <f>VLOOKUP(A58,DEC2020_RESPONSERATE_COUNTY_TRA!$B$3:$L$376, 11, FALSE)</f>
        <v>32.799999999999997</v>
      </c>
      <c r="P58" s="19">
        <f>VLOOKUP(A58,DEC2020_RESPONSERATE_COUNTY_TRA!$B$3:$M$376, 12, FALSE)</f>
        <v>35.5</v>
      </c>
      <c r="Q58" s="19">
        <f>VLOOKUP(A58,DEC2020_RESPONSERATE_COUNTY_TRA!$B$3:$N$376, 13, FALSE)</f>
        <v>35.9</v>
      </c>
      <c r="R58" s="19">
        <f>VLOOKUP(A58,DEC2020_RESPONSERATE_COUNTY_TRA!$B$3:$O$376, 14, FALSE)</f>
        <v>36.299999999999997</v>
      </c>
      <c r="S58" s="19">
        <f>VLOOKUP(A58,DEC2020_RESPONSERATE_COUNTY_TRA!$B$3:$P$376, 15, FALSE)</f>
        <v>36.6</v>
      </c>
      <c r="T58" s="19">
        <f>VLOOKUP(A58,DEC2020_RESPONSERATE_COUNTY_TRA!$B$3:$Q$376, 16, FALSE)</f>
        <v>37.299999999999997</v>
      </c>
      <c r="U58" s="19">
        <f>VLOOKUP(A58,DEC2020_RESPONSERATE_COUNTY_TRA!$B$3:$R$376, 17, FALSE)</f>
        <v>38.6</v>
      </c>
      <c r="V58" s="19">
        <f>VLOOKUP(A58,DEC2020_RESPONSERATE_COUNTY_TRA!$B$3:$S$376, 18, FALSE)</f>
        <v>38.9</v>
      </c>
      <c r="W58" s="19">
        <f>VLOOKUP(A58,DEC2020_RESPONSERATE_COUNTY_TRA!$B$3:$T$376, 19, FALSE)</f>
        <v>39.1</v>
      </c>
      <c r="X58" s="19">
        <f>VLOOKUP(A58,DEC2020_RESPONSERATE_COUNTY_TRA!$B$3:$U$376, 20, FALSE)</f>
        <v>39.5</v>
      </c>
      <c r="Y58" s="19">
        <f>VLOOKUP(A58,DEC2020_RESPONSERATE_COUNTY_TRA!$B$3:$V$376, 21, FALSE)</f>
        <v>39.799999999999997</v>
      </c>
      <c r="Z58" s="19">
        <f>VLOOKUP(A58,DEC2020_RESPONSERATE_COUNTY_TRA!$B$3:$W$376, 22, FALSE)</f>
        <v>40.299999999999997</v>
      </c>
      <c r="AA58" s="19">
        <f>VLOOKUP(A58,DEC2020_RESPONSERATE_COUNTY_TRA!$B$3:$X$376, 23, FALSE)</f>
        <v>40.4</v>
      </c>
      <c r="AB58" s="19">
        <f>VLOOKUP(A58,DEC2020_RESPONSERATE_COUNTY_TRA!$B$3:$Y$376, 24, FALSE)</f>
        <v>40.5</v>
      </c>
      <c r="AC58" s="19">
        <f>VLOOKUP(A58,DEC2020_RESPONSERATE_COUNTY_TRA!$B$3:$Z$376, 25, FALSE)</f>
        <v>40.9</v>
      </c>
      <c r="AD58" s="19">
        <f>VLOOKUP(A58,DEC2020_RESPONSERATE_COUNTY_TRA!$B$3:$AC$376, 26, FALSE)</f>
        <v>40.9</v>
      </c>
      <c r="AE58" s="19">
        <f>VLOOKUP(A58,DEC2020_RESPONSERATE_COUNTY_TRA!$B$3:$AD$376, 27, FALSE)</f>
        <v>40.9</v>
      </c>
      <c r="AF58" s="19">
        <f>VLOOKUP(A58,DEC2020_RESPONSERATE_COUNTY_TRA!$B$3:$AE$376, 28, FALSE)</f>
        <v>41.2</v>
      </c>
      <c r="AG58" s="19">
        <f>VLOOKUP(A58,DEC2020_RESPONSERATE_COUNTY_TRA!$B$3:$AF$376, 29, FALSE)</f>
        <v>42.2</v>
      </c>
      <c r="AH58" s="19">
        <f>VLOOKUP(A58,DEC2020_RESPONSERATE_COUNTY_TRA!$B$3:$AG$376, 30, FALSE)</f>
        <v>42.4</v>
      </c>
      <c r="AI58" s="19">
        <f>VLOOKUP(A58,DEC2020_RESPONSERATE_COUNTY_TRA!$B$3:$AF$376, 31, FALSE)</f>
        <v>42.6</v>
      </c>
      <c r="AJ58" s="19">
        <f>VLOOKUP(A58,DEC2020_RESPONSERATE_COUNTY_TRA!$B$3:$AG$376, 32, FALSE)</f>
        <v>43.1</v>
      </c>
      <c r="AK58" s="19">
        <f>VLOOKUP(A58,DEC2020_RESPONSERATE_COUNTY_TRA!$B$3:$CP$376, 33, FALSE)</f>
        <v>43.3</v>
      </c>
      <c r="AL58" s="19">
        <f>VLOOKUP(A58,DEC2020_RESPONSERATE_COUNTY_TRA!$B$3:$AR$376,43, FALSE)</f>
        <v>45.6</v>
      </c>
      <c r="AM58" s="19">
        <f>VLOOKUP(A58,DEC2020_RESPONSERATE_COUNTY_TRA!$B$3:$AS$376,44, FALSE)</f>
        <v>45.6</v>
      </c>
      <c r="AN58" s="19">
        <f>VLOOKUP(A58,DEC2020_RESPONSERATE_COUNTY_TRA!$B$3:$AW$376,48, FALSE)</f>
        <v>46</v>
      </c>
      <c r="AO58" s="19">
        <f>VLOOKUP(A58,DEC2020_RESPONSERATE_COUNTY_TRA!$B$3:$AX$376,49, FALSE)</f>
        <v>46</v>
      </c>
      <c r="AP58" s="19">
        <f>VLOOKUP(A58,DEC2020_RESPONSERATE_COUNTY_TRA!$B$3:$AY$376,49, FALSE)</f>
        <v>46</v>
      </c>
      <c r="AQ58" s="19">
        <f>VLOOKUP(A58,DEC2020_RESPONSERATE_COUNTY_TRA!$B$3:$AZ$376,50, FALSE)</f>
        <v>46</v>
      </c>
      <c r="AR58" s="19">
        <f>VLOOKUP(A58,DEC2020_RESPONSERATE_COUNTY_TRA!$B$3:$BA$376,51, FALSE)</f>
        <v>46</v>
      </c>
      <c r="AS58" s="19">
        <f>VLOOKUP(A58,DEC2020_RESPONSERATE_COUNTY_TRA!$B$3:$BB$376,53, FALSE)</f>
        <v>46.1</v>
      </c>
      <c r="AT58" s="19">
        <f>VLOOKUP(A58,DEC2020_RESPONSERATE_COUNTY_TRA!$B$3:$BC$376,54, FALSE)</f>
        <v>46.1</v>
      </c>
      <c r="AU58" s="19">
        <f>VLOOKUP(A58,DEC2020_RESPONSERATE_COUNTY_TRA!$B$3:$BD$376,55, FALSE)</f>
        <v>46.1</v>
      </c>
      <c r="AV58" s="19">
        <f>VLOOKUP(A58,DEC2020_RESPONSERATE_COUNTY_TRA!$B$3:$BE$376,56, FALSE)</f>
        <v>46.1</v>
      </c>
      <c r="AW58" s="19">
        <f>VLOOKUP(A58,DEC2020_RESPONSERATE_COUNTY_TRA!$B$3:$BF$376,57, FALSE)</f>
        <v>46.1</v>
      </c>
      <c r="AX58" s="19">
        <f>VLOOKUP(A58,DEC2020_RESPONSERATE_COUNTY_TRA!$B$3:$BG$376,58, FALSE)</f>
        <v>49.1</v>
      </c>
      <c r="AY58" s="19">
        <f>VLOOKUP(A58,DEC2020_RESPONSERATE_COUNTY_TRA!$B$3:$BH$376,59, FALSE)</f>
        <v>49.1</v>
      </c>
      <c r="AZ58" s="19">
        <f>VLOOKUP(A58,DEC2020_RESPONSERATE_COUNTY_TRA!$B$3:$BI$376,60, FALSE)</f>
        <v>49.1</v>
      </c>
      <c r="BA58" s="19">
        <f>VLOOKUP(A58,DEC2020_RESPONSERATE_COUNTY_TRA!$B$3:$BJ$376,61, FALSE)</f>
        <v>49.1</v>
      </c>
      <c r="BB58" s="19">
        <f>VLOOKUP(A58,DEC2020_RESPONSERATE_COUNTY_TRA!$B$3:$BK$376,62, FALSE)</f>
        <v>49.1</v>
      </c>
      <c r="BC58" s="19">
        <f>VLOOKUP(A58,DEC2020_RESPONSERATE_COUNTY_TRA!$B$3:$BL$376,63, FALSE)</f>
        <v>49.1</v>
      </c>
      <c r="BD58" s="19">
        <f>VLOOKUP(A58,DEC2020_RESPONSERATE_COUNTY_TRA!$B$3:$BM$376,64, FALSE)</f>
        <v>49.1</v>
      </c>
      <c r="BE58" s="19">
        <f>VLOOKUP(A58,DEC2020_RESPONSERATE_COUNTY_TRA!$B$3:$BN$376,65, FALSE)</f>
        <v>49.1</v>
      </c>
      <c r="BF58" s="19">
        <f>VLOOKUP(A58,DEC2020_RESPONSERATE_COUNTY_TRA!$B$3:$BO$376,66, FALSE)</f>
        <v>49.3</v>
      </c>
      <c r="BG58" s="19">
        <f>VLOOKUP(A58,DEC2020_RESPONSERATE_COUNTY_TRA!$B$3:$BP$376,67, FALSE)</f>
        <v>49.3</v>
      </c>
      <c r="BH58" s="19">
        <f>VLOOKUP(A58,DEC2020_RESPONSERATE_COUNTY_TRA!$B$3:$BQ$376,68, FALSE)</f>
        <v>49.3</v>
      </c>
      <c r="BI58" s="19">
        <f>VLOOKUP(A58,DEC2020_RESPONSERATE_COUNTY_TRA!$B$3:$BR$376,69, FALSE)</f>
        <v>49.3</v>
      </c>
      <c r="BJ58" s="19">
        <f>VLOOKUP(A58,DEC2020_RESPONSERATE_COUNTY_TRA!$B$3:$BS$376,70, FALSE)</f>
        <v>49.3</v>
      </c>
      <c r="BK58" s="19">
        <f>VLOOKUP(A58,DEC2020_RESPONSERATE_COUNTY_TRA!$B$3:$BT$376,71, FALSE)</f>
        <v>49.3</v>
      </c>
      <c r="BL58" s="19">
        <f>VLOOKUP(A58,DEC2020_RESPONSERATE_COUNTY_TRA!$B$3:$BU$377,72, FALSE)</f>
        <v>49.3</v>
      </c>
      <c r="BM58" s="19">
        <f>VLOOKUP(A58,DEC2020_RESPONSERATE_COUNTY_TRA!$B$3:$BV$377,73, FALSE)</f>
        <v>49.3</v>
      </c>
      <c r="BN58" s="19">
        <f>VLOOKUP(A58,DEC2020_RESPONSERATE_COUNTY_TRA!$B$3:$BW$377,74, FALSE)</f>
        <v>49.3</v>
      </c>
      <c r="BO58" s="19">
        <f>VLOOKUP(A58,DEC2020_RESPONSERATE_COUNTY_TRA!$B$3:$BX$377,75, FALSE)</f>
        <v>49.3</v>
      </c>
      <c r="BP58" s="19">
        <f>VLOOKUP(A58,DEC2020_RESPONSERATE_COUNTY_TRA!$B$3:$BY$377,76, FALSE)</f>
        <v>49.3</v>
      </c>
      <c r="BQ58" s="19">
        <f>VLOOKUP(A58,DEC2020_RESPONSERATE_COUNTY_TRA!$B$3:$BZ$377,77, FALSE)</f>
        <v>49.3</v>
      </c>
      <c r="BR58" s="19">
        <f>VLOOKUP(A58,DEC2020_RESPONSERATE_COUNTY_TRA!$B$3:$CA$377,78, FALSE)</f>
        <v>49.3</v>
      </c>
      <c r="BS58" s="19">
        <f>VLOOKUP(A58,DEC2020_RESPONSERATE_COUNTY_TRA!$B$3:$CB$377,79, FALSE)</f>
        <v>49.3</v>
      </c>
      <c r="BT58" s="19">
        <f>VLOOKUP(A58,DEC2020_RESPONSERATE_COUNTY_TRA!$B$3:$CC$377,80, FALSE)</f>
        <v>49.3</v>
      </c>
      <c r="BU58" s="19">
        <f>VLOOKUP(A58,DEC2020_RESPONSERATE_COUNTY_TRA!$B$3:$CD$377,81, FALSE)</f>
        <v>49.3</v>
      </c>
      <c r="BV58" s="19">
        <f>VLOOKUP(A58,DEC2020_RESPONSERATE_COUNTY_TRA!$B$3:$CE$377,82, FALSE)</f>
        <v>49.3</v>
      </c>
      <c r="BW58" s="19">
        <f>VLOOKUP(A58,DEC2020_RESPONSERATE_COUNTY_TRA!$B$3:$CF$377,83, FALSE)</f>
        <v>49.3</v>
      </c>
      <c r="BX58" s="19">
        <f>VLOOKUP(A58,DEC2020_RESPONSERATE_COUNTY_TRA!$B$3:$CG$377,84, FALSE)</f>
        <v>49.3</v>
      </c>
      <c r="BY58" s="19">
        <f>VLOOKUP(A58,DEC2020_RESPONSERATE_COUNTY_TRA!$B$3:$CH$377,85, FALSE)</f>
        <v>49.3</v>
      </c>
      <c r="BZ58" s="19">
        <f>VLOOKUP(A58,DEC2020_RESPONSERATE_COUNTY_TRA!$B$3:$CI$377,85, FALSE)</f>
        <v>49.3</v>
      </c>
      <c r="CA58" s="19">
        <f>VLOOKUP(A58,DEC2020_RESPONSERATE_COUNTY_TRA!$B$3:$CJ$377,86, FALSE)</f>
        <v>49.3</v>
      </c>
      <c r="CB58" s="19">
        <f>VLOOKUP(A58,DEC2020_RESPONSERATE_COUNTY_TRA!$B$3:$CK$377,87, FALSE)</f>
        <v>49.3</v>
      </c>
      <c r="CC58" s="19">
        <f t="shared" si="1"/>
        <v>0</v>
      </c>
      <c r="CD58" s="41">
        <f t="shared" si="2"/>
        <v>3</v>
      </c>
    </row>
    <row r="59" spans="1:83" ht="28.8" x14ac:dyDescent="0.3">
      <c r="A59" s="5" t="s">
        <v>505</v>
      </c>
      <c r="B59" s="5">
        <v>30017961500</v>
      </c>
      <c r="C59" s="181" t="s">
        <v>926</v>
      </c>
      <c r="D59" s="190">
        <v>59301</v>
      </c>
      <c r="F59" s="94">
        <v>881</v>
      </c>
      <c r="G59" s="102">
        <v>5.7603686635944701E-2</v>
      </c>
      <c r="H59" s="204">
        <v>1.9619865113427344E-2</v>
      </c>
      <c r="I59" s="192">
        <v>39</v>
      </c>
      <c r="J59" s="11">
        <v>0</v>
      </c>
      <c r="K59" s="11">
        <f t="shared" si="3"/>
        <v>100</v>
      </c>
      <c r="L59">
        <f>VLOOKUP(A59,DEC2020_RESPONSERATE_COUNTY_TRA!$B$3:$I$376, 8, FALSE)</f>
        <v>23.4</v>
      </c>
      <c r="M59">
        <f>VLOOKUP(A59,DEC2020_RESPONSERATE_COUNTY_TRA!$B$3:$J$376, 9, FALSE)</f>
        <v>25.7</v>
      </c>
      <c r="N59">
        <f>VLOOKUP(A59,DEC2020_RESPONSERATE_COUNTY_TRA!$B$3:$K$376, 10, FALSE)</f>
        <v>27.5</v>
      </c>
      <c r="O59">
        <f>VLOOKUP(A59,DEC2020_RESPONSERATE_COUNTY_TRA!$B$3:$L$376, 11, FALSE)</f>
        <v>28.9</v>
      </c>
      <c r="P59">
        <f>VLOOKUP(A59,DEC2020_RESPONSERATE_COUNTY_TRA!$B$3:$M$376, 12, FALSE)</f>
        <v>31.9</v>
      </c>
      <c r="Q59" s="61">
        <f>VLOOKUP(A59,DEC2020_RESPONSERATE_COUNTY_TRA!$B$3:$N$376, 13, FALSE)</f>
        <v>32.5</v>
      </c>
      <c r="R59">
        <f>VLOOKUP(A59,DEC2020_RESPONSERATE_COUNTY_TRA!$B$3:$O$376, 14, FALSE)</f>
        <v>33.799999999999997</v>
      </c>
      <c r="S59">
        <f>VLOOKUP(A59,DEC2020_RESPONSERATE_COUNTY_TRA!$B$3:$P$376, 15, FALSE)</f>
        <v>34.200000000000003</v>
      </c>
      <c r="T59">
        <f>VLOOKUP(A59,DEC2020_RESPONSERATE_COUNTY_TRA!$B$3:$Q$376, 16, FALSE)</f>
        <v>34.4</v>
      </c>
      <c r="U59" s="61">
        <f>VLOOKUP(A59,DEC2020_RESPONSERATE_COUNTY_TRA!$B$3:$R$376, 17, FALSE)</f>
        <v>35.299999999999997</v>
      </c>
      <c r="V59" s="61">
        <f>VLOOKUP(A59,DEC2020_RESPONSERATE_COUNTY_TRA!$B$3:$S$376, 18, FALSE)</f>
        <v>35.6</v>
      </c>
      <c r="W59" s="61">
        <f>VLOOKUP(A59,DEC2020_RESPONSERATE_COUNTY_TRA!$B$3:$T$376, 19, FALSE)</f>
        <v>36</v>
      </c>
      <c r="X59" s="61">
        <f>VLOOKUP(A59,DEC2020_RESPONSERATE_COUNTY_TRA!$B$3:$U$376, 20, FALSE)</f>
        <v>36.4</v>
      </c>
      <c r="Y59" s="61">
        <f>VLOOKUP(A59,DEC2020_RESPONSERATE_COUNTY_TRA!$B$3:$V$376, 21, FALSE)</f>
        <v>36.4</v>
      </c>
      <c r="Z59" s="61">
        <f>VLOOKUP(A59,DEC2020_RESPONSERATE_COUNTY_TRA!$B$3:$W$376, 22, FALSE)</f>
        <v>36.9</v>
      </c>
      <c r="AA59" s="61">
        <f>VLOOKUP(A59,DEC2020_RESPONSERATE_COUNTY_TRA!$B$3:$X$376, 23, FALSE)</f>
        <v>37.1</v>
      </c>
      <c r="AB59" s="61">
        <f>VLOOKUP(A59,DEC2020_RESPONSERATE_COUNTY_TRA!$B$3:$Y$376, 24, FALSE)</f>
        <v>37.5</v>
      </c>
      <c r="AC59" s="61">
        <f>VLOOKUP(A59,DEC2020_RESPONSERATE_COUNTY_TRA!$B$3:$Z$376, 25, FALSE)</f>
        <v>44.8</v>
      </c>
      <c r="AD59" s="61">
        <f>VLOOKUP(A59,DEC2020_RESPONSERATE_COUNTY_TRA!$B$3:$AC$376, 26, FALSE)</f>
        <v>45.3</v>
      </c>
      <c r="AE59" s="188">
        <f>VLOOKUP(A59,DEC2020_RESPONSERATE_COUNTY_TRA!$B$3:$AD$376, 27, FALSE)</f>
        <v>45.3</v>
      </c>
      <c r="AF59" s="188">
        <f>VLOOKUP(A59,DEC2020_RESPONSERATE_COUNTY_TRA!$B$3:$AE$376, 28, FALSE)</f>
        <v>47.7</v>
      </c>
      <c r="AG59" s="188">
        <f>VLOOKUP(A59,DEC2020_RESPONSERATE_COUNTY_TRA!$B$3:$AF$376, 29, FALSE)</f>
        <v>50.3</v>
      </c>
      <c r="AH59" s="188">
        <f>VLOOKUP(A59,DEC2020_RESPONSERATE_COUNTY_TRA!$B$3:$AG$376, 30, FALSE)</f>
        <v>50.8</v>
      </c>
      <c r="AI59" s="188">
        <f>VLOOKUP(A59,DEC2020_RESPONSERATE_COUNTY_TRA!$B$3:$AF$376, 31, FALSE)</f>
        <v>51.3</v>
      </c>
      <c r="AJ59" s="188">
        <f>VLOOKUP(A59,DEC2020_RESPONSERATE_COUNTY_TRA!$B$3:$AG$376, 32, FALSE)</f>
        <v>51.9</v>
      </c>
      <c r="AK59" s="188">
        <f>VLOOKUP(A59,DEC2020_RESPONSERATE_COUNTY_TRA!$B$3:$CP$376, 33, FALSE)</f>
        <v>52</v>
      </c>
      <c r="AL59" s="188">
        <f>VLOOKUP(A59,DEC2020_RESPONSERATE_COUNTY_TRA!$B$3:$AR$376,43, FALSE)</f>
        <v>53.3</v>
      </c>
      <c r="AM59" s="188">
        <f>VLOOKUP(A59,DEC2020_RESPONSERATE_COUNTY_TRA!$B$3:$AS$376,44, FALSE)</f>
        <v>53.3</v>
      </c>
      <c r="AN59" s="188">
        <f>VLOOKUP(A59,DEC2020_RESPONSERATE_COUNTY_TRA!$B$3:$AW$376,48, FALSE)</f>
        <v>53.5</v>
      </c>
      <c r="AO59" s="188">
        <f>VLOOKUP(A59,DEC2020_RESPONSERATE_COUNTY_TRA!$B$3:$AX$376,49, FALSE)</f>
        <v>53.6</v>
      </c>
      <c r="AP59" s="188">
        <f>VLOOKUP(A59,DEC2020_RESPONSERATE_COUNTY_TRA!$B$3:$AY$376,49, FALSE)</f>
        <v>53.6</v>
      </c>
      <c r="AQ59" s="188">
        <f>VLOOKUP(A59,DEC2020_RESPONSERATE_COUNTY_TRA!$B$3:$AZ$376,50, FALSE)</f>
        <v>53.7</v>
      </c>
      <c r="AR59" s="188">
        <f>VLOOKUP(A59,DEC2020_RESPONSERATE_COUNTY_TRA!$B$3:$BA$376,51, FALSE)</f>
        <v>53.7</v>
      </c>
      <c r="AS59" s="188">
        <f>VLOOKUP(A59,DEC2020_RESPONSERATE_COUNTY_TRA!$B$3:$BB$376,53, FALSE)</f>
        <v>53.7</v>
      </c>
      <c r="AT59" s="188">
        <f>VLOOKUP(A59,DEC2020_RESPONSERATE_COUNTY_TRA!$B$3:$BC$376,54, FALSE)</f>
        <v>53.7</v>
      </c>
      <c r="AU59" s="188">
        <f>VLOOKUP(A59,DEC2020_RESPONSERATE_COUNTY_TRA!$B$3:$BD$376,55, FALSE)</f>
        <v>53.7</v>
      </c>
      <c r="AV59" s="188">
        <f>VLOOKUP(A59,DEC2020_RESPONSERATE_COUNTY_TRA!$B$3:$BE$376,56, FALSE)</f>
        <v>53.7</v>
      </c>
      <c r="AW59" s="188">
        <f>VLOOKUP(A59,DEC2020_RESPONSERATE_COUNTY_TRA!$B$3:$BF$376,57, FALSE)</f>
        <v>53.7</v>
      </c>
      <c r="AX59" s="188">
        <f>VLOOKUP(A59,DEC2020_RESPONSERATE_COUNTY_TRA!$B$3:$BG$376,58, FALSE)</f>
        <v>53.7</v>
      </c>
      <c r="AY59" s="188">
        <f>VLOOKUP(A59,DEC2020_RESPONSERATE_COUNTY_TRA!$B$3:$BH$376,59, FALSE)</f>
        <v>53.8</v>
      </c>
      <c r="AZ59" s="188">
        <f>VLOOKUP(A59,DEC2020_RESPONSERATE_COUNTY_TRA!$B$3:$BI$376,60, FALSE)</f>
        <v>53.8</v>
      </c>
      <c r="BA59" s="188">
        <f>VLOOKUP(A59,DEC2020_RESPONSERATE_COUNTY_TRA!$B$3:$BJ$376,61, FALSE)</f>
        <v>53.8</v>
      </c>
      <c r="BB59" s="188">
        <f>VLOOKUP(A59,DEC2020_RESPONSERATE_COUNTY_TRA!$B$3:$BK$376,62, FALSE)</f>
        <v>53.8</v>
      </c>
      <c r="BC59" s="188">
        <f>VLOOKUP(A59,DEC2020_RESPONSERATE_COUNTY_TRA!$B$3:$BL$376,63, FALSE)</f>
        <v>53.8</v>
      </c>
      <c r="BD59" s="188">
        <f>VLOOKUP(A59,DEC2020_RESPONSERATE_COUNTY_TRA!$B$3:$BM$376,64, FALSE)</f>
        <v>53.8</v>
      </c>
      <c r="BE59" s="188">
        <f>VLOOKUP(A59,DEC2020_RESPONSERATE_COUNTY_TRA!$B$3:$BN$376,65, FALSE)</f>
        <v>53.8</v>
      </c>
      <c r="BF59" s="188">
        <f>VLOOKUP(A59,DEC2020_RESPONSERATE_COUNTY_TRA!$B$3:$BO$376,66, FALSE)</f>
        <v>53.8</v>
      </c>
      <c r="BG59" s="188">
        <f>VLOOKUP(A59,DEC2020_RESPONSERATE_COUNTY_TRA!$B$3:$BP$376,67, FALSE)</f>
        <v>53.8</v>
      </c>
      <c r="BH59" s="188">
        <f>VLOOKUP(A59,DEC2020_RESPONSERATE_COUNTY_TRA!$B$3:$BQ$376,68, FALSE)</f>
        <v>53.8</v>
      </c>
      <c r="BI59" s="188">
        <f>VLOOKUP(A59,DEC2020_RESPONSERATE_COUNTY_TRA!$B$3:$BR$376,69, FALSE)</f>
        <v>53.8</v>
      </c>
      <c r="BJ59" s="188">
        <f>VLOOKUP(A59,DEC2020_RESPONSERATE_COUNTY_TRA!$B$3:$BS$376,70, FALSE)</f>
        <v>53.8</v>
      </c>
      <c r="BK59" s="188">
        <f>VLOOKUP(A59,DEC2020_RESPONSERATE_COUNTY_TRA!$B$3:$BT$376,71, FALSE)</f>
        <v>53.8</v>
      </c>
      <c r="BL59" s="188">
        <f>VLOOKUP(A59,DEC2020_RESPONSERATE_COUNTY_TRA!$B$3:$BU$377,72, FALSE)</f>
        <v>53.8</v>
      </c>
      <c r="BM59" s="188">
        <f>VLOOKUP(A59,DEC2020_RESPONSERATE_COUNTY_TRA!$B$3:$BV$377,73, FALSE)</f>
        <v>53.8</v>
      </c>
      <c r="BN59" s="188">
        <f>VLOOKUP(A59,DEC2020_RESPONSERATE_COUNTY_TRA!$B$3:$BW$377,74, FALSE)</f>
        <v>53.8</v>
      </c>
      <c r="BO59" s="188">
        <f>VLOOKUP(A59,DEC2020_RESPONSERATE_COUNTY_TRA!$B$3:$BX$377,75, FALSE)</f>
        <v>53.8</v>
      </c>
      <c r="BP59" s="188">
        <f>VLOOKUP(A59,DEC2020_RESPONSERATE_COUNTY_TRA!$B$3:$BY$377,76, FALSE)</f>
        <v>53.8</v>
      </c>
      <c r="BQ59" s="188">
        <f>VLOOKUP(A59,DEC2020_RESPONSERATE_COUNTY_TRA!$B$3:$BZ$377,77, FALSE)</f>
        <v>53.8</v>
      </c>
      <c r="BR59" s="188">
        <f>VLOOKUP(A59,DEC2020_RESPONSERATE_COUNTY_TRA!$B$3:$CA$377,78, FALSE)</f>
        <v>53.8</v>
      </c>
      <c r="BS59" s="188">
        <f>VLOOKUP(A59,DEC2020_RESPONSERATE_COUNTY_TRA!$B$3:$CB$377,79, FALSE)</f>
        <v>53.8</v>
      </c>
      <c r="BT59" s="188">
        <f>VLOOKUP(A59,DEC2020_RESPONSERATE_COUNTY_TRA!$B$3:$CC$377,80, FALSE)</f>
        <v>53.8</v>
      </c>
      <c r="BU59" s="188">
        <f>VLOOKUP(A59,DEC2020_RESPONSERATE_COUNTY_TRA!$B$3:$CD$377,81, FALSE)</f>
        <v>53.8</v>
      </c>
      <c r="BV59" s="188">
        <f>VLOOKUP(A59,DEC2020_RESPONSERATE_COUNTY_TRA!$B$3:$CE$377,82, FALSE)</f>
        <v>53.8</v>
      </c>
      <c r="BW59" s="188">
        <f>VLOOKUP(A59,DEC2020_RESPONSERATE_COUNTY_TRA!$B$3:$CF$377,83, FALSE)</f>
        <v>53.8</v>
      </c>
      <c r="BX59" s="188">
        <f>VLOOKUP(A59,DEC2020_RESPONSERATE_COUNTY_TRA!$B$3:$CG$377,84, FALSE)</f>
        <v>53.8</v>
      </c>
      <c r="BY59" s="188">
        <f>VLOOKUP(A59,DEC2020_RESPONSERATE_COUNTY_TRA!$B$3:$CH$377,85, FALSE)</f>
        <v>53.8</v>
      </c>
      <c r="BZ59" s="188">
        <f>VLOOKUP(A59,DEC2020_RESPONSERATE_COUNTY_TRA!$B$3:$CI$377,85, FALSE)</f>
        <v>53.8</v>
      </c>
      <c r="CA59" s="188">
        <f>VLOOKUP(A59,DEC2020_RESPONSERATE_COUNTY_TRA!$B$3:$CJ$377,86, FALSE)</f>
        <v>54</v>
      </c>
      <c r="CB59" s="188">
        <f>VLOOKUP(A59,DEC2020_RESPONSERATE_COUNTY_TRA!$B$3:$CK$377,87, FALSE)</f>
        <v>54.1</v>
      </c>
      <c r="CC59" s="188">
        <f t="shared" si="1"/>
        <v>0</v>
      </c>
      <c r="CD59" s="41">
        <f t="shared" si="2"/>
        <v>4</v>
      </c>
    </row>
    <row r="60" spans="1:83" ht="28.8" x14ac:dyDescent="0.3">
      <c r="A60" s="16" t="s">
        <v>507</v>
      </c>
      <c r="B60" s="16">
        <v>30017961600</v>
      </c>
      <c r="C60" s="17" t="s">
        <v>927</v>
      </c>
      <c r="D60" s="17">
        <v>59301</v>
      </c>
      <c r="E60" s="17"/>
      <c r="F60" s="95">
        <v>1006</v>
      </c>
      <c r="G60" s="103">
        <v>5.0505050505050504E-2</v>
      </c>
      <c r="H60" s="205">
        <v>7.5588599752168528E-2</v>
      </c>
      <c r="I60" s="193">
        <v>36.700000000000003</v>
      </c>
      <c r="J60" s="18">
        <v>1.5</v>
      </c>
      <c r="K60" s="18">
        <f t="shared" si="3"/>
        <v>98.5</v>
      </c>
      <c r="L60" s="19">
        <f>VLOOKUP(A60,DEC2020_RESPONSERATE_COUNTY_TRA!$B$3:$I$376, 8, FALSE)</f>
        <v>29.6</v>
      </c>
      <c r="M60" s="19">
        <f>VLOOKUP(A60,DEC2020_RESPONSERATE_COUNTY_TRA!$B$3:$J$376, 9, FALSE)</f>
        <v>30.8</v>
      </c>
      <c r="N60" s="19">
        <f>VLOOKUP(A60,DEC2020_RESPONSERATE_COUNTY_TRA!$B$3:$K$376, 10, FALSE)</f>
        <v>31.6</v>
      </c>
      <c r="O60" s="19">
        <f>VLOOKUP(A60,DEC2020_RESPONSERATE_COUNTY_TRA!$B$3:$L$376, 11, FALSE)</f>
        <v>33.4</v>
      </c>
      <c r="P60" s="19">
        <f>VLOOKUP(A60,DEC2020_RESPONSERATE_COUNTY_TRA!$B$3:$M$376, 12, FALSE)</f>
        <v>35.799999999999997</v>
      </c>
      <c r="Q60" s="19">
        <f>VLOOKUP(A60,DEC2020_RESPONSERATE_COUNTY_TRA!$B$3:$N$376, 13, FALSE)</f>
        <v>36.299999999999997</v>
      </c>
      <c r="R60" s="19">
        <f>VLOOKUP(A60,DEC2020_RESPONSERATE_COUNTY_TRA!$B$3:$O$376, 14, FALSE)</f>
        <v>37.1</v>
      </c>
      <c r="S60" s="19">
        <f>VLOOKUP(A60,DEC2020_RESPONSERATE_COUNTY_TRA!$B$3:$P$376, 15, FALSE)</f>
        <v>37.299999999999997</v>
      </c>
      <c r="T60" s="19">
        <f>VLOOKUP(A60,DEC2020_RESPONSERATE_COUNTY_TRA!$B$3:$Q$376, 16, FALSE)</f>
        <v>37.6</v>
      </c>
      <c r="U60" s="19">
        <f>VLOOKUP(A60,DEC2020_RESPONSERATE_COUNTY_TRA!$B$3:$R$376, 17, FALSE)</f>
        <v>38.9</v>
      </c>
      <c r="V60" s="19">
        <f>VLOOKUP(A60,DEC2020_RESPONSERATE_COUNTY_TRA!$B$3:$S$376, 18, FALSE)</f>
        <v>41.2</v>
      </c>
      <c r="W60" s="19">
        <f>VLOOKUP(A60,DEC2020_RESPONSERATE_COUNTY_TRA!$B$3:$T$376, 19, FALSE)</f>
        <v>41.3</v>
      </c>
      <c r="X60" s="19">
        <f>VLOOKUP(A60,DEC2020_RESPONSERATE_COUNTY_TRA!$B$3:$U$376, 20, FALSE)</f>
        <v>44.1</v>
      </c>
      <c r="Y60" s="19">
        <f>VLOOKUP(A60,DEC2020_RESPONSERATE_COUNTY_TRA!$B$3:$V$376, 21, FALSE)</f>
        <v>44.7</v>
      </c>
      <c r="Z60" s="19">
        <f>VLOOKUP(A60,DEC2020_RESPONSERATE_COUNTY_TRA!$B$3:$W$376, 22, FALSE)</f>
        <v>45.9</v>
      </c>
      <c r="AA60" s="19">
        <f>VLOOKUP(A60,DEC2020_RESPONSERATE_COUNTY_TRA!$B$3:$X$376, 23, FALSE)</f>
        <v>46.2</v>
      </c>
      <c r="AB60" s="19">
        <f>VLOOKUP(A60,DEC2020_RESPONSERATE_COUNTY_TRA!$B$3:$Y$376, 24, FALSE)</f>
        <v>46.3</v>
      </c>
      <c r="AC60" s="19">
        <f>VLOOKUP(A60,DEC2020_RESPONSERATE_COUNTY_TRA!$B$3:$Z$376, 25, FALSE)</f>
        <v>47.6</v>
      </c>
      <c r="AD60" s="19">
        <f>VLOOKUP(A60,DEC2020_RESPONSERATE_COUNTY_TRA!$B$3:$AC$376, 26, FALSE)</f>
        <v>47.6</v>
      </c>
      <c r="AE60" s="19">
        <f>VLOOKUP(A60,DEC2020_RESPONSERATE_COUNTY_TRA!$B$3:$AD$376, 27, FALSE)</f>
        <v>48</v>
      </c>
      <c r="AF60" s="19">
        <f>VLOOKUP(A60,DEC2020_RESPONSERATE_COUNTY_TRA!$B$3:$AE$376, 28, FALSE)</f>
        <v>49.3</v>
      </c>
      <c r="AG60" s="19">
        <f>VLOOKUP(A60,DEC2020_RESPONSERATE_COUNTY_TRA!$B$3:$AF$376, 29, FALSE)</f>
        <v>51.1</v>
      </c>
      <c r="AH60" s="19">
        <f>VLOOKUP(A60,DEC2020_RESPONSERATE_COUNTY_TRA!$B$3:$AG$376, 30, FALSE)</f>
        <v>51.3</v>
      </c>
      <c r="AI60" s="19">
        <f>VLOOKUP(A60,DEC2020_RESPONSERATE_COUNTY_TRA!$B$3:$AF$376, 31, FALSE)</f>
        <v>51.3</v>
      </c>
      <c r="AJ60" s="19">
        <f>VLOOKUP(A60,DEC2020_RESPONSERATE_COUNTY_TRA!$B$3:$AG$376, 32, FALSE)</f>
        <v>51.5</v>
      </c>
      <c r="AK60" s="19">
        <f>VLOOKUP(A60,DEC2020_RESPONSERATE_COUNTY_TRA!$B$3:$CP$376, 33, FALSE)</f>
        <v>51.7</v>
      </c>
      <c r="AL60" s="19">
        <f>VLOOKUP(A60,DEC2020_RESPONSERATE_COUNTY_TRA!$B$3:$AR$376,43, FALSE)</f>
        <v>53.2</v>
      </c>
      <c r="AM60" s="19">
        <f>VLOOKUP(A60,DEC2020_RESPONSERATE_COUNTY_TRA!$B$3:$AS$376,44, FALSE)</f>
        <v>53.3</v>
      </c>
      <c r="AN60" s="19">
        <f>VLOOKUP(A60,DEC2020_RESPONSERATE_COUNTY_TRA!$B$3:$AW$376,48, FALSE)</f>
        <v>53.8</v>
      </c>
      <c r="AO60" s="19">
        <f>VLOOKUP(A60,DEC2020_RESPONSERATE_COUNTY_TRA!$B$3:$AX$376,49, FALSE)</f>
        <v>53.8</v>
      </c>
      <c r="AP60" s="19">
        <f>VLOOKUP(A60,DEC2020_RESPONSERATE_COUNTY_TRA!$B$3:$AY$376,49, FALSE)</f>
        <v>53.8</v>
      </c>
      <c r="AQ60" s="19">
        <f>VLOOKUP(A60,DEC2020_RESPONSERATE_COUNTY_TRA!$B$3:$AZ$376,50, FALSE)</f>
        <v>53.8</v>
      </c>
      <c r="AR60" s="19">
        <f>VLOOKUP(A60,DEC2020_RESPONSERATE_COUNTY_TRA!$B$3:$BA$376,51, FALSE)</f>
        <v>53.8</v>
      </c>
      <c r="AS60" s="19">
        <f>VLOOKUP(A60,DEC2020_RESPONSERATE_COUNTY_TRA!$B$3:$BB$376,53, FALSE)</f>
        <v>53.9</v>
      </c>
      <c r="AT60" s="19">
        <f>VLOOKUP(A60,DEC2020_RESPONSERATE_COUNTY_TRA!$B$3:$BC$376,54, FALSE)</f>
        <v>53.9</v>
      </c>
      <c r="AU60" s="19">
        <f>VLOOKUP(A60,DEC2020_RESPONSERATE_COUNTY_TRA!$B$3:$BD$376,55, FALSE)</f>
        <v>54.2</v>
      </c>
      <c r="AV60" s="19">
        <f>VLOOKUP(A60,DEC2020_RESPONSERATE_COUNTY_TRA!$B$3:$BE$376,56, FALSE)</f>
        <v>54.2</v>
      </c>
      <c r="AW60" s="19">
        <f>VLOOKUP(A60,DEC2020_RESPONSERATE_COUNTY_TRA!$B$3:$BF$376,57, FALSE)</f>
        <v>54.3</v>
      </c>
      <c r="AX60" s="19">
        <f>VLOOKUP(A60,DEC2020_RESPONSERATE_COUNTY_TRA!$B$3:$BG$376,58, FALSE)</f>
        <v>54.8</v>
      </c>
      <c r="AY60" s="19">
        <f>VLOOKUP(A60,DEC2020_RESPONSERATE_COUNTY_TRA!$B$3:$BH$376,59, FALSE)</f>
        <v>54.8</v>
      </c>
      <c r="AZ60" s="19">
        <f>VLOOKUP(A60,DEC2020_RESPONSERATE_COUNTY_TRA!$B$3:$BI$376,60, FALSE)</f>
        <v>54.8</v>
      </c>
      <c r="BA60" s="19">
        <f>VLOOKUP(A60,DEC2020_RESPONSERATE_COUNTY_TRA!$B$3:$BJ$376,61, FALSE)</f>
        <v>54.8</v>
      </c>
      <c r="BB60" s="19">
        <f>VLOOKUP(A60,DEC2020_RESPONSERATE_COUNTY_TRA!$B$3:$BK$376,62, FALSE)</f>
        <v>54.8</v>
      </c>
      <c r="BC60" s="19">
        <f>VLOOKUP(A60,DEC2020_RESPONSERATE_COUNTY_TRA!$B$3:$BL$376,63, FALSE)</f>
        <v>54.8</v>
      </c>
      <c r="BD60" s="19">
        <f>VLOOKUP(A60,DEC2020_RESPONSERATE_COUNTY_TRA!$B$3:$BM$376,64, FALSE)</f>
        <v>54.8</v>
      </c>
      <c r="BE60" s="19">
        <f>VLOOKUP(A60,DEC2020_RESPONSERATE_COUNTY_TRA!$B$3:$BN$376,65, FALSE)</f>
        <v>54.8</v>
      </c>
      <c r="BF60" s="19">
        <f>VLOOKUP(A60,DEC2020_RESPONSERATE_COUNTY_TRA!$B$3:$BO$376,66, FALSE)</f>
        <v>54.8</v>
      </c>
      <c r="BG60" s="19">
        <f>VLOOKUP(A60,DEC2020_RESPONSERATE_COUNTY_TRA!$B$3:$BP$376,67, FALSE)</f>
        <v>54.8</v>
      </c>
      <c r="BH60" s="19">
        <f>VLOOKUP(A60,DEC2020_RESPONSERATE_COUNTY_TRA!$B$3:$BQ$376,68, FALSE)</f>
        <v>54.8</v>
      </c>
      <c r="BI60" s="19">
        <f>VLOOKUP(A60,DEC2020_RESPONSERATE_COUNTY_TRA!$B$3:$BR$376,69, FALSE)</f>
        <v>54.8</v>
      </c>
      <c r="BJ60" s="19">
        <f>VLOOKUP(A60,DEC2020_RESPONSERATE_COUNTY_TRA!$B$3:$BS$376,70, FALSE)</f>
        <v>54.9</v>
      </c>
      <c r="BK60" s="19">
        <f>VLOOKUP(A60,DEC2020_RESPONSERATE_COUNTY_TRA!$B$3:$BT$376,71, FALSE)</f>
        <v>55</v>
      </c>
      <c r="BL60" s="19">
        <f>VLOOKUP(A60,DEC2020_RESPONSERATE_COUNTY_TRA!$B$3:$BU$377,72, FALSE)</f>
        <v>55</v>
      </c>
      <c r="BM60" s="19">
        <f>VLOOKUP(A60,DEC2020_RESPONSERATE_COUNTY_TRA!$B$3:$BV$377,73, FALSE)</f>
        <v>55.1</v>
      </c>
      <c r="BN60" s="19">
        <f>VLOOKUP(A60,DEC2020_RESPONSERATE_COUNTY_TRA!$B$3:$BW$377,74, FALSE)</f>
        <v>55.1</v>
      </c>
      <c r="BO60" s="19">
        <f>VLOOKUP(A60,DEC2020_RESPONSERATE_COUNTY_TRA!$B$3:$BX$377,75, FALSE)</f>
        <v>55.2</v>
      </c>
      <c r="BP60" s="19">
        <f>VLOOKUP(A60,DEC2020_RESPONSERATE_COUNTY_TRA!$B$3:$BY$377,76, FALSE)</f>
        <v>55.2</v>
      </c>
      <c r="BQ60" s="19">
        <f>VLOOKUP(A60,DEC2020_RESPONSERATE_COUNTY_TRA!$B$3:$BZ$377,77, FALSE)</f>
        <v>55.2</v>
      </c>
      <c r="BR60" s="19">
        <f>VLOOKUP(A60,DEC2020_RESPONSERATE_COUNTY_TRA!$B$3:$CA$377,78, FALSE)</f>
        <v>55.2</v>
      </c>
      <c r="BS60" s="19">
        <f>VLOOKUP(A60,DEC2020_RESPONSERATE_COUNTY_TRA!$B$3:$CB$377,79, FALSE)</f>
        <v>55.2</v>
      </c>
      <c r="BT60" s="19">
        <f>VLOOKUP(A60,DEC2020_RESPONSERATE_COUNTY_TRA!$B$3:$CC$377,80, FALSE)</f>
        <v>55.2</v>
      </c>
      <c r="BU60" s="19">
        <f>VLOOKUP(A60,DEC2020_RESPONSERATE_COUNTY_TRA!$B$3:$CD$377,81, FALSE)</f>
        <v>55.2</v>
      </c>
      <c r="BV60" s="19">
        <f>VLOOKUP(A60,DEC2020_RESPONSERATE_COUNTY_TRA!$B$3:$CE$377,82, FALSE)</f>
        <v>55.2</v>
      </c>
      <c r="BW60" s="19">
        <f>VLOOKUP(A60,DEC2020_RESPONSERATE_COUNTY_TRA!$B$3:$CF$377,83, FALSE)</f>
        <v>55.2</v>
      </c>
      <c r="BX60" s="19">
        <f>VLOOKUP(A60,DEC2020_RESPONSERATE_COUNTY_TRA!$B$3:$CG$377,84, FALSE)</f>
        <v>55.2</v>
      </c>
      <c r="BY60" s="19">
        <f>VLOOKUP(A60,DEC2020_RESPONSERATE_COUNTY_TRA!$B$3:$CH$377,85, FALSE)</f>
        <v>55.2</v>
      </c>
      <c r="BZ60" s="19">
        <f>VLOOKUP(A60,DEC2020_RESPONSERATE_COUNTY_TRA!$B$3:$CI$377,85, FALSE)</f>
        <v>55.2</v>
      </c>
      <c r="CA60" s="19">
        <f>VLOOKUP(A60,DEC2020_RESPONSERATE_COUNTY_TRA!$B$3:$CJ$377,86, FALSE)</f>
        <v>55.3</v>
      </c>
      <c r="CB60" s="19">
        <f>VLOOKUP(A60,DEC2020_RESPONSERATE_COUNTY_TRA!$B$3:$CK$377,87, FALSE)</f>
        <v>55.3</v>
      </c>
      <c r="CC60" s="19">
        <f t="shared" si="1"/>
        <v>0</v>
      </c>
      <c r="CD60" s="41">
        <f t="shared" si="2"/>
        <v>4</v>
      </c>
    </row>
    <row r="61" spans="1:83" ht="28.8" x14ac:dyDescent="0.3">
      <c r="A61" s="5" t="s">
        <v>509</v>
      </c>
      <c r="B61" s="5">
        <v>30017961800</v>
      </c>
      <c r="C61" s="181" t="s">
        <v>928</v>
      </c>
      <c r="D61" s="190">
        <v>59301</v>
      </c>
      <c r="F61" s="94">
        <v>699</v>
      </c>
      <c r="G61" s="102">
        <v>4.9780380673499269E-2</v>
      </c>
      <c r="H61" s="204">
        <v>5.5697823303457107E-2</v>
      </c>
      <c r="I61" s="192">
        <v>39.1</v>
      </c>
      <c r="J61" s="11">
        <v>0</v>
      </c>
      <c r="K61" s="11">
        <f t="shared" si="3"/>
        <v>100</v>
      </c>
      <c r="L61">
        <f>VLOOKUP(A61,DEC2020_RESPONSERATE_COUNTY_TRA!$B$3:$I$376, 8, FALSE)</f>
        <v>35.700000000000003</v>
      </c>
      <c r="M61">
        <f>VLOOKUP(A61,DEC2020_RESPONSERATE_COUNTY_TRA!$B$3:$J$376, 9, FALSE)</f>
        <v>36.6</v>
      </c>
      <c r="N61">
        <f>VLOOKUP(A61,DEC2020_RESPONSERATE_COUNTY_TRA!$B$3:$K$376, 10, FALSE)</f>
        <v>37.9</v>
      </c>
      <c r="O61">
        <f>VLOOKUP(A61,DEC2020_RESPONSERATE_COUNTY_TRA!$B$3:$L$376, 11, FALSE)</f>
        <v>40.4</v>
      </c>
      <c r="P61">
        <f>VLOOKUP(A61,DEC2020_RESPONSERATE_COUNTY_TRA!$B$3:$M$376, 12, FALSE)</f>
        <v>46.8</v>
      </c>
      <c r="Q61" s="61">
        <f>VLOOKUP(A61,DEC2020_RESPONSERATE_COUNTY_TRA!$B$3:$N$376, 13, FALSE)</f>
        <v>48.1</v>
      </c>
      <c r="R61">
        <f>VLOOKUP(A61,DEC2020_RESPONSERATE_COUNTY_TRA!$B$3:$O$376, 14, FALSE)</f>
        <v>49.7</v>
      </c>
      <c r="S61">
        <f>VLOOKUP(A61,DEC2020_RESPONSERATE_COUNTY_TRA!$B$3:$P$376, 15, FALSE)</f>
        <v>50.5</v>
      </c>
      <c r="T61">
        <f>VLOOKUP(A61,DEC2020_RESPONSERATE_COUNTY_TRA!$B$3:$Q$376, 16, FALSE)</f>
        <v>51.3</v>
      </c>
      <c r="U61" s="61">
        <f>VLOOKUP(A61,DEC2020_RESPONSERATE_COUNTY_TRA!$B$3:$R$376, 17, FALSE)</f>
        <v>51.9</v>
      </c>
      <c r="V61" s="61">
        <f>VLOOKUP(A61,DEC2020_RESPONSERATE_COUNTY_TRA!$B$3:$S$376, 18, FALSE)</f>
        <v>52</v>
      </c>
      <c r="W61" s="61">
        <f>VLOOKUP(A61,DEC2020_RESPONSERATE_COUNTY_TRA!$B$3:$T$376, 19, FALSE)</f>
        <v>52.3</v>
      </c>
      <c r="X61" s="61">
        <f>VLOOKUP(A61,DEC2020_RESPONSERATE_COUNTY_TRA!$B$3:$U$376, 20, FALSE)</f>
        <v>52.6</v>
      </c>
      <c r="Y61" s="61">
        <f>VLOOKUP(A61,DEC2020_RESPONSERATE_COUNTY_TRA!$B$3:$V$376, 21, FALSE)</f>
        <v>53.2</v>
      </c>
      <c r="Z61" s="61">
        <f>VLOOKUP(A61,DEC2020_RESPONSERATE_COUNTY_TRA!$B$3:$W$376, 22, FALSE)</f>
        <v>54.2</v>
      </c>
      <c r="AA61" s="61">
        <f>VLOOKUP(A61,DEC2020_RESPONSERATE_COUNTY_TRA!$B$3:$X$376, 23, FALSE)</f>
        <v>54.6</v>
      </c>
      <c r="AB61" s="61">
        <f>VLOOKUP(A61,DEC2020_RESPONSERATE_COUNTY_TRA!$B$3:$Y$376, 24, FALSE)</f>
        <v>54.8</v>
      </c>
      <c r="AC61" s="61">
        <f>VLOOKUP(A61,DEC2020_RESPONSERATE_COUNTY_TRA!$B$3:$Z$376, 25, FALSE)</f>
        <v>61.8</v>
      </c>
      <c r="AD61" s="61">
        <f>VLOOKUP(A61,DEC2020_RESPONSERATE_COUNTY_TRA!$B$3:$AC$376, 26, FALSE)</f>
        <v>62.4</v>
      </c>
      <c r="AE61" s="188">
        <f>VLOOKUP(A61,DEC2020_RESPONSERATE_COUNTY_TRA!$B$3:$AD$376, 27, FALSE)</f>
        <v>62.5</v>
      </c>
      <c r="AF61" s="188">
        <f>VLOOKUP(A61,DEC2020_RESPONSERATE_COUNTY_TRA!$B$3:$AE$376, 28, FALSE)</f>
        <v>63.9</v>
      </c>
      <c r="AG61" s="188">
        <f>VLOOKUP(A61,DEC2020_RESPONSERATE_COUNTY_TRA!$B$3:$AF$376, 29, FALSE)</f>
        <v>65.099999999999994</v>
      </c>
      <c r="AH61" s="188">
        <f>VLOOKUP(A61,DEC2020_RESPONSERATE_COUNTY_TRA!$B$3:$AG$376, 30, FALSE)</f>
        <v>65.5</v>
      </c>
      <c r="AI61" s="188">
        <f>VLOOKUP(A61,DEC2020_RESPONSERATE_COUNTY_TRA!$B$3:$AF$376, 31, FALSE)</f>
        <v>66.099999999999994</v>
      </c>
      <c r="AJ61" s="188">
        <f>VLOOKUP(A61,DEC2020_RESPONSERATE_COUNTY_TRA!$B$3:$AG$376, 32, FALSE)</f>
        <v>66.2</v>
      </c>
      <c r="AK61" s="188">
        <f>VLOOKUP(A61,DEC2020_RESPONSERATE_COUNTY_TRA!$B$3:$CP$376, 33, FALSE)</f>
        <v>66.400000000000006</v>
      </c>
      <c r="AL61" s="188">
        <f>VLOOKUP(A61,DEC2020_RESPONSERATE_COUNTY_TRA!$B$3:$AR$376,43, FALSE)</f>
        <v>67.8</v>
      </c>
      <c r="AM61" s="188">
        <f>VLOOKUP(A61,DEC2020_RESPONSERATE_COUNTY_TRA!$B$3:$AS$376,44, FALSE)</f>
        <v>67.8</v>
      </c>
      <c r="AN61" s="188">
        <f>VLOOKUP(A61,DEC2020_RESPONSERATE_COUNTY_TRA!$B$3:$AW$376,48, FALSE)</f>
        <v>67.8</v>
      </c>
      <c r="AO61" s="188">
        <f>VLOOKUP(A61,DEC2020_RESPONSERATE_COUNTY_TRA!$B$3:$AX$376,49, FALSE)</f>
        <v>67.8</v>
      </c>
      <c r="AP61" s="188">
        <f>VLOOKUP(A61,DEC2020_RESPONSERATE_COUNTY_TRA!$B$3:$AY$376,49, FALSE)</f>
        <v>67.8</v>
      </c>
      <c r="AQ61" s="188">
        <f>VLOOKUP(A61,DEC2020_RESPONSERATE_COUNTY_TRA!$B$3:$AZ$376,50, FALSE)</f>
        <v>68.3</v>
      </c>
      <c r="AR61" s="188">
        <f>VLOOKUP(A61,DEC2020_RESPONSERATE_COUNTY_TRA!$B$3:$BA$376,51, FALSE)</f>
        <v>68.3</v>
      </c>
      <c r="AS61" s="188">
        <f>VLOOKUP(A61,DEC2020_RESPONSERATE_COUNTY_TRA!$B$3:$BB$376,53, FALSE)</f>
        <v>68.400000000000006</v>
      </c>
      <c r="AT61" s="188">
        <f>VLOOKUP(A61,DEC2020_RESPONSERATE_COUNTY_TRA!$B$3:$BC$376,54, FALSE)</f>
        <v>68.400000000000006</v>
      </c>
      <c r="AU61" s="188">
        <f>VLOOKUP(A61,DEC2020_RESPONSERATE_COUNTY_TRA!$B$3:$BD$376,55, FALSE)</f>
        <v>68.400000000000006</v>
      </c>
      <c r="AV61" s="188">
        <f>VLOOKUP(A61,DEC2020_RESPONSERATE_COUNTY_TRA!$B$3:$BE$376,56, FALSE)</f>
        <v>68.400000000000006</v>
      </c>
      <c r="AW61" s="188">
        <f>VLOOKUP(A61,DEC2020_RESPONSERATE_COUNTY_TRA!$B$3:$BF$376,57, FALSE)</f>
        <v>68.400000000000006</v>
      </c>
      <c r="AX61" s="188">
        <f>VLOOKUP(A61,DEC2020_RESPONSERATE_COUNTY_TRA!$B$3:$BG$376,58, FALSE)</f>
        <v>68.400000000000006</v>
      </c>
      <c r="AY61" s="188">
        <f>VLOOKUP(A61,DEC2020_RESPONSERATE_COUNTY_TRA!$B$3:$BH$376,59, FALSE)</f>
        <v>68.400000000000006</v>
      </c>
      <c r="AZ61" s="188">
        <f>VLOOKUP(A61,DEC2020_RESPONSERATE_COUNTY_TRA!$B$3:$BI$376,60, FALSE)</f>
        <v>68.599999999999994</v>
      </c>
      <c r="BA61" s="188">
        <f>VLOOKUP(A61,DEC2020_RESPONSERATE_COUNTY_TRA!$B$3:$BJ$376,61, FALSE)</f>
        <v>68.7</v>
      </c>
      <c r="BB61" s="188">
        <f>VLOOKUP(A61,DEC2020_RESPONSERATE_COUNTY_TRA!$B$3:$BK$376,62, FALSE)</f>
        <v>68.7</v>
      </c>
      <c r="BC61" s="188">
        <f>VLOOKUP(A61,DEC2020_RESPONSERATE_COUNTY_TRA!$B$3:$BL$376,63, FALSE)</f>
        <v>68.7</v>
      </c>
      <c r="BD61" s="188">
        <f>VLOOKUP(A61,DEC2020_RESPONSERATE_COUNTY_TRA!$B$3:$BM$376,64, FALSE)</f>
        <v>68.7</v>
      </c>
      <c r="BE61" s="188">
        <f>VLOOKUP(A61,DEC2020_RESPONSERATE_COUNTY_TRA!$B$3:$BN$376,65, FALSE)</f>
        <v>68.8</v>
      </c>
      <c r="BF61" s="188">
        <f>VLOOKUP(A61,DEC2020_RESPONSERATE_COUNTY_TRA!$B$3:$BO$376,66, FALSE)</f>
        <v>68.8</v>
      </c>
      <c r="BG61" s="188">
        <f>VLOOKUP(A61,DEC2020_RESPONSERATE_COUNTY_TRA!$B$3:$BP$376,67, FALSE)</f>
        <v>68.8</v>
      </c>
      <c r="BH61" s="188">
        <f>VLOOKUP(A61,DEC2020_RESPONSERATE_COUNTY_TRA!$B$3:$BQ$376,68, FALSE)</f>
        <v>68.8</v>
      </c>
      <c r="BI61" s="188">
        <f>VLOOKUP(A61,DEC2020_RESPONSERATE_COUNTY_TRA!$B$3:$BR$376,69, FALSE)</f>
        <v>68.8</v>
      </c>
      <c r="BJ61" s="188">
        <f>VLOOKUP(A61,DEC2020_RESPONSERATE_COUNTY_TRA!$B$3:$BS$376,70, FALSE)</f>
        <v>68.8</v>
      </c>
      <c r="BK61" s="188">
        <f>VLOOKUP(A61,DEC2020_RESPONSERATE_COUNTY_TRA!$B$3:$BT$376,71, FALSE)</f>
        <v>68.8</v>
      </c>
      <c r="BL61" s="188">
        <f>VLOOKUP(A61,DEC2020_RESPONSERATE_COUNTY_TRA!$B$3:$BU$377,72, FALSE)</f>
        <v>68.8</v>
      </c>
      <c r="BM61" s="188">
        <f>VLOOKUP(A61,DEC2020_RESPONSERATE_COUNTY_TRA!$B$3:$BV$377,73, FALSE)</f>
        <v>68.8</v>
      </c>
      <c r="BN61" s="188">
        <f>VLOOKUP(A61,DEC2020_RESPONSERATE_COUNTY_TRA!$B$3:$BW$377,74, FALSE)</f>
        <v>68.8</v>
      </c>
      <c r="BO61" s="188">
        <f>VLOOKUP(A61,DEC2020_RESPONSERATE_COUNTY_TRA!$B$3:$BX$377,75, FALSE)</f>
        <v>68.8</v>
      </c>
      <c r="BP61" s="188">
        <f>VLOOKUP(A61,DEC2020_RESPONSERATE_COUNTY_TRA!$B$3:$BY$377,76, FALSE)</f>
        <v>69</v>
      </c>
      <c r="BQ61" s="188">
        <f>VLOOKUP(A61,DEC2020_RESPONSERATE_COUNTY_TRA!$B$3:$BZ$377,77, FALSE)</f>
        <v>69</v>
      </c>
      <c r="BR61" s="188">
        <f>VLOOKUP(A61,DEC2020_RESPONSERATE_COUNTY_TRA!$B$3:$CA$377,78, FALSE)</f>
        <v>69</v>
      </c>
      <c r="BS61" s="188">
        <f>VLOOKUP(A61,DEC2020_RESPONSERATE_COUNTY_TRA!$B$3:$CB$377,79, FALSE)</f>
        <v>69</v>
      </c>
      <c r="BT61" s="188">
        <f>VLOOKUP(A61,DEC2020_RESPONSERATE_COUNTY_TRA!$B$3:$CC$377,80, FALSE)</f>
        <v>69</v>
      </c>
      <c r="BU61" s="188">
        <f>VLOOKUP(A61,DEC2020_RESPONSERATE_COUNTY_TRA!$B$3:$CD$377,81, FALSE)</f>
        <v>69.099999999999994</v>
      </c>
      <c r="BV61" s="188">
        <f>VLOOKUP(A61,DEC2020_RESPONSERATE_COUNTY_TRA!$B$3:$CE$377,82, FALSE)</f>
        <v>69.2</v>
      </c>
      <c r="BW61" s="188">
        <f>VLOOKUP(A61,DEC2020_RESPONSERATE_COUNTY_TRA!$B$3:$CF$377,83, FALSE)</f>
        <v>69.2</v>
      </c>
      <c r="BX61" s="188">
        <f>VLOOKUP(A61,DEC2020_RESPONSERATE_COUNTY_TRA!$B$3:$CG$377,84, FALSE)</f>
        <v>69.2</v>
      </c>
      <c r="BY61" s="188">
        <f>VLOOKUP(A61,DEC2020_RESPONSERATE_COUNTY_TRA!$B$3:$CH$377,85, FALSE)</f>
        <v>69.400000000000006</v>
      </c>
      <c r="BZ61" s="188">
        <f>VLOOKUP(A61,DEC2020_RESPONSERATE_COUNTY_TRA!$B$3:$CI$377,85, FALSE)</f>
        <v>69.400000000000006</v>
      </c>
      <c r="CA61" s="188">
        <f>VLOOKUP(A61,DEC2020_RESPONSERATE_COUNTY_TRA!$B$3:$CJ$377,86, FALSE)</f>
        <v>69.900000000000006</v>
      </c>
      <c r="CB61" s="188">
        <f>VLOOKUP(A61,DEC2020_RESPONSERATE_COUNTY_TRA!$B$3:$CK$377,87, FALSE)</f>
        <v>69.900000000000006</v>
      </c>
      <c r="CC61" s="188">
        <f t="shared" si="1"/>
        <v>0</v>
      </c>
      <c r="CD61" s="41">
        <f t="shared" si="2"/>
        <v>5</v>
      </c>
    </row>
    <row r="62" spans="1:83" ht="28.8" x14ac:dyDescent="0.3">
      <c r="A62" s="16" t="s">
        <v>511</v>
      </c>
      <c r="B62" s="16">
        <v>30017961900</v>
      </c>
      <c r="C62" s="17" t="s">
        <v>1138</v>
      </c>
      <c r="D62" s="17">
        <v>59301</v>
      </c>
      <c r="E62" s="17"/>
      <c r="F62" s="95">
        <v>865</v>
      </c>
      <c r="G62" s="103">
        <v>3.1515151515151517E-2</v>
      </c>
      <c r="H62" s="205">
        <v>5.0295857988165681E-2</v>
      </c>
      <c r="I62" s="193">
        <v>46.1</v>
      </c>
      <c r="J62" s="18">
        <v>2.9</v>
      </c>
      <c r="K62" s="18">
        <f t="shared" si="3"/>
        <v>97.1</v>
      </c>
      <c r="L62" s="19">
        <f>VLOOKUP(A62,DEC2020_RESPONSERATE_COUNTY_TRA!$B$3:$I$376, 8, FALSE)</f>
        <v>36.9</v>
      </c>
      <c r="M62" s="19">
        <f>VLOOKUP(A62,DEC2020_RESPONSERATE_COUNTY_TRA!$B$3:$J$376, 9, FALSE)</f>
        <v>37.6</v>
      </c>
      <c r="N62" s="19">
        <f>VLOOKUP(A62,DEC2020_RESPONSERATE_COUNTY_TRA!$B$3:$K$376, 10, FALSE)</f>
        <v>39</v>
      </c>
      <c r="O62" s="19">
        <f>VLOOKUP(A62,DEC2020_RESPONSERATE_COUNTY_TRA!$B$3:$L$376, 11, FALSE)</f>
        <v>40.799999999999997</v>
      </c>
      <c r="P62" s="19">
        <f>VLOOKUP(A62,DEC2020_RESPONSERATE_COUNTY_TRA!$B$3:$M$376, 12, FALSE)</f>
        <v>47.2</v>
      </c>
      <c r="Q62" s="19">
        <f>VLOOKUP(A62,DEC2020_RESPONSERATE_COUNTY_TRA!$B$3:$N$376, 13, FALSE)</f>
        <v>47.7</v>
      </c>
      <c r="R62" s="19">
        <f>VLOOKUP(A62,DEC2020_RESPONSERATE_COUNTY_TRA!$B$3:$O$376, 14, FALSE)</f>
        <v>49.9</v>
      </c>
      <c r="S62" s="19">
        <f>VLOOKUP(A62,DEC2020_RESPONSERATE_COUNTY_TRA!$B$3:$P$376, 15, FALSE)</f>
        <v>50.6</v>
      </c>
      <c r="T62" s="19">
        <f>VLOOKUP(A62,DEC2020_RESPONSERATE_COUNTY_TRA!$B$3:$Q$376, 16, FALSE)</f>
        <v>51.2</v>
      </c>
      <c r="U62" s="19">
        <f>VLOOKUP(A62,DEC2020_RESPONSERATE_COUNTY_TRA!$B$3:$R$376, 17, FALSE)</f>
        <v>52</v>
      </c>
      <c r="V62" s="19">
        <f>VLOOKUP(A62,DEC2020_RESPONSERATE_COUNTY_TRA!$B$3:$S$376, 18, FALSE)</f>
        <v>52.1</v>
      </c>
      <c r="W62" s="19">
        <f>VLOOKUP(A62,DEC2020_RESPONSERATE_COUNTY_TRA!$B$3:$T$376, 19, FALSE)</f>
        <v>52.6</v>
      </c>
      <c r="X62" s="19">
        <f>VLOOKUP(A62,DEC2020_RESPONSERATE_COUNTY_TRA!$B$3:$U$376, 20, FALSE)</f>
        <v>52.9</v>
      </c>
      <c r="Y62" s="19">
        <f>VLOOKUP(A62,DEC2020_RESPONSERATE_COUNTY_TRA!$B$3:$V$376, 21, FALSE)</f>
        <v>53.1</v>
      </c>
      <c r="Z62" s="19">
        <f>VLOOKUP(A62,DEC2020_RESPONSERATE_COUNTY_TRA!$B$3:$W$376, 22, FALSE)</f>
        <v>54</v>
      </c>
      <c r="AA62" s="19">
        <f>VLOOKUP(A62,DEC2020_RESPONSERATE_COUNTY_TRA!$B$3:$X$376, 23, FALSE)</f>
        <v>54.2</v>
      </c>
      <c r="AB62" s="19">
        <f>VLOOKUP(A62,DEC2020_RESPONSERATE_COUNTY_TRA!$B$3:$Y$376, 24, FALSE)</f>
        <v>54.3</v>
      </c>
      <c r="AC62" s="19">
        <f>VLOOKUP(A62,DEC2020_RESPONSERATE_COUNTY_TRA!$B$3:$Z$376, 25, FALSE)</f>
        <v>61</v>
      </c>
      <c r="AD62" s="19">
        <f>VLOOKUP(A62,DEC2020_RESPONSERATE_COUNTY_TRA!$B$3:$AC$376, 26, FALSE)</f>
        <v>61.2</v>
      </c>
      <c r="AE62" s="19">
        <f>VLOOKUP(A62,DEC2020_RESPONSERATE_COUNTY_TRA!$B$3:$AD$376, 27, FALSE)</f>
        <v>61.5</v>
      </c>
      <c r="AF62" s="19">
        <f>VLOOKUP(A62,DEC2020_RESPONSERATE_COUNTY_TRA!$B$3:$AE$376, 28, FALSE)</f>
        <v>62.3</v>
      </c>
      <c r="AG62" s="19">
        <f>VLOOKUP(A62,DEC2020_RESPONSERATE_COUNTY_TRA!$B$3:$AF$376, 29, FALSE)</f>
        <v>63.5</v>
      </c>
      <c r="AH62" s="19">
        <f>VLOOKUP(A62,DEC2020_RESPONSERATE_COUNTY_TRA!$B$3:$AG$376, 30, FALSE)</f>
        <v>63.7</v>
      </c>
      <c r="AI62" s="19">
        <f>VLOOKUP(A62,DEC2020_RESPONSERATE_COUNTY_TRA!$B$3:$AF$376, 31, FALSE)</f>
        <v>64</v>
      </c>
      <c r="AJ62" s="19">
        <f>VLOOKUP(A62,DEC2020_RESPONSERATE_COUNTY_TRA!$B$3:$AG$376, 32, FALSE)</f>
        <v>64.2</v>
      </c>
      <c r="AK62" s="19">
        <f>VLOOKUP(A62,DEC2020_RESPONSERATE_COUNTY_TRA!$B$3:$CP$376, 33, FALSE)</f>
        <v>64.5</v>
      </c>
      <c r="AL62" s="19">
        <f>VLOOKUP(A62,DEC2020_RESPONSERATE_COUNTY_TRA!$B$3:$AR$376,43, FALSE)</f>
        <v>66</v>
      </c>
      <c r="AM62" s="19">
        <f>VLOOKUP(A62,DEC2020_RESPONSERATE_COUNTY_TRA!$B$3:$AS$376,44, FALSE)</f>
        <v>66</v>
      </c>
      <c r="AN62" s="19">
        <f>VLOOKUP(A62,DEC2020_RESPONSERATE_COUNTY_TRA!$B$3:$AW$376,48, FALSE)</f>
        <v>66.7</v>
      </c>
      <c r="AO62" s="19">
        <f>VLOOKUP(A62,DEC2020_RESPONSERATE_COUNTY_TRA!$B$3:$AX$376,49, FALSE)</f>
        <v>66.7</v>
      </c>
      <c r="AP62" s="19">
        <f>VLOOKUP(A62,DEC2020_RESPONSERATE_COUNTY_TRA!$B$3:$AY$376,49, FALSE)</f>
        <v>66.7</v>
      </c>
      <c r="AQ62" s="19">
        <f>VLOOKUP(A62,DEC2020_RESPONSERATE_COUNTY_TRA!$B$3:$AZ$376,50, FALSE)</f>
        <v>66.8</v>
      </c>
      <c r="AR62" s="19">
        <f>VLOOKUP(A62,DEC2020_RESPONSERATE_COUNTY_TRA!$B$3:$BA$376,51, FALSE)</f>
        <v>66.900000000000006</v>
      </c>
      <c r="AS62" s="19">
        <f>VLOOKUP(A62,DEC2020_RESPONSERATE_COUNTY_TRA!$B$3:$BB$376,53, FALSE)</f>
        <v>67.2</v>
      </c>
      <c r="AT62" s="19">
        <f>VLOOKUP(A62,DEC2020_RESPONSERATE_COUNTY_TRA!$B$3:$BC$376,54, FALSE)</f>
        <v>67.3</v>
      </c>
      <c r="AU62" s="19">
        <f>VLOOKUP(A62,DEC2020_RESPONSERATE_COUNTY_TRA!$B$3:$BD$376,55, FALSE)</f>
        <v>67.400000000000006</v>
      </c>
      <c r="AV62" s="19">
        <f>VLOOKUP(A62,DEC2020_RESPONSERATE_COUNTY_TRA!$B$3:$BE$376,56, FALSE)</f>
        <v>67.400000000000006</v>
      </c>
      <c r="AW62" s="19">
        <f>VLOOKUP(A62,DEC2020_RESPONSERATE_COUNTY_TRA!$B$3:$BF$376,57, FALSE)</f>
        <v>67.400000000000006</v>
      </c>
      <c r="AX62" s="19">
        <f>VLOOKUP(A62,DEC2020_RESPONSERATE_COUNTY_TRA!$B$3:$BG$376,58, FALSE)</f>
        <v>67.5</v>
      </c>
      <c r="AY62" s="19">
        <f>VLOOKUP(A62,DEC2020_RESPONSERATE_COUNTY_TRA!$B$3:$BH$376,59, FALSE)</f>
        <v>67.5</v>
      </c>
      <c r="AZ62" s="19">
        <f>VLOOKUP(A62,DEC2020_RESPONSERATE_COUNTY_TRA!$B$3:$BI$376,60, FALSE)</f>
        <v>67.5</v>
      </c>
      <c r="BA62" s="19">
        <f>VLOOKUP(A62,DEC2020_RESPONSERATE_COUNTY_TRA!$B$3:$BJ$376,61, FALSE)</f>
        <v>67.5</v>
      </c>
      <c r="BB62" s="19">
        <f>VLOOKUP(A62,DEC2020_RESPONSERATE_COUNTY_TRA!$B$3:$BK$376,62, FALSE)</f>
        <v>67.7</v>
      </c>
      <c r="BC62" s="19">
        <f>VLOOKUP(A62,DEC2020_RESPONSERATE_COUNTY_TRA!$B$3:$BL$376,63, FALSE)</f>
        <v>67.900000000000006</v>
      </c>
      <c r="BD62" s="19">
        <f>VLOOKUP(A62,DEC2020_RESPONSERATE_COUNTY_TRA!$B$3:$BM$376,64, FALSE)</f>
        <v>68</v>
      </c>
      <c r="BE62" s="19">
        <f>VLOOKUP(A62,DEC2020_RESPONSERATE_COUNTY_TRA!$B$3:$BN$376,65, FALSE)</f>
        <v>68</v>
      </c>
      <c r="BF62" s="19">
        <f>VLOOKUP(A62,DEC2020_RESPONSERATE_COUNTY_TRA!$B$3:$BO$376,66, FALSE)</f>
        <v>68.099999999999994</v>
      </c>
      <c r="BG62" s="19">
        <f>VLOOKUP(A62,DEC2020_RESPONSERATE_COUNTY_TRA!$B$3:$BP$376,67, FALSE)</f>
        <v>68.099999999999994</v>
      </c>
      <c r="BH62" s="19">
        <f>VLOOKUP(A62,DEC2020_RESPONSERATE_COUNTY_TRA!$B$3:$BQ$376,68, FALSE)</f>
        <v>68.099999999999994</v>
      </c>
      <c r="BI62" s="19">
        <f>VLOOKUP(A62,DEC2020_RESPONSERATE_COUNTY_TRA!$B$3:$BR$376,69, FALSE)</f>
        <v>68.2</v>
      </c>
      <c r="BJ62" s="19">
        <f>VLOOKUP(A62,DEC2020_RESPONSERATE_COUNTY_TRA!$B$3:$BS$376,70, FALSE)</f>
        <v>68.2</v>
      </c>
      <c r="BK62" s="19">
        <f>VLOOKUP(A62,DEC2020_RESPONSERATE_COUNTY_TRA!$B$3:$BT$376,71, FALSE)</f>
        <v>68.2</v>
      </c>
      <c r="BL62" s="19">
        <f>VLOOKUP(A62,DEC2020_RESPONSERATE_COUNTY_TRA!$B$3:$BU$377,72, FALSE)</f>
        <v>68.2</v>
      </c>
      <c r="BM62" s="19">
        <f>VLOOKUP(A62,DEC2020_RESPONSERATE_COUNTY_TRA!$B$3:$BV$377,73, FALSE)</f>
        <v>68.2</v>
      </c>
      <c r="BN62" s="19">
        <f>VLOOKUP(A62,DEC2020_RESPONSERATE_COUNTY_TRA!$B$3:$BW$377,74, FALSE)</f>
        <v>68.2</v>
      </c>
      <c r="BO62" s="19">
        <f>VLOOKUP(A62,DEC2020_RESPONSERATE_COUNTY_TRA!$B$3:$BX$377,75, FALSE)</f>
        <v>68.2</v>
      </c>
      <c r="BP62" s="19">
        <f>VLOOKUP(A62,DEC2020_RESPONSERATE_COUNTY_TRA!$B$3:$BY$377,76, FALSE)</f>
        <v>68.2</v>
      </c>
      <c r="BQ62" s="19">
        <f>VLOOKUP(A62,DEC2020_RESPONSERATE_COUNTY_TRA!$B$3:$BZ$377,77, FALSE)</f>
        <v>68.2</v>
      </c>
      <c r="BR62" s="19">
        <f>VLOOKUP(A62,DEC2020_RESPONSERATE_COUNTY_TRA!$B$3:$CA$377,78, FALSE)</f>
        <v>68.2</v>
      </c>
      <c r="BS62" s="19">
        <f>VLOOKUP(A62,DEC2020_RESPONSERATE_COUNTY_TRA!$B$3:$CB$377,79, FALSE)</f>
        <v>68.2</v>
      </c>
      <c r="BT62" s="19">
        <f>VLOOKUP(A62,DEC2020_RESPONSERATE_COUNTY_TRA!$B$3:$CC$377,80, FALSE)</f>
        <v>68.2</v>
      </c>
      <c r="BU62" s="19">
        <f>VLOOKUP(A62,DEC2020_RESPONSERATE_COUNTY_TRA!$B$3:$CD$377,81, FALSE)</f>
        <v>68.3</v>
      </c>
      <c r="BV62" s="19">
        <f>VLOOKUP(A62,DEC2020_RESPONSERATE_COUNTY_TRA!$B$3:$CE$377,82, FALSE)</f>
        <v>68.3</v>
      </c>
      <c r="BW62" s="19">
        <f>VLOOKUP(A62,DEC2020_RESPONSERATE_COUNTY_TRA!$B$3:$CF$377,83, FALSE)</f>
        <v>68.3</v>
      </c>
      <c r="BX62" s="19">
        <f>VLOOKUP(A62,DEC2020_RESPONSERATE_COUNTY_TRA!$B$3:$CG$377,84, FALSE)</f>
        <v>68.3</v>
      </c>
      <c r="BY62" s="19">
        <f>VLOOKUP(A62,DEC2020_RESPONSERATE_COUNTY_TRA!$B$3:$CH$377,85, FALSE)</f>
        <v>68.5</v>
      </c>
      <c r="BZ62" s="19">
        <f>VLOOKUP(A62,DEC2020_RESPONSERATE_COUNTY_TRA!$B$3:$CI$377,85, FALSE)</f>
        <v>68.5</v>
      </c>
      <c r="CA62" s="19">
        <f>VLOOKUP(A62,DEC2020_RESPONSERATE_COUNTY_TRA!$B$3:$CJ$377,86, FALSE)</f>
        <v>68.599999999999994</v>
      </c>
      <c r="CB62" s="19">
        <f>VLOOKUP(A62,DEC2020_RESPONSERATE_COUNTY_TRA!$B$3:$CK$377,87, FALSE)</f>
        <v>68.7</v>
      </c>
      <c r="CC62" s="19">
        <f t="shared" si="1"/>
        <v>0</v>
      </c>
      <c r="CD62" s="41">
        <f t="shared" si="2"/>
        <v>5</v>
      </c>
    </row>
    <row r="63" spans="1:83" ht="29.4" thickBot="1" x14ac:dyDescent="0.35">
      <c r="A63" s="21" t="s">
        <v>513</v>
      </c>
      <c r="B63" s="21">
        <v>30017962000</v>
      </c>
      <c r="C63" s="22" t="s">
        <v>929</v>
      </c>
      <c r="D63" s="22">
        <v>59301</v>
      </c>
      <c r="E63" s="22"/>
      <c r="F63" s="96">
        <v>1267</v>
      </c>
      <c r="G63" s="104">
        <v>6.2549485352335704E-2</v>
      </c>
      <c r="H63" s="206">
        <v>4.3911272068809418E-2</v>
      </c>
      <c r="I63" s="194">
        <v>39.1</v>
      </c>
      <c r="J63" s="23">
        <v>3</v>
      </c>
      <c r="K63" s="23">
        <f t="shared" si="3"/>
        <v>97</v>
      </c>
      <c r="L63" s="24">
        <f>VLOOKUP(A63,DEC2020_RESPONSERATE_COUNTY_TRA!$B$3:$I$376, 8, FALSE)</f>
        <v>26.2</v>
      </c>
      <c r="M63" s="24">
        <f>VLOOKUP(A63,DEC2020_RESPONSERATE_COUNTY_TRA!$B$3:$J$376, 9, FALSE)</f>
        <v>27.7</v>
      </c>
      <c r="N63" s="24">
        <f>VLOOKUP(A63,DEC2020_RESPONSERATE_COUNTY_TRA!$B$3:$K$376, 10, FALSE)</f>
        <v>28.8</v>
      </c>
      <c r="O63" s="24">
        <f>VLOOKUP(A63,DEC2020_RESPONSERATE_COUNTY_TRA!$B$3:$L$376, 11, FALSE)</f>
        <v>30.2</v>
      </c>
      <c r="P63" s="24">
        <f>VLOOKUP(A63,DEC2020_RESPONSERATE_COUNTY_TRA!$B$3:$M$376, 12, FALSE)</f>
        <v>32.4</v>
      </c>
      <c r="Q63" s="24">
        <f>VLOOKUP(A63,DEC2020_RESPONSERATE_COUNTY_TRA!$B$3:$N$376, 13, FALSE)</f>
        <v>32.6</v>
      </c>
      <c r="R63" s="24">
        <f>VLOOKUP(A63,DEC2020_RESPONSERATE_COUNTY_TRA!$B$3:$O$376, 14, FALSE)</f>
        <v>33</v>
      </c>
      <c r="S63" s="24">
        <f>VLOOKUP(A63,DEC2020_RESPONSERATE_COUNTY_TRA!$B$3:$P$376, 15, FALSE)</f>
        <v>33.5</v>
      </c>
      <c r="T63" s="24">
        <f>VLOOKUP(A63,DEC2020_RESPONSERATE_COUNTY_TRA!$B$3:$Q$376, 16, FALSE)</f>
        <v>33.5</v>
      </c>
      <c r="U63" s="24">
        <f>VLOOKUP(A63,DEC2020_RESPONSERATE_COUNTY_TRA!$B$3:$R$376, 17, FALSE)</f>
        <v>34.9</v>
      </c>
      <c r="V63" s="24">
        <f>VLOOKUP(A63,DEC2020_RESPONSERATE_COUNTY_TRA!$B$3:$S$376, 18, FALSE)</f>
        <v>36.6</v>
      </c>
      <c r="W63" s="24">
        <f>VLOOKUP(A63,DEC2020_RESPONSERATE_COUNTY_TRA!$B$3:$T$376, 19, FALSE)</f>
        <v>36.9</v>
      </c>
      <c r="X63" s="24">
        <f>VLOOKUP(A63,DEC2020_RESPONSERATE_COUNTY_TRA!$B$3:$U$376, 20, FALSE)</f>
        <v>38.9</v>
      </c>
      <c r="Y63" s="24">
        <f>VLOOKUP(A63,DEC2020_RESPONSERATE_COUNTY_TRA!$B$3:$V$376, 21, FALSE)</f>
        <v>40.4</v>
      </c>
      <c r="Z63" s="24">
        <f>VLOOKUP(A63,DEC2020_RESPONSERATE_COUNTY_TRA!$B$3:$W$376, 22, FALSE)</f>
        <v>42.7</v>
      </c>
      <c r="AA63" s="24">
        <f>VLOOKUP(A63,DEC2020_RESPONSERATE_COUNTY_TRA!$B$3:$X$376, 23, FALSE)</f>
        <v>43</v>
      </c>
      <c r="AB63" s="24">
        <f>VLOOKUP(A63,DEC2020_RESPONSERATE_COUNTY_TRA!$B$3:$Y$376, 24, FALSE)</f>
        <v>43.1</v>
      </c>
      <c r="AC63" s="24">
        <f>VLOOKUP(A63,DEC2020_RESPONSERATE_COUNTY_TRA!$B$3:$Z$376, 25, FALSE)</f>
        <v>44</v>
      </c>
      <c r="AD63" s="24">
        <f>VLOOKUP(A63,DEC2020_RESPONSERATE_COUNTY_TRA!$B$3:$AC$376, 26, FALSE)</f>
        <v>44.2</v>
      </c>
      <c r="AE63" s="24">
        <f>VLOOKUP(A63,DEC2020_RESPONSERATE_COUNTY_TRA!$B$3:$AD$376, 27, FALSE)</f>
        <v>44.3</v>
      </c>
      <c r="AF63" s="24">
        <f>VLOOKUP(A63,DEC2020_RESPONSERATE_COUNTY_TRA!$B$3:$AE$376, 28, FALSE)</f>
        <v>45</v>
      </c>
      <c r="AG63" s="24">
        <f>VLOOKUP(A63,DEC2020_RESPONSERATE_COUNTY_TRA!$B$3:$AF$376, 29, FALSE)</f>
        <v>46</v>
      </c>
      <c r="AH63" s="24">
        <f>VLOOKUP(A63,DEC2020_RESPONSERATE_COUNTY_TRA!$B$3:$AG$376, 30, FALSE)</f>
        <v>46</v>
      </c>
      <c r="AI63" s="24">
        <f>VLOOKUP(A63,DEC2020_RESPONSERATE_COUNTY_TRA!$B$3:$AF$376, 31, FALSE)</f>
        <v>46</v>
      </c>
      <c r="AJ63" s="24">
        <f>VLOOKUP(A63,DEC2020_RESPONSERATE_COUNTY_TRA!$B$3:$AG$376, 32, FALSE)</f>
        <v>46.4</v>
      </c>
      <c r="AK63" s="24">
        <f>VLOOKUP(A63,DEC2020_RESPONSERATE_COUNTY_TRA!$B$3:$CP$376, 33, FALSE)</f>
        <v>46.5</v>
      </c>
      <c r="AL63" s="24">
        <f>VLOOKUP(A63,DEC2020_RESPONSERATE_COUNTY_TRA!$B$3:$AR$376,43, FALSE)</f>
        <v>48.4</v>
      </c>
      <c r="AM63" s="24">
        <f>VLOOKUP(A63,DEC2020_RESPONSERATE_COUNTY_TRA!$B$3:$AS$376,44, FALSE)</f>
        <v>48.4</v>
      </c>
      <c r="AN63" s="24">
        <f>VLOOKUP(A63,DEC2020_RESPONSERATE_COUNTY_TRA!$B$3:$AW$376,48, FALSE)</f>
        <v>48.7</v>
      </c>
      <c r="AO63" s="24">
        <f>VLOOKUP(A63,DEC2020_RESPONSERATE_COUNTY_TRA!$B$3:$AX$376,49, FALSE)</f>
        <v>48.7</v>
      </c>
      <c r="AP63" s="24">
        <f>VLOOKUP(A63,DEC2020_RESPONSERATE_COUNTY_TRA!$B$3:$AY$376,49, FALSE)</f>
        <v>48.7</v>
      </c>
      <c r="AQ63" s="24">
        <f>VLOOKUP(A63,DEC2020_RESPONSERATE_COUNTY_TRA!$B$3:$AZ$376,50, FALSE)</f>
        <v>48.7</v>
      </c>
      <c r="AR63" s="24">
        <f>VLOOKUP(A63,DEC2020_RESPONSERATE_COUNTY_TRA!$B$3:$BA$376,51, FALSE)</f>
        <v>48.7</v>
      </c>
      <c r="AS63" s="24">
        <f>VLOOKUP(A63,DEC2020_RESPONSERATE_COUNTY_TRA!$B$3:$BB$376,53, FALSE)</f>
        <v>48.8</v>
      </c>
      <c r="AT63" s="24">
        <f>VLOOKUP(A63,DEC2020_RESPONSERATE_COUNTY_TRA!$B$3:$BC$376,54, FALSE)</f>
        <v>48.8</v>
      </c>
      <c r="AU63" s="24">
        <f>VLOOKUP(A63,DEC2020_RESPONSERATE_COUNTY_TRA!$B$3:$BD$376,55, FALSE)</f>
        <v>48.8</v>
      </c>
      <c r="AV63" s="24">
        <f>VLOOKUP(A63,DEC2020_RESPONSERATE_COUNTY_TRA!$B$3:$BE$376,56, FALSE)</f>
        <v>48.8</v>
      </c>
      <c r="AW63" s="24">
        <f>VLOOKUP(A63,DEC2020_RESPONSERATE_COUNTY_TRA!$B$3:$BF$376,57, FALSE)</f>
        <v>48.8</v>
      </c>
      <c r="AX63" s="24">
        <f>VLOOKUP(A63,DEC2020_RESPONSERATE_COUNTY_TRA!$B$3:$BG$376,58, FALSE)</f>
        <v>49.4</v>
      </c>
      <c r="AY63" s="24">
        <f>VLOOKUP(A63,DEC2020_RESPONSERATE_COUNTY_TRA!$B$3:$BH$376,59, FALSE)</f>
        <v>49.4</v>
      </c>
      <c r="AZ63" s="24">
        <f>VLOOKUP(A63,DEC2020_RESPONSERATE_COUNTY_TRA!$B$3:$BI$376,60, FALSE)</f>
        <v>49.4</v>
      </c>
      <c r="BA63" s="24">
        <f>VLOOKUP(A63,DEC2020_RESPONSERATE_COUNTY_TRA!$B$3:$BJ$376,61, FALSE)</f>
        <v>49.5</v>
      </c>
      <c r="BB63" s="24">
        <f>VLOOKUP(A63,DEC2020_RESPONSERATE_COUNTY_TRA!$B$3:$BK$376,62, FALSE)</f>
        <v>49.5</v>
      </c>
      <c r="BC63" s="24">
        <f>VLOOKUP(A63,DEC2020_RESPONSERATE_COUNTY_TRA!$B$3:$BL$376,63, FALSE)</f>
        <v>49.5</v>
      </c>
      <c r="BD63" s="24">
        <f>VLOOKUP(A63,DEC2020_RESPONSERATE_COUNTY_TRA!$B$3:$BM$376,64, FALSE)</f>
        <v>49.5</v>
      </c>
      <c r="BE63" s="24">
        <f>VLOOKUP(A63,DEC2020_RESPONSERATE_COUNTY_TRA!$B$3:$BN$376,65, FALSE)</f>
        <v>49.5</v>
      </c>
      <c r="BF63" s="24">
        <f>VLOOKUP(A63,DEC2020_RESPONSERATE_COUNTY_TRA!$B$3:$BO$376,66, FALSE)</f>
        <v>49.5</v>
      </c>
      <c r="BG63" s="24">
        <f>VLOOKUP(A63,DEC2020_RESPONSERATE_COUNTY_TRA!$B$3:$BP$376,67, FALSE)</f>
        <v>49.5</v>
      </c>
      <c r="BH63" s="24">
        <f>VLOOKUP(A63,DEC2020_RESPONSERATE_COUNTY_TRA!$B$3:$BQ$376,68, FALSE)</f>
        <v>49.5</v>
      </c>
      <c r="BI63" s="24">
        <f>VLOOKUP(A63,DEC2020_RESPONSERATE_COUNTY_TRA!$B$3:$BR$376,69, FALSE)</f>
        <v>49.5</v>
      </c>
      <c r="BJ63" s="24">
        <f>VLOOKUP(A63,DEC2020_RESPONSERATE_COUNTY_TRA!$B$3:$BS$376,70, FALSE)</f>
        <v>49.5</v>
      </c>
      <c r="BK63" s="24">
        <f>VLOOKUP(A63,DEC2020_RESPONSERATE_COUNTY_TRA!$B$3:$BT$376,71, FALSE)</f>
        <v>49.5</v>
      </c>
      <c r="BL63" s="24">
        <f>VLOOKUP(A63,DEC2020_RESPONSERATE_COUNTY_TRA!$B$3:$BU$377,72, FALSE)</f>
        <v>49.5</v>
      </c>
      <c r="BM63" s="24">
        <f>VLOOKUP(A63,DEC2020_RESPONSERATE_COUNTY_TRA!$B$3:$BV$377,73, FALSE)</f>
        <v>49.5</v>
      </c>
      <c r="BN63" s="24">
        <f>VLOOKUP(A63,DEC2020_RESPONSERATE_COUNTY_TRA!$B$3:$BW$377,74, FALSE)</f>
        <v>49.5</v>
      </c>
      <c r="BO63" s="24">
        <f>VLOOKUP(A63,DEC2020_RESPONSERATE_COUNTY_TRA!$B$3:$BX$377,75, FALSE)</f>
        <v>49.5</v>
      </c>
      <c r="BP63" s="24">
        <f>VLOOKUP(A63,DEC2020_RESPONSERATE_COUNTY_TRA!$B$3:$BY$377,76, FALSE)</f>
        <v>49.5</v>
      </c>
      <c r="BQ63" s="24">
        <f>VLOOKUP(A63,DEC2020_RESPONSERATE_COUNTY_TRA!$B$3:$BZ$377,77, FALSE)</f>
        <v>49.6</v>
      </c>
      <c r="BR63" s="24">
        <f>VLOOKUP(A63,DEC2020_RESPONSERATE_COUNTY_TRA!$B$3:$CA$377,78, FALSE)</f>
        <v>49.6</v>
      </c>
      <c r="BS63" s="24">
        <f>VLOOKUP(A63,DEC2020_RESPONSERATE_COUNTY_TRA!$B$3:$CB$377,79, FALSE)</f>
        <v>49.6</v>
      </c>
      <c r="BT63" s="24">
        <f>VLOOKUP(A63,DEC2020_RESPONSERATE_COUNTY_TRA!$B$3:$CC$377,80, FALSE)</f>
        <v>49.6</v>
      </c>
      <c r="BU63" s="24">
        <f>VLOOKUP(A63,DEC2020_RESPONSERATE_COUNTY_TRA!$B$3:$CD$377,81, FALSE)</f>
        <v>49.6</v>
      </c>
      <c r="BV63" s="24">
        <f>VLOOKUP(A63,DEC2020_RESPONSERATE_COUNTY_TRA!$B$3:$CE$377,82, FALSE)</f>
        <v>49.6</v>
      </c>
      <c r="BW63" s="24">
        <f>VLOOKUP(A63,DEC2020_RESPONSERATE_COUNTY_TRA!$B$3:$CF$377,83, FALSE)</f>
        <v>49.6</v>
      </c>
      <c r="BX63" s="24">
        <f>VLOOKUP(A63,DEC2020_RESPONSERATE_COUNTY_TRA!$B$3:$CG$377,84, FALSE)</f>
        <v>49.6</v>
      </c>
      <c r="BY63" s="24">
        <f>VLOOKUP(A63,DEC2020_RESPONSERATE_COUNTY_TRA!$B$3:$CH$377,85, FALSE)</f>
        <v>49.7</v>
      </c>
      <c r="BZ63" s="24">
        <f>VLOOKUP(A63,DEC2020_RESPONSERATE_COUNTY_TRA!$B$3:$CI$377,85, FALSE)</f>
        <v>49.7</v>
      </c>
      <c r="CA63" s="24">
        <f>VLOOKUP(A63,DEC2020_RESPONSERATE_COUNTY_TRA!$B$3:$CJ$377,86, FALSE)</f>
        <v>49.7</v>
      </c>
      <c r="CB63" s="24">
        <f>VLOOKUP(A63,DEC2020_RESPONSERATE_COUNTY_TRA!$B$3:$CK$377,87, FALSE)</f>
        <v>49.7</v>
      </c>
      <c r="CC63" s="24">
        <f t="shared" si="1"/>
        <v>0.10000000000000142</v>
      </c>
      <c r="CD63" s="42">
        <f t="shared" si="2"/>
        <v>3</v>
      </c>
    </row>
    <row r="64" spans="1:83" ht="18" x14ac:dyDescent="0.35">
      <c r="A64" s="20" t="s">
        <v>21</v>
      </c>
      <c r="B64" s="5"/>
      <c r="C64" s="181" t="s">
        <v>21</v>
      </c>
      <c r="F64" s="180">
        <v>1112</v>
      </c>
      <c r="G64" s="199">
        <v>6.3906390639063906E-2</v>
      </c>
      <c r="I64" s="192">
        <v>50.7</v>
      </c>
      <c r="J64" s="91" t="s">
        <v>835</v>
      </c>
      <c r="K64" s="91" t="s">
        <v>835</v>
      </c>
      <c r="L64">
        <f>VLOOKUP(A64,DEC2020_RESPONSERATE_COUNTY_TRA!$B$3:$I$376, 8, FALSE)</f>
        <v>6.2</v>
      </c>
      <c r="M64">
        <f>VLOOKUP(A64,DEC2020_RESPONSERATE_COUNTY_TRA!$B$3:$J$376, 9, FALSE)</f>
        <v>6.7</v>
      </c>
      <c r="N64">
        <f>VLOOKUP(A64,DEC2020_RESPONSERATE_COUNTY_TRA!$B$3:$K$376, 10, FALSE)</f>
        <v>7.8</v>
      </c>
      <c r="O64">
        <f>VLOOKUP(A64,DEC2020_RESPONSERATE_COUNTY_TRA!$B$3:$L$376, 11, FALSE)</f>
        <v>8.6</v>
      </c>
      <c r="P64">
        <f>VLOOKUP(A64,DEC2020_RESPONSERATE_COUNTY_TRA!$B$3:$M$376, 12, FALSE)</f>
        <v>11</v>
      </c>
      <c r="Q64" s="61">
        <f>VLOOKUP(A64,DEC2020_RESPONSERATE_COUNTY_TRA!$B$3:$N$376, 13, FALSE)</f>
        <v>11.3</v>
      </c>
      <c r="R64">
        <f>VLOOKUP(A64,DEC2020_RESPONSERATE_COUNTY_TRA!$B$3:$O$376, 14, FALSE)</f>
        <v>12.3</v>
      </c>
      <c r="S64">
        <f>VLOOKUP(A64,DEC2020_RESPONSERATE_COUNTY_TRA!$B$3:$P$376, 15, FALSE)</f>
        <v>12.7</v>
      </c>
      <c r="T64">
        <f>VLOOKUP(A64,DEC2020_RESPONSERATE_COUNTY_TRA!$B$3:$Q$376, 16, FALSE)</f>
        <v>13.8</v>
      </c>
      <c r="U64" s="61">
        <f>VLOOKUP(A64,DEC2020_RESPONSERATE_COUNTY_TRA!$B$3:$R$376, 17, FALSE)</f>
        <v>16.100000000000001</v>
      </c>
      <c r="V64" s="61">
        <f>VLOOKUP(A64,DEC2020_RESPONSERATE_COUNTY_TRA!$B$3:$S$376, 18, FALSE)</f>
        <v>16.399999999999999</v>
      </c>
      <c r="W64" s="61">
        <f>VLOOKUP(A64,DEC2020_RESPONSERATE_COUNTY_TRA!$B$3:$T$376, 19, FALSE)</f>
        <v>17.2</v>
      </c>
      <c r="X64" s="61">
        <f>VLOOKUP(A64,DEC2020_RESPONSERATE_COUNTY_TRA!$B$3:$U$376, 20, FALSE)</f>
        <v>17.399999999999999</v>
      </c>
      <c r="Y64" s="61">
        <f>VLOOKUP(A64,DEC2020_RESPONSERATE_COUNTY_TRA!$B$3:$V$376, 21, FALSE)</f>
        <v>17.899999999999999</v>
      </c>
      <c r="Z64" s="61">
        <f>VLOOKUP(A64,DEC2020_RESPONSERATE_COUNTY_TRA!$B$3:$W$376, 22, FALSE)</f>
        <v>18.600000000000001</v>
      </c>
      <c r="AA64" s="61">
        <f>VLOOKUP(A64,DEC2020_RESPONSERATE_COUNTY_TRA!$B$3:$X$376, 23, FALSE)</f>
        <v>18.899999999999999</v>
      </c>
      <c r="AB64" s="61">
        <f>VLOOKUP(A64,DEC2020_RESPONSERATE_COUNTY_TRA!$B$3:$Y$376, 24, FALSE)</f>
        <v>19.2</v>
      </c>
      <c r="AC64" s="61">
        <f>VLOOKUP(A64,DEC2020_RESPONSERATE_COUNTY_TRA!$B$3:$Z$376, 25, FALSE)</f>
        <v>20.100000000000001</v>
      </c>
      <c r="AD64" s="61">
        <f>VLOOKUP(A64,DEC2020_RESPONSERATE_COUNTY_TRA!$B$3:$AC$376, 26, FALSE)</f>
        <v>20.2</v>
      </c>
      <c r="AE64" s="188">
        <f>VLOOKUP(A64,DEC2020_RESPONSERATE_COUNTY_TRA!$B$3:$AD$376, 27, FALSE)</f>
        <v>20.2</v>
      </c>
      <c r="AF64" s="188">
        <f>VLOOKUP(A64,DEC2020_RESPONSERATE_COUNTY_TRA!$B$3:$AE$376, 28, FALSE)</f>
        <v>20.6</v>
      </c>
      <c r="AG64" s="188">
        <f>VLOOKUP(A64,DEC2020_RESPONSERATE_COUNTY_TRA!$B$3:$AF$376, 29, FALSE)</f>
        <v>21.1</v>
      </c>
      <c r="AH64" s="188">
        <f>VLOOKUP(A64,DEC2020_RESPONSERATE_COUNTY_TRA!$B$3:$AG$376, 30, FALSE)</f>
        <v>21.4</v>
      </c>
      <c r="AI64" s="188">
        <f>VLOOKUP(A64,DEC2020_RESPONSERATE_COUNTY_TRA!$B$3:$AF$376, 31, FALSE)</f>
        <v>21.4</v>
      </c>
      <c r="AJ64" s="188">
        <f>VLOOKUP(A64,DEC2020_RESPONSERATE_COUNTY_TRA!$B$3:$AG$376, 32, FALSE)</f>
        <v>21.5</v>
      </c>
      <c r="AK64" s="188">
        <f>VLOOKUP(A64,DEC2020_RESPONSERATE_COUNTY_TRA!$B$3:$CP$376, 33, FALSE)</f>
        <v>21.7</v>
      </c>
      <c r="AL64" s="188">
        <f>VLOOKUP(A64,DEC2020_RESPONSERATE_COUNTY_TRA!$B$3:$AR$376,43, FALSE)</f>
        <v>23</v>
      </c>
      <c r="AM64" s="188">
        <f>VLOOKUP(A64,DEC2020_RESPONSERATE_COUNTY_TRA!$B$3:$AS$376,44, FALSE)</f>
        <v>23</v>
      </c>
      <c r="AN64" s="188">
        <f>VLOOKUP(A64,DEC2020_RESPONSERATE_COUNTY_TRA!$B$3:$AW$376,48, FALSE)</f>
        <v>23.1</v>
      </c>
      <c r="AO64" s="188">
        <f>VLOOKUP(A64,DEC2020_RESPONSERATE_COUNTY_TRA!$B$3:$AX$376,49, FALSE)</f>
        <v>23.1</v>
      </c>
      <c r="AP64" s="188">
        <f>VLOOKUP(A64,DEC2020_RESPONSERATE_COUNTY_TRA!$B$3:$AY$376,49, FALSE)</f>
        <v>23.1</v>
      </c>
      <c r="AQ64" s="188">
        <f>VLOOKUP(A64,DEC2020_RESPONSERATE_COUNTY_TRA!$B$3:$AZ$376,50, FALSE)</f>
        <v>23.1</v>
      </c>
      <c r="AR64" s="188">
        <f>VLOOKUP(A64,DEC2020_RESPONSERATE_COUNTY_TRA!$B$3:$BA$376,51, FALSE)</f>
        <v>23.1</v>
      </c>
      <c r="AS64" s="188">
        <f>VLOOKUP(A64,DEC2020_RESPONSERATE_COUNTY_TRA!$B$3:$BB$376,53, FALSE)</f>
        <v>23.5</v>
      </c>
      <c r="AT64" s="188">
        <f>VLOOKUP(A64,DEC2020_RESPONSERATE_COUNTY_TRA!$B$3:$BC$376,54, FALSE)</f>
        <v>23.6</v>
      </c>
      <c r="AU64" s="188">
        <f>VLOOKUP(A64,DEC2020_RESPONSERATE_COUNTY_TRA!$B$3:$BD$376,55, FALSE)</f>
        <v>23.6</v>
      </c>
      <c r="AV64" s="188">
        <f>VLOOKUP(A64,DEC2020_RESPONSERATE_COUNTY_TRA!$B$3:$BE$376,56, FALSE)</f>
        <v>23.7</v>
      </c>
      <c r="AW64" s="188">
        <f>VLOOKUP(A64,DEC2020_RESPONSERATE_COUNTY_TRA!$B$3:$BF$376,57, FALSE)</f>
        <v>23.7</v>
      </c>
      <c r="AX64" s="188">
        <f>VLOOKUP(A64,DEC2020_RESPONSERATE_COUNTY_TRA!$B$3:$BG$376,58, FALSE)</f>
        <v>35.799999999999997</v>
      </c>
      <c r="AY64" s="188">
        <f>VLOOKUP(A64,DEC2020_RESPONSERATE_COUNTY_TRA!$B$3:$BH$376,59, FALSE)</f>
        <v>36</v>
      </c>
      <c r="AZ64" s="188">
        <f>VLOOKUP(A64,DEC2020_RESPONSERATE_COUNTY_TRA!$B$3:$BI$376,60, FALSE)</f>
        <v>36.1</v>
      </c>
      <c r="BA64" s="188">
        <f>VLOOKUP(A64,DEC2020_RESPONSERATE_COUNTY_TRA!$B$3:$BJ$376,61, FALSE)</f>
        <v>36.200000000000003</v>
      </c>
      <c r="BB64" s="188">
        <f>VLOOKUP(A64,DEC2020_RESPONSERATE_COUNTY_TRA!$B$3:$BK$376,62, FALSE)</f>
        <v>36.5</v>
      </c>
      <c r="BC64" s="188">
        <f>VLOOKUP(A64,DEC2020_RESPONSERATE_COUNTY_TRA!$B$3:$BL$376,63, FALSE)</f>
        <v>36.9</v>
      </c>
      <c r="BD64" s="188">
        <f>VLOOKUP(A64,DEC2020_RESPONSERATE_COUNTY_TRA!$B$3:$BM$376,64, FALSE)</f>
        <v>37.1</v>
      </c>
      <c r="BE64" s="188">
        <f>VLOOKUP(A64,DEC2020_RESPONSERATE_COUNTY_TRA!$B$3:$BN$376,65, FALSE)</f>
        <v>37.299999999999997</v>
      </c>
      <c r="BF64" s="188">
        <f>VLOOKUP(A64,DEC2020_RESPONSERATE_COUNTY_TRA!$B$3:$BO$376,66, FALSE)</f>
        <v>37.299999999999997</v>
      </c>
      <c r="BG64" s="188">
        <f>VLOOKUP(A64,DEC2020_RESPONSERATE_COUNTY_TRA!$B$3:$BP$376,67, FALSE)</f>
        <v>37.299999999999997</v>
      </c>
      <c r="BH64" s="188">
        <f>VLOOKUP(A64,DEC2020_RESPONSERATE_COUNTY_TRA!$B$3:$BQ$376,68, FALSE)</f>
        <v>37.4</v>
      </c>
      <c r="BI64" s="188">
        <f>VLOOKUP(A64,DEC2020_RESPONSERATE_COUNTY_TRA!$B$3:$BR$376,69, FALSE)</f>
        <v>37.4</v>
      </c>
      <c r="BJ64" s="188">
        <f>VLOOKUP(A64,DEC2020_RESPONSERATE_COUNTY_TRA!$B$3:$BS$376,70, FALSE)</f>
        <v>37.5</v>
      </c>
      <c r="BK64" s="188">
        <f>VLOOKUP(A64,DEC2020_RESPONSERATE_COUNTY_TRA!$B$3:$BT$376,71, FALSE)</f>
        <v>37.5</v>
      </c>
      <c r="BL64" s="188">
        <f>VLOOKUP(A64,DEC2020_RESPONSERATE_COUNTY_TRA!$B$3:$BU$377,72, FALSE)</f>
        <v>37.6</v>
      </c>
      <c r="BM64" s="188">
        <f>VLOOKUP(A64,DEC2020_RESPONSERATE_COUNTY_TRA!$B$3:$BV$377,73, FALSE)</f>
        <v>37.700000000000003</v>
      </c>
      <c r="BN64" s="188">
        <f>VLOOKUP(A64,DEC2020_RESPONSERATE_COUNTY_TRA!$B$3:$BW$377,74, FALSE)</f>
        <v>37.9</v>
      </c>
      <c r="BO64" s="188">
        <f>VLOOKUP(A64,DEC2020_RESPONSERATE_COUNTY_TRA!$B$3:$BX$377,75, FALSE)</f>
        <v>38.1</v>
      </c>
      <c r="BP64" s="188">
        <f>VLOOKUP(A64,DEC2020_RESPONSERATE_COUNTY_TRA!$B$3:$BY$377,76, FALSE)</f>
        <v>38.1</v>
      </c>
      <c r="BQ64" s="188">
        <f>VLOOKUP(A64,DEC2020_RESPONSERATE_COUNTY_TRA!$B$3:$BZ$377,77, FALSE)</f>
        <v>38.200000000000003</v>
      </c>
      <c r="BR64" s="188">
        <f>VLOOKUP(A64,DEC2020_RESPONSERATE_COUNTY_TRA!$B$3:$CA$377,78, FALSE)</f>
        <v>38.200000000000003</v>
      </c>
      <c r="BS64" s="188">
        <f>VLOOKUP(A64,DEC2020_RESPONSERATE_COUNTY_TRA!$B$3:$CB$377,79, FALSE)</f>
        <v>38.299999999999997</v>
      </c>
      <c r="BT64" s="188">
        <f>VLOOKUP(A64,DEC2020_RESPONSERATE_COUNTY_TRA!$B$3:$CC$377,80, FALSE)</f>
        <v>38.4</v>
      </c>
      <c r="BU64" s="188">
        <f>VLOOKUP(A64,DEC2020_RESPONSERATE_COUNTY_TRA!$B$3:$CD$377,81, FALSE)</f>
        <v>38.5</v>
      </c>
      <c r="BV64" s="188">
        <f>VLOOKUP(A64,DEC2020_RESPONSERATE_COUNTY_TRA!$B$3:$CE$377,82, FALSE)</f>
        <v>38.6</v>
      </c>
      <c r="BW64" s="188">
        <f>VLOOKUP(A64,DEC2020_RESPONSERATE_COUNTY_TRA!$B$3:$CF$377,83, FALSE)</f>
        <v>38.700000000000003</v>
      </c>
      <c r="BX64" s="188">
        <f>VLOOKUP(A64,DEC2020_RESPONSERATE_COUNTY_TRA!$B$3:$CG$377,84, FALSE)</f>
        <v>38.9</v>
      </c>
      <c r="BY64" s="188">
        <f>VLOOKUP(A64,DEC2020_RESPONSERATE_COUNTY_TRA!$B$3:$CH$377,85, FALSE)</f>
        <v>38.9</v>
      </c>
      <c r="BZ64" s="188">
        <f>VLOOKUP(A64,DEC2020_RESPONSERATE_COUNTY_TRA!$B$3:$CI$377,85, FALSE)</f>
        <v>38.9</v>
      </c>
      <c r="CA64" s="188">
        <f>VLOOKUP(A64,DEC2020_RESPONSERATE_COUNTY_TRA!$B$3:$CJ$377,86, FALSE)</f>
        <v>39.1</v>
      </c>
      <c r="CB64" s="188">
        <f>VLOOKUP(A64,DEC2020_RESPONSERATE_COUNTY_TRA!$B$3:$CK$377,87, FALSE)</f>
        <v>39.200000000000003</v>
      </c>
      <c r="CC64" s="188">
        <f t="shared" si="1"/>
        <v>0.10000000000000142</v>
      </c>
      <c r="CD64" s="41">
        <f t="shared" si="2"/>
        <v>2</v>
      </c>
    </row>
    <row r="65" spans="1:83" ht="29.4" thickBot="1" x14ac:dyDescent="0.35">
      <c r="A65" s="21" t="s">
        <v>515</v>
      </c>
      <c r="B65" s="21">
        <v>30019020300</v>
      </c>
      <c r="C65" s="22" t="s">
        <v>931</v>
      </c>
      <c r="D65" s="22" t="s">
        <v>1276</v>
      </c>
      <c r="E65" s="22"/>
      <c r="F65" s="96">
        <v>1112</v>
      </c>
      <c r="G65" s="104">
        <v>0.24662466246624662</v>
      </c>
      <c r="H65" s="206">
        <v>7.9863091842555627E-3</v>
      </c>
      <c r="I65" s="194">
        <v>50.7</v>
      </c>
      <c r="J65" s="49">
        <v>85.2</v>
      </c>
      <c r="K65" s="23">
        <f t="shared" si="3"/>
        <v>14.799999999999997</v>
      </c>
      <c r="L65" s="24">
        <f>VLOOKUP(A65,DEC2020_RESPONSERATE_COUNTY_TRA!$B$3:$I$376, 8, FALSE)</f>
        <v>6.2</v>
      </c>
      <c r="M65" s="24">
        <f>VLOOKUP(A65,DEC2020_RESPONSERATE_COUNTY_TRA!$B$3:$J$376, 9, FALSE)</f>
        <v>6.7</v>
      </c>
      <c r="N65" s="24">
        <f>VLOOKUP(A65,DEC2020_RESPONSERATE_COUNTY_TRA!$B$3:$K$376, 10, FALSE)</f>
        <v>7.8</v>
      </c>
      <c r="O65" s="24">
        <f>VLOOKUP(A65,DEC2020_RESPONSERATE_COUNTY_TRA!$B$3:$L$376, 11, FALSE)</f>
        <v>8.6</v>
      </c>
      <c r="P65" s="24">
        <f>VLOOKUP(A65,DEC2020_RESPONSERATE_COUNTY_TRA!$B$3:$M$376, 12, FALSE)</f>
        <v>11</v>
      </c>
      <c r="Q65" s="24">
        <f>VLOOKUP(A65,DEC2020_RESPONSERATE_COUNTY_TRA!$B$3:$N$376, 13, FALSE)</f>
        <v>11.3</v>
      </c>
      <c r="R65" s="24">
        <f>VLOOKUP(A65,DEC2020_RESPONSERATE_COUNTY_TRA!$B$3:$O$376, 14, FALSE)</f>
        <v>12.3</v>
      </c>
      <c r="S65" s="24">
        <f>VLOOKUP(A65,DEC2020_RESPONSERATE_COUNTY_TRA!$B$3:$P$376, 15, FALSE)</f>
        <v>12.7</v>
      </c>
      <c r="T65" s="24">
        <f>VLOOKUP(A65,DEC2020_RESPONSERATE_COUNTY_TRA!$B$3:$Q$376, 16, FALSE)</f>
        <v>13.8</v>
      </c>
      <c r="U65" s="24">
        <f>VLOOKUP(A65,DEC2020_RESPONSERATE_COUNTY_TRA!$B$3:$R$376, 17, FALSE)</f>
        <v>16.100000000000001</v>
      </c>
      <c r="V65" s="24">
        <f>VLOOKUP(A65,DEC2020_RESPONSERATE_COUNTY_TRA!$B$3:$S$376, 18, FALSE)</f>
        <v>16.399999999999999</v>
      </c>
      <c r="W65" s="24">
        <f>VLOOKUP(A65,DEC2020_RESPONSERATE_COUNTY_TRA!$B$3:$T$376, 19, FALSE)</f>
        <v>17.2</v>
      </c>
      <c r="X65" s="24">
        <f>VLOOKUP(A65,DEC2020_RESPONSERATE_COUNTY_TRA!$B$3:$U$376, 20, FALSE)</f>
        <v>17.399999999999999</v>
      </c>
      <c r="Y65" s="24">
        <f>VLOOKUP(A65,DEC2020_RESPONSERATE_COUNTY_TRA!$B$3:$V$376, 21, FALSE)</f>
        <v>17.899999999999999</v>
      </c>
      <c r="Z65" s="24">
        <f>VLOOKUP(A65,DEC2020_RESPONSERATE_COUNTY_TRA!$B$3:$W$376, 22, FALSE)</f>
        <v>18.600000000000001</v>
      </c>
      <c r="AA65" s="24">
        <f>VLOOKUP(A65,DEC2020_RESPONSERATE_COUNTY_TRA!$B$3:$X$376, 23, FALSE)</f>
        <v>18.899999999999999</v>
      </c>
      <c r="AB65" s="24">
        <f>VLOOKUP(A65,DEC2020_RESPONSERATE_COUNTY_TRA!$B$3:$Y$376, 24, FALSE)</f>
        <v>19.2</v>
      </c>
      <c r="AC65" s="24">
        <f>VLOOKUP(A65,DEC2020_RESPONSERATE_COUNTY_TRA!$B$3:$Z$376, 25, FALSE)</f>
        <v>20.100000000000001</v>
      </c>
      <c r="AD65" s="24">
        <f>VLOOKUP(A65,DEC2020_RESPONSERATE_COUNTY_TRA!$B$3:$AC$376, 26, FALSE)</f>
        <v>20.2</v>
      </c>
      <c r="AE65" s="24">
        <f>VLOOKUP(A65,DEC2020_RESPONSERATE_COUNTY_TRA!$B$3:$AD$376, 27, FALSE)</f>
        <v>20.2</v>
      </c>
      <c r="AF65" s="24">
        <f>VLOOKUP(A65,DEC2020_RESPONSERATE_COUNTY_TRA!$B$3:$AE$376, 28, FALSE)</f>
        <v>20.6</v>
      </c>
      <c r="AG65" s="24">
        <f>VLOOKUP(A65,DEC2020_RESPONSERATE_COUNTY_TRA!$B$3:$AF$376, 29, FALSE)</f>
        <v>21.1</v>
      </c>
      <c r="AH65" s="24">
        <f>VLOOKUP(A65,DEC2020_RESPONSERATE_COUNTY_TRA!$B$3:$AG$376, 30, FALSE)</f>
        <v>21.4</v>
      </c>
      <c r="AI65" s="24">
        <f>VLOOKUP(A65,DEC2020_RESPONSERATE_COUNTY_TRA!$B$3:$AF$376, 31, FALSE)</f>
        <v>21.4</v>
      </c>
      <c r="AJ65" s="24">
        <f>VLOOKUP(A65,DEC2020_RESPONSERATE_COUNTY_TRA!$B$3:$AG$376, 32, FALSE)</f>
        <v>21.5</v>
      </c>
      <c r="AK65" s="24">
        <f>VLOOKUP(A65,DEC2020_RESPONSERATE_COUNTY_TRA!$B$3:$CP$376, 33, FALSE)</f>
        <v>21.7</v>
      </c>
      <c r="AL65" s="24">
        <f>VLOOKUP(A65,DEC2020_RESPONSERATE_COUNTY_TRA!$B$3:$AR$376,43, FALSE)</f>
        <v>23</v>
      </c>
      <c r="AM65" s="24">
        <f>VLOOKUP(A65,DEC2020_RESPONSERATE_COUNTY_TRA!$B$3:$AS$376,44, FALSE)</f>
        <v>23</v>
      </c>
      <c r="AN65" s="24">
        <f>VLOOKUP(A65,DEC2020_RESPONSERATE_COUNTY_TRA!$B$3:$AW$376,48, FALSE)</f>
        <v>23.1</v>
      </c>
      <c r="AO65" s="24">
        <f>VLOOKUP(A65,DEC2020_RESPONSERATE_COUNTY_TRA!$B$3:$AX$376,49, FALSE)</f>
        <v>23.1</v>
      </c>
      <c r="AP65" s="24">
        <f>VLOOKUP(A65,DEC2020_RESPONSERATE_COUNTY_TRA!$B$3:$AY$376,49, FALSE)</f>
        <v>23.1</v>
      </c>
      <c r="AQ65" s="24">
        <f>VLOOKUP(A65,DEC2020_RESPONSERATE_COUNTY_TRA!$B$3:$AZ$376,50, FALSE)</f>
        <v>23.1</v>
      </c>
      <c r="AR65" s="24">
        <f>VLOOKUP(A65,DEC2020_RESPONSERATE_COUNTY_TRA!$B$3:$BA$376,51, FALSE)</f>
        <v>23.1</v>
      </c>
      <c r="AS65" s="24">
        <f>VLOOKUP(A65,DEC2020_RESPONSERATE_COUNTY_TRA!$B$3:$BB$376,53, FALSE)</f>
        <v>23.5</v>
      </c>
      <c r="AT65" s="24">
        <f>VLOOKUP(A65,DEC2020_RESPONSERATE_COUNTY_TRA!$B$3:$BC$376,54, FALSE)</f>
        <v>23.6</v>
      </c>
      <c r="AU65" s="24">
        <f>VLOOKUP(A65,DEC2020_RESPONSERATE_COUNTY_TRA!$B$3:$BD$376,55, FALSE)</f>
        <v>23.6</v>
      </c>
      <c r="AV65" s="24">
        <f>VLOOKUP(A65,DEC2020_RESPONSERATE_COUNTY_TRA!$B$3:$BE$376,56, FALSE)</f>
        <v>23.7</v>
      </c>
      <c r="AW65" s="24">
        <f>VLOOKUP(A65,DEC2020_RESPONSERATE_COUNTY_TRA!$B$3:$BF$376,57, FALSE)</f>
        <v>23.7</v>
      </c>
      <c r="AX65" s="24">
        <f>VLOOKUP(A65,DEC2020_RESPONSERATE_COUNTY_TRA!$B$3:$BG$376,58, FALSE)</f>
        <v>35.799999999999997</v>
      </c>
      <c r="AY65" s="24">
        <f>VLOOKUP(A65,DEC2020_RESPONSERATE_COUNTY_TRA!$B$3:$BH$376,59, FALSE)</f>
        <v>36</v>
      </c>
      <c r="AZ65" s="24">
        <f>VLOOKUP(A65,DEC2020_RESPONSERATE_COUNTY_TRA!$B$3:$BI$376,60, FALSE)</f>
        <v>36.1</v>
      </c>
      <c r="BA65" s="24">
        <f>VLOOKUP(A65,DEC2020_RESPONSERATE_COUNTY_TRA!$B$3:$BJ$376,61, FALSE)</f>
        <v>36.200000000000003</v>
      </c>
      <c r="BB65" s="24">
        <f>VLOOKUP(A65,DEC2020_RESPONSERATE_COUNTY_TRA!$B$3:$BK$376,62, FALSE)</f>
        <v>36.5</v>
      </c>
      <c r="BC65" s="24">
        <f>VLOOKUP(A65,DEC2020_RESPONSERATE_COUNTY_TRA!$B$3:$BL$376,63, FALSE)</f>
        <v>36.9</v>
      </c>
      <c r="BD65" s="24">
        <f>VLOOKUP(A65,DEC2020_RESPONSERATE_COUNTY_TRA!$B$3:$BM$376,64, FALSE)</f>
        <v>37.1</v>
      </c>
      <c r="BE65" s="24">
        <f>VLOOKUP(A65,DEC2020_RESPONSERATE_COUNTY_TRA!$B$3:$BN$376,65, FALSE)</f>
        <v>37.299999999999997</v>
      </c>
      <c r="BF65" s="24">
        <f>VLOOKUP(A65,DEC2020_RESPONSERATE_COUNTY_TRA!$B$3:$BO$376,66, FALSE)</f>
        <v>37.299999999999997</v>
      </c>
      <c r="BG65" s="24">
        <f>VLOOKUP(A65,DEC2020_RESPONSERATE_COUNTY_TRA!$B$3:$BP$376,67, FALSE)</f>
        <v>37.299999999999997</v>
      </c>
      <c r="BH65" s="24">
        <f>VLOOKUP(A65,DEC2020_RESPONSERATE_COUNTY_TRA!$B$3:$BQ$376,68, FALSE)</f>
        <v>37.4</v>
      </c>
      <c r="BI65" s="24">
        <f>VLOOKUP(A65,DEC2020_RESPONSERATE_COUNTY_TRA!$B$3:$BR$376,69, FALSE)</f>
        <v>37.4</v>
      </c>
      <c r="BJ65" s="24">
        <f>VLOOKUP(A65,DEC2020_RESPONSERATE_COUNTY_TRA!$B$3:$BS$376,70, FALSE)</f>
        <v>37.5</v>
      </c>
      <c r="BK65" s="24">
        <f>VLOOKUP(A65,DEC2020_RESPONSERATE_COUNTY_TRA!$B$3:$BT$376,71, FALSE)</f>
        <v>37.5</v>
      </c>
      <c r="BL65" s="24">
        <f>VLOOKUP(A65,DEC2020_RESPONSERATE_COUNTY_TRA!$B$3:$BU$377,72, FALSE)</f>
        <v>37.6</v>
      </c>
      <c r="BM65" s="24">
        <f>VLOOKUP(A65,DEC2020_RESPONSERATE_COUNTY_TRA!$B$3:$BV$377,73, FALSE)</f>
        <v>37.700000000000003</v>
      </c>
      <c r="BN65" s="24">
        <f>VLOOKUP(A65,DEC2020_RESPONSERATE_COUNTY_TRA!$B$3:$BW$377,74, FALSE)</f>
        <v>37.9</v>
      </c>
      <c r="BO65" s="24">
        <f>VLOOKUP(A65,DEC2020_RESPONSERATE_COUNTY_TRA!$B$3:$BX$377,75, FALSE)</f>
        <v>38.1</v>
      </c>
      <c r="BP65" s="24">
        <f>VLOOKUP(A65,DEC2020_RESPONSERATE_COUNTY_TRA!$B$3:$BY$377,76, FALSE)</f>
        <v>38.1</v>
      </c>
      <c r="BQ65" s="24">
        <f>VLOOKUP(A65,DEC2020_RESPONSERATE_COUNTY_TRA!$B$3:$BZ$377,77, FALSE)</f>
        <v>38.200000000000003</v>
      </c>
      <c r="BR65" s="24">
        <f>VLOOKUP(A65,DEC2020_RESPONSERATE_COUNTY_TRA!$B$3:$CA$377,78, FALSE)</f>
        <v>38.200000000000003</v>
      </c>
      <c r="BS65" s="24">
        <f>VLOOKUP(A65,DEC2020_RESPONSERATE_COUNTY_TRA!$B$3:$CB$377,79, FALSE)</f>
        <v>38.299999999999997</v>
      </c>
      <c r="BT65" s="24">
        <f>VLOOKUP(A65,DEC2020_RESPONSERATE_COUNTY_TRA!$B$3:$CC$377,80, FALSE)</f>
        <v>38.4</v>
      </c>
      <c r="BU65" s="24">
        <f>VLOOKUP(A65,DEC2020_RESPONSERATE_COUNTY_TRA!$B$3:$CD$377,81, FALSE)</f>
        <v>38.5</v>
      </c>
      <c r="BV65" s="24">
        <f>VLOOKUP(A65,DEC2020_RESPONSERATE_COUNTY_TRA!$B$3:$CE$377,82, FALSE)</f>
        <v>38.6</v>
      </c>
      <c r="BW65" s="24">
        <f>VLOOKUP(A65,DEC2020_RESPONSERATE_COUNTY_TRA!$B$3:$CF$377,83, FALSE)</f>
        <v>38.700000000000003</v>
      </c>
      <c r="BX65" s="24">
        <f>VLOOKUP(A65,DEC2020_RESPONSERATE_COUNTY_TRA!$B$3:$CG$377,84, FALSE)</f>
        <v>38.9</v>
      </c>
      <c r="BY65" s="24">
        <f>VLOOKUP(A65,DEC2020_RESPONSERATE_COUNTY_TRA!$B$3:$CH$377,85, FALSE)</f>
        <v>38.9</v>
      </c>
      <c r="BZ65" s="24">
        <f>VLOOKUP(A65,DEC2020_RESPONSERATE_COUNTY_TRA!$B$3:$CI$377,85, FALSE)</f>
        <v>38.9</v>
      </c>
      <c r="CA65" s="24">
        <f>VLOOKUP(A65,DEC2020_RESPONSERATE_COUNTY_TRA!$B$3:$CJ$377,86, FALSE)</f>
        <v>39.1</v>
      </c>
      <c r="CB65" s="24">
        <f>VLOOKUP(A65,DEC2020_RESPONSERATE_COUNTY_TRA!$B$3:$CK$377,87, FALSE)</f>
        <v>39.200000000000003</v>
      </c>
      <c r="CC65" s="24">
        <f t="shared" si="1"/>
        <v>0.10000000000000142</v>
      </c>
      <c r="CD65" s="42">
        <f t="shared" si="2"/>
        <v>2</v>
      </c>
      <c r="CE65" s="45" t="s">
        <v>836</v>
      </c>
    </row>
    <row r="66" spans="1:83" ht="18" x14ac:dyDescent="0.35">
      <c r="A66" s="20" t="s">
        <v>23</v>
      </c>
      <c r="B66" s="5"/>
      <c r="C66" s="181" t="s">
        <v>23</v>
      </c>
      <c r="F66" s="180">
        <v>4425</v>
      </c>
      <c r="G66" s="199">
        <v>1.9844082211197732E-2</v>
      </c>
      <c r="I66" s="192">
        <v>40.5</v>
      </c>
      <c r="J66" s="91" t="s">
        <v>835</v>
      </c>
      <c r="K66" s="91" t="s">
        <v>835</v>
      </c>
      <c r="L66">
        <f>VLOOKUP(A66,DEC2020_RESPONSERATE_COUNTY_TRA!$B$3:$I$376, 8, FALSE)</f>
        <v>28.9</v>
      </c>
      <c r="M66">
        <f>VLOOKUP(A66,DEC2020_RESPONSERATE_COUNTY_TRA!$B$3:$J$376, 9, FALSE)</f>
        <v>30.6</v>
      </c>
      <c r="N66">
        <f>VLOOKUP(A66,DEC2020_RESPONSERATE_COUNTY_TRA!$B$3:$K$376, 10, FALSE)</f>
        <v>32.299999999999997</v>
      </c>
      <c r="O66">
        <f>VLOOKUP(A66,DEC2020_RESPONSERATE_COUNTY_TRA!$B$3:$L$376, 11, FALSE)</f>
        <v>35.200000000000003</v>
      </c>
      <c r="P66">
        <f>VLOOKUP(A66,DEC2020_RESPONSERATE_COUNTY_TRA!$B$3:$M$376, 12, FALSE)</f>
        <v>38.4</v>
      </c>
      <c r="Q66" s="61">
        <f>VLOOKUP(A66,DEC2020_RESPONSERATE_COUNTY_TRA!$B$3:$N$376, 13, FALSE)</f>
        <v>39.1</v>
      </c>
      <c r="R66">
        <f>VLOOKUP(A66,DEC2020_RESPONSERATE_COUNTY_TRA!$B$3:$O$376, 14, FALSE)</f>
        <v>39.700000000000003</v>
      </c>
      <c r="S66">
        <f>VLOOKUP(A66,DEC2020_RESPONSERATE_COUNTY_TRA!$B$3:$P$376, 15, FALSE)</f>
        <v>40.200000000000003</v>
      </c>
      <c r="T66">
        <f>VLOOKUP(A66,DEC2020_RESPONSERATE_COUNTY_TRA!$B$3:$Q$376, 16, FALSE)</f>
        <v>40.700000000000003</v>
      </c>
      <c r="U66" s="61">
        <f>VLOOKUP(A66,DEC2020_RESPONSERATE_COUNTY_TRA!$B$3:$R$376, 17, FALSE)</f>
        <v>41.6</v>
      </c>
      <c r="V66" s="61">
        <f>VLOOKUP(A66,DEC2020_RESPONSERATE_COUNTY_TRA!$B$3:$S$376, 18, FALSE)</f>
        <v>41.8</v>
      </c>
      <c r="W66" s="61">
        <f>VLOOKUP(A66,DEC2020_RESPONSERATE_COUNTY_TRA!$B$3:$T$376, 19, FALSE)</f>
        <v>42.2</v>
      </c>
      <c r="X66" s="61">
        <f>VLOOKUP(A66,DEC2020_RESPONSERATE_COUNTY_TRA!$B$3:$U$376, 20, FALSE)</f>
        <v>42.6</v>
      </c>
      <c r="Y66" s="61">
        <f>VLOOKUP(A66,DEC2020_RESPONSERATE_COUNTY_TRA!$B$3:$V$376, 21, FALSE)</f>
        <v>42.9</v>
      </c>
      <c r="Z66" s="61">
        <f>VLOOKUP(A66,DEC2020_RESPONSERATE_COUNTY_TRA!$B$3:$W$376, 22, FALSE)</f>
        <v>43.9</v>
      </c>
      <c r="AA66" s="61">
        <f>VLOOKUP(A66,DEC2020_RESPONSERATE_COUNTY_TRA!$B$3:$X$376, 23, FALSE)</f>
        <v>44.1</v>
      </c>
      <c r="AB66" s="61">
        <f>VLOOKUP(A66,DEC2020_RESPONSERATE_COUNTY_TRA!$B$3:$Y$376, 24, FALSE)</f>
        <v>44.4</v>
      </c>
      <c r="AC66" s="61">
        <f>VLOOKUP(A66,DEC2020_RESPONSERATE_COUNTY_TRA!$B$3:$Z$376, 25, FALSE)</f>
        <v>49.4</v>
      </c>
      <c r="AD66" s="61">
        <f>VLOOKUP(A66,DEC2020_RESPONSERATE_COUNTY_TRA!$B$3:$AC$376, 26, FALSE)</f>
        <v>49.5</v>
      </c>
      <c r="AE66" s="188">
        <f>VLOOKUP(A66,DEC2020_RESPONSERATE_COUNTY_TRA!$B$3:$AD$376, 27, FALSE)</f>
        <v>49.7</v>
      </c>
      <c r="AF66" s="188">
        <f>VLOOKUP(A66,DEC2020_RESPONSERATE_COUNTY_TRA!$B$3:$AE$376, 28, FALSE)</f>
        <v>50.8</v>
      </c>
      <c r="AG66" s="188">
        <f>VLOOKUP(A66,DEC2020_RESPONSERATE_COUNTY_TRA!$B$3:$AF$376, 29, FALSE)</f>
        <v>52.7</v>
      </c>
      <c r="AH66" s="188">
        <f>VLOOKUP(A66,DEC2020_RESPONSERATE_COUNTY_TRA!$B$3:$AG$376, 30, FALSE)</f>
        <v>53</v>
      </c>
      <c r="AI66" s="188">
        <f>VLOOKUP(A66,DEC2020_RESPONSERATE_COUNTY_TRA!$B$3:$AF$376, 31, FALSE)</f>
        <v>53.2</v>
      </c>
      <c r="AJ66" s="188">
        <f>VLOOKUP(A66,DEC2020_RESPONSERATE_COUNTY_TRA!$B$3:$AG$376, 32, FALSE)</f>
        <v>53.7</v>
      </c>
      <c r="AK66" s="188">
        <f>VLOOKUP(A66,DEC2020_RESPONSERATE_COUNTY_TRA!$B$3:$CP$376, 33, FALSE)</f>
        <v>54.2</v>
      </c>
      <c r="AL66" s="188">
        <f>VLOOKUP(A66,DEC2020_RESPONSERATE_COUNTY_TRA!$B$3:$AR$376,43, FALSE)</f>
        <v>56.2</v>
      </c>
      <c r="AM66" s="188">
        <f>VLOOKUP(A66,DEC2020_RESPONSERATE_COUNTY_TRA!$B$3:$AS$376,44, FALSE)</f>
        <v>56.2</v>
      </c>
      <c r="AN66" s="188">
        <f>VLOOKUP(A66,DEC2020_RESPONSERATE_COUNTY_TRA!$B$3:$AW$376,48, FALSE)</f>
        <v>56.5</v>
      </c>
      <c r="AO66" s="188">
        <f>VLOOKUP(A66,DEC2020_RESPONSERATE_COUNTY_TRA!$B$3:$AX$376,49, FALSE)</f>
        <v>56.5</v>
      </c>
      <c r="AP66" s="188">
        <f>VLOOKUP(A66,DEC2020_RESPONSERATE_COUNTY_TRA!$B$3:$AY$376,49, FALSE)</f>
        <v>56.5</v>
      </c>
      <c r="AQ66" s="188">
        <f>VLOOKUP(A66,DEC2020_RESPONSERATE_COUNTY_TRA!$B$3:$AZ$376,50, FALSE)</f>
        <v>56.6</v>
      </c>
      <c r="AR66" s="188">
        <f>VLOOKUP(A66,DEC2020_RESPONSERATE_COUNTY_TRA!$B$3:$BA$376,51, FALSE)</f>
        <v>56.6</v>
      </c>
      <c r="AS66" s="188">
        <f>VLOOKUP(A66,DEC2020_RESPONSERATE_COUNTY_TRA!$B$3:$BB$376,53, FALSE)</f>
        <v>56.8</v>
      </c>
      <c r="AT66" s="188">
        <f>VLOOKUP(A66,DEC2020_RESPONSERATE_COUNTY_TRA!$B$3:$BC$376,54, FALSE)</f>
        <v>56.8</v>
      </c>
      <c r="AU66" s="188">
        <f>VLOOKUP(A66,DEC2020_RESPONSERATE_COUNTY_TRA!$B$3:$BD$376,55, FALSE)</f>
        <v>56.8</v>
      </c>
      <c r="AV66" s="188">
        <f>VLOOKUP(A66,DEC2020_RESPONSERATE_COUNTY_TRA!$B$3:$BE$376,56, FALSE)</f>
        <v>56.8</v>
      </c>
      <c r="AW66" s="188">
        <f>VLOOKUP(A66,DEC2020_RESPONSERATE_COUNTY_TRA!$B$3:$BF$376,57, FALSE)</f>
        <v>56.8</v>
      </c>
      <c r="AX66" s="188">
        <f>VLOOKUP(A66,DEC2020_RESPONSERATE_COUNTY_TRA!$B$3:$BG$376,58, FALSE)</f>
        <v>57.7</v>
      </c>
      <c r="AY66" s="188">
        <f>VLOOKUP(A66,DEC2020_RESPONSERATE_COUNTY_TRA!$B$3:$BH$376,59, FALSE)</f>
        <v>57.7</v>
      </c>
      <c r="AZ66" s="188">
        <f>VLOOKUP(A66,DEC2020_RESPONSERATE_COUNTY_TRA!$B$3:$BI$376,60, FALSE)</f>
        <v>57.7</v>
      </c>
      <c r="BA66" s="188">
        <f>VLOOKUP(A66,DEC2020_RESPONSERATE_COUNTY_TRA!$B$3:$BJ$376,61, FALSE)</f>
        <v>57.8</v>
      </c>
      <c r="BB66" s="188">
        <f>VLOOKUP(A66,DEC2020_RESPONSERATE_COUNTY_TRA!$B$3:$BK$376,62, FALSE)</f>
        <v>57.8</v>
      </c>
      <c r="BC66" s="188">
        <f>VLOOKUP(A66,DEC2020_RESPONSERATE_COUNTY_TRA!$B$3:$BL$376,63, FALSE)</f>
        <v>57.8</v>
      </c>
      <c r="BD66" s="188">
        <f>VLOOKUP(A66,DEC2020_RESPONSERATE_COUNTY_TRA!$B$3:$BM$376,64, FALSE)</f>
        <v>57.8</v>
      </c>
      <c r="BE66" s="188">
        <f>VLOOKUP(A66,DEC2020_RESPONSERATE_COUNTY_TRA!$B$3:$BN$376,65, FALSE)</f>
        <v>57.8</v>
      </c>
      <c r="BF66" s="188">
        <f>VLOOKUP(A66,DEC2020_RESPONSERATE_COUNTY_TRA!$B$3:$BO$376,66, FALSE)</f>
        <v>57.9</v>
      </c>
      <c r="BG66" s="188">
        <f>VLOOKUP(A66,DEC2020_RESPONSERATE_COUNTY_TRA!$B$3:$BP$376,67, FALSE)</f>
        <v>57.9</v>
      </c>
      <c r="BH66" s="188">
        <f>VLOOKUP(A66,DEC2020_RESPONSERATE_COUNTY_TRA!$B$3:$BQ$376,68, FALSE)</f>
        <v>57.9</v>
      </c>
      <c r="BI66" s="188">
        <f>VLOOKUP(A66,DEC2020_RESPONSERATE_COUNTY_TRA!$B$3:$BR$376,69, FALSE)</f>
        <v>57.9</v>
      </c>
      <c r="BJ66" s="188">
        <f>VLOOKUP(A66,DEC2020_RESPONSERATE_COUNTY_TRA!$B$3:$BS$376,70, FALSE)</f>
        <v>57.9</v>
      </c>
      <c r="BK66" s="188">
        <f>VLOOKUP(A66,DEC2020_RESPONSERATE_COUNTY_TRA!$B$3:$BT$376,71, FALSE)</f>
        <v>57.9</v>
      </c>
      <c r="BL66" s="188">
        <f>VLOOKUP(A66,DEC2020_RESPONSERATE_COUNTY_TRA!$B$3:$BU$377,72, FALSE)</f>
        <v>57.9</v>
      </c>
      <c r="BM66" s="188">
        <f>VLOOKUP(A66,DEC2020_RESPONSERATE_COUNTY_TRA!$B$3:$BV$377,73, FALSE)</f>
        <v>57.9</v>
      </c>
      <c r="BN66" s="188">
        <f>VLOOKUP(A66,DEC2020_RESPONSERATE_COUNTY_TRA!$B$3:$BW$377,74, FALSE)</f>
        <v>58</v>
      </c>
      <c r="BO66" s="188">
        <f>VLOOKUP(A66,DEC2020_RESPONSERATE_COUNTY_TRA!$B$3:$BX$377,75, FALSE)</f>
        <v>58</v>
      </c>
      <c r="BP66" s="188">
        <f>VLOOKUP(A66,DEC2020_RESPONSERATE_COUNTY_TRA!$B$3:$BY$377,76, FALSE)</f>
        <v>58</v>
      </c>
      <c r="BQ66" s="188">
        <f>VLOOKUP(A66,DEC2020_RESPONSERATE_COUNTY_TRA!$B$3:$BZ$377,77, FALSE)</f>
        <v>58</v>
      </c>
      <c r="BR66" s="188">
        <f>VLOOKUP(A66,DEC2020_RESPONSERATE_COUNTY_TRA!$B$3:$CA$377,78, FALSE)</f>
        <v>58</v>
      </c>
      <c r="BS66" s="188">
        <f>VLOOKUP(A66,DEC2020_RESPONSERATE_COUNTY_TRA!$B$3:$CB$377,79, FALSE)</f>
        <v>58</v>
      </c>
      <c r="BT66" s="188">
        <f>VLOOKUP(A66,DEC2020_RESPONSERATE_COUNTY_TRA!$B$3:$CC$377,80, FALSE)</f>
        <v>58.1</v>
      </c>
      <c r="BU66" s="188">
        <f>VLOOKUP(A66,DEC2020_RESPONSERATE_COUNTY_TRA!$B$3:$CD$377,81, FALSE)</f>
        <v>58.1</v>
      </c>
      <c r="BV66" s="188">
        <f>VLOOKUP(A66,DEC2020_RESPONSERATE_COUNTY_TRA!$B$3:$CE$377,82, FALSE)</f>
        <v>58.1</v>
      </c>
      <c r="BW66" s="188">
        <f>VLOOKUP(A66,DEC2020_RESPONSERATE_COUNTY_TRA!$B$3:$CF$377,83, FALSE)</f>
        <v>58.1</v>
      </c>
      <c r="BX66" s="188">
        <f>VLOOKUP(A66,DEC2020_RESPONSERATE_COUNTY_TRA!$B$3:$CG$377,84, FALSE)</f>
        <v>58.1</v>
      </c>
      <c r="BY66" s="188">
        <f>VLOOKUP(A66,DEC2020_RESPONSERATE_COUNTY_TRA!$B$3:$CH$377,85, FALSE)</f>
        <v>58.2</v>
      </c>
      <c r="BZ66" s="188">
        <f>VLOOKUP(A66,DEC2020_RESPONSERATE_COUNTY_TRA!$B$3:$CI$377,85, FALSE)</f>
        <v>58.2</v>
      </c>
      <c r="CA66" s="188">
        <f>VLOOKUP(A66,DEC2020_RESPONSERATE_COUNTY_TRA!$B$3:$CJ$377,86, FALSE)</f>
        <v>58.3</v>
      </c>
      <c r="CB66" s="188">
        <f>VLOOKUP(A66,DEC2020_RESPONSERATE_COUNTY_TRA!$B$3:$CK$377,87, FALSE)</f>
        <v>58.3</v>
      </c>
      <c r="CC66" s="188">
        <f t="shared" si="1"/>
        <v>0</v>
      </c>
      <c r="CD66" s="41">
        <f t="shared" si="2"/>
        <v>4</v>
      </c>
    </row>
    <row r="67" spans="1:83" ht="28.8" x14ac:dyDescent="0.3">
      <c r="A67" s="16" t="s">
        <v>517</v>
      </c>
      <c r="B67" s="16">
        <v>30021000100</v>
      </c>
      <c r="C67" s="17" t="s">
        <v>932</v>
      </c>
      <c r="D67" s="17" t="s">
        <v>1277</v>
      </c>
      <c r="E67" s="17"/>
      <c r="F67" s="95">
        <v>740</v>
      </c>
      <c r="G67" s="103">
        <v>0.22860635696821516</v>
      </c>
      <c r="H67" s="205">
        <v>2.8985507246376812E-2</v>
      </c>
      <c r="I67" s="193">
        <v>43.5</v>
      </c>
      <c r="J67" s="18">
        <v>24.4</v>
      </c>
      <c r="K67" s="18">
        <f t="shared" si="3"/>
        <v>75.599999999999994</v>
      </c>
      <c r="L67" s="19">
        <f>VLOOKUP(A67,DEC2020_RESPONSERATE_COUNTY_TRA!$B$3:$I$376, 8, FALSE)</f>
        <v>18.7</v>
      </c>
      <c r="M67" s="19">
        <f>VLOOKUP(A67,DEC2020_RESPONSERATE_COUNTY_TRA!$B$3:$J$376, 9, FALSE)</f>
        <v>19.899999999999999</v>
      </c>
      <c r="N67" s="19">
        <f>VLOOKUP(A67,DEC2020_RESPONSERATE_COUNTY_TRA!$B$3:$K$376, 10, FALSE)</f>
        <v>21.2</v>
      </c>
      <c r="O67" s="19">
        <f>VLOOKUP(A67,DEC2020_RESPONSERATE_COUNTY_TRA!$B$3:$L$376, 11, FALSE)</f>
        <v>23.7</v>
      </c>
      <c r="P67" s="19">
        <f>VLOOKUP(A67,DEC2020_RESPONSERATE_COUNTY_TRA!$B$3:$M$376, 12, FALSE)</f>
        <v>27</v>
      </c>
      <c r="Q67" s="19">
        <f>VLOOKUP(A67,DEC2020_RESPONSERATE_COUNTY_TRA!$B$3:$N$376, 13, FALSE)</f>
        <v>27.7</v>
      </c>
      <c r="R67" s="19">
        <f>VLOOKUP(A67,DEC2020_RESPONSERATE_COUNTY_TRA!$B$3:$O$376, 14, FALSE)</f>
        <v>28.2</v>
      </c>
      <c r="S67" s="19">
        <f>VLOOKUP(A67,DEC2020_RESPONSERATE_COUNTY_TRA!$B$3:$P$376, 15, FALSE)</f>
        <v>28.2</v>
      </c>
      <c r="T67" s="19">
        <f>VLOOKUP(A67,DEC2020_RESPONSERATE_COUNTY_TRA!$B$3:$Q$376, 16, FALSE)</f>
        <v>28.7</v>
      </c>
      <c r="U67" s="19">
        <f>VLOOKUP(A67,DEC2020_RESPONSERATE_COUNTY_TRA!$B$3:$R$376, 17, FALSE)</f>
        <v>30</v>
      </c>
      <c r="V67" s="19">
        <f>VLOOKUP(A67,DEC2020_RESPONSERATE_COUNTY_TRA!$B$3:$S$376, 18, FALSE)</f>
        <v>30.3</v>
      </c>
      <c r="W67" s="19">
        <f>VLOOKUP(A67,DEC2020_RESPONSERATE_COUNTY_TRA!$B$3:$T$376, 19, FALSE)</f>
        <v>31.2</v>
      </c>
      <c r="X67" s="19">
        <f>VLOOKUP(A67,DEC2020_RESPONSERATE_COUNTY_TRA!$B$3:$U$376, 20, FALSE)</f>
        <v>32.4</v>
      </c>
      <c r="Y67" s="19">
        <f>VLOOKUP(A67,DEC2020_RESPONSERATE_COUNTY_TRA!$B$3:$V$376, 21, FALSE)</f>
        <v>33.1</v>
      </c>
      <c r="Z67" s="19">
        <f>VLOOKUP(A67,DEC2020_RESPONSERATE_COUNTY_TRA!$B$3:$W$376, 22, FALSE)</f>
        <v>35.4</v>
      </c>
      <c r="AA67" s="19">
        <f>VLOOKUP(A67,DEC2020_RESPONSERATE_COUNTY_TRA!$B$3:$X$376, 23, FALSE)</f>
        <v>35.799999999999997</v>
      </c>
      <c r="AB67" s="19">
        <f>VLOOKUP(A67,DEC2020_RESPONSERATE_COUNTY_TRA!$B$3:$Y$376, 24, FALSE)</f>
        <v>35.799999999999997</v>
      </c>
      <c r="AC67" s="19">
        <f>VLOOKUP(A67,DEC2020_RESPONSERATE_COUNTY_TRA!$B$3:$Z$376, 25, FALSE)</f>
        <v>37.299999999999997</v>
      </c>
      <c r="AD67" s="19">
        <f>VLOOKUP(A67,DEC2020_RESPONSERATE_COUNTY_TRA!$B$3:$AC$376, 26, FALSE)</f>
        <v>37.299999999999997</v>
      </c>
      <c r="AE67" s="19">
        <f>VLOOKUP(A67,DEC2020_RESPONSERATE_COUNTY_TRA!$B$3:$AD$376, 27, FALSE)</f>
        <v>37.5</v>
      </c>
      <c r="AF67" s="19">
        <f>VLOOKUP(A67,DEC2020_RESPONSERATE_COUNTY_TRA!$B$3:$AE$376, 28, FALSE)</f>
        <v>38.799999999999997</v>
      </c>
      <c r="AG67" s="19">
        <f>VLOOKUP(A67,DEC2020_RESPONSERATE_COUNTY_TRA!$B$3:$AF$376, 29, FALSE)</f>
        <v>40.4</v>
      </c>
      <c r="AH67" s="19">
        <f>VLOOKUP(A67,DEC2020_RESPONSERATE_COUNTY_TRA!$B$3:$AG$376, 30, FALSE)</f>
        <v>40.6</v>
      </c>
      <c r="AI67" s="19">
        <f>VLOOKUP(A67,DEC2020_RESPONSERATE_COUNTY_TRA!$B$3:$AF$376, 31, FALSE)</f>
        <v>40.6</v>
      </c>
      <c r="AJ67" s="19">
        <f>VLOOKUP(A67,DEC2020_RESPONSERATE_COUNTY_TRA!$B$3:$AG$376, 32, FALSE)</f>
        <v>41.6</v>
      </c>
      <c r="AK67" s="19">
        <f>VLOOKUP(A67,DEC2020_RESPONSERATE_COUNTY_TRA!$B$3:$CP$376, 33, FALSE)</f>
        <v>42.3</v>
      </c>
      <c r="AL67" s="19">
        <f>VLOOKUP(A67,DEC2020_RESPONSERATE_COUNTY_TRA!$B$3:$AR$376,43, FALSE)</f>
        <v>44.8</v>
      </c>
      <c r="AM67" s="19">
        <f>VLOOKUP(A67,DEC2020_RESPONSERATE_COUNTY_TRA!$B$3:$AS$376,44, FALSE)</f>
        <v>44.8</v>
      </c>
      <c r="AN67" s="19">
        <f>VLOOKUP(A67,DEC2020_RESPONSERATE_COUNTY_TRA!$B$3:$AW$376,48, FALSE)</f>
        <v>45.1</v>
      </c>
      <c r="AO67" s="19">
        <f>VLOOKUP(A67,DEC2020_RESPONSERATE_COUNTY_TRA!$B$3:$AX$376,49, FALSE)</f>
        <v>45.1</v>
      </c>
      <c r="AP67" s="19">
        <f>VLOOKUP(A67,DEC2020_RESPONSERATE_COUNTY_TRA!$B$3:$AY$376,49, FALSE)</f>
        <v>45.1</v>
      </c>
      <c r="AQ67" s="19">
        <f>VLOOKUP(A67,DEC2020_RESPONSERATE_COUNTY_TRA!$B$3:$AZ$376,50, FALSE)</f>
        <v>45.1</v>
      </c>
      <c r="AR67" s="19">
        <f>VLOOKUP(A67,DEC2020_RESPONSERATE_COUNTY_TRA!$B$3:$BA$376,51, FALSE)</f>
        <v>45.2</v>
      </c>
      <c r="AS67" s="19">
        <f>VLOOKUP(A67,DEC2020_RESPONSERATE_COUNTY_TRA!$B$3:$BB$376,53, FALSE)</f>
        <v>45.2</v>
      </c>
      <c r="AT67" s="19">
        <f>VLOOKUP(A67,DEC2020_RESPONSERATE_COUNTY_TRA!$B$3:$BC$376,54, FALSE)</f>
        <v>45.2</v>
      </c>
      <c r="AU67" s="19">
        <f>VLOOKUP(A67,DEC2020_RESPONSERATE_COUNTY_TRA!$B$3:$BD$376,55, FALSE)</f>
        <v>45.2</v>
      </c>
      <c r="AV67" s="19">
        <f>VLOOKUP(A67,DEC2020_RESPONSERATE_COUNTY_TRA!$B$3:$BE$376,56, FALSE)</f>
        <v>45.2</v>
      </c>
      <c r="AW67" s="19">
        <f>VLOOKUP(A67,DEC2020_RESPONSERATE_COUNTY_TRA!$B$3:$BF$376,57, FALSE)</f>
        <v>45.2</v>
      </c>
      <c r="AX67" s="19">
        <f>VLOOKUP(A67,DEC2020_RESPONSERATE_COUNTY_TRA!$B$3:$BG$376,58, FALSE)</f>
        <v>49.6</v>
      </c>
      <c r="AY67" s="19">
        <f>VLOOKUP(A67,DEC2020_RESPONSERATE_COUNTY_TRA!$B$3:$BH$376,59, FALSE)</f>
        <v>49.7</v>
      </c>
      <c r="AZ67" s="19">
        <f>VLOOKUP(A67,DEC2020_RESPONSERATE_COUNTY_TRA!$B$3:$BI$376,60, FALSE)</f>
        <v>49.7</v>
      </c>
      <c r="BA67" s="19">
        <f>VLOOKUP(A67,DEC2020_RESPONSERATE_COUNTY_TRA!$B$3:$BJ$376,61, FALSE)</f>
        <v>49.7</v>
      </c>
      <c r="BB67" s="19">
        <f>VLOOKUP(A67,DEC2020_RESPONSERATE_COUNTY_TRA!$B$3:$BK$376,62, FALSE)</f>
        <v>49.7</v>
      </c>
      <c r="BC67" s="19">
        <f>VLOOKUP(A67,DEC2020_RESPONSERATE_COUNTY_TRA!$B$3:$BL$376,63, FALSE)</f>
        <v>49.7</v>
      </c>
      <c r="BD67" s="19">
        <f>VLOOKUP(A67,DEC2020_RESPONSERATE_COUNTY_TRA!$B$3:$BM$376,64, FALSE)</f>
        <v>49.7</v>
      </c>
      <c r="BE67" s="19">
        <f>VLOOKUP(A67,DEC2020_RESPONSERATE_COUNTY_TRA!$B$3:$BN$376,65, FALSE)</f>
        <v>49.8</v>
      </c>
      <c r="BF67" s="19">
        <f>VLOOKUP(A67,DEC2020_RESPONSERATE_COUNTY_TRA!$B$3:$BO$376,66, FALSE)</f>
        <v>49.9</v>
      </c>
      <c r="BG67" s="19">
        <f>VLOOKUP(A67,DEC2020_RESPONSERATE_COUNTY_TRA!$B$3:$BP$376,67, FALSE)</f>
        <v>49.9</v>
      </c>
      <c r="BH67" s="19">
        <f>VLOOKUP(A67,DEC2020_RESPONSERATE_COUNTY_TRA!$B$3:$BQ$376,68, FALSE)</f>
        <v>49.9</v>
      </c>
      <c r="BI67" s="19">
        <f>VLOOKUP(A67,DEC2020_RESPONSERATE_COUNTY_TRA!$B$3:$BR$376,69, FALSE)</f>
        <v>49.9</v>
      </c>
      <c r="BJ67" s="19">
        <f>VLOOKUP(A67,DEC2020_RESPONSERATE_COUNTY_TRA!$B$3:$BS$376,70, FALSE)</f>
        <v>49.9</v>
      </c>
      <c r="BK67" s="19">
        <f>VLOOKUP(A67,DEC2020_RESPONSERATE_COUNTY_TRA!$B$3:$BT$376,71, FALSE)</f>
        <v>49.9</v>
      </c>
      <c r="BL67" s="19">
        <f>VLOOKUP(A67,DEC2020_RESPONSERATE_COUNTY_TRA!$B$3:$BU$377,72, FALSE)</f>
        <v>49.9</v>
      </c>
      <c r="BM67" s="19">
        <f>VLOOKUP(A67,DEC2020_RESPONSERATE_COUNTY_TRA!$B$3:$BV$377,73, FALSE)</f>
        <v>49.9</v>
      </c>
      <c r="BN67" s="19">
        <f>VLOOKUP(A67,DEC2020_RESPONSERATE_COUNTY_TRA!$B$3:$BW$377,74, FALSE)</f>
        <v>50.1</v>
      </c>
      <c r="BO67" s="19">
        <f>VLOOKUP(A67,DEC2020_RESPONSERATE_COUNTY_TRA!$B$3:$BX$377,75, FALSE)</f>
        <v>50.1</v>
      </c>
      <c r="BP67" s="19">
        <f>VLOOKUP(A67,DEC2020_RESPONSERATE_COUNTY_TRA!$B$3:$BY$377,76, FALSE)</f>
        <v>50.1</v>
      </c>
      <c r="BQ67" s="19">
        <f>VLOOKUP(A67,DEC2020_RESPONSERATE_COUNTY_TRA!$B$3:$BZ$377,77, FALSE)</f>
        <v>50.1</v>
      </c>
      <c r="BR67" s="19">
        <f>VLOOKUP(A67,DEC2020_RESPONSERATE_COUNTY_TRA!$B$3:$CA$377,78, FALSE)</f>
        <v>50.1</v>
      </c>
      <c r="BS67" s="19">
        <f>VLOOKUP(A67,DEC2020_RESPONSERATE_COUNTY_TRA!$B$3:$CB$377,79, FALSE)</f>
        <v>50.1</v>
      </c>
      <c r="BT67" s="19">
        <f>VLOOKUP(A67,DEC2020_RESPONSERATE_COUNTY_TRA!$B$3:$CC$377,80, FALSE)</f>
        <v>50.2</v>
      </c>
      <c r="BU67" s="19">
        <f>VLOOKUP(A67,DEC2020_RESPONSERATE_COUNTY_TRA!$B$3:$CD$377,81, FALSE)</f>
        <v>50.2</v>
      </c>
      <c r="BV67" s="19">
        <f>VLOOKUP(A67,DEC2020_RESPONSERATE_COUNTY_TRA!$B$3:$CE$377,82, FALSE)</f>
        <v>50.2</v>
      </c>
      <c r="BW67" s="19">
        <f>VLOOKUP(A67,DEC2020_RESPONSERATE_COUNTY_TRA!$B$3:$CF$377,83, FALSE)</f>
        <v>50.2</v>
      </c>
      <c r="BX67" s="19">
        <f>VLOOKUP(A67,DEC2020_RESPONSERATE_COUNTY_TRA!$B$3:$CG$377,84, FALSE)</f>
        <v>50.2</v>
      </c>
      <c r="BY67" s="19">
        <f>VLOOKUP(A67,DEC2020_RESPONSERATE_COUNTY_TRA!$B$3:$CH$377,85, FALSE)</f>
        <v>50.2</v>
      </c>
      <c r="BZ67" s="19">
        <f>VLOOKUP(A67,DEC2020_RESPONSERATE_COUNTY_TRA!$B$3:$CI$377,85, FALSE)</f>
        <v>50.2</v>
      </c>
      <c r="CA67" s="19">
        <f>VLOOKUP(A67,DEC2020_RESPONSERATE_COUNTY_TRA!$B$3:$CJ$377,86, FALSE)</f>
        <v>50.3</v>
      </c>
      <c r="CB67" s="19">
        <f>VLOOKUP(A67,DEC2020_RESPONSERATE_COUNTY_TRA!$B$3:$CK$377,87, FALSE)</f>
        <v>50.3</v>
      </c>
      <c r="CC67" s="19">
        <f t="shared" ref="CC67:CC130" si="4">+BQ67-BP67</f>
        <v>0</v>
      </c>
      <c r="CD67" s="41">
        <f t="shared" ref="CD67:CD130" si="5">+IF(CB67&lt;$CF$14,1,IF(CB67&lt;VALUE(RIGHT($CG$3,2)),2,IF(CB67&lt;VALUE(RIGHT($CG$4,2)),3,IF(CB67&lt;VALUE(RIGHT($CG$5,2)),4,IF(CB67&lt;VALUE(RIGHT($CG$6,2)),5,6)))))</f>
        <v>4</v>
      </c>
    </row>
    <row r="68" spans="1:83" ht="28.8" x14ac:dyDescent="0.3">
      <c r="A68" s="5" t="s">
        <v>519</v>
      </c>
      <c r="B68" s="5">
        <v>30021000200</v>
      </c>
      <c r="C68" s="181" t="s">
        <v>933</v>
      </c>
      <c r="D68" s="190">
        <v>59330</v>
      </c>
      <c r="F68" s="94">
        <v>1281</v>
      </c>
      <c r="G68" s="102">
        <v>4.2517006802721087E-2</v>
      </c>
      <c r="H68" s="204">
        <v>4.3413173652694613E-2</v>
      </c>
      <c r="I68" s="192">
        <v>39.299999999999997</v>
      </c>
      <c r="J68" s="11">
        <v>0</v>
      </c>
      <c r="K68" s="11">
        <f>100-J68</f>
        <v>100</v>
      </c>
      <c r="L68">
        <f>VLOOKUP(A68,DEC2020_RESPONSERATE_COUNTY_TRA!$B$3:$I$376, 8, FALSE)</f>
        <v>29.4</v>
      </c>
      <c r="M68">
        <f>VLOOKUP(A68,DEC2020_RESPONSERATE_COUNTY_TRA!$B$3:$J$376, 9, FALSE)</f>
        <v>30.6</v>
      </c>
      <c r="N68">
        <f>VLOOKUP(A68,DEC2020_RESPONSERATE_COUNTY_TRA!$B$3:$K$376, 10, FALSE)</f>
        <v>31.8</v>
      </c>
      <c r="O68">
        <f>VLOOKUP(A68,DEC2020_RESPONSERATE_COUNTY_TRA!$B$3:$L$376, 11, FALSE)</f>
        <v>33.9</v>
      </c>
      <c r="P68">
        <f>VLOOKUP(A68,DEC2020_RESPONSERATE_COUNTY_TRA!$B$3:$M$376, 12, FALSE)</f>
        <v>37.799999999999997</v>
      </c>
      <c r="Q68" s="61">
        <f>VLOOKUP(A68,DEC2020_RESPONSERATE_COUNTY_TRA!$B$3:$N$376, 13, FALSE)</f>
        <v>38.299999999999997</v>
      </c>
      <c r="R68">
        <f>VLOOKUP(A68,DEC2020_RESPONSERATE_COUNTY_TRA!$B$3:$O$376, 14, FALSE)</f>
        <v>38.9</v>
      </c>
      <c r="S68">
        <f>VLOOKUP(A68,DEC2020_RESPONSERATE_COUNTY_TRA!$B$3:$P$376, 15, FALSE)</f>
        <v>39.4</v>
      </c>
      <c r="T68">
        <f>VLOOKUP(A68,DEC2020_RESPONSERATE_COUNTY_TRA!$B$3:$Q$376, 16, FALSE)</f>
        <v>40</v>
      </c>
      <c r="U68" s="61">
        <f>VLOOKUP(A68,DEC2020_RESPONSERATE_COUNTY_TRA!$B$3:$R$376, 17, FALSE)</f>
        <v>40.9</v>
      </c>
      <c r="V68" s="61">
        <f>VLOOKUP(A68,DEC2020_RESPONSERATE_COUNTY_TRA!$B$3:$S$376, 18, FALSE)</f>
        <v>41.1</v>
      </c>
      <c r="W68" s="61">
        <f>VLOOKUP(A68,DEC2020_RESPONSERATE_COUNTY_TRA!$B$3:$T$376, 19, FALSE)</f>
        <v>41.2</v>
      </c>
      <c r="X68" s="61">
        <f>VLOOKUP(A68,DEC2020_RESPONSERATE_COUNTY_TRA!$B$3:$U$376, 20, FALSE)</f>
        <v>41.5</v>
      </c>
      <c r="Y68" s="61">
        <f>VLOOKUP(A68,DEC2020_RESPONSERATE_COUNTY_TRA!$B$3:$V$376, 21, FALSE)</f>
        <v>41.7</v>
      </c>
      <c r="Z68" s="61">
        <f>VLOOKUP(A68,DEC2020_RESPONSERATE_COUNTY_TRA!$B$3:$W$376, 22, FALSE)</f>
        <v>42.4</v>
      </c>
      <c r="AA68" s="61">
        <f>VLOOKUP(A68,DEC2020_RESPONSERATE_COUNTY_TRA!$B$3:$X$376, 23, FALSE)</f>
        <v>42.6</v>
      </c>
      <c r="AB68" s="61">
        <f>VLOOKUP(A68,DEC2020_RESPONSERATE_COUNTY_TRA!$B$3:$Y$376, 24, FALSE)</f>
        <v>42.8</v>
      </c>
      <c r="AC68" s="61">
        <f>VLOOKUP(A68,DEC2020_RESPONSERATE_COUNTY_TRA!$B$3:$Z$376, 25, FALSE)</f>
        <v>48.6</v>
      </c>
      <c r="AD68" s="61">
        <f>VLOOKUP(A68,DEC2020_RESPONSERATE_COUNTY_TRA!$B$3:$AC$376, 26, FALSE)</f>
        <v>48.8</v>
      </c>
      <c r="AE68" s="188">
        <f>VLOOKUP(A68,DEC2020_RESPONSERATE_COUNTY_TRA!$B$3:$AD$376, 27, FALSE)</f>
        <v>48.9</v>
      </c>
      <c r="AF68" s="188">
        <f>VLOOKUP(A68,DEC2020_RESPONSERATE_COUNTY_TRA!$B$3:$AE$376, 28, FALSE)</f>
        <v>49.7</v>
      </c>
      <c r="AG68" s="188">
        <f>VLOOKUP(A68,DEC2020_RESPONSERATE_COUNTY_TRA!$B$3:$AF$376, 29, FALSE)</f>
        <v>51.1</v>
      </c>
      <c r="AH68" s="188">
        <f>VLOOKUP(A68,DEC2020_RESPONSERATE_COUNTY_TRA!$B$3:$AG$376, 30, FALSE)</f>
        <v>51.3</v>
      </c>
      <c r="AI68" s="188">
        <f>VLOOKUP(A68,DEC2020_RESPONSERATE_COUNTY_TRA!$B$3:$AF$376, 31, FALSE)</f>
        <v>51.4</v>
      </c>
      <c r="AJ68" s="188">
        <f>VLOOKUP(A68,DEC2020_RESPONSERATE_COUNTY_TRA!$B$3:$AG$376, 32, FALSE)</f>
        <v>51.7</v>
      </c>
      <c r="AK68" s="188">
        <f>VLOOKUP(A68,DEC2020_RESPONSERATE_COUNTY_TRA!$B$3:$CP$376, 33, FALSE)</f>
        <v>52.3</v>
      </c>
      <c r="AL68" s="188">
        <f>VLOOKUP(A68,DEC2020_RESPONSERATE_COUNTY_TRA!$B$3:$AR$376,43, FALSE)</f>
        <v>54</v>
      </c>
      <c r="AM68" s="188">
        <f>VLOOKUP(A68,DEC2020_RESPONSERATE_COUNTY_TRA!$B$3:$AS$376,44, FALSE)</f>
        <v>54</v>
      </c>
      <c r="AN68" s="188">
        <f>VLOOKUP(A68,DEC2020_RESPONSERATE_COUNTY_TRA!$B$3:$AW$376,48, FALSE)</f>
        <v>54.5</v>
      </c>
      <c r="AO68" s="188">
        <f>VLOOKUP(A68,DEC2020_RESPONSERATE_COUNTY_TRA!$B$3:$AX$376,49, FALSE)</f>
        <v>54.5</v>
      </c>
      <c r="AP68" s="188">
        <f>VLOOKUP(A68,DEC2020_RESPONSERATE_COUNTY_TRA!$B$3:$AY$376,49, FALSE)</f>
        <v>54.5</v>
      </c>
      <c r="AQ68" s="188">
        <f>VLOOKUP(A68,DEC2020_RESPONSERATE_COUNTY_TRA!$B$3:$AZ$376,50, FALSE)</f>
        <v>54.5</v>
      </c>
      <c r="AR68" s="188">
        <f>VLOOKUP(A68,DEC2020_RESPONSERATE_COUNTY_TRA!$B$3:$BA$376,51, FALSE)</f>
        <v>54.5</v>
      </c>
      <c r="AS68" s="188">
        <f>VLOOKUP(A68,DEC2020_RESPONSERATE_COUNTY_TRA!$B$3:$BB$376,53, FALSE)</f>
        <v>54.5</v>
      </c>
      <c r="AT68" s="188">
        <f>VLOOKUP(A68,DEC2020_RESPONSERATE_COUNTY_TRA!$B$3:$BC$376,54, FALSE)</f>
        <v>54.5</v>
      </c>
      <c r="AU68" s="188">
        <f>VLOOKUP(A68,DEC2020_RESPONSERATE_COUNTY_TRA!$B$3:$BD$376,55, FALSE)</f>
        <v>54.5</v>
      </c>
      <c r="AV68" s="188">
        <f>VLOOKUP(A68,DEC2020_RESPONSERATE_COUNTY_TRA!$B$3:$BE$376,56, FALSE)</f>
        <v>54.5</v>
      </c>
      <c r="AW68" s="188">
        <f>VLOOKUP(A68,DEC2020_RESPONSERATE_COUNTY_TRA!$B$3:$BF$376,57, FALSE)</f>
        <v>54.5</v>
      </c>
      <c r="AX68" s="188">
        <f>VLOOKUP(A68,DEC2020_RESPONSERATE_COUNTY_TRA!$B$3:$BG$376,58, FALSE)</f>
        <v>54.7</v>
      </c>
      <c r="AY68" s="188">
        <f>VLOOKUP(A68,DEC2020_RESPONSERATE_COUNTY_TRA!$B$3:$BH$376,59, FALSE)</f>
        <v>54.7</v>
      </c>
      <c r="AZ68" s="188">
        <f>VLOOKUP(A68,DEC2020_RESPONSERATE_COUNTY_TRA!$B$3:$BI$376,60, FALSE)</f>
        <v>54.8</v>
      </c>
      <c r="BA68" s="188">
        <f>VLOOKUP(A68,DEC2020_RESPONSERATE_COUNTY_TRA!$B$3:$BJ$376,61, FALSE)</f>
        <v>54.8</v>
      </c>
      <c r="BB68" s="188">
        <f>VLOOKUP(A68,DEC2020_RESPONSERATE_COUNTY_TRA!$B$3:$BK$376,62, FALSE)</f>
        <v>54.8</v>
      </c>
      <c r="BC68" s="188">
        <f>VLOOKUP(A68,DEC2020_RESPONSERATE_COUNTY_TRA!$B$3:$BL$376,63, FALSE)</f>
        <v>54.9</v>
      </c>
      <c r="BD68" s="188">
        <f>VLOOKUP(A68,DEC2020_RESPONSERATE_COUNTY_TRA!$B$3:$BM$376,64, FALSE)</f>
        <v>54.9</v>
      </c>
      <c r="BE68" s="188">
        <f>VLOOKUP(A68,DEC2020_RESPONSERATE_COUNTY_TRA!$B$3:$BN$376,65, FALSE)</f>
        <v>54.9</v>
      </c>
      <c r="BF68" s="188">
        <f>VLOOKUP(A68,DEC2020_RESPONSERATE_COUNTY_TRA!$B$3:$BO$376,66, FALSE)</f>
        <v>54.9</v>
      </c>
      <c r="BG68" s="188">
        <f>VLOOKUP(A68,DEC2020_RESPONSERATE_COUNTY_TRA!$B$3:$BP$376,67, FALSE)</f>
        <v>54.9</v>
      </c>
      <c r="BH68" s="188">
        <f>VLOOKUP(A68,DEC2020_RESPONSERATE_COUNTY_TRA!$B$3:$BQ$376,68, FALSE)</f>
        <v>54.9</v>
      </c>
      <c r="BI68" s="188">
        <f>VLOOKUP(A68,DEC2020_RESPONSERATE_COUNTY_TRA!$B$3:$BR$376,69, FALSE)</f>
        <v>54.9</v>
      </c>
      <c r="BJ68" s="188">
        <f>VLOOKUP(A68,DEC2020_RESPONSERATE_COUNTY_TRA!$B$3:$BS$376,70, FALSE)</f>
        <v>54.9</v>
      </c>
      <c r="BK68" s="188">
        <f>VLOOKUP(A68,DEC2020_RESPONSERATE_COUNTY_TRA!$B$3:$BT$376,71, FALSE)</f>
        <v>54.9</v>
      </c>
      <c r="BL68" s="188">
        <f>VLOOKUP(A68,DEC2020_RESPONSERATE_COUNTY_TRA!$B$3:$BU$377,72, FALSE)</f>
        <v>54.9</v>
      </c>
      <c r="BM68" s="188">
        <f>VLOOKUP(A68,DEC2020_RESPONSERATE_COUNTY_TRA!$B$3:$BV$377,73, FALSE)</f>
        <v>54.9</v>
      </c>
      <c r="BN68" s="188">
        <f>VLOOKUP(A68,DEC2020_RESPONSERATE_COUNTY_TRA!$B$3:$BW$377,74, FALSE)</f>
        <v>54.9</v>
      </c>
      <c r="BO68" s="188">
        <f>VLOOKUP(A68,DEC2020_RESPONSERATE_COUNTY_TRA!$B$3:$BX$377,75, FALSE)</f>
        <v>55</v>
      </c>
      <c r="BP68" s="188">
        <f>VLOOKUP(A68,DEC2020_RESPONSERATE_COUNTY_TRA!$B$3:$BY$377,76, FALSE)</f>
        <v>55.1</v>
      </c>
      <c r="BQ68" s="188">
        <f>VLOOKUP(A68,DEC2020_RESPONSERATE_COUNTY_TRA!$B$3:$BZ$377,77, FALSE)</f>
        <v>55.1</v>
      </c>
      <c r="BR68" s="188">
        <f>VLOOKUP(A68,DEC2020_RESPONSERATE_COUNTY_TRA!$B$3:$CA$377,78, FALSE)</f>
        <v>55.1</v>
      </c>
      <c r="BS68" s="188">
        <f>VLOOKUP(A68,DEC2020_RESPONSERATE_COUNTY_TRA!$B$3:$CB$377,79, FALSE)</f>
        <v>55.1</v>
      </c>
      <c r="BT68" s="188">
        <f>VLOOKUP(A68,DEC2020_RESPONSERATE_COUNTY_TRA!$B$3:$CC$377,80, FALSE)</f>
        <v>55.1</v>
      </c>
      <c r="BU68" s="188">
        <f>VLOOKUP(A68,DEC2020_RESPONSERATE_COUNTY_TRA!$B$3:$CD$377,81, FALSE)</f>
        <v>55.1</v>
      </c>
      <c r="BV68" s="188">
        <f>VLOOKUP(A68,DEC2020_RESPONSERATE_COUNTY_TRA!$B$3:$CE$377,82, FALSE)</f>
        <v>55.2</v>
      </c>
      <c r="BW68" s="188">
        <f>VLOOKUP(A68,DEC2020_RESPONSERATE_COUNTY_TRA!$B$3:$CF$377,83, FALSE)</f>
        <v>55.2</v>
      </c>
      <c r="BX68" s="188">
        <f>VLOOKUP(A68,DEC2020_RESPONSERATE_COUNTY_TRA!$B$3:$CG$377,84, FALSE)</f>
        <v>55.2</v>
      </c>
      <c r="BY68" s="188">
        <f>VLOOKUP(A68,DEC2020_RESPONSERATE_COUNTY_TRA!$B$3:$CH$377,85, FALSE)</f>
        <v>55.2</v>
      </c>
      <c r="BZ68" s="188">
        <f>VLOOKUP(A68,DEC2020_RESPONSERATE_COUNTY_TRA!$B$3:$CI$377,85, FALSE)</f>
        <v>55.2</v>
      </c>
      <c r="CA68" s="188">
        <f>VLOOKUP(A68,DEC2020_RESPONSERATE_COUNTY_TRA!$B$3:$CJ$377,86, FALSE)</f>
        <v>55.3</v>
      </c>
      <c r="CB68" s="188">
        <f>VLOOKUP(A68,DEC2020_RESPONSERATE_COUNTY_TRA!$B$3:$CK$377,87, FALSE)</f>
        <v>55.3</v>
      </c>
      <c r="CC68" s="188">
        <f t="shared" si="4"/>
        <v>0</v>
      </c>
      <c r="CD68" s="41">
        <f t="shared" si="5"/>
        <v>4</v>
      </c>
    </row>
    <row r="69" spans="1:83" ht="29.4" thickBot="1" x14ac:dyDescent="0.35">
      <c r="A69" s="25" t="s">
        <v>521</v>
      </c>
      <c r="B69" s="25">
        <v>30021000300</v>
      </c>
      <c r="C69" s="26" t="s">
        <v>934</v>
      </c>
      <c r="D69" s="26">
        <v>59330</v>
      </c>
      <c r="E69" s="26"/>
      <c r="F69" s="97">
        <v>2404</v>
      </c>
      <c r="G69" s="105">
        <v>5.0915587315765967E-2</v>
      </c>
      <c r="H69" s="207">
        <v>2.6269702276707531E-2</v>
      </c>
      <c r="I69" s="195">
        <v>40</v>
      </c>
      <c r="J69" s="27">
        <v>0</v>
      </c>
      <c r="K69" s="27">
        <f>100-J69</f>
        <v>100</v>
      </c>
      <c r="L69" s="28">
        <f>VLOOKUP(A69,DEC2020_RESPONSERATE_COUNTY_TRA!$B$3:$I$376, 8, FALSE)</f>
        <v>32.299999999999997</v>
      </c>
      <c r="M69" s="28">
        <f>VLOOKUP(A69,DEC2020_RESPONSERATE_COUNTY_TRA!$B$3:$J$376, 9, FALSE)</f>
        <v>34.6</v>
      </c>
      <c r="N69" s="28">
        <f>VLOOKUP(A69,DEC2020_RESPONSERATE_COUNTY_TRA!$B$3:$K$376, 10, FALSE)</f>
        <v>36.700000000000003</v>
      </c>
      <c r="O69" s="28">
        <f>VLOOKUP(A69,DEC2020_RESPONSERATE_COUNTY_TRA!$B$3:$L$376, 11, FALSE)</f>
        <v>40.200000000000003</v>
      </c>
      <c r="P69" s="28">
        <f>VLOOKUP(A69,DEC2020_RESPONSERATE_COUNTY_TRA!$B$3:$M$376, 12, FALSE)</f>
        <v>43</v>
      </c>
      <c r="Q69" s="28">
        <f>VLOOKUP(A69,DEC2020_RESPONSERATE_COUNTY_TRA!$B$3:$N$376, 13, FALSE)</f>
        <v>43.8</v>
      </c>
      <c r="R69" s="28">
        <f>VLOOKUP(A69,DEC2020_RESPONSERATE_COUNTY_TRA!$B$3:$O$376, 14, FALSE)</f>
        <v>44.4</v>
      </c>
      <c r="S69" s="28">
        <f>VLOOKUP(A69,DEC2020_RESPONSERATE_COUNTY_TRA!$B$3:$P$376, 15, FALSE)</f>
        <v>45.1</v>
      </c>
      <c r="T69" s="28">
        <f>VLOOKUP(A69,DEC2020_RESPONSERATE_COUNTY_TRA!$B$3:$Q$376, 16, FALSE)</f>
        <v>45.5</v>
      </c>
      <c r="U69" s="28">
        <f>VLOOKUP(A69,DEC2020_RESPONSERATE_COUNTY_TRA!$B$3:$R$376, 17, FALSE)</f>
        <v>46.3</v>
      </c>
      <c r="V69" s="28">
        <f>VLOOKUP(A69,DEC2020_RESPONSERATE_COUNTY_TRA!$B$3:$S$376, 18, FALSE)</f>
        <v>46.5</v>
      </c>
      <c r="W69" s="28">
        <f>VLOOKUP(A69,DEC2020_RESPONSERATE_COUNTY_TRA!$B$3:$T$376, 19, FALSE)</f>
        <v>46.8</v>
      </c>
      <c r="X69" s="28">
        <f>VLOOKUP(A69,DEC2020_RESPONSERATE_COUNTY_TRA!$B$3:$U$376, 20, FALSE)</f>
        <v>47</v>
      </c>
      <c r="Y69" s="28">
        <f>VLOOKUP(A69,DEC2020_RESPONSERATE_COUNTY_TRA!$B$3:$V$376, 21, FALSE)</f>
        <v>47.2</v>
      </c>
      <c r="Z69" s="28">
        <f>VLOOKUP(A69,DEC2020_RESPONSERATE_COUNTY_TRA!$B$3:$W$376, 22, FALSE)</f>
        <v>48</v>
      </c>
      <c r="AA69" s="28">
        <f>VLOOKUP(A69,DEC2020_RESPONSERATE_COUNTY_TRA!$B$3:$X$376, 23, FALSE)</f>
        <v>48.2</v>
      </c>
      <c r="AB69" s="28">
        <f>VLOOKUP(A69,DEC2020_RESPONSERATE_COUNTY_TRA!$B$3:$Y$376, 24, FALSE)</f>
        <v>48.7</v>
      </c>
      <c r="AC69" s="28">
        <f>VLOOKUP(A69,DEC2020_RESPONSERATE_COUNTY_TRA!$B$3:$Z$376, 25, FALSE)</f>
        <v>54.2</v>
      </c>
      <c r="AD69" s="28">
        <f>VLOOKUP(A69,DEC2020_RESPONSERATE_COUNTY_TRA!$B$3:$AC$376, 26, FALSE)</f>
        <v>54.4</v>
      </c>
      <c r="AE69" s="28">
        <f>VLOOKUP(A69,DEC2020_RESPONSERATE_COUNTY_TRA!$B$3:$AD$376, 27, FALSE)</f>
        <v>54.6</v>
      </c>
      <c r="AF69" s="28">
        <f>VLOOKUP(A69,DEC2020_RESPONSERATE_COUNTY_TRA!$B$3:$AE$376, 28, FALSE)</f>
        <v>55.8</v>
      </c>
      <c r="AG69" s="28">
        <f>VLOOKUP(A69,DEC2020_RESPONSERATE_COUNTY_TRA!$B$3:$AF$376, 29, FALSE)</f>
        <v>58.3</v>
      </c>
      <c r="AH69" s="28">
        <f>VLOOKUP(A69,DEC2020_RESPONSERATE_COUNTY_TRA!$B$3:$AG$376, 30, FALSE)</f>
        <v>58.6</v>
      </c>
      <c r="AI69" s="28">
        <f>VLOOKUP(A69,DEC2020_RESPONSERATE_COUNTY_TRA!$B$3:$AF$376, 31, FALSE)</f>
        <v>58.9</v>
      </c>
      <c r="AJ69" s="28">
        <f>VLOOKUP(A69,DEC2020_RESPONSERATE_COUNTY_TRA!$B$3:$AG$376, 32, FALSE)</f>
        <v>59.3</v>
      </c>
      <c r="AK69" s="28">
        <f>VLOOKUP(A69,DEC2020_RESPONSERATE_COUNTY_TRA!$B$3:$CP$376, 33, FALSE)</f>
        <v>59.7</v>
      </c>
      <c r="AL69" s="28">
        <f>VLOOKUP(A69,DEC2020_RESPONSERATE_COUNTY_TRA!$B$3:$AR$376,43, FALSE)</f>
        <v>61.7</v>
      </c>
      <c r="AM69" s="28">
        <f>VLOOKUP(A69,DEC2020_RESPONSERATE_COUNTY_TRA!$B$3:$AS$376,44, FALSE)</f>
        <v>61.8</v>
      </c>
      <c r="AN69" s="28">
        <f>VLOOKUP(A69,DEC2020_RESPONSERATE_COUNTY_TRA!$B$3:$AW$376,48, FALSE)</f>
        <v>62.1</v>
      </c>
      <c r="AO69" s="28">
        <f>VLOOKUP(A69,DEC2020_RESPONSERATE_COUNTY_TRA!$B$3:$AX$376,49, FALSE)</f>
        <v>62.1</v>
      </c>
      <c r="AP69" s="28">
        <f>VLOOKUP(A69,DEC2020_RESPONSERATE_COUNTY_TRA!$B$3:$AY$376,49, FALSE)</f>
        <v>62.1</v>
      </c>
      <c r="AQ69" s="28">
        <f>VLOOKUP(A69,DEC2020_RESPONSERATE_COUNTY_TRA!$B$3:$AZ$376,50, FALSE)</f>
        <v>62.2</v>
      </c>
      <c r="AR69" s="28">
        <f>VLOOKUP(A69,DEC2020_RESPONSERATE_COUNTY_TRA!$B$3:$BA$376,51, FALSE)</f>
        <v>62.2</v>
      </c>
      <c r="AS69" s="28">
        <f>VLOOKUP(A69,DEC2020_RESPONSERATE_COUNTY_TRA!$B$3:$BB$376,53, FALSE)</f>
        <v>62.4</v>
      </c>
      <c r="AT69" s="28">
        <f>VLOOKUP(A69,DEC2020_RESPONSERATE_COUNTY_TRA!$B$3:$BC$376,54, FALSE)</f>
        <v>62.4</v>
      </c>
      <c r="AU69" s="28">
        <f>VLOOKUP(A69,DEC2020_RESPONSERATE_COUNTY_TRA!$B$3:$BD$376,55, FALSE)</f>
        <v>62.5</v>
      </c>
      <c r="AV69" s="28">
        <f>VLOOKUP(A69,DEC2020_RESPONSERATE_COUNTY_TRA!$B$3:$BE$376,56, FALSE)</f>
        <v>62.5</v>
      </c>
      <c r="AW69" s="28">
        <f>VLOOKUP(A69,DEC2020_RESPONSERATE_COUNTY_TRA!$B$3:$BF$376,57, FALSE)</f>
        <v>62.5</v>
      </c>
      <c r="AX69" s="28">
        <f>VLOOKUP(A69,DEC2020_RESPONSERATE_COUNTY_TRA!$B$3:$BG$376,58, FALSE)</f>
        <v>62.5</v>
      </c>
      <c r="AY69" s="28">
        <f>VLOOKUP(A69,DEC2020_RESPONSERATE_COUNTY_TRA!$B$3:$BH$376,59, FALSE)</f>
        <v>62.5</v>
      </c>
      <c r="AZ69" s="28">
        <f>VLOOKUP(A69,DEC2020_RESPONSERATE_COUNTY_TRA!$B$3:$BI$376,60, FALSE)</f>
        <v>62.6</v>
      </c>
      <c r="BA69" s="28">
        <f>VLOOKUP(A69,DEC2020_RESPONSERATE_COUNTY_TRA!$B$3:$BJ$376,61, FALSE)</f>
        <v>62.7</v>
      </c>
      <c r="BB69" s="28">
        <f>VLOOKUP(A69,DEC2020_RESPONSERATE_COUNTY_TRA!$B$3:$BK$376,62, FALSE)</f>
        <v>62.7</v>
      </c>
      <c r="BC69" s="28">
        <f>VLOOKUP(A69,DEC2020_RESPONSERATE_COUNTY_TRA!$B$3:$BL$376,63, FALSE)</f>
        <v>62.7</v>
      </c>
      <c r="BD69" s="28">
        <f>VLOOKUP(A69,DEC2020_RESPONSERATE_COUNTY_TRA!$B$3:$BM$376,64, FALSE)</f>
        <v>62.7</v>
      </c>
      <c r="BE69" s="28">
        <f>VLOOKUP(A69,DEC2020_RESPONSERATE_COUNTY_TRA!$B$3:$BN$376,65, FALSE)</f>
        <v>62.7</v>
      </c>
      <c r="BF69" s="28">
        <f>VLOOKUP(A69,DEC2020_RESPONSERATE_COUNTY_TRA!$B$3:$BO$376,66, FALSE)</f>
        <v>62.7</v>
      </c>
      <c r="BG69" s="28">
        <f>VLOOKUP(A69,DEC2020_RESPONSERATE_COUNTY_TRA!$B$3:$BP$376,67, FALSE)</f>
        <v>62.7</v>
      </c>
      <c r="BH69" s="28">
        <f>VLOOKUP(A69,DEC2020_RESPONSERATE_COUNTY_TRA!$B$3:$BQ$376,68, FALSE)</f>
        <v>62.7</v>
      </c>
      <c r="BI69" s="28">
        <f>VLOOKUP(A69,DEC2020_RESPONSERATE_COUNTY_TRA!$B$3:$BR$376,69, FALSE)</f>
        <v>62.8</v>
      </c>
      <c r="BJ69" s="28">
        <f>VLOOKUP(A69,DEC2020_RESPONSERATE_COUNTY_TRA!$B$3:$BS$376,70, FALSE)</f>
        <v>62.8</v>
      </c>
      <c r="BK69" s="28">
        <f>VLOOKUP(A69,DEC2020_RESPONSERATE_COUNTY_TRA!$B$3:$BT$376,71, FALSE)</f>
        <v>62.8</v>
      </c>
      <c r="BL69" s="28">
        <f>VLOOKUP(A69,DEC2020_RESPONSERATE_COUNTY_TRA!$B$3:$BU$377,72, FALSE)</f>
        <v>62.8</v>
      </c>
      <c r="BM69" s="28">
        <f>VLOOKUP(A69,DEC2020_RESPONSERATE_COUNTY_TRA!$B$3:$BV$377,73, FALSE)</f>
        <v>62.8</v>
      </c>
      <c r="BN69" s="28">
        <f>VLOOKUP(A69,DEC2020_RESPONSERATE_COUNTY_TRA!$B$3:$BW$377,74, FALSE)</f>
        <v>62.8</v>
      </c>
      <c r="BO69" s="28">
        <f>VLOOKUP(A69,DEC2020_RESPONSERATE_COUNTY_TRA!$B$3:$BX$377,75, FALSE)</f>
        <v>62.8</v>
      </c>
      <c r="BP69" s="28">
        <f>VLOOKUP(A69,DEC2020_RESPONSERATE_COUNTY_TRA!$B$3:$BY$377,76, FALSE)</f>
        <v>62.8</v>
      </c>
      <c r="BQ69" s="28">
        <f>VLOOKUP(A69,DEC2020_RESPONSERATE_COUNTY_TRA!$B$3:$BZ$377,77, FALSE)</f>
        <v>62.8</v>
      </c>
      <c r="BR69" s="28">
        <f>VLOOKUP(A69,DEC2020_RESPONSERATE_COUNTY_TRA!$B$3:$CA$377,78, FALSE)</f>
        <v>62.8</v>
      </c>
      <c r="BS69" s="28">
        <f>VLOOKUP(A69,DEC2020_RESPONSERATE_COUNTY_TRA!$B$3:$CB$377,79, FALSE)</f>
        <v>62.8</v>
      </c>
      <c r="BT69" s="28">
        <f>VLOOKUP(A69,DEC2020_RESPONSERATE_COUNTY_TRA!$B$3:$CC$377,80, FALSE)</f>
        <v>62.9</v>
      </c>
      <c r="BU69" s="28">
        <f>VLOOKUP(A69,DEC2020_RESPONSERATE_COUNTY_TRA!$B$3:$CD$377,81, FALSE)</f>
        <v>62.9</v>
      </c>
      <c r="BV69" s="28">
        <f>VLOOKUP(A69,DEC2020_RESPONSERATE_COUNTY_TRA!$B$3:$CE$377,82, FALSE)</f>
        <v>62.9</v>
      </c>
      <c r="BW69" s="28">
        <f>VLOOKUP(A69,DEC2020_RESPONSERATE_COUNTY_TRA!$B$3:$CF$377,83, FALSE)</f>
        <v>62.9</v>
      </c>
      <c r="BX69" s="28">
        <f>VLOOKUP(A69,DEC2020_RESPONSERATE_COUNTY_TRA!$B$3:$CG$377,84, FALSE)</f>
        <v>62.9</v>
      </c>
      <c r="BY69" s="28">
        <f>VLOOKUP(A69,DEC2020_RESPONSERATE_COUNTY_TRA!$B$3:$CH$377,85, FALSE)</f>
        <v>63</v>
      </c>
      <c r="BZ69" s="28">
        <f>VLOOKUP(A69,DEC2020_RESPONSERATE_COUNTY_TRA!$B$3:$CI$377,85, FALSE)</f>
        <v>63</v>
      </c>
      <c r="CA69" s="28">
        <f>VLOOKUP(A69,DEC2020_RESPONSERATE_COUNTY_TRA!$B$3:$CJ$377,86, FALSE)</f>
        <v>63.2</v>
      </c>
      <c r="CB69" s="28">
        <f>VLOOKUP(A69,DEC2020_RESPONSERATE_COUNTY_TRA!$B$3:$CK$377,87, FALSE)</f>
        <v>63.2</v>
      </c>
      <c r="CC69" s="28">
        <f t="shared" si="4"/>
        <v>0</v>
      </c>
      <c r="CD69" s="42">
        <f t="shared" si="5"/>
        <v>5</v>
      </c>
    </row>
    <row r="70" spans="1:83" ht="18" x14ac:dyDescent="0.35">
      <c r="A70" s="20" t="s">
        <v>25</v>
      </c>
      <c r="B70" s="5"/>
      <c r="C70" s="181" t="s">
        <v>25</v>
      </c>
      <c r="F70" s="180">
        <v>5192</v>
      </c>
      <c r="G70" s="199">
        <v>0.11011323701679032</v>
      </c>
      <c r="I70" s="192">
        <v>48.5</v>
      </c>
      <c r="J70" s="91" t="s">
        <v>835</v>
      </c>
      <c r="K70" s="91" t="s">
        <v>835</v>
      </c>
      <c r="L70">
        <f>VLOOKUP(A70,DEC2020_RESPONSERATE_COUNTY_TRA!$B$3:$I$376, 8, FALSE)</f>
        <v>33.6</v>
      </c>
      <c r="M70">
        <f>VLOOKUP(A70,DEC2020_RESPONSERATE_COUNTY_TRA!$B$3:$J$376, 9, FALSE)</f>
        <v>34.1</v>
      </c>
      <c r="N70">
        <f>VLOOKUP(A70,DEC2020_RESPONSERATE_COUNTY_TRA!$B$3:$K$376, 10, FALSE)</f>
        <v>35.299999999999997</v>
      </c>
      <c r="O70">
        <f>VLOOKUP(A70,DEC2020_RESPONSERATE_COUNTY_TRA!$B$3:$L$376, 11, FALSE)</f>
        <v>36.6</v>
      </c>
      <c r="P70">
        <f>VLOOKUP(A70,DEC2020_RESPONSERATE_COUNTY_TRA!$B$3:$M$376, 12, FALSE)</f>
        <v>38.6</v>
      </c>
      <c r="Q70" s="61">
        <f>VLOOKUP(A70,DEC2020_RESPONSERATE_COUNTY_TRA!$B$3:$N$376, 13, FALSE)</f>
        <v>38.799999999999997</v>
      </c>
      <c r="R70">
        <f>VLOOKUP(A70,DEC2020_RESPONSERATE_COUNTY_TRA!$B$3:$O$376, 14, FALSE)</f>
        <v>39</v>
      </c>
      <c r="S70">
        <f>VLOOKUP(A70,DEC2020_RESPONSERATE_COUNTY_TRA!$B$3:$P$376, 15, FALSE)</f>
        <v>39.299999999999997</v>
      </c>
      <c r="T70">
        <f>VLOOKUP(A70,DEC2020_RESPONSERATE_COUNTY_TRA!$B$3:$Q$376, 16, FALSE)</f>
        <v>39.799999999999997</v>
      </c>
      <c r="U70" s="61">
        <f>VLOOKUP(A70,DEC2020_RESPONSERATE_COUNTY_TRA!$B$3:$R$376, 17, FALSE)</f>
        <v>40.4</v>
      </c>
      <c r="V70" s="61">
        <f>VLOOKUP(A70,DEC2020_RESPONSERATE_COUNTY_TRA!$B$3:$S$376, 18, FALSE)</f>
        <v>40.5</v>
      </c>
      <c r="W70" s="61">
        <f>VLOOKUP(A70,DEC2020_RESPONSERATE_COUNTY_TRA!$B$3:$T$376, 19, FALSE)</f>
        <v>40.6</v>
      </c>
      <c r="X70" s="61">
        <f>VLOOKUP(A70,DEC2020_RESPONSERATE_COUNTY_TRA!$B$3:$U$376, 20, FALSE)</f>
        <v>40.799999999999997</v>
      </c>
      <c r="Y70" s="61">
        <f>VLOOKUP(A70,DEC2020_RESPONSERATE_COUNTY_TRA!$B$3:$V$376, 21, FALSE)</f>
        <v>40.9</v>
      </c>
      <c r="Z70" s="61">
        <f>VLOOKUP(A70,DEC2020_RESPONSERATE_COUNTY_TRA!$B$3:$W$376, 22, FALSE)</f>
        <v>41.3</v>
      </c>
      <c r="AA70" s="61">
        <f>VLOOKUP(A70,DEC2020_RESPONSERATE_COUNTY_TRA!$B$3:$X$376, 23, FALSE)</f>
        <v>41.4</v>
      </c>
      <c r="AB70" s="61">
        <f>VLOOKUP(A70,DEC2020_RESPONSERATE_COUNTY_TRA!$B$3:$Y$376, 24, FALSE)</f>
        <v>41.4</v>
      </c>
      <c r="AC70" s="61">
        <f>VLOOKUP(A70,DEC2020_RESPONSERATE_COUNTY_TRA!$B$3:$Z$376, 25, FALSE)</f>
        <v>41.9</v>
      </c>
      <c r="AD70" s="61">
        <f>VLOOKUP(A70,DEC2020_RESPONSERATE_COUNTY_TRA!$B$3:$AC$376, 26, FALSE)</f>
        <v>41.9</v>
      </c>
      <c r="AE70" s="188">
        <f>VLOOKUP(A70,DEC2020_RESPONSERATE_COUNTY_TRA!$B$3:$AD$376, 27, FALSE)</f>
        <v>42</v>
      </c>
      <c r="AF70" s="188">
        <f>VLOOKUP(A70,DEC2020_RESPONSERATE_COUNTY_TRA!$B$3:$AE$376, 28, FALSE)</f>
        <v>42.4</v>
      </c>
      <c r="AG70" s="188">
        <f>VLOOKUP(A70,DEC2020_RESPONSERATE_COUNTY_TRA!$B$3:$AF$376, 29, FALSE)</f>
        <v>44.2</v>
      </c>
      <c r="AH70" s="188">
        <f>VLOOKUP(A70,DEC2020_RESPONSERATE_COUNTY_TRA!$B$3:$AG$376, 30, FALSE)</f>
        <v>44.5</v>
      </c>
      <c r="AI70" s="188">
        <f>VLOOKUP(A70,DEC2020_RESPONSERATE_COUNTY_TRA!$B$3:$AF$376, 31, FALSE)</f>
        <v>44.6</v>
      </c>
      <c r="AJ70" s="188">
        <f>VLOOKUP(A70,DEC2020_RESPONSERATE_COUNTY_TRA!$B$3:$AG$376, 32, FALSE)</f>
        <v>45.1</v>
      </c>
      <c r="AK70" s="188">
        <f>VLOOKUP(A70,DEC2020_RESPONSERATE_COUNTY_TRA!$B$3:$CP$376, 33, FALSE)</f>
        <v>45.5</v>
      </c>
      <c r="AL70" s="188">
        <f>VLOOKUP(A70,DEC2020_RESPONSERATE_COUNTY_TRA!$B$3:$AR$376,43, FALSE)</f>
        <v>47</v>
      </c>
      <c r="AM70" s="188">
        <f>VLOOKUP(A70,DEC2020_RESPONSERATE_COUNTY_TRA!$B$3:$AS$376,44, FALSE)</f>
        <v>47.1</v>
      </c>
      <c r="AN70" s="188">
        <f>VLOOKUP(A70,DEC2020_RESPONSERATE_COUNTY_TRA!$B$3:$AW$376,48, FALSE)</f>
        <v>47.2</v>
      </c>
      <c r="AO70" s="188">
        <f>VLOOKUP(A70,DEC2020_RESPONSERATE_COUNTY_TRA!$B$3:$AX$376,49, FALSE)</f>
        <v>47.2</v>
      </c>
      <c r="AP70" s="188">
        <f>VLOOKUP(A70,DEC2020_RESPONSERATE_COUNTY_TRA!$B$3:$AY$376,49, FALSE)</f>
        <v>47.2</v>
      </c>
      <c r="AQ70" s="188">
        <f>VLOOKUP(A70,DEC2020_RESPONSERATE_COUNTY_TRA!$B$3:$AZ$376,50, FALSE)</f>
        <v>47.3</v>
      </c>
      <c r="AR70" s="188">
        <f>VLOOKUP(A70,DEC2020_RESPONSERATE_COUNTY_TRA!$B$3:$BA$376,51, FALSE)</f>
        <v>47.3</v>
      </c>
      <c r="AS70" s="188">
        <f>VLOOKUP(A70,DEC2020_RESPONSERATE_COUNTY_TRA!$B$3:$BB$376,53, FALSE)</f>
        <v>47.3</v>
      </c>
      <c r="AT70" s="188">
        <f>VLOOKUP(A70,DEC2020_RESPONSERATE_COUNTY_TRA!$B$3:$BC$376,54, FALSE)</f>
        <v>47.4</v>
      </c>
      <c r="AU70" s="188">
        <f>VLOOKUP(A70,DEC2020_RESPONSERATE_COUNTY_TRA!$B$3:$BD$376,55, FALSE)</f>
        <v>47.4</v>
      </c>
      <c r="AV70" s="188">
        <f>VLOOKUP(A70,DEC2020_RESPONSERATE_COUNTY_TRA!$B$3:$BE$376,56, FALSE)</f>
        <v>47.4</v>
      </c>
      <c r="AW70" s="188">
        <f>VLOOKUP(A70,DEC2020_RESPONSERATE_COUNTY_TRA!$B$3:$BF$376,57, FALSE)</f>
        <v>47.4</v>
      </c>
      <c r="AX70" s="188">
        <f>VLOOKUP(A70,DEC2020_RESPONSERATE_COUNTY_TRA!$B$3:$BG$376,58, FALSE)</f>
        <v>48</v>
      </c>
      <c r="AY70" s="188">
        <f>VLOOKUP(A70,DEC2020_RESPONSERATE_COUNTY_TRA!$B$3:$BH$376,59, FALSE)</f>
        <v>48</v>
      </c>
      <c r="AZ70" s="188">
        <f>VLOOKUP(A70,DEC2020_RESPONSERATE_COUNTY_TRA!$B$3:$BI$376,60, FALSE)</f>
        <v>48.1</v>
      </c>
      <c r="BA70" s="188">
        <f>VLOOKUP(A70,DEC2020_RESPONSERATE_COUNTY_TRA!$B$3:$BJ$376,61, FALSE)</f>
        <v>48.1</v>
      </c>
      <c r="BB70" s="188">
        <f>VLOOKUP(A70,DEC2020_RESPONSERATE_COUNTY_TRA!$B$3:$BK$376,62, FALSE)</f>
        <v>48.1</v>
      </c>
      <c r="BC70" s="188">
        <f>VLOOKUP(A70,DEC2020_RESPONSERATE_COUNTY_TRA!$B$3:$BL$376,63, FALSE)</f>
        <v>48.1</v>
      </c>
      <c r="BD70" s="188">
        <f>VLOOKUP(A70,DEC2020_RESPONSERATE_COUNTY_TRA!$B$3:$BM$376,64, FALSE)</f>
        <v>48.1</v>
      </c>
      <c r="BE70" s="188">
        <f>VLOOKUP(A70,DEC2020_RESPONSERATE_COUNTY_TRA!$B$3:$BN$376,65, FALSE)</f>
        <v>48.1</v>
      </c>
      <c r="BF70" s="188">
        <f>VLOOKUP(A70,DEC2020_RESPONSERATE_COUNTY_TRA!$B$3:$BO$376,66, FALSE)</f>
        <v>48.1</v>
      </c>
      <c r="BG70" s="188">
        <f>VLOOKUP(A70,DEC2020_RESPONSERATE_COUNTY_TRA!$B$3:$BP$376,67, FALSE)</f>
        <v>48.1</v>
      </c>
      <c r="BH70" s="188">
        <f>VLOOKUP(A70,DEC2020_RESPONSERATE_COUNTY_TRA!$B$3:$BQ$376,68, FALSE)</f>
        <v>48.2</v>
      </c>
      <c r="BI70" s="188">
        <f>VLOOKUP(A70,DEC2020_RESPONSERATE_COUNTY_TRA!$B$3:$BR$376,69, FALSE)</f>
        <v>48.2</v>
      </c>
      <c r="BJ70" s="188">
        <f>VLOOKUP(A70,DEC2020_RESPONSERATE_COUNTY_TRA!$B$3:$BS$376,70, FALSE)</f>
        <v>48.3</v>
      </c>
      <c r="BK70" s="188">
        <f>VLOOKUP(A70,DEC2020_RESPONSERATE_COUNTY_TRA!$B$3:$BT$376,71, FALSE)</f>
        <v>48.3</v>
      </c>
      <c r="BL70" s="188">
        <f>VLOOKUP(A70,DEC2020_RESPONSERATE_COUNTY_TRA!$B$3:$BU$377,72, FALSE)</f>
        <v>48.3</v>
      </c>
      <c r="BM70" s="188">
        <f>VLOOKUP(A70,DEC2020_RESPONSERATE_COUNTY_TRA!$B$3:$BV$377,73, FALSE)</f>
        <v>48.3</v>
      </c>
      <c r="BN70" s="188">
        <f>VLOOKUP(A70,DEC2020_RESPONSERATE_COUNTY_TRA!$B$3:$BW$377,74, FALSE)</f>
        <v>48.4</v>
      </c>
      <c r="BO70" s="188">
        <f>VLOOKUP(A70,DEC2020_RESPONSERATE_COUNTY_TRA!$B$3:$BX$377,75, FALSE)</f>
        <v>48.4</v>
      </c>
      <c r="BP70" s="188">
        <f>VLOOKUP(A70,DEC2020_RESPONSERATE_COUNTY_TRA!$B$3:$BY$377,76, FALSE)</f>
        <v>48.4</v>
      </c>
      <c r="BQ70" s="188">
        <f>VLOOKUP(A70,DEC2020_RESPONSERATE_COUNTY_TRA!$B$3:$BZ$377,77, FALSE)</f>
        <v>48.4</v>
      </c>
      <c r="BR70" s="188">
        <f>VLOOKUP(A70,DEC2020_RESPONSERATE_COUNTY_TRA!$B$3:$CA$377,78, FALSE)</f>
        <v>48.5</v>
      </c>
      <c r="BS70" s="188">
        <f>VLOOKUP(A70,DEC2020_RESPONSERATE_COUNTY_TRA!$B$3:$CB$377,79, FALSE)</f>
        <v>48.5</v>
      </c>
      <c r="BT70" s="188">
        <f>VLOOKUP(A70,DEC2020_RESPONSERATE_COUNTY_TRA!$B$3:$CC$377,80, FALSE)</f>
        <v>48.5</v>
      </c>
      <c r="BU70" s="188">
        <f>VLOOKUP(A70,DEC2020_RESPONSERATE_COUNTY_TRA!$B$3:$CD$377,81, FALSE)</f>
        <v>48.5</v>
      </c>
      <c r="BV70" s="188">
        <f>VLOOKUP(A70,DEC2020_RESPONSERATE_COUNTY_TRA!$B$3:$CE$377,82, FALSE)</f>
        <v>48.5</v>
      </c>
      <c r="BW70" s="188">
        <f>VLOOKUP(A70,DEC2020_RESPONSERATE_COUNTY_TRA!$B$3:$CF$377,83, FALSE)</f>
        <v>48.6</v>
      </c>
      <c r="BX70" s="188">
        <f>VLOOKUP(A70,DEC2020_RESPONSERATE_COUNTY_TRA!$B$3:$CG$377,84, FALSE)</f>
        <v>48.6</v>
      </c>
      <c r="BY70" s="188">
        <f>VLOOKUP(A70,DEC2020_RESPONSERATE_COUNTY_TRA!$B$3:$CH$377,85, FALSE)</f>
        <v>48.7</v>
      </c>
      <c r="BZ70" s="188">
        <f>VLOOKUP(A70,DEC2020_RESPONSERATE_COUNTY_TRA!$B$3:$CI$377,85, FALSE)</f>
        <v>48.7</v>
      </c>
      <c r="CA70" s="188">
        <f>VLOOKUP(A70,DEC2020_RESPONSERATE_COUNTY_TRA!$B$3:$CJ$377,86, FALSE)</f>
        <v>48.8</v>
      </c>
      <c r="CB70" s="188">
        <f>VLOOKUP(A70,DEC2020_RESPONSERATE_COUNTY_TRA!$B$3:$CK$377,87, FALSE)</f>
        <v>48.8</v>
      </c>
      <c r="CC70" s="188">
        <f t="shared" si="4"/>
        <v>0</v>
      </c>
      <c r="CD70" s="41">
        <f t="shared" si="5"/>
        <v>3</v>
      </c>
    </row>
    <row r="71" spans="1:83" ht="28.8" x14ac:dyDescent="0.3">
      <c r="A71" s="16" t="s">
        <v>523</v>
      </c>
      <c r="B71" s="16">
        <v>30023000300</v>
      </c>
      <c r="C71" s="17" t="s">
        <v>1139</v>
      </c>
      <c r="D71" s="17">
        <v>59711</v>
      </c>
      <c r="E71" s="17"/>
      <c r="F71" s="95">
        <v>1705</v>
      </c>
      <c r="G71" s="103">
        <v>0.1027190332326284</v>
      </c>
      <c r="H71" s="205">
        <v>6.4935064935064929E-2</v>
      </c>
      <c r="I71" s="193">
        <v>47.1</v>
      </c>
      <c r="J71" s="18">
        <v>1</v>
      </c>
      <c r="K71" s="18">
        <f>100-J71</f>
        <v>99</v>
      </c>
      <c r="L71" s="19">
        <f>VLOOKUP(A71,DEC2020_RESPONSERATE_COUNTY_TRA!$B$3:$I$376, 8, FALSE)</f>
        <v>31.5</v>
      </c>
      <c r="M71" s="19">
        <f>VLOOKUP(A71,DEC2020_RESPONSERATE_COUNTY_TRA!$B$3:$J$376, 9, FALSE)</f>
        <v>31.9</v>
      </c>
      <c r="N71" s="19">
        <f>VLOOKUP(A71,DEC2020_RESPONSERATE_COUNTY_TRA!$B$3:$K$376, 10, FALSE)</f>
        <v>32.9</v>
      </c>
      <c r="O71" s="19">
        <f>VLOOKUP(A71,DEC2020_RESPONSERATE_COUNTY_TRA!$B$3:$L$376, 11, FALSE)</f>
        <v>34.5</v>
      </c>
      <c r="P71" s="19">
        <f>VLOOKUP(A71,DEC2020_RESPONSERATE_COUNTY_TRA!$B$3:$M$376, 12, FALSE)</f>
        <v>36.4</v>
      </c>
      <c r="Q71" s="19">
        <f>VLOOKUP(A71,DEC2020_RESPONSERATE_COUNTY_TRA!$B$3:$N$376, 13, FALSE)</f>
        <v>36.5</v>
      </c>
      <c r="R71" s="19">
        <f>VLOOKUP(A71,DEC2020_RESPONSERATE_COUNTY_TRA!$B$3:$O$376, 14, FALSE)</f>
        <v>36.799999999999997</v>
      </c>
      <c r="S71" s="19">
        <f>VLOOKUP(A71,DEC2020_RESPONSERATE_COUNTY_TRA!$B$3:$P$376, 15, FALSE)</f>
        <v>37</v>
      </c>
      <c r="T71" s="19">
        <f>VLOOKUP(A71,DEC2020_RESPONSERATE_COUNTY_TRA!$B$3:$Q$376, 16, FALSE)</f>
        <v>37.6</v>
      </c>
      <c r="U71" s="19">
        <f>VLOOKUP(A71,DEC2020_RESPONSERATE_COUNTY_TRA!$B$3:$R$376, 17, FALSE)</f>
        <v>38.299999999999997</v>
      </c>
      <c r="V71" s="19">
        <f>VLOOKUP(A71,DEC2020_RESPONSERATE_COUNTY_TRA!$B$3:$S$376, 18, FALSE)</f>
        <v>38.5</v>
      </c>
      <c r="W71" s="19">
        <f>VLOOKUP(A71,DEC2020_RESPONSERATE_COUNTY_TRA!$B$3:$T$376, 19, FALSE)</f>
        <v>38.5</v>
      </c>
      <c r="X71" s="19">
        <f>VLOOKUP(A71,DEC2020_RESPONSERATE_COUNTY_TRA!$B$3:$U$376, 20, FALSE)</f>
        <v>38.700000000000003</v>
      </c>
      <c r="Y71" s="19">
        <f>VLOOKUP(A71,DEC2020_RESPONSERATE_COUNTY_TRA!$B$3:$V$376, 21, FALSE)</f>
        <v>38.9</v>
      </c>
      <c r="Z71" s="19">
        <f>VLOOKUP(A71,DEC2020_RESPONSERATE_COUNTY_TRA!$B$3:$W$376, 22, FALSE)</f>
        <v>39.1</v>
      </c>
      <c r="AA71" s="19">
        <f>VLOOKUP(A71,DEC2020_RESPONSERATE_COUNTY_TRA!$B$3:$X$376, 23, FALSE)</f>
        <v>39.299999999999997</v>
      </c>
      <c r="AB71" s="19">
        <f>VLOOKUP(A71,DEC2020_RESPONSERATE_COUNTY_TRA!$B$3:$Y$376, 24, FALSE)</f>
        <v>39.299999999999997</v>
      </c>
      <c r="AC71" s="19">
        <f>VLOOKUP(A71,DEC2020_RESPONSERATE_COUNTY_TRA!$B$3:$Z$376, 25, FALSE)</f>
        <v>39.6</v>
      </c>
      <c r="AD71" s="19">
        <f>VLOOKUP(A71,DEC2020_RESPONSERATE_COUNTY_TRA!$B$3:$AC$376, 26, FALSE)</f>
        <v>39.700000000000003</v>
      </c>
      <c r="AE71" s="19">
        <f>VLOOKUP(A71,DEC2020_RESPONSERATE_COUNTY_TRA!$B$3:$AD$376, 27, FALSE)</f>
        <v>39.799999999999997</v>
      </c>
      <c r="AF71" s="19">
        <f>VLOOKUP(A71,DEC2020_RESPONSERATE_COUNTY_TRA!$B$3:$AE$376, 28, FALSE)</f>
        <v>40.1</v>
      </c>
      <c r="AG71" s="19">
        <f>VLOOKUP(A71,DEC2020_RESPONSERATE_COUNTY_TRA!$B$3:$AF$376, 29, FALSE)</f>
        <v>42.6</v>
      </c>
      <c r="AH71" s="19">
        <f>VLOOKUP(A71,DEC2020_RESPONSERATE_COUNTY_TRA!$B$3:$AG$376, 30, FALSE)</f>
        <v>43</v>
      </c>
      <c r="AI71" s="19">
        <f>VLOOKUP(A71,DEC2020_RESPONSERATE_COUNTY_TRA!$B$3:$AF$376, 31, FALSE)</f>
        <v>43.1</v>
      </c>
      <c r="AJ71" s="19">
        <f>VLOOKUP(A71,DEC2020_RESPONSERATE_COUNTY_TRA!$B$3:$AG$376, 32, FALSE)</f>
        <v>43.8</v>
      </c>
      <c r="AK71" s="19">
        <f>VLOOKUP(A71,DEC2020_RESPONSERATE_COUNTY_TRA!$B$3:$CP$376, 33, FALSE)</f>
        <v>44</v>
      </c>
      <c r="AL71" s="19">
        <f>VLOOKUP(A71,DEC2020_RESPONSERATE_COUNTY_TRA!$B$3:$AR$376,43, FALSE)</f>
        <v>45.6</v>
      </c>
      <c r="AM71" s="19">
        <f>VLOOKUP(A71,DEC2020_RESPONSERATE_COUNTY_TRA!$B$3:$AS$376,44, FALSE)</f>
        <v>45.6</v>
      </c>
      <c r="AN71" s="19">
        <f>VLOOKUP(A71,DEC2020_RESPONSERATE_COUNTY_TRA!$B$3:$AW$376,48, FALSE)</f>
        <v>45.7</v>
      </c>
      <c r="AO71" s="19">
        <f>VLOOKUP(A71,DEC2020_RESPONSERATE_COUNTY_TRA!$B$3:$AX$376,49, FALSE)</f>
        <v>45.8</v>
      </c>
      <c r="AP71" s="19">
        <f>VLOOKUP(A71,DEC2020_RESPONSERATE_COUNTY_TRA!$B$3:$AY$376,49, FALSE)</f>
        <v>45.8</v>
      </c>
      <c r="AQ71" s="19">
        <f>VLOOKUP(A71,DEC2020_RESPONSERATE_COUNTY_TRA!$B$3:$AZ$376,50, FALSE)</f>
        <v>45.8</v>
      </c>
      <c r="AR71" s="19">
        <f>VLOOKUP(A71,DEC2020_RESPONSERATE_COUNTY_TRA!$B$3:$BA$376,51, FALSE)</f>
        <v>45.8</v>
      </c>
      <c r="AS71" s="19">
        <f>VLOOKUP(A71,DEC2020_RESPONSERATE_COUNTY_TRA!$B$3:$BB$376,53, FALSE)</f>
        <v>45.8</v>
      </c>
      <c r="AT71" s="19">
        <f>VLOOKUP(A71,DEC2020_RESPONSERATE_COUNTY_TRA!$B$3:$BC$376,54, FALSE)</f>
        <v>45.8</v>
      </c>
      <c r="AU71" s="19">
        <f>VLOOKUP(A71,DEC2020_RESPONSERATE_COUNTY_TRA!$B$3:$BD$376,55, FALSE)</f>
        <v>45.8</v>
      </c>
      <c r="AV71" s="19">
        <f>VLOOKUP(A71,DEC2020_RESPONSERATE_COUNTY_TRA!$B$3:$BE$376,56, FALSE)</f>
        <v>45.8</v>
      </c>
      <c r="AW71" s="19">
        <f>VLOOKUP(A71,DEC2020_RESPONSERATE_COUNTY_TRA!$B$3:$BF$376,57, FALSE)</f>
        <v>45.8</v>
      </c>
      <c r="AX71" s="19">
        <f>VLOOKUP(A71,DEC2020_RESPONSERATE_COUNTY_TRA!$B$3:$BG$376,58, FALSE)</f>
        <v>45.8</v>
      </c>
      <c r="AY71" s="19">
        <f>VLOOKUP(A71,DEC2020_RESPONSERATE_COUNTY_TRA!$B$3:$BH$376,59, FALSE)</f>
        <v>45.8</v>
      </c>
      <c r="AZ71" s="19">
        <f>VLOOKUP(A71,DEC2020_RESPONSERATE_COUNTY_TRA!$B$3:$BI$376,60, FALSE)</f>
        <v>45.8</v>
      </c>
      <c r="BA71" s="19">
        <f>VLOOKUP(A71,DEC2020_RESPONSERATE_COUNTY_TRA!$B$3:$BJ$376,61, FALSE)</f>
        <v>45.8</v>
      </c>
      <c r="BB71" s="19">
        <f>VLOOKUP(A71,DEC2020_RESPONSERATE_COUNTY_TRA!$B$3:$BK$376,62, FALSE)</f>
        <v>45.8</v>
      </c>
      <c r="BC71" s="19">
        <f>VLOOKUP(A71,DEC2020_RESPONSERATE_COUNTY_TRA!$B$3:$BL$376,63, FALSE)</f>
        <v>45.8</v>
      </c>
      <c r="BD71" s="19">
        <f>VLOOKUP(A71,DEC2020_RESPONSERATE_COUNTY_TRA!$B$3:$BM$376,64, FALSE)</f>
        <v>45.9</v>
      </c>
      <c r="BE71" s="19">
        <f>VLOOKUP(A71,DEC2020_RESPONSERATE_COUNTY_TRA!$B$3:$BN$376,65, FALSE)</f>
        <v>46</v>
      </c>
      <c r="BF71" s="19">
        <f>VLOOKUP(A71,DEC2020_RESPONSERATE_COUNTY_TRA!$B$3:$BO$376,66, FALSE)</f>
        <v>46</v>
      </c>
      <c r="BG71" s="19">
        <f>VLOOKUP(A71,DEC2020_RESPONSERATE_COUNTY_TRA!$B$3:$BP$376,67, FALSE)</f>
        <v>46</v>
      </c>
      <c r="BH71" s="19">
        <f>VLOOKUP(A71,DEC2020_RESPONSERATE_COUNTY_TRA!$B$3:$BQ$376,68, FALSE)</f>
        <v>46</v>
      </c>
      <c r="BI71" s="19">
        <f>VLOOKUP(A71,DEC2020_RESPONSERATE_COUNTY_TRA!$B$3:$BR$376,69, FALSE)</f>
        <v>46</v>
      </c>
      <c r="BJ71" s="19">
        <f>VLOOKUP(A71,DEC2020_RESPONSERATE_COUNTY_TRA!$B$3:$BS$376,70, FALSE)</f>
        <v>46.1</v>
      </c>
      <c r="BK71" s="19">
        <f>VLOOKUP(A71,DEC2020_RESPONSERATE_COUNTY_TRA!$B$3:$BT$376,71, FALSE)</f>
        <v>46.1</v>
      </c>
      <c r="BL71" s="19">
        <f>VLOOKUP(A71,DEC2020_RESPONSERATE_COUNTY_TRA!$B$3:$BU$377,72, FALSE)</f>
        <v>46.1</v>
      </c>
      <c r="BM71" s="19">
        <f>VLOOKUP(A71,DEC2020_RESPONSERATE_COUNTY_TRA!$B$3:$BV$377,73, FALSE)</f>
        <v>46.1</v>
      </c>
      <c r="BN71" s="19">
        <f>VLOOKUP(A71,DEC2020_RESPONSERATE_COUNTY_TRA!$B$3:$BW$377,74, FALSE)</f>
        <v>46.1</v>
      </c>
      <c r="BO71" s="19">
        <f>VLOOKUP(A71,DEC2020_RESPONSERATE_COUNTY_TRA!$B$3:$BX$377,75, FALSE)</f>
        <v>46.2</v>
      </c>
      <c r="BP71" s="19">
        <f>VLOOKUP(A71,DEC2020_RESPONSERATE_COUNTY_TRA!$B$3:$BY$377,76, FALSE)</f>
        <v>46.2</v>
      </c>
      <c r="BQ71" s="19">
        <f>VLOOKUP(A71,DEC2020_RESPONSERATE_COUNTY_TRA!$B$3:$BZ$377,77, FALSE)</f>
        <v>46.2</v>
      </c>
      <c r="BR71" s="19">
        <f>VLOOKUP(A71,DEC2020_RESPONSERATE_COUNTY_TRA!$B$3:$CA$377,78, FALSE)</f>
        <v>46.2</v>
      </c>
      <c r="BS71" s="19">
        <f>VLOOKUP(A71,DEC2020_RESPONSERATE_COUNTY_TRA!$B$3:$CB$377,79, FALSE)</f>
        <v>46.2</v>
      </c>
      <c r="BT71" s="19">
        <f>VLOOKUP(A71,DEC2020_RESPONSERATE_COUNTY_TRA!$B$3:$CC$377,80, FALSE)</f>
        <v>46.2</v>
      </c>
      <c r="BU71" s="19">
        <f>VLOOKUP(A71,DEC2020_RESPONSERATE_COUNTY_TRA!$B$3:$CD$377,81, FALSE)</f>
        <v>46.2</v>
      </c>
      <c r="BV71" s="19">
        <f>VLOOKUP(A71,DEC2020_RESPONSERATE_COUNTY_TRA!$B$3:$CE$377,82, FALSE)</f>
        <v>46.4</v>
      </c>
      <c r="BW71" s="19">
        <f>VLOOKUP(A71,DEC2020_RESPONSERATE_COUNTY_TRA!$B$3:$CF$377,83, FALSE)</f>
        <v>46.4</v>
      </c>
      <c r="BX71" s="19">
        <f>VLOOKUP(A71,DEC2020_RESPONSERATE_COUNTY_TRA!$B$3:$CG$377,84, FALSE)</f>
        <v>46.4</v>
      </c>
      <c r="BY71" s="19">
        <f>VLOOKUP(A71,DEC2020_RESPONSERATE_COUNTY_TRA!$B$3:$CH$377,85, FALSE)</f>
        <v>46.5</v>
      </c>
      <c r="BZ71" s="19">
        <f>VLOOKUP(A71,DEC2020_RESPONSERATE_COUNTY_TRA!$B$3:$CI$377,85, FALSE)</f>
        <v>46.5</v>
      </c>
      <c r="CA71" s="19">
        <f>VLOOKUP(A71,DEC2020_RESPONSERATE_COUNTY_TRA!$B$3:$CJ$377,86, FALSE)</f>
        <v>46.6</v>
      </c>
      <c r="CB71" s="19">
        <f>VLOOKUP(A71,DEC2020_RESPONSERATE_COUNTY_TRA!$B$3:$CK$377,87, FALSE)</f>
        <v>46.7</v>
      </c>
      <c r="CC71" s="19">
        <f t="shared" si="4"/>
        <v>0</v>
      </c>
      <c r="CD71" s="41">
        <f t="shared" si="5"/>
        <v>3</v>
      </c>
    </row>
    <row r="72" spans="1:83" ht="28.8" x14ac:dyDescent="0.3">
      <c r="A72" s="5" t="s">
        <v>261</v>
      </c>
      <c r="B72" s="5">
        <v>30023000400</v>
      </c>
      <c r="C72" s="181" t="s">
        <v>1140</v>
      </c>
      <c r="D72" s="190">
        <v>59711</v>
      </c>
      <c r="F72" s="94">
        <v>1773</v>
      </c>
      <c r="G72" s="102">
        <v>9.1779279279279286E-2</v>
      </c>
      <c r="H72" s="204">
        <v>1.2288276320159415E-2</v>
      </c>
      <c r="I72" s="192">
        <v>50.9</v>
      </c>
      <c r="J72" s="11">
        <v>1.5</v>
      </c>
      <c r="K72" s="11">
        <f>100-J72</f>
        <v>98.5</v>
      </c>
      <c r="L72">
        <f>VLOOKUP(A72,DEC2020_RESPONSERATE_COUNTY_TRA!$B$3:$I$376, 8, FALSE)</f>
        <v>42.3</v>
      </c>
      <c r="M72">
        <f>VLOOKUP(A72,DEC2020_RESPONSERATE_COUNTY_TRA!$B$3:$J$376, 9, FALSE)</f>
        <v>42.9</v>
      </c>
      <c r="N72">
        <f>VLOOKUP(A72,DEC2020_RESPONSERATE_COUNTY_TRA!$B$3:$K$376, 10, FALSE)</f>
        <v>44.4</v>
      </c>
      <c r="O72">
        <f>VLOOKUP(A72,DEC2020_RESPONSERATE_COUNTY_TRA!$B$3:$L$376, 11, FALSE)</f>
        <v>45.6</v>
      </c>
      <c r="P72">
        <f>VLOOKUP(A72,DEC2020_RESPONSERATE_COUNTY_TRA!$B$3:$M$376, 12, FALSE)</f>
        <v>47.9</v>
      </c>
      <c r="Q72" s="61">
        <f>VLOOKUP(A72,DEC2020_RESPONSERATE_COUNTY_TRA!$B$3:$N$376, 13, FALSE)</f>
        <v>48.1</v>
      </c>
      <c r="R72">
        <f>VLOOKUP(A72,DEC2020_RESPONSERATE_COUNTY_TRA!$B$3:$O$376, 14, FALSE)</f>
        <v>48.4</v>
      </c>
      <c r="S72">
        <f>VLOOKUP(A72,DEC2020_RESPONSERATE_COUNTY_TRA!$B$3:$P$376, 15, FALSE)</f>
        <v>48.8</v>
      </c>
      <c r="T72">
        <f>VLOOKUP(A72,DEC2020_RESPONSERATE_COUNTY_TRA!$B$3:$Q$376, 16, FALSE)</f>
        <v>49.1</v>
      </c>
      <c r="U72" s="61">
        <f>VLOOKUP(A72,DEC2020_RESPONSERATE_COUNTY_TRA!$B$3:$R$376, 17, FALSE)</f>
        <v>49.8</v>
      </c>
      <c r="V72" s="61">
        <f>VLOOKUP(A72,DEC2020_RESPONSERATE_COUNTY_TRA!$B$3:$S$376, 18, FALSE)</f>
        <v>49.9</v>
      </c>
      <c r="W72" s="61">
        <f>VLOOKUP(A72,DEC2020_RESPONSERATE_COUNTY_TRA!$B$3:$T$376, 19, FALSE)</f>
        <v>50</v>
      </c>
      <c r="X72" s="61">
        <f>VLOOKUP(A72,DEC2020_RESPONSERATE_COUNTY_TRA!$B$3:$U$376, 20, FALSE)</f>
        <v>50.3</v>
      </c>
      <c r="Y72" s="61">
        <f>VLOOKUP(A72,DEC2020_RESPONSERATE_COUNTY_TRA!$B$3:$V$376, 21, FALSE)</f>
        <v>50.4</v>
      </c>
      <c r="Z72" s="61">
        <f>VLOOKUP(A72,DEC2020_RESPONSERATE_COUNTY_TRA!$B$3:$W$376, 22, FALSE)</f>
        <v>50.9</v>
      </c>
      <c r="AA72" s="61">
        <f>VLOOKUP(A72,DEC2020_RESPONSERATE_COUNTY_TRA!$B$3:$X$376, 23, FALSE)</f>
        <v>51</v>
      </c>
      <c r="AB72" s="61">
        <f>VLOOKUP(A72,DEC2020_RESPONSERATE_COUNTY_TRA!$B$3:$Y$376, 24, FALSE)</f>
        <v>51.1</v>
      </c>
      <c r="AC72" s="61">
        <f>VLOOKUP(A72,DEC2020_RESPONSERATE_COUNTY_TRA!$B$3:$Z$376, 25, FALSE)</f>
        <v>51.5</v>
      </c>
      <c r="AD72" s="61">
        <f>VLOOKUP(A72,DEC2020_RESPONSERATE_COUNTY_TRA!$B$3:$AC$376, 26, FALSE)</f>
        <v>51.6</v>
      </c>
      <c r="AE72" s="188">
        <f>VLOOKUP(A72,DEC2020_RESPONSERATE_COUNTY_TRA!$B$3:$AD$376, 27, FALSE)</f>
        <v>51.8</v>
      </c>
      <c r="AF72" s="188">
        <f>VLOOKUP(A72,DEC2020_RESPONSERATE_COUNTY_TRA!$B$3:$AE$376, 28, FALSE)</f>
        <v>52.3</v>
      </c>
      <c r="AG72" s="188">
        <f>VLOOKUP(A72,DEC2020_RESPONSERATE_COUNTY_TRA!$B$3:$AF$376, 29, FALSE)</f>
        <v>54.4</v>
      </c>
      <c r="AH72" s="188">
        <f>VLOOKUP(A72,DEC2020_RESPONSERATE_COUNTY_TRA!$B$3:$AG$376, 30, FALSE)</f>
        <v>54.7</v>
      </c>
      <c r="AI72" s="188">
        <f>VLOOKUP(A72,DEC2020_RESPONSERATE_COUNTY_TRA!$B$3:$AF$376, 31, FALSE)</f>
        <v>54.7</v>
      </c>
      <c r="AJ72" s="188">
        <f>VLOOKUP(A72,DEC2020_RESPONSERATE_COUNTY_TRA!$B$3:$AG$376, 32, FALSE)</f>
        <v>55.4</v>
      </c>
      <c r="AK72" s="188">
        <f>VLOOKUP(A72,DEC2020_RESPONSERATE_COUNTY_TRA!$B$3:$CP$376, 33, FALSE)</f>
        <v>55.8</v>
      </c>
      <c r="AL72" s="188">
        <f>VLOOKUP(A72,DEC2020_RESPONSERATE_COUNTY_TRA!$B$3:$AR$376,43, FALSE)</f>
        <v>57.8</v>
      </c>
      <c r="AM72" s="188">
        <f>VLOOKUP(A72,DEC2020_RESPONSERATE_COUNTY_TRA!$B$3:$AS$376,44, FALSE)</f>
        <v>57.9</v>
      </c>
      <c r="AN72" s="188">
        <f>VLOOKUP(A72,DEC2020_RESPONSERATE_COUNTY_TRA!$B$3:$AW$376,48, FALSE)</f>
        <v>58.1</v>
      </c>
      <c r="AO72" s="188">
        <f>VLOOKUP(A72,DEC2020_RESPONSERATE_COUNTY_TRA!$B$3:$AX$376,49, FALSE)</f>
        <v>58.1</v>
      </c>
      <c r="AP72" s="188">
        <f>VLOOKUP(A72,DEC2020_RESPONSERATE_COUNTY_TRA!$B$3:$AY$376,49, FALSE)</f>
        <v>58.1</v>
      </c>
      <c r="AQ72" s="188">
        <f>VLOOKUP(A72,DEC2020_RESPONSERATE_COUNTY_TRA!$B$3:$AZ$376,50, FALSE)</f>
        <v>58.1</v>
      </c>
      <c r="AR72" s="188">
        <f>VLOOKUP(A72,DEC2020_RESPONSERATE_COUNTY_TRA!$B$3:$BA$376,51, FALSE)</f>
        <v>58.1</v>
      </c>
      <c r="AS72" s="188">
        <f>VLOOKUP(A72,DEC2020_RESPONSERATE_COUNTY_TRA!$B$3:$BB$376,53, FALSE)</f>
        <v>58.2</v>
      </c>
      <c r="AT72" s="188">
        <f>VLOOKUP(A72,DEC2020_RESPONSERATE_COUNTY_TRA!$B$3:$BC$376,54, FALSE)</f>
        <v>58.2</v>
      </c>
      <c r="AU72" s="188">
        <f>VLOOKUP(A72,DEC2020_RESPONSERATE_COUNTY_TRA!$B$3:$BD$376,55, FALSE)</f>
        <v>58.2</v>
      </c>
      <c r="AV72" s="188">
        <f>VLOOKUP(A72,DEC2020_RESPONSERATE_COUNTY_TRA!$B$3:$BE$376,56, FALSE)</f>
        <v>58.3</v>
      </c>
      <c r="AW72" s="188">
        <f>VLOOKUP(A72,DEC2020_RESPONSERATE_COUNTY_TRA!$B$3:$BF$376,57, FALSE)</f>
        <v>58.3</v>
      </c>
      <c r="AX72" s="188">
        <f>VLOOKUP(A72,DEC2020_RESPONSERATE_COUNTY_TRA!$B$3:$BG$376,58, FALSE)</f>
        <v>58.3</v>
      </c>
      <c r="AY72" s="188">
        <f>VLOOKUP(A72,DEC2020_RESPONSERATE_COUNTY_TRA!$B$3:$BH$376,59, FALSE)</f>
        <v>58.3</v>
      </c>
      <c r="AZ72" s="188">
        <f>VLOOKUP(A72,DEC2020_RESPONSERATE_COUNTY_TRA!$B$3:$BI$376,60, FALSE)</f>
        <v>58.3</v>
      </c>
      <c r="BA72" s="188">
        <f>VLOOKUP(A72,DEC2020_RESPONSERATE_COUNTY_TRA!$B$3:$BJ$376,61, FALSE)</f>
        <v>58.3</v>
      </c>
      <c r="BB72" s="188">
        <f>VLOOKUP(A72,DEC2020_RESPONSERATE_COUNTY_TRA!$B$3:$BK$376,62, FALSE)</f>
        <v>58.3</v>
      </c>
      <c r="BC72" s="188">
        <f>VLOOKUP(A72,DEC2020_RESPONSERATE_COUNTY_TRA!$B$3:$BL$376,63, FALSE)</f>
        <v>58.3</v>
      </c>
      <c r="BD72" s="188">
        <f>VLOOKUP(A72,DEC2020_RESPONSERATE_COUNTY_TRA!$B$3:$BM$376,64, FALSE)</f>
        <v>58.3</v>
      </c>
      <c r="BE72" s="188">
        <f>VLOOKUP(A72,DEC2020_RESPONSERATE_COUNTY_TRA!$B$3:$BN$376,65, FALSE)</f>
        <v>58.3</v>
      </c>
      <c r="BF72" s="188">
        <f>VLOOKUP(A72,DEC2020_RESPONSERATE_COUNTY_TRA!$B$3:$BO$376,66, FALSE)</f>
        <v>58.3</v>
      </c>
      <c r="BG72" s="188">
        <f>VLOOKUP(A72,DEC2020_RESPONSERATE_COUNTY_TRA!$B$3:$BP$376,67, FALSE)</f>
        <v>58.3</v>
      </c>
      <c r="BH72" s="188">
        <f>VLOOKUP(A72,DEC2020_RESPONSERATE_COUNTY_TRA!$B$3:$BQ$376,68, FALSE)</f>
        <v>58.4</v>
      </c>
      <c r="BI72" s="188">
        <f>VLOOKUP(A72,DEC2020_RESPONSERATE_COUNTY_TRA!$B$3:$BR$376,69, FALSE)</f>
        <v>58.5</v>
      </c>
      <c r="BJ72" s="188">
        <f>VLOOKUP(A72,DEC2020_RESPONSERATE_COUNTY_TRA!$B$3:$BS$376,70, FALSE)</f>
        <v>58.5</v>
      </c>
      <c r="BK72" s="188">
        <f>VLOOKUP(A72,DEC2020_RESPONSERATE_COUNTY_TRA!$B$3:$BT$376,71, FALSE)</f>
        <v>58.6</v>
      </c>
      <c r="BL72" s="188">
        <f>VLOOKUP(A72,DEC2020_RESPONSERATE_COUNTY_TRA!$B$3:$BU$377,72, FALSE)</f>
        <v>58.6</v>
      </c>
      <c r="BM72" s="188">
        <f>VLOOKUP(A72,DEC2020_RESPONSERATE_COUNTY_TRA!$B$3:$BV$377,73, FALSE)</f>
        <v>58.6</v>
      </c>
      <c r="BN72" s="188">
        <f>VLOOKUP(A72,DEC2020_RESPONSERATE_COUNTY_TRA!$B$3:$BW$377,74, FALSE)</f>
        <v>58.6</v>
      </c>
      <c r="BO72" s="188">
        <f>VLOOKUP(A72,DEC2020_RESPONSERATE_COUNTY_TRA!$B$3:$BX$377,75, FALSE)</f>
        <v>58.7</v>
      </c>
      <c r="BP72" s="188">
        <f>VLOOKUP(A72,DEC2020_RESPONSERATE_COUNTY_TRA!$B$3:$BY$377,76, FALSE)</f>
        <v>58.7</v>
      </c>
      <c r="BQ72" s="188">
        <f>VLOOKUP(A72,DEC2020_RESPONSERATE_COUNTY_TRA!$B$3:$BZ$377,77, FALSE)</f>
        <v>58.7</v>
      </c>
      <c r="BR72" s="188">
        <f>VLOOKUP(A72,DEC2020_RESPONSERATE_COUNTY_TRA!$B$3:$CA$377,78, FALSE)</f>
        <v>58.7</v>
      </c>
      <c r="BS72" s="188">
        <f>VLOOKUP(A72,DEC2020_RESPONSERATE_COUNTY_TRA!$B$3:$CB$377,79, FALSE)</f>
        <v>58.7</v>
      </c>
      <c r="BT72" s="188">
        <f>VLOOKUP(A72,DEC2020_RESPONSERATE_COUNTY_TRA!$B$3:$CC$377,80, FALSE)</f>
        <v>58.7</v>
      </c>
      <c r="BU72" s="188">
        <f>VLOOKUP(A72,DEC2020_RESPONSERATE_COUNTY_TRA!$B$3:$CD$377,81, FALSE)</f>
        <v>58.7</v>
      </c>
      <c r="BV72" s="188">
        <f>VLOOKUP(A72,DEC2020_RESPONSERATE_COUNTY_TRA!$B$3:$CE$377,82, FALSE)</f>
        <v>58.8</v>
      </c>
      <c r="BW72" s="188">
        <f>VLOOKUP(A72,DEC2020_RESPONSERATE_COUNTY_TRA!$B$3:$CF$377,83, FALSE)</f>
        <v>58.8</v>
      </c>
      <c r="BX72" s="188">
        <f>VLOOKUP(A72,DEC2020_RESPONSERATE_COUNTY_TRA!$B$3:$CG$377,84, FALSE)</f>
        <v>58.8</v>
      </c>
      <c r="BY72" s="188">
        <f>VLOOKUP(A72,DEC2020_RESPONSERATE_COUNTY_TRA!$B$3:$CH$377,85, FALSE)</f>
        <v>58.9</v>
      </c>
      <c r="BZ72" s="188">
        <f>VLOOKUP(A72,DEC2020_RESPONSERATE_COUNTY_TRA!$B$3:$CI$377,85, FALSE)</f>
        <v>58.9</v>
      </c>
      <c r="CA72" s="188">
        <f>VLOOKUP(A72,DEC2020_RESPONSERATE_COUNTY_TRA!$B$3:$CJ$377,86, FALSE)</f>
        <v>58.9</v>
      </c>
      <c r="CB72" s="188">
        <f>VLOOKUP(A72,DEC2020_RESPONSERATE_COUNTY_TRA!$B$3:$CK$377,87, FALSE)</f>
        <v>59</v>
      </c>
      <c r="CC72" s="188">
        <f t="shared" si="4"/>
        <v>0</v>
      </c>
      <c r="CD72" s="41">
        <f t="shared" si="5"/>
        <v>4</v>
      </c>
    </row>
    <row r="73" spans="1:83" ht="15" thickBot="1" x14ac:dyDescent="0.35">
      <c r="A73" s="25" t="s">
        <v>525</v>
      </c>
      <c r="B73" s="25">
        <v>30023000500</v>
      </c>
      <c r="C73" s="26" t="s">
        <v>1141</v>
      </c>
      <c r="D73" s="26" t="s">
        <v>1278</v>
      </c>
      <c r="E73" s="26"/>
      <c r="F73" s="97">
        <v>1714</v>
      </c>
      <c r="G73" s="105">
        <v>0.3086930810171496</v>
      </c>
      <c r="H73" s="207">
        <v>4.6296296296296294E-2</v>
      </c>
      <c r="I73" s="195">
        <v>45.6</v>
      </c>
      <c r="J73" s="27">
        <v>26.4</v>
      </c>
      <c r="K73" s="27">
        <f>100-J73</f>
        <v>73.599999999999994</v>
      </c>
      <c r="L73" s="28">
        <f>VLOOKUP(A73,DEC2020_RESPONSERATE_COUNTY_TRA!$B$3:$I$376, 8, FALSE)</f>
        <v>26.7</v>
      </c>
      <c r="M73" s="28">
        <f>VLOOKUP(A73,DEC2020_RESPONSERATE_COUNTY_TRA!$B$3:$J$376, 9, FALSE)</f>
        <v>27.2</v>
      </c>
      <c r="N73" s="28">
        <f>VLOOKUP(A73,DEC2020_RESPONSERATE_COUNTY_TRA!$B$3:$K$376, 10, FALSE)</f>
        <v>28.4</v>
      </c>
      <c r="O73" s="28">
        <f>VLOOKUP(A73,DEC2020_RESPONSERATE_COUNTY_TRA!$B$3:$L$376, 11, FALSE)</f>
        <v>29.5</v>
      </c>
      <c r="P73" s="28">
        <f>VLOOKUP(A73,DEC2020_RESPONSERATE_COUNTY_TRA!$B$3:$M$376, 12, FALSE)</f>
        <v>31.2</v>
      </c>
      <c r="Q73" s="28">
        <f>VLOOKUP(A73,DEC2020_RESPONSERATE_COUNTY_TRA!$B$3:$N$376, 13, FALSE)</f>
        <v>31.4</v>
      </c>
      <c r="R73" s="28">
        <f>VLOOKUP(A73,DEC2020_RESPONSERATE_COUNTY_TRA!$B$3:$O$376, 14, FALSE)</f>
        <v>31.6</v>
      </c>
      <c r="S73" s="28">
        <f>VLOOKUP(A73,DEC2020_RESPONSERATE_COUNTY_TRA!$B$3:$P$376, 15, FALSE)</f>
        <v>31.9</v>
      </c>
      <c r="T73" s="28">
        <f>VLOOKUP(A73,DEC2020_RESPONSERATE_COUNTY_TRA!$B$3:$Q$376, 16, FALSE)</f>
        <v>32.4</v>
      </c>
      <c r="U73" s="28">
        <f>VLOOKUP(A73,DEC2020_RESPONSERATE_COUNTY_TRA!$B$3:$R$376, 17, FALSE)</f>
        <v>32.9</v>
      </c>
      <c r="V73" s="28">
        <f>VLOOKUP(A73,DEC2020_RESPONSERATE_COUNTY_TRA!$B$3:$S$376, 18, FALSE)</f>
        <v>33</v>
      </c>
      <c r="W73" s="28">
        <f>VLOOKUP(A73,DEC2020_RESPONSERATE_COUNTY_TRA!$B$3:$T$376, 19, FALSE)</f>
        <v>33.1</v>
      </c>
      <c r="X73" s="28">
        <f>VLOOKUP(A73,DEC2020_RESPONSERATE_COUNTY_TRA!$B$3:$U$376, 20, FALSE)</f>
        <v>33.1</v>
      </c>
      <c r="Y73" s="28">
        <f>VLOOKUP(A73,DEC2020_RESPONSERATE_COUNTY_TRA!$B$3:$V$376, 21, FALSE)</f>
        <v>33.200000000000003</v>
      </c>
      <c r="Z73" s="28">
        <f>VLOOKUP(A73,DEC2020_RESPONSERATE_COUNTY_TRA!$B$3:$W$376, 22, FALSE)</f>
        <v>33.5</v>
      </c>
      <c r="AA73" s="28">
        <f>VLOOKUP(A73,DEC2020_RESPONSERATE_COUNTY_TRA!$B$3:$X$376, 23, FALSE)</f>
        <v>33.5</v>
      </c>
      <c r="AB73" s="28">
        <f>VLOOKUP(A73,DEC2020_RESPONSERATE_COUNTY_TRA!$B$3:$Y$376, 24, FALSE)</f>
        <v>33.6</v>
      </c>
      <c r="AC73" s="28">
        <f>VLOOKUP(A73,DEC2020_RESPONSERATE_COUNTY_TRA!$B$3:$Z$376, 25, FALSE)</f>
        <v>34.200000000000003</v>
      </c>
      <c r="AD73" s="28">
        <f>VLOOKUP(A73,DEC2020_RESPONSERATE_COUNTY_TRA!$B$3:$AC$376, 26, FALSE)</f>
        <v>34.200000000000003</v>
      </c>
      <c r="AE73" s="28">
        <f>VLOOKUP(A73,DEC2020_RESPONSERATE_COUNTY_TRA!$B$3:$AD$376, 27, FALSE)</f>
        <v>34.299999999999997</v>
      </c>
      <c r="AF73" s="28">
        <f>VLOOKUP(A73,DEC2020_RESPONSERATE_COUNTY_TRA!$B$3:$AE$376, 28, FALSE)</f>
        <v>34.5</v>
      </c>
      <c r="AG73" s="28">
        <f>VLOOKUP(A73,DEC2020_RESPONSERATE_COUNTY_TRA!$B$3:$AF$376, 29, FALSE)</f>
        <v>35.4</v>
      </c>
      <c r="AH73" s="28">
        <f>VLOOKUP(A73,DEC2020_RESPONSERATE_COUNTY_TRA!$B$3:$AG$376, 30, FALSE)</f>
        <v>35.6</v>
      </c>
      <c r="AI73" s="28">
        <f>VLOOKUP(A73,DEC2020_RESPONSERATE_COUNTY_TRA!$B$3:$AF$376, 31, FALSE)</f>
        <v>35.700000000000003</v>
      </c>
      <c r="AJ73" s="28">
        <f>VLOOKUP(A73,DEC2020_RESPONSERATE_COUNTY_TRA!$B$3:$AG$376, 32, FALSE)</f>
        <v>35.9</v>
      </c>
      <c r="AK73" s="28">
        <f>VLOOKUP(A73,DEC2020_RESPONSERATE_COUNTY_TRA!$B$3:$CP$376, 33, FALSE)</f>
        <v>36.200000000000003</v>
      </c>
      <c r="AL73" s="28">
        <f>VLOOKUP(A73,DEC2020_RESPONSERATE_COUNTY_TRA!$B$3:$AR$376,43, FALSE)</f>
        <v>37.4</v>
      </c>
      <c r="AM73" s="28">
        <f>VLOOKUP(A73,DEC2020_RESPONSERATE_COUNTY_TRA!$B$3:$AS$376,44, FALSE)</f>
        <v>37.4</v>
      </c>
      <c r="AN73" s="28">
        <f>VLOOKUP(A73,DEC2020_RESPONSERATE_COUNTY_TRA!$B$3:$AW$376,48, FALSE)</f>
        <v>37.6</v>
      </c>
      <c r="AO73" s="28">
        <f>VLOOKUP(A73,DEC2020_RESPONSERATE_COUNTY_TRA!$B$3:$AX$376,49, FALSE)</f>
        <v>37.6</v>
      </c>
      <c r="AP73" s="28">
        <f>VLOOKUP(A73,DEC2020_RESPONSERATE_COUNTY_TRA!$B$3:$AY$376,49, FALSE)</f>
        <v>37.6</v>
      </c>
      <c r="AQ73" s="28">
        <f>VLOOKUP(A73,DEC2020_RESPONSERATE_COUNTY_TRA!$B$3:$AZ$376,50, FALSE)</f>
        <v>37.700000000000003</v>
      </c>
      <c r="AR73" s="28">
        <f>VLOOKUP(A73,DEC2020_RESPONSERATE_COUNTY_TRA!$B$3:$BA$376,51, FALSE)</f>
        <v>37.700000000000003</v>
      </c>
      <c r="AS73" s="28">
        <f>VLOOKUP(A73,DEC2020_RESPONSERATE_COUNTY_TRA!$B$3:$BB$376,53, FALSE)</f>
        <v>37.799999999999997</v>
      </c>
      <c r="AT73" s="28">
        <f>VLOOKUP(A73,DEC2020_RESPONSERATE_COUNTY_TRA!$B$3:$BC$376,54, FALSE)</f>
        <v>37.799999999999997</v>
      </c>
      <c r="AU73" s="28">
        <f>VLOOKUP(A73,DEC2020_RESPONSERATE_COUNTY_TRA!$B$3:$BD$376,55, FALSE)</f>
        <v>37.799999999999997</v>
      </c>
      <c r="AV73" s="28">
        <f>VLOOKUP(A73,DEC2020_RESPONSERATE_COUNTY_TRA!$B$3:$BE$376,56, FALSE)</f>
        <v>37.799999999999997</v>
      </c>
      <c r="AW73" s="28">
        <f>VLOOKUP(A73,DEC2020_RESPONSERATE_COUNTY_TRA!$B$3:$BF$376,57, FALSE)</f>
        <v>37.799999999999997</v>
      </c>
      <c r="AX73" s="28">
        <f>VLOOKUP(A73,DEC2020_RESPONSERATE_COUNTY_TRA!$B$3:$BG$376,58, FALSE)</f>
        <v>39.700000000000003</v>
      </c>
      <c r="AY73" s="28">
        <f>VLOOKUP(A73,DEC2020_RESPONSERATE_COUNTY_TRA!$B$3:$BH$376,59, FALSE)</f>
        <v>39.700000000000003</v>
      </c>
      <c r="AZ73" s="28">
        <f>VLOOKUP(A73,DEC2020_RESPONSERATE_COUNTY_TRA!$B$3:$BI$376,60, FALSE)</f>
        <v>39.799999999999997</v>
      </c>
      <c r="BA73" s="28">
        <f>VLOOKUP(A73,DEC2020_RESPONSERATE_COUNTY_TRA!$B$3:$BJ$376,61, FALSE)</f>
        <v>39.799999999999997</v>
      </c>
      <c r="BB73" s="28">
        <f>VLOOKUP(A73,DEC2020_RESPONSERATE_COUNTY_TRA!$B$3:$BK$376,62, FALSE)</f>
        <v>39.9</v>
      </c>
      <c r="BC73" s="28">
        <f>VLOOKUP(A73,DEC2020_RESPONSERATE_COUNTY_TRA!$B$3:$BL$376,63, FALSE)</f>
        <v>39.9</v>
      </c>
      <c r="BD73" s="28">
        <f>VLOOKUP(A73,DEC2020_RESPONSERATE_COUNTY_TRA!$B$3:$BM$376,64, FALSE)</f>
        <v>39.9</v>
      </c>
      <c r="BE73" s="28">
        <f>VLOOKUP(A73,DEC2020_RESPONSERATE_COUNTY_TRA!$B$3:$BN$376,65, FALSE)</f>
        <v>39.9</v>
      </c>
      <c r="BF73" s="28">
        <f>VLOOKUP(A73,DEC2020_RESPONSERATE_COUNTY_TRA!$B$3:$BO$376,66, FALSE)</f>
        <v>39.9</v>
      </c>
      <c r="BG73" s="28">
        <f>VLOOKUP(A73,DEC2020_RESPONSERATE_COUNTY_TRA!$B$3:$BP$376,67, FALSE)</f>
        <v>39.9</v>
      </c>
      <c r="BH73" s="28">
        <f>VLOOKUP(A73,DEC2020_RESPONSERATE_COUNTY_TRA!$B$3:$BQ$376,68, FALSE)</f>
        <v>39.9</v>
      </c>
      <c r="BI73" s="28">
        <f>VLOOKUP(A73,DEC2020_RESPONSERATE_COUNTY_TRA!$B$3:$BR$376,69, FALSE)</f>
        <v>39.9</v>
      </c>
      <c r="BJ73" s="28">
        <f>VLOOKUP(A73,DEC2020_RESPONSERATE_COUNTY_TRA!$B$3:$BS$376,70, FALSE)</f>
        <v>39.9</v>
      </c>
      <c r="BK73" s="28">
        <f>VLOOKUP(A73,DEC2020_RESPONSERATE_COUNTY_TRA!$B$3:$BT$376,71, FALSE)</f>
        <v>40.1</v>
      </c>
      <c r="BL73" s="28">
        <f>VLOOKUP(A73,DEC2020_RESPONSERATE_COUNTY_TRA!$B$3:$BU$377,72, FALSE)</f>
        <v>40.1</v>
      </c>
      <c r="BM73" s="28">
        <f>VLOOKUP(A73,DEC2020_RESPONSERATE_COUNTY_TRA!$B$3:$BV$377,73, FALSE)</f>
        <v>40.1</v>
      </c>
      <c r="BN73" s="28">
        <f>VLOOKUP(A73,DEC2020_RESPONSERATE_COUNTY_TRA!$B$3:$BW$377,74, FALSE)</f>
        <v>40.1</v>
      </c>
      <c r="BO73" s="28">
        <f>VLOOKUP(A73,DEC2020_RESPONSERATE_COUNTY_TRA!$B$3:$BX$377,75, FALSE)</f>
        <v>40.200000000000003</v>
      </c>
      <c r="BP73" s="28">
        <f>VLOOKUP(A73,DEC2020_RESPONSERATE_COUNTY_TRA!$B$3:$BY$377,76, FALSE)</f>
        <v>40.200000000000003</v>
      </c>
      <c r="BQ73" s="28">
        <f>VLOOKUP(A73,DEC2020_RESPONSERATE_COUNTY_TRA!$B$3:$BZ$377,77, FALSE)</f>
        <v>40.200000000000003</v>
      </c>
      <c r="BR73" s="28">
        <f>VLOOKUP(A73,DEC2020_RESPONSERATE_COUNTY_TRA!$B$3:$CA$377,78, FALSE)</f>
        <v>40.200000000000003</v>
      </c>
      <c r="BS73" s="28">
        <f>VLOOKUP(A73,DEC2020_RESPONSERATE_COUNTY_TRA!$B$3:$CB$377,79, FALSE)</f>
        <v>40.200000000000003</v>
      </c>
      <c r="BT73" s="28">
        <f>VLOOKUP(A73,DEC2020_RESPONSERATE_COUNTY_TRA!$B$3:$CC$377,80, FALSE)</f>
        <v>40.200000000000003</v>
      </c>
      <c r="BU73" s="28">
        <f>VLOOKUP(A73,DEC2020_RESPONSERATE_COUNTY_TRA!$B$3:$CD$377,81, FALSE)</f>
        <v>40.200000000000003</v>
      </c>
      <c r="BV73" s="28">
        <f>VLOOKUP(A73,DEC2020_RESPONSERATE_COUNTY_TRA!$B$3:$CE$377,82, FALSE)</f>
        <v>40.200000000000003</v>
      </c>
      <c r="BW73" s="28">
        <f>VLOOKUP(A73,DEC2020_RESPONSERATE_COUNTY_TRA!$B$3:$CF$377,83, FALSE)</f>
        <v>40.299999999999997</v>
      </c>
      <c r="BX73" s="28">
        <f>VLOOKUP(A73,DEC2020_RESPONSERATE_COUNTY_TRA!$B$3:$CG$377,84, FALSE)</f>
        <v>40.299999999999997</v>
      </c>
      <c r="BY73" s="28">
        <f>VLOOKUP(A73,DEC2020_RESPONSERATE_COUNTY_TRA!$B$3:$CH$377,85, FALSE)</f>
        <v>40.299999999999997</v>
      </c>
      <c r="BZ73" s="28">
        <f>VLOOKUP(A73,DEC2020_RESPONSERATE_COUNTY_TRA!$B$3:$CI$377,85, FALSE)</f>
        <v>40.299999999999997</v>
      </c>
      <c r="CA73" s="28">
        <f>VLOOKUP(A73,DEC2020_RESPONSERATE_COUNTY_TRA!$B$3:$CJ$377,86, FALSE)</f>
        <v>40.5</v>
      </c>
      <c r="CB73" s="28">
        <f>VLOOKUP(A73,DEC2020_RESPONSERATE_COUNTY_TRA!$B$3:$CK$377,87, FALSE)</f>
        <v>40.5</v>
      </c>
      <c r="CC73" s="28">
        <f t="shared" si="4"/>
        <v>0</v>
      </c>
      <c r="CD73" s="42">
        <f t="shared" si="5"/>
        <v>3</v>
      </c>
    </row>
    <row r="74" spans="1:83" ht="18" x14ac:dyDescent="0.35">
      <c r="A74" s="20" t="s">
        <v>27</v>
      </c>
      <c r="B74" s="5"/>
      <c r="C74" s="181" t="s">
        <v>27</v>
      </c>
      <c r="F74" s="180">
        <v>1538</v>
      </c>
      <c r="G74" s="199">
        <v>3.0612244897959183E-2</v>
      </c>
      <c r="I74" s="192">
        <v>39.299999999999997</v>
      </c>
      <c r="J74" s="91" t="s">
        <v>835</v>
      </c>
      <c r="K74" s="91" t="s">
        <v>835</v>
      </c>
      <c r="L74">
        <f>VLOOKUP(A74,DEC2020_RESPONSERATE_COUNTY_TRA!$B$3:$I$376, 8, FALSE)</f>
        <v>3.8</v>
      </c>
      <c r="M74">
        <f>VLOOKUP(A74,DEC2020_RESPONSERATE_COUNTY_TRA!$B$3:$J$376, 9, FALSE)</f>
        <v>4.3</v>
      </c>
      <c r="N74">
        <f>VLOOKUP(A74,DEC2020_RESPONSERATE_COUNTY_TRA!$B$3:$K$376, 10, FALSE)</f>
        <v>4.5999999999999996</v>
      </c>
      <c r="O74">
        <f>VLOOKUP(A74,DEC2020_RESPONSERATE_COUNTY_TRA!$B$3:$L$376, 11, FALSE)</f>
        <v>6.5</v>
      </c>
      <c r="P74">
        <f>VLOOKUP(A74,DEC2020_RESPONSERATE_COUNTY_TRA!$B$3:$M$376, 12, FALSE)</f>
        <v>7.9</v>
      </c>
      <c r="Q74" s="61">
        <f>VLOOKUP(A74,DEC2020_RESPONSERATE_COUNTY_TRA!$B$3:$N$376, 13, FALSE)</f>
        <v>8.3000000000000007</v>
      </c>
      <c r="R74">
        <f>VLOOKUP(A74,DEC2020_RESPONSERATE_COUNTY_TRA!$B$3:$O$376, 14, FALSE)</f>
        <v>8.5</v>
      </c>
      <c r="S74">
        <f>VLOOKUP(A74,DEC2020_RESPONSERATE_COUNTY_TRA!$B$3:$P$376, 15, FALSE)</f>
        <v>8.5</v>
      </c>
      <c r="T74">
        <f>VLOOKUP(A74,DEC2020_RESPONSERATE_COUNTY_TRA!$B$3:$Q$376, 16, FALSE)</f>
        <v>8.6999999999999993</v>
      </c>
      <c r="U74" s="61">
        <f>VLOOKUP(A74,DEC2020_RESPONSERATE_COUNTY_TRA!$B$3:$R$376, 17, FALSE)</f>
        <v>8.9</v>
      </c>
      <c r="V74" s="61">
        <f>VLOOKUP(A74,DEC2020_RESPONSERATE_COUNTY_TRA!$B$3:$S$376, 18, FALSE)</f>
        <v>9.1</v>
      </c>
      <c r="W74" s="61">
        <f>VLOOKUP(A74,DEC2020_RESPONSERATE_COUNTY_TRA!$B$3:$T$376, 19, FALSE)</f>
        <v>9.1999999999999993</v>
      </c>
      <c r="X74" s="61">
        <f>VLOOKUP(A74,DEC2020_RESPONSERATE_COUNTY_TRA!$B$3:$U$376, 20, FALSE)</f>
        <v>9.4</v>
      </c>
      <c r="Y74" s="61">
        <f>VLOOKUP(A74,DEC2020_RESPONSERATE_COUNTY_TRA!$B$3:$V$376, 21, FALSE)</f>
        <v>9.5</v>
      </c>
      <c r="Z74" s="61">
        <f>VLOOKUP(A74,DEC2020_RESPONSERATE_COUNTY_TRA!$B$3:$W$376, 22, FALSE)</f>
        <v>10.8</v>
      </c>
      <c r="AA74" s="61">
        <f>VLOOKUP(A74,DEC2020_RESPONSERATE_COUNTY_TRA!$B$3:$X$376, 23, FALSE)</f>
        <v>10.9</v>
      </c>
      <c r="AB74" s="61">
        <f>VLOOKUP(A74,DEC2020_RESPONSERATE_COUNTY_TRA!$B$3:$Y$376, 24, FALSE)</f>
        <v>10.9</v>
      </c>
      <c r="AC74" s="61">
        <f>VLOOKUP(A74,DEC2020_RESPONSERATE_COUNTY_TRA!$B$3:$Z$376, 25, FALSE)</f>
        <v>12</v>
      </c>
      <c r="AD74" s="61">
        <f>VLOOKUP(A74,DEC2020_RESPONSERATE_COUNTY_TRA!$B$3:$AC$376, 26, FALSE)</f>
        <v>12.1</v>
      </c>
      <c r="AE74" s="188">
        <f>VLOOKUP(A74,DEC2020_RESPONSERATE_COUNTY_TRA!$B$3:$AD$376, 27, FALSE)</f>
        <v>12.2</v>
      </c>
      <c r="AF74" s="188">
        <f>VLOOKUP(A74,DEC2020_RESPONSERATE_COUNTY_TRA!$B$3:$AE$376, 28, FALSE)</f>
        <v>12.4</v>
      </c>
      <c r="AG74" s="188">
        <f>VLOOKUP(A74,DEC2020_RESPONSERATE_COUNTY_TRA!$B$3:$AF$376, 29, FALSE)</f>
        <v>12.8</v>
      </c>
      <c r="AH74" s="188">
        <f>VLOOKUP(A74,DEC2020_RESPONSERATE_COUNTY_TRA!$B$3:$AG$376, 30, FALSE)</f>
        <v>12.8</v>
      </c>
      <c r="AI74" s="188">
        <f>VLOOKUP(A74,DEC2020_RESPONSERATE_COUNTY_TRA!$B$3:$AF$376, 31, FALSE)</f>
        <v>13</v>
      </c>
      <c r="AJ74" s="188">
        <f>VLOOKUP(A74,DEC2020_RESPONSERATE_COUNTY_TRA!$B$3:$AG$376, 32, FALSE)</f>
        <v>13.2</v>
      </c>
      <c r="AK74" s="188">
        <f>VLOOKUP(A74,DEC2020_RESPONSERATE_COUNTY_TRA!$B$3:$CP$376, 33, FALSE)</f>
        <v>13.3</v>
      </c>
      <c r="AL74" s="188">
        <f>VLOOKUP(A74,DEC2020_RESPONSERATE_COUNTY_TRA!$B$3:$AR$376,43, FALSE)</f>
        <v>14.8</v>
      </c>
      <c r="AM74" s="188">
        <f>VLOOKUP(A74,DEC2020_RESPONSERATE_COUNTY_TRA!$B$3:$AS$376,44, FALSE)</f>
        <v>14.8</v>
      </c>
      <c r="AN74" s="188">
        <f>VLOOKUP(A74,DEC2020_RESPONSERATE_COUNTY_TRA!$B$3:$AW$376,48, FALSE)</f>
        <v>15</v>
      </c>
      <c r="AO74" s="188">
        <f>VLOOKUP(A74,DEC2020_RESPONSERATE_COUNTY_TRA!$B$3:$AX$376,49, FALSE)</f>
        <v>15</v>
      </c>
      <c r="AP74" s="188">
        <f>VLOOKUP(A74,DEC2020_RESPONSERATE_COUNTY_TRA!$B$3:$AY$376,49, FALSE)</f>
        <v>15</v>
      </c>
      <c r="AQ74" s="188">
        <f>VLOOKUP(A74,DEC2020_RESPONSERATE_COUNTY_TRA!$B$3:$AZ$376,50, FALSE)</f>
        <v>15</v>
      </c>
      <c r="AR74" s="188">
        <f>VLOOKUP(A74,DEC2020_RESPONSERATE_COUNTY_TRA!$B$3:$BA$376,51, FALSE)</f>
        <v>15.1</v>
      </c>
      <c r="AS74" s="188">
        <f>VLOOKUP(A74,DEC2020_RESPONSERATE_COUNTY_TRA!$B$3:$BB$376,53, FALSE)</f>
        <v>15.2</v>
      </c>
      <c r="AT74" s="188">
        <f>VLOOKUP(A74,DEC2020_RESPONSERATE_COUNTY_TRA!$B$3:$BC$376,54, FALSE)</f>
        <v>15.2</v>
      </c>
      <c r="AU74" s="188">
        <f>VLOOKUP(A74,DEC2020_RESPONSERATE_COUNTY_TRA!$B$3:$BD$376,55, FALSE)</f>
        <v>15.2</v>
      </c>
      <c r="AV74" s="188">
        <f>VLOOKUP(A74,DEC2020_RESPONSERATE_COUNTY_TRA!$B$3:$BE$376,56, FALSE)</f>
        <v>15.3</v>
      </c>
      <c r="AW74" s="188">
        <f>VLOOKUP(A74,DEC2020_RESPONSERATE_COUNTY_TRA!$B$3:$BF$376,57, FALSE)</f>
        <v>15.3</v>
      </c>
      <c r="AX74" s="188">
        <f>VLOOKUP(A74,DEC2020_RESPONSERATE_COUNTY_TRA!$B$3:$BG$376,58, FALSE)</f>
        <v>22.4</v>
      </c>
      <c r="AY74" s="188">
        <f>VLOOKUP(A74,DEC2020_RESPONSERATE_COUNTY_TRA!$B$3:$BH$376,59, FALSE)</f>
        <v>22.4</v>
      </c>
      <c r="AZ74" s="188">
        <f>VLOOKUP(A74,DEC2020_RESPONSERATE_COUNTY_TRA!$B$3:$BI$376,60, FALSE)</f>
        <v>22.6</v>
      </c>
      <c r="BA74" s="188">
        <f>VLOOKUP(A74,DEC2020_RESPONSERATE_COUNTY_TRA!$B$3:$BJ$376,61, FALSE)</f>
        <v>22.8</v>
      </c>
      <c r="BB74" s="188">
        <f>VLOOKUP(A74,DEC2020_RESPONSERATE_COUNTY_TRA!$B$3:$BK$376,62, FALSE)</f>
        <v>23</v>
      </c>
      <c r="BC74" s="188">
        <f>VLOOKUP(A74,DEC2020_RESPONSERATE_COUNTY_TRA!$B$3:$BL$376,63, FALSE)</f>
        <v>23.1</v>
      </c>
      <c r="BD74" s="188">
        <f>VLOOKUP(A74,DEC2020_RESPONSERATE_COUNTY_TRA!$B$3:$BM$376,64, FALSE)</f>
        <v>23.2</v>
      </c>
      <c r="BE74" s="188">
        <f>VLOOKUP(A74,DEC2020_RESPONSERATE_COUNTY_TRA!$B$3:$BN$376,65, FALSE)</f>
        <v>23.2</v>
      </c>
      <c r="BF74" s="188">
        <f>VLOOKUP(A74,DEC2020_RESPONSERATE_COUNTY_TRA!$B$3:$BO$376,66, FALSE)</f>
        <v>23.3</v>
      </c>
      <c r="BG74" s="188">
        <f>VLOOKUP(A74,DEC2020_RESPONSERATE_COUNTY_TRA!$B$3:$BP$376,67, FALSE)</f>
        <v>23.3</v>
      </c>
      <c r="BH74" s="188">
        <f>VLOOKUP(A74,DEC2020_RESPONSERATE_COUNTY_TRA!$B$3:$BQ$376,68, FALSE)</f>
        <v>23.4</v>
      </c>
      <c r="BI74" s="188">
        <f>VLOOKUP(A74,DEC2020_RESPONSERATE_COUNTY_TRA!$B$3:$BR$376,69, FALSE)</f>
        <v>23.5</v>
      </c>
      <c r="BJ74" s="188">
        <f>VLOOKUP(A74,DEC2020_RESPONSERATE_COUNTY_TRA!$B$3:$BS$376,70, FALSE)</f>
        <v>23.5</v>
      </c>
      <c r="BK74" s="188">
        <f>VLOOKUP(A74,DEC2020_RESPONSERATE_COUNTY_TRA!$B$3:$BT$376,71, FALSE)</f>
        <v>23.5</v>
      </c>
      <c r="BL74" s="188">
        <f>VLOOKUP(A74,DEC2020_RESPONSERATE_COUNTY_TRA!$B$3:$BU$377,72, FALSE)</f>
        <v>23.5</v>
      </c>
      <c r="BM74" s="188">
        <f>VLOOKUP(A74,DEC2020_RESPONSERATE_COUNTY_TRA!$B$3:$BV$377,73, FALSE)</f>
        <v>23.5</v>
      </c>
      <c r="BN74" s="188">
        <f>VLOOKUP(A74,DEC2020_RESPONSERATE_COUNTY_TRA!$B$3:$BW$377,74, FALSE)</f>
        <v>23.6</v>
      </c>
      <c r="BO74" s="188">
        <f>VLOOKUP(A74,DEC2020_RESPONSERATE_COUNTY_TRA!$B$3:$BX$377,75, FALSE)</f>
        <v>23.8</v>
      </c>
      <c r="BP74" s="188">
        <f>VLOOKUP(A74,DEC2020_RESPONSERATE_COUNTY_TRA!$B$3:$BY$377,76, FALSE)</f>
        <v>23.8</v>
      </c>
      <c r="BQ74" s="188">
        <f>VLOOKUP(A74,DEC2020_RESPONSERATE_COUNTY_TRA!$B$3:$BZ$377,77, FALSE)</f>
        <v>23.9</v>
      </c>
      <c r="BR74" s="188">
        <f>VLOOKUP(A74,DEC2020_RESPONSERATE_COUNTY_TRA!$B$3:$CA$377,78, FALSE)</f>
        <v>24</v>
      </c>
      <c r="BS74" s="188">
        <f>VLOOKUP(A74,DEC2020_RESPONSERATE_COUNTY_TRA!$B$3:$CB$377,79, FALSE)</f>
        <v>24.1</v>
      </c>
      <c r="BT74" s="188">
        <f>VLOOKUP(A74,DEC2020_RESPONSERATE_COUNTY_TRA!$B$3:$CC$377,80, FALSE)</f>
        <v>24.2</v>
      </c>
      <c r="BU74" s="188">
        <f>VLOOKUP(A74,DEC2020_RESPONSERATE_COUNTY_TRA!$B$3:$CD$377,81, FALSE)</f>
        <v>24.4</v>
      </c>
      <c r="BV74" s="188">
        <f>VLOOKUP(A74,DEC2020_RESPONSERATE_COUNTY_TRA!$B$3:$CE$377,82, FALSE)</f>
        <v>24.7</v>
      </c>
      <c r="BW74" s="188">
        <f>VLOOKUP(A74,DEC2020_RESPONSERATE_COUNTY_TRA!$B$3:$CF$377,83, FALSE)</f>
        <v>24.9</v>
      </c>
      <c r="BX74" s="188">
        <f>VLOOKUP(A74,DEC2020_RESPONSERATE_COUNTY_TRA!$B$3:$CG$377,84, FALSE)</f>
        <v>25.1</v>
      </c>
      <c r="BY74" s="188">
        <f>VLOOKUP(A74,DEC2020_RESPONSERATE_COUNTY_TRA!$B$3:$CH$377,85, FALSE)</f>
        <v>25.1</v>
      </c>
      <c r="BZ74" s="188">
        <f>VLOOKUP(A74,DEC2020_RESPONSERATE_COUNTY_TRA!$B$3:$CI$377,85, FALSE)</f>
        <v>25.1</v>
      </c>
      <c r="CA74" s="188">
        <f>VLOOKUP(A74,DEC2020_RESPONSERATE_COUNTY_TRA!$B$3:$CJ$377,86, FALSE)</f>
        <v>25.3</v>
      </c>
      <c r="CB74" s="188">
        <f>VLOOKUP(A74,DEC2020_RESPONSERATE_COUNTY_TRA!$B$3:$CK$377,87, FALSE)</f>
        <v>25.4</v>
      </c>
      <c r="CC74" s="188">
        <f t="shared" si="4"/>
        <v>9.9999999999997868E-2</v>
      </c>
      <c r="CD74" s="41">
        <f t="shared" si="5"/>
        <v>2</v>
      </c>
    </row>
    <row r="75" spans="1:83" ht="15" thickBot="1" x14ac:dyDescent="0.35">
      <c r="A75" s="21" t="s">
        <v>263</v>
      </c>
      <c r="B75" s="21">
        <v>30025000100</v>
      </c>
      <c r="C75" s="22" t="s">
        <v>840</v>
      </c>
      <c r="D75" s="22" t="s">
        <v>1279</v>
      </c>
      <c r="E75" s="22"/>
      <c r="F75" s="96">
        <v>1538</v>
      </c>
      <c r="G75" s="104">
        <v>0.12108843537414966</v>
      </c>
      <c r="H75" s="206">
        <v>2.6779422128259338E-2</v>
      </c>
      <c r="I75" s="194">
        <v>39.299999999999997</v>
      </c>
      <c r="J75" s="23">
        <v>43.8</v>
      </c>
      <c r="K75" s="23">
        <f>100-J75</f>
        <v>56.2</v>
      </c>
      <c r="L75" s="24">
        <f>VLOOKUP(A75,DEC2020_RESPONSERATE_COUNTY_TRA!$B$3:$I$376, 8, FALSE)</f>
        <v>3.8</v>
      </c>
      <c r="M75" s="24">
        <f>VLOOKUP(A75,DEC2020_RESPONSERATE_COUNTY_TRA!$B$3:$J$376, 9, FALSE)</f>
        <v>4.3</v>
      </c>
      <c r="N75" s="24">
        <f>VLOOKUP(A75,DEC2020_RESPONSERATE_COUNTY_TRA!$B$3:$K$376, 10, FALSE)</f>
        <v>4.5999999999999996</v>
      </c>
      <c r="O75" s="24">
        <f>VLOOKUP(A75,DEC2020_RESPONSERATE_COUNTY_TRA!$B$3:$L$376, 11, FALSE)</f>
        <v>6.5</v>
      </c>
      <c r="P75" s="24">
        <f>VLOOKUP(A75,DEC2020_RESPONSERATE_COUNTY_TRA!$B$3:$M$376, 12, FALSE)</f>
        <v>7.9</v>
      </c>
      <c r="Q75" s="24">
        <f>VLOOKUP(A75,DEC2020_RESPONSERATE_COUNTY_TRA!$B$3:$N$376, 13, FALSE)</f>
        <v>8.3000000000000007</v>
      </c>
      <c r="R75" s="24">
        <f>VLOOKUP(A75,DEC2020_RESPONSERATE_COUNTY_TRA!$B$3:$O$376, 14, FALSE)</f>
        <v>8.5</v>
      </c>
      <c r="S75" s="24">
        <f>VLOOKUP(A75,DEC2020_RESPONSERATE_COUNTY_TRA!$B$3:$P$376, 15, FALSE)</f>
        <v>8.5</v>
      </c>
      <c r="T75" s="24">
        <f>VLOOKUP(A75,DEC2020_RESPONSERATE_COUNTY_TRA!$B$3:$Q$376, 16, FALSE)</f>
        <v>8.6999999999999993</v>
      </c>
      <c r="U75" s="24">
        <f>VLOOKUP(A75,DEC2020_RESPONSERATE_COUNTY_TRA!$B$3:$R$376, 17, FALSE)</f>
        <v>8.9</v>
      </c>
      <c r="V75" s="24">
        <f>VLOOKUP(A75,DEC2020_RESPONSERATE_COUNTY_TRA!$B$3:$S$376, 18, FALSE)</f>
        <v>9.1</v>
      </c>
      <c r="W75" s="24">
        <f>VLOOKUP(A75,DEC2020_RESPONSERATE_COUNTY_TRA!$B$3:$T$376, 19, FALSE)</f>
        <v>9.1999999999999993</v>
      </c>
      <c r="X75" s="24">
        <f>VLOOKUP(A75,DEC2020_RESPONSERATE_COUNTY_TRA!$B$3:$U$376, 20, FALSE)</f>
        <v>9.4</v>
      </c>
      <c r="Y75" s="24">
        <f>VLOOKUP(A75,DEC2020_RESPONSERATE_COUNTY_TRA!$B$3:$V$376, 21, FALSE)</f>
        <v>9.5</v>
      </c>
      <c r="Z75" s="24">
        <f>VLOOKUP(A75,DEC2020_RESPONSERATE_COUNTY_TRA!$B$3:$W$376, 22, FALSE)</f>
        <v>10.8</v>
      </c>
      <c r="AA75" s="24">
        <f>VLOOKUP(A75,DEC2020_RESPONSERATE_COUNTY_TRA!$B$3:$X$376, 23, FALSE)</f>
        <v>10.9</v>
      </c>
      <c r="AB75" s="24">
        <f>VLOOKUP(A75,DEC2020_RESPONSERATE_COUNTY_TRA!$B$3:$Y$376, 24, FALSE)</f>
        <v>10.9</v>
      </c>
      <c r="AC75" s="24">
        <f>VLOOKUP(A75,DEC2020_RESPONSERATE_COUNTY_TRA!$B$3:$Z$376, 25, FALSE)</f>
        <v>12</v>
      </c>
      <c r="AD75" s="24">
        <f>VLOOKUP(A75,DEC2020_RESPONSERATE_COUNTY_TRA!$B$3:$AC$376, 26, FALSE)</f>
        <v>12.1</v>
      </c>
      <c r="AE75" s="24">
        <f>VLOOKUP(A75,DEC2020_RESPONSERATE_COUNTY_TRA!$B$3:$AD$376, 27, FALSE)</f>
        <v>12.2</v>
      </c>
      <c r="AF75" s="24">
        <f>VLOOKUP(A75,DEC2020_RESPONSERATE_COUNTY_TRA!$B$3:$AE$376, 28, FALSE)</f>
        <v>12.4</v>
      </c>
      <c r="AG75" s="24">
        <f>VLOOKUP(A75,DEC2020_RESPONSERATE_COUNTY_TRA!$B$3:$AF$376, 29, FALSE)</f>
        <v>12.8</v>
      </c>
      <c r="AH75" s="24">
        <f>VLOOKUP(A75,DEC2020_RESPONSERATE_COUNTY_TRA!$B$3:$AG$376, 30, FALSE)</f>
        <v>12.8</v>
      </c>
      <c r="AI75" s="24">
        <f>VLOOKUP(A75,DEC2020_RESPONSERATE_COUNTY_TRA!$B$3:$AF$376, 31, FALSE)</f>
        <v>13</v>
      </c>
      <c r="AJ75" s="24">
        <f>VLOOKUP(A75,DEC2020_RESPONSERATE_COUNTY_TRA!$B$3:$AG$376, 32, FALSE)</f>
        <v>13.2</v>
      </c>
      <c r="AK75" s="24">
        <f>VLOOKUP(A75,DEC2020_RESPONSERATE_COUNTY_TRA!$B$3:$CP$376, 33, FALSE)</f>
        <v>13.3</v>
      </c>
      <c r="AL75" s="24">
        <f>VLOOKUP(A75,DEC2020_RESPONSERATE_COUNTY_TRA!$B$3:$AR$376,43, FALSE)</f>
        <v>14.8</v>
      </c>
      <c r="AM75" s="24">
        <f>VLOOKUP(A75,DEC2020_RESPONSERATE_COUNTY_TRA!$B$3:$AS$376,44, FALSE)</f>
        <v>14.8</v>
      </c>
      <c r="AN75" s="24">
        <f>VLOOKUP(A75,DEC2020_RESPONSERATE_COUNTY_TRA!$B$3:$AW$376,48, FALSE)</f>
        <v>15</v>
      </c>
      <c r="AO75" s="24">
        <f>VLOOKUP(A75,DEC2020_RESPONSERATE_COUNTY_TRA!$B$3:$AX$376,49, FALSE)</f>
        <v>15</v>
      </c>
      <c r="AP75" s="24">
        <f>VLOOKUP(A75,DEC2020_RESPONSERATE_COUNTY_TRA!$B$3:$AY$376,49, FALSE)</f>
        <v>15</v>
      </c>
      <c r="AQ75" s="24">
        <f>VLOOKUP(A75,DEC2020_RESPONSERATE_COUNTY_TRA!$B$3:$AZ$376,50, FALSE)</f>
        <v>15</v>
      </c>
      <c r="AR75" s="24">
        <f>VLOOKUP(A75,DEC2020_RESPONSERATE_COUNTY_TRA!$B$3:$BA$376,51, FALSE)</f>
        <v>15.1</v>
      </c>
      <c r="AS75" s="24">
        <f>VLOOKUP(A75,DEC2020_RESPONSERATE_COUNTY_TRA!$B$3:$BB$376,53, FALSE)</f>
        <v>15.2</v>
      </c>
      <c r="AT75" s="24">
        <f>VLOOKUP(A75,DEC2020_RESPONSERATE_COUNTY_TRA!$B$3:$BC$376,54, FALSE)</f>
        <v>15.2</v>
      </c>
      <c r="AU75" s="24">
        <f>VLOOKUP(A75,DEC2020_RESPONSERATE_COUNTY_TRA!$B$3:$BD$376,55, FALSE)</f>
        <v>15.2</v>
      </c>
      <c r="AV75" s="24">
        <f>VLOOKUP(A75,DEC2020_RESPONSERATE_COUNTY_TRA!$B$3:$BE$376,56, FALSE)</f>
        <v>15.3</v>
      </c>
      <c r="AW75" s="24">
        <f>VLOOKUP(A75,DEC2020_RESPONSERATE_COUNTY_TRA!$B$3:$BF$376,57, FALSE)</f>
        <v>15.3</v>
      </c>
      <c r="AX75" s="24">
        <f>VLOOKUP(A75,DEC2020_RESPONSERATE_COUNTY_TRA!$B$3:$BG$376,58, FALSE)</f>
        <v>22.4</v>
      </c>
      <c r="AY75" s="24">
        <f>VLOOKUP(A75,DEC2020_RESPONSERATE_COUNTY_TRA!$B$3:$BH$376,59, FALSE)</f>
        <v>22.4</v>
      </c>
      <c r="AZ75" s="24">
        <f>VLOOKUP(A75,DEC2020_RESPONSERATE_COUNTY_TRA!$B$3:$BI$376,60, FALSE)</f>
        <v>22.6</v>
      </c>
      <c r="BA75" s="24">
        <f>VLOOKUP(A75,DEC2020_RESPONSERATE_COUNTY_TRA!$B$3:$BJ$376,61, FALSE)</f>
        <v>22.8</v>
      </c>
      <c r="BB75" s="24">
        <f>VLOOKUP(A75,DEC2020_RESPONSERATE_COUNTY_TRA!$B$3:$BK$376,62, FALSE)</f>
        <v>23</v>
      </c>
      <c r="BC75" s="24">
        <f>VLOOKUP(A75,DEC2020_RESPONSERATE_COUNTY_TRA!$B$3:$BL$376,63, FALSE)</f>
        <v>23.1</v>
      </c>
      <c r="BD75" s="24">
        <f>VLOOKUP(A75,DEC2020_RESPONSERATE_COUNTY_TRA!$B$3:$BM$376,64, FALSE)</f>
        <v>23.2</v>
      </c>
      <c r="BE75" s="24">
        <f>VLOOKUP(A75,DEC2020_RESPONSERATE_COUNTY_TRA!$B$3:$BN$376,65, FALSE)</f>
        <v>23.2</v>
      </c>
      <c r="BF75" s="24">
        <f>VLOOKUP(A75,DEC2020_RESPONSERATE_COUNTY_TRA!$B$3:$BO$376,66, FALSE)</f>
        <v>23.3</v>
      </c>
      <c r="BG75" s="24">
        <f>VLOOKUP(A75,DEC2020_RESPONSERATE_COUNTY_TRA!$B$3:$BP$376,67, FALSE)</f>
        <v>23.3</v>
      </c>
      <c r="BH75" s="24">
        <f>VLOOKUP(A75,DEC2020_RESPONSERATE_COUNTY_TRA!$B$3:$BQ$376,68, FALSE)</f>
        <v>23.4</v>
      </c>
      <c r="BI75" s="24">
        <f>VLOOKUP(A75,DEC2020_RESPONSERATE_COUNTY_TRA!$B$3:$BR$376,69, FALSE)</f>
        <v>23.5</v>
      </c>
      <c r="BJ75" s="24">
        <f>VLOOKUP(A75,DEC2020_RESPONSERATE_COUNTY_TRA!$B$3:$BS$376,70, FALSE)</f>
        <v>23.5</v>
      </c>
      <c r="BK75" s="24">
        <f>VLOOKUP(A75,DEC2020_RESPONSERATE_COUNTY_TRA!$B$3:$BT$376,71, FALSE)</f>
        <v>23.5</v>
      </c>
      <c r="BL75" s="24">
        <f>VLOOKUP(A75,DEC2020_RESPONSERATE_COUNTY_TRA!$B$3:$BU$377,72, FALSE)</f>
        <v>23.5</v>
      </c>
      <c r="BM75" s="24">
        <f>VLOOKUP(A75,DEC2020_RESPONSERATE_COUNTY_TRA!$B$3:$BV$377,73, FALSE)</f>
        <v>23.5</v>
      </c>
      <c r="BN75" s="24">
        <f>VLOOKUP(A75,DEC2020_RESPONSERATE_COUNTY_TRA!$B$3:$BW$377,74, FALSE)</f>
        <v>23.6</v>
      </c>
      <c r="BO75" s="24">
        <f>VLOOKUP(A75,DEC2020_RESPONSERATE_COUNTY_TRA!$B$3:$BX$377,75, FALSE)</f>
        <v>23.8</v>
      </c>
      <c r="BP75" s="24">
        <f>VLOOKUP(A75,DEC2020_RESPONSERATE_COUNTY_TRA!$B$3:$BY$377,76, FALSE)</f>
        <v>23.8</v>
      </c>
      <c r="BQ75" s="24">
        <f>VLOOKUP(A75,DEC2020_RESPONSERATE_COUNTY_TRA!$B$3:$BZ$377,77, FALSE)</f>
        <v>23.9</v>
      </c>
      <c r="BR75" s="24">
        <f>VLOOKUP(A75,DEC2020_RESPONSERATE_COUNTY_TRA!$B$3:$CA$377,78, FALSE)</f>
        <v>24</v>
      </c>
      <c r="BS75" s="24">
        <f>VLOOKUP(A75,DEC2020_RESPONSERATE_COUNTY_TRA!$B$3:$CB$377,79, FALSE)</f>
        <v>24.1</v>
      </c>
      <c r="BT75" s="24">
        <f>VLOOKUP(A75,DEC2020_RESPONSERATE_COUNTY_TRA!$B$3:$CC$377,80, FALSE)</f>
        <v>24.2</v>
      </c>
      <c r="BU75" s="24">
        <f>VLOOKUP(A75,DEC2020_RESPONSERATE_COUNTY_TRA!$B$3:$CD$377,81, FALSE)</f>
        <v>24.4</v>
      </c>
      <c r="BV75" s="24">
        <f>VLOOKUP(A75,DEC2020_RESPONSERATE_COUNTY_TRA!$B$3:$CE$377,82, FALSE)</f>
        <v>24.7</v>
      </c>
      <c r="BW75" s="24">
        <f>VLOOKUP(A75,DEC2020_RESPONSERATE_COUNTY_TRA!$B$3:$CF$377,83, FALSE)</f>
        <v>24.9</v>
      </c>
      <c r="BX75" s="24">
        <f>VLOOKUP(A75,DEC2020_RESPONSERATE_COUNTY_TRA!$B$3:$CG$377,84, FALSE)</f>
        <v>25.1</v>
      </c>
      <c r="BY75" s="24">
        <f>VLOOKUP(A75,DEC2020_RESPONSERATE_COUNTY_TRA!$B$3:$CH$377,85, FALSE)</f>
        <v>25.1</v>
      </c>
      <c r="BZ75" s="24">
        <f>VLOOKUP(A75,DEC2020_RESPONSERATE_COUNTY_TRA!$B$3:$CI$377,85, FALSE)</f>
        <v>25.1</v>
      </c>
      <c r="CA75" s="24">
        <f>VLOOKUP(A75,DEC2020_RESPONSERATE_COUNTY_TRA!$B$3:$CJ$377,86, FALSE)</f>
        <v>25.3</v>
      </c>
      <c r="CB75" s="24">
        <f>VLOOKUP(A75,DEC2020_RESPONSERATE_COUNTY_TRA!$B$3:$CK$377,87, FALSE)</f>
        <v>25.4</v>
      </c>
      <c r="CC75" s="24">
        <f t="shared" si="4"/>
        <v>9.9999999999997868E-2</v>
      </c>
      <c r="CD75" s="42">
        <f t="shared" si="5"/>
        <v>2</v>
      </c>
    </row>
    <row r="76" spans="1:83" ht="18" x14ac:dyDescent="0.35">
      <c r="A76" s="20" t="s">
        <v>29</v>
      </c>
      <c r="B76" s="5"/>
      <c r="C76" s="181" t="s">
        <v>29</v>
      </c>
      <c r="F76" s="180">
        <v>5895</v>
      </c>
      <c r="G76" s="199">
        <v>4.6778615490061688E-2</v>
      </c>
      <c r="I76" s="192">
        <v>46</v>
      </c>
      <c r="J76" s="91" t="s">
        <v>835</v>
      </c>
      <c r="K76" s="91" t="s">
        <v>835</v>
      </c>
      <c r="L76">
        <f>VLOOKUP(A76,DEC2020_RESPONSERATE_COUNTY_TRA!$B$3:$I$376, 8, FALSE)</f>
        <v>30.4</v>
      </c>
      <c r="M76">
        <f>VLOOKUP(A76,DEC2020_RESPONSERATE_COUNTY_TRA!$B$3:$J$376, 9, FALSE)</f>
        <v>31.5</v>
      </c>
      <c r="N76">
        <f>VLOOKUP(A76,DEC2020_RESPONSERATE_COUNTY_TRA!$B$3:$K$376, 10, FALSE)</f>
        <v>32.9</v>
      </c>
      <c r="O76">
        <f>VLOOKUP(A76,DEC2020_RESPONSERATE_COUNTY_TRA!$B$3:$L$376, 11, FALSE)</f>
        <v>34</v>
      </c>
      <c r="P76">
        <f>VLOOKUP(A76,DEC2020_RESPONSERATE_COUNTY_TRA!$B$3:$M$376, 12, FALSE)</f>
        <v>36.200000000000003</v>
      </c>
      <c r="Q76" s="61">
        <f>VLOOKUP(A76,DEC2020_RESPONSERATE_COUNTY_TRA!$B$3:$N$376, 13, FALSE)</f>
        <v>36.6</v>
      </c>
      <c r="R76">
        <f>VLOOKUP(A76,DEC2020_RESPONSERATE_COUNTY_TRA!$B$3:$O$376, 14, FALSE)</f>
        <v>37</v>
      </c>
      <c r="S76">
        <f>VLOOKUP(A76,DEC2020_RESPONSERATE_COUNTY_TRA!$B$3:$P$376, 15, FALSE)</f>
        <v>37.200000000000003</v>
      </c>
      <c r="T76">
        <f>VLOOKUP(A76,DEC2020_RESPONSERATE_COUNTY_TRA!$B$3:$Q$376, 16, FALSE)</f>
        <v>37.799999999999997</v>
      </c>
      <c r="U76" s="61">
        <f>VLOOKUP(A76,DEC2020_RESPONSERATE_COUNTY_TRA!$B$3:$R$376, 17, FALSE)</f>
        <v>38.799999999999997</v>
      </c>
      <c r="V76" s="61">
        <f>VLOOKUP(A76,DEC2020_RESPONSERATE_COUNTY_TRA!$B$3:$S$376, 18, FALSE)</f>
        <v>39.5</v>
      </c>
      <c r="W76" s="61">
        <f>VLOOKUP(A76,DEC2020_RESPONSERATE_COUNTY_TRA!$B$3:$T$376, 19, FALSE)</f>
        <v>40.200000000000003</v>
      </c>
      <c r="X76" s="61">
        <f>VLOOKUP(A76,DEC2020_RESPONSERATE_COUNTY_TRA!$B$3:$U$376, 20, FALSE)</f>
        <v>41.1</v>
      </c>
      <c r="Y76" s="61">
        <f>VLOOKUP(A76,DEC2020_RESPONSERATE_COUNTY_TRA!$B$3:$V$376, 21, FALSE)</f>
        <v>42.4</v>
      </c>
      <c r="Z76" s="61">
        <f>VLOOKUP(A76,DEC2020_RESPONSERATE_COUNTY_TRA!$B$3:$W$376, 22, FALSE)</f>
        <v>43.6</v>
      </c>
      <c r="AA76" s="61">
        <f>VLOOKUP(A76,DEC2020_RESPONSERATE_COUNTY_TRA!$B$3:$X$376, 23, FALSE)</f>
        <v>43.9</v>
      </c>
      <c r="AB76" s="61">
        <f>VLOOKUP(A76,DEC2020_RESPONSERATE_COUNTY_TRA!$B$3:$Y$376, 24, FALSE)</f>
        <v>44</v>
      </c>
      <c r="AC76" s="61">
        <f>VLOOKUP(A76,DEC2020_RESPONSERATE_COUNTY_TRA!$B$3:$Z$376, 25, FALSE)</f>
        <v>45.1</v>
      </c>
      <c r="AD76" s="61">
        <f>VLOOKUP(A76,DEC2020_RESPONSERATE_COUNTY_TRA!$B$3:$AC$376, 26, FALSE)</f>
        <v>45.2</v>
      </c>
      <c r="AE76" s="188">
        <f>VLOOKUP(A76,DEC2020_RESPONSERATE_COUNTY_TRA!$B$3:$AD$376, 27, FALSE)</f>
        <v>45.3</v>
      </c>
      <c r="AF76" s="188">
        <f>VLOOKUP(A76,DEC2020_RESPONSERATE_COUNTY_TRA!$B$3:$AE$376, 28, FALSE)</f>
        <v>45.8</v>
      </c>
      <c r="AG76" s="188">
        <f>VLOOKUP(A76,DEC2020_RESPONSERATE_COUNTY_TRA!$B$3:$AF$376, 29, FALSE)</f>
        <v>47</v>
      </c>
      <c r="AH76" s="188">
        <f>VLOOKUP(A76,DEC2020_RESPONSERATE_COUNTY_TRA!$B$3:$AG$376, 30, FALSE)</f>
        <v>47.3</v>
      </c>
      <c r="AI76" s="188">
        <f>VLOOKUP(A76,DEC2020_RESPONSERATE_COUNTY_TRA!$B$3:$AF$376, 31, FALSE)</f>
        <v>47.4</v>
      </c>
      <c r="AJ76" s="188">
        <f>VLOOKUP(A76,DEC2020_RESPONSERATE_COUNTY_TRA!$B$3:$AG$376, 32, FALSE)</f>
        <v>47.8</v>
      </c>
      <c r="AK76" s="188">
        <f>VLOOKUP(A76,DEC2020_RESPONSERATE_COUNTY_TRA!$B$3:$CP$376, 33, FALSE)</f>
        <v>48.1</v>
      </c>
      <c r="AL76" s="188">
        <f>VLOOKUP(A76,DEC2020_RESPONSERATE_COUNTY_TRA!$B$3:$AR$376,43, FALSE)</f>
        <v>49.5</v>
      </c>
      <c r="AM76" s="188">
        <f>VLOOKUP(A76,DEC2020_RESPONSERATE_COUNTY_TRA!$B$3:$AS$376,44, FALSE)</f>
        <v>49.5</v>
      </c>
      <c r="AN76" s="188">
        <f>VLOOKUP(A76,DEC2020_RESPONSERATE_COUNTY_TRA!$B$3:$AW$376,48, FALSE)</f>
        <v>49.8</v>
      </c>
      <c r="AO76" s="188">
        <f>VLOOKUP(A76,DEC2020_RESPONSERATE_COUNTY_TRA!$B$3:$AX$376,49, FALSE)</f>
        <v>49.8</v>
      </c>
      <c r="AP76" s="188">
        <f>VLOOKUP(A76,DEC2020_RESPONSERATE_COUNTY_TRA!$B$3:$AY$376,49, FALSE)</f>
        <v>49.8</v>
      </c>
      <c r="AQ76" s="188">
        <f>VLOOKUP(A76,DEC2020_RESPONSERATE_COUNTY_TRA!$B$3:$AZ$376,50, FALSE)</f>
        <v>49.9</v>
      </c>
      <c r="AR76" s="188">
        <f>VLOOKUP(A76,DEC2020_RESPONSERATE_COUNTY_TRA!$B$3:$BA$376,51, FALSE)</f>
        <v>49.9</v>
      </c>
      <c r="AS76" s="188">
        <f>VLOOKUP(A76,DEC2020_RESPONSERATE_COUNTY_TRA!$B$3:$BB$376,53, FALSE)</f>
        <v>50</v>
      </c>
      <c r="AT76" s="188">
        <f>VLOOKUP(A76,DEC2020_RESPONSERATE_COUNTY_TRA!$B$3:$BC$376,54, FALSE)</f>
        <v>50</v>
      </c>
      <c r="AU76" s="188">
        <f>VLOOKUP(A76,DEC2020_RESPONSERATE_COUNTY_TRA!$B$3:$BD$376,55, FALSE)</f>
        <v>50.1</v>
      </c>
      <c r="AV76" s="188">
        <f>VLOOKUP(A76,DEC2020_RESPONSERATE_COUNTY_TRA!$B$3:$BE$376,56, FALSE)</f>
        <v>50.1</v>
      </c>
      <c r="AW76" s="188">
        <f>VLOOKUP(A76,DEC2020_RESPONSERATE_COUNTY_TRA!$B$3:$BF$376,57, FALSE)</f>
        <v>50.1</v>
      </c>
      <c r="AX76" s="188">
        <f>VLOOKUP(A76,DEC2020_RESPONSERATE_COUNTY_TRA!$B$3:$BG$376,58, FALSE)</f>
        <v>55.3</v>
      </c>
      <c r="AY76" s="188">
        <f>VLOOKUP(A76,DEC2020_RESPONSERATE_COUNTY_TRA!$B$3:$BH$376,59, FALSE)</f>
        <v>55.4</v>
      </c>
      <c r="AZ76" s="188">
        <f>VLOOKUP(A76,DEC2020_RESPONSERATE_COUNTY_TRA!$B$3:$BI$376,60, FALSE)</f>
        <v>55.4</v>
      </c>
      <c r="BA76" s="188">
        <f>VLOOKUP(A76,DEC2020_RESPONSERATE_COUNTY_TRA!$B$3:$BJ$376,61, FALSE)</f>
        <v>55.4</v>
      </c>
      <c r="BB76" s="188">
        <f>VLOOKUP(A76,DEC2020_RESPONSERATE_COUNTY_TRA!$B$3:$BK$376,62, FALSE)</f>
        <v>55.4</v>
      </c>
      <c r="BC76" s="188">
        <f>VLOOKUP(A76,DEC2020_RESPONSERATE_COUNTY_TRA!$B$3:$BL$376,63, FALSE)</f>
        <v>55.5</v>
      </c>
      <c r="BD76" s="188">
        <f>VLOOKUP(A76,DEC2020_RESPONSERATE_COUNTY_TRA!$B$3:$BM$376,64, FALSE)</f>
        <v>55.6</v>
      </c>
      <c r="BE76" s="188">
        <f>VLOOKUP(A76,DEC2020_RESPONSERATE_COUNTY_TRA!$B$3:$BN$376,65, FALSE)</f>
        <v>55.6</v>
      </c>
      <c r="BF76" s="188">
        <f>VLOOKUP(A76,DEC2020_RESPONSERATE_COUNTY_TRA!$B$3:$BO$376,66, FALSE)</f>
        <v>55.7</v>
      </c>
      <c r="BG76" s="188">
        <f>VLOOKUP(A76,DEC2020_RESPONSERATE_COUNTY_TRA!$B$3:$BP$376,67, FALSE)</f>
        <v>55.7</v>
      </c>
      <c r="BH76" s="188">
        <f>VLOOKUP(A76,DEC2020_RESPONSERATE_COUNTY_TRA!$B$3:$BQ$376,68, FALSE)</f>
        <v>55.7</v>
      </c>
      <c r="BI76" s="188">
        <f>VLOOKUP(A76,DEC2020_RESPONSERATE_COUNTY_TRA!$B$3:$BR$376,69, FALSE)</f>
        <v>55.7</v>
      </c>
      <c r="BJ76" s="188">
        <f>VLOOKUP(A76,DEC2020_RESPONSERATE_COUNTY_TRA!$B$3:$BS$376,70, FALSE)</f>
        <v>55.7</v>
      </c>
      <c r="BK76" s="188">
        <f>VLOOKUP(A76,DEC2020_RESPONSERATE_COUNTY_TRA!$B$3:$BT$376,71, FALSE)</f>
        <v>55.7</v>
      </c>
      <c r="BL76" s="188">
        <f>VLOOKUP(A76,DEC2020_RESPONSERATE_COUNTY_TRA!$B$3:$BU$377,72, FALSE)</f>
        <v>55.8</v>
      </c>
      <c r="BM76" s="188">
        <f>VLOOKUP(A76,DEC2020_RESPONSERATE_COUNTY_TRA!$B$3:$BV$377,73, FALSE)</f>
        <v>55.8</v>
      </c>
      <c r="BN76" s="188">
        <f>VLOOKUP(A76,DEC2020_RESPONSERATE_COUNTY_TRA!$B$3:$BW$377,74, FALSE)</f>
        <v>55.8</v>
      </c>
      <c r="BO76" s="188">
        <f>VLOOKUP(A76,DEC2020_RESPONSERATE_COUNTY_TRA!$B$3:$BX$377,75, FALSE)</f>
        <v>55.8</v>
      </c>
      <c r="BP76" s="188">
        <f>VLOOKUP(A76,DEC2020_RESPONSERATE_COUNTY_TRA!$B$3:$BY$377,76, FALSE)</f>
        <v>55.8</v>
      </c>
      <c r="BQ76" s="188">
        <f>VLOOKUP(A76,DEC2020_RESPONSERATE_COUNTY_TRA!$B$3:$BZ$377,77, FALSE)</f>
        <v>55.8</v>
      </c>
      <c r="BR76" s="188">
        <f>VLOOKUP(A76,DEC2020_RESPONSERATE_COUNTY_TRA!$B$3:$CA$377,78, FALSE)</f>
        <v>55.8</v>
      </c>
      <c r="BS76" s="188">
        <f>VLOOKUP(A76,DEC2020_RESPONSERATE_COUNTY_TRA!$B$3:$CB$377,79, FALSE)</f>
        <v>55.8</v>
      </c>
      <c r="BT76" s="188">
        <f>VLOOKUP(A76,DEC2020_RESPONSERATE_COUNTY_TRA!$B$3:$CC$377,80, FALSE)</f>
        <v>55.8</v>
      </c>
      <c r="BU76" s="188">
        <f>VLOOKUP(A76,DEC2020_RESPONSERATE_COUNTY_TRA!$B$3:$CD$377,81, FALSE)</f>
        <v>55.8</v>
      </c>
      <c r="BV76" s="188">
        <f>VLOOKUP(A76,DEC2020_RESPONSERATE_COUNTY_TRA!$B$3:$CE$377,82, FALSE)</f>
        <v>55.9</v>
      </c>
      <c r="BW76" s="188">
        <f>VLOOKUP(A76,DEC2020_RESPONSERATE_COUNTY_TRA!$B$3:$CF$377,83, FALSE)</f>
        <v>56</v>
      </c>
      <c r="BX76" s="188">
        <f>VLOOKUP(A76,DEC2020_RESPONSERATE_COUNTY_TRA!$B$3:$CG$377,84, FALSE)</f>
        <v>56</v>
      </c>
      <c r="BY76" s="188">
        <f>VLOOKUP(A76,DEC2020_RESPONSERATE_COUNTY_TRA!$B$3:$CH$377,85, FALSE)</f>
        <v>56</v>
      </c>
      <c r="BZ76" s="188">
        <f>VLOOKUP(A76,DEC2020_RESPONSERATE_COUNTY_TRA!$B$3:$CI$377,85, FALSE)</f>
        <v>56</v>
      </c>
      <c r="CA76" s="188">
        <f>VLOOKUP(A76,DEC2020_RESPONSERATE_COUNTY_TRA!$B$3:$CJ$377,86, FALSE)</f>
        <v>56.1</v>
      </c>
      <c r="CB76" s="188">
        <f>VLOOKUP(A76,DEC2020_RESPONSERATE_COUNTY_TRA!$B$3:$CK$377,87, FALSE)</f>
        <v>56.1</v>
      </c>
      <c r="CC76" s="188">
        <f t="shared" si="4"/>
        <v>0</v>
      </c>
      <c r="CD76" s="41">
        <f t="shared" si="5"/>
        <v>4</v>
      </c>
    </row>
    <row r="77" spans="1:83" ht="57.6" x14ac:dyDescent="0.3">
      <c r="A77" s="16" t="s">
        <v>527</v>
      </c>
      <c r="B77" s="16">
        <v>30027030100</v>
      </c>
      <c r="C77" s="17" t="s">
        <v>936</v>
      </c>
      <c r="D77" s="17" t="s">
        <v>1280</v>
      </c>
      <c r="E77" s="17"/>
      <c r="F77" s="95">
        <v>2351</v>
      </c>
      <c r="G77" s="103">
        <v>0.16824644549763032</v>
      </c>
      <c r="H77" s="205">
        <v>3.0190330343469702E-2</v>
      </c>
      <c r="I77" s="193">
        <v>50.3</v>
      </c>
      <c r="J77" s="18">
        <v>33.200000000000003</v>
      </c>
      <c r="K77" s="18">
        <f>100-J77</f>
        <v>66.8</v>
      </c>
      <c r="L77" s="19">
        <f>VLOOKUP(A77,DEC2020_RESPONSERATE_COUNTY_TRA!$B$3:$I$376, 8, FALSE)</f>
        <v>24.8</v>
      </c>
      <c r="M77" s="19">
        <f>VLOOKUP(A77,DEC2020_RESPONSERATE_COUNTY_TRA!$B$3:$J$376, 9, FALSE)</f>
        <v>25.4</v>
      </c>
      <c r="N77" s="19">
        <f>VLOOKUP(A77,DEC2020_RESPONSERATE_COUNTY_TRA!$B$3:$K$376, 10, FALSE)</f>
        <v>26.5</v>
      </c>
      <c r="O77" s="19">
        <f>VLOOKUP(A77,DEC2020_RESPONSERATE_COUNTY_TRA!$B$3:$L$376, 11, FALSE)</f>
        <v>27.3</v>
      </c>
      <c r="P77" s="19">
        <f>VLOOKUP(A77,DEC2020_RESPONSERATE_COUNTY_TRA!$B$3:$M$376, 12, FALSE)</f>
        <v>29</v>
      </c>
      <c r="Q77" s="19">
        <f>VLOOKUP(A77,DEC2020_RESPONSERATE_COUNTY_TRA!$B$3:$N$376, 13, FALSE)</f>
        <v>29.4</v>
      </c>
      <c r="R77" s="19">
        <f>VLOOKUP(A77,DEC2020_RESPONSERATE_COUNTY_TRA!$B$3:$O$376, 14, FALSE)</f>
        <v>29.7</v>
      </c>
      <c r="S77" s="19">
        <f>VLOOKUP(A77,DEC2020_RESPONSERATE_COUNTY_TRA!$B$3:$P$376, 15, FALSE)</f>
        <v>29.9</v>
      </c>
      <c r="T77" s="19">
        <f>VLOOKUP(A77,DEC2020_RESPONSERATE_COUNTY_TRA!$B$3:$Q$376, 16, FALSE)</f>
        <v>30.6</v>
      </c>
      <c r="U77" s="19">
        <f>VLOOKUP(A77,DEC2020_RESPONSERATE_COUNTY_TRA!$B$3:$R$376, 17, FALSE)</f>
        <v>31.4</v>
      </c>
      <c r="V77" s="19">
        <f>VLOOKUP(A77,DEC2020_RESPONSERATE_COUNTY_TRA!$B$3:$S$376, 18, FALSE)</f>
        <v>31.4</v>
      </c>
      <c r="W77" s="19">
        <f>VLOOKUP(A77,DEC2020_RESPONSERATE_COUNTY_TRA!$B$3:$T$376, 19, FALSE)</f>
        <v>31.6</v>
      </c>
      <c r="X77" s="19">
        <f>VLOOKUP(A77,DEC2020_RESPONSERATE_COUNTY_TRA!$B$3:$U$376, 20, FALSE)</f>
        <v>31.9</v>
      </c>
      <c r="Y77" s="19">
        <f>VLOOKUP(A77,DEC2020_RESPONSERATE_COUNTY_TRA!$B$3:$V$376, 21, FALSE)</f>
        <v>32.1</v>
      </c>
      <c r="Z77" s="19">
        <f>VLOOKUP(A77,DEC2020_RESPONSERATE_COUNTY_TRA!$B$3:$W$376, 22, FALSE)</f>
        <v>32.5</v>
      </c>
      <c r="AA77" s="19">
        <f>VLOOKUP(A77,DEC2020_RESPONSERATE_COUNTY_TRA!$B$3:$X$376, 23, FALSE)</f>
        <v>32.6</v>
      </c>
      <c r="AB77" s="19">
        <f>VLOOKUP(A77,DEC2020_RESPONSERATE_COUNTY_TRA!$B$3:$Y$376, 24, FALSE)</f>
        <v>32.6</v>
      </c>
      <c r="AC77" s="19">
        <f>VLOOKUP(A77,DEC2020_RESPONSERATE_COUNTY_TRA!$B$3:$Z$376, 25, FALSE)</f>
        <v>33.1</v>
      </c>
      <c r="AD77" s="19">
        <f>VLOOKUP(A77,DEC2020_RESPONSERATE_COUNTY_TRA!$B$3:$AC$376, 26, FALSE)</f>
        <v>33.1</v>
      </c>
      <c r="AE77" s="19">
        <f>VLOOKUP(A77,DEC2020_RESPONSERATE_COUNTY_TRA!$B$3:$AD$376, 27, FALSE)</f>
        <v>33.200000000000003</v>
      </c>
      <c r="AF77" s="19">
        <f>VLOOKUP(A77,DEC2020_RESPONSERATE_COUNTY_TRA!$B$3:$AE$376, 28, FALSE)</f>
        <v>33.299999999999997</v>
      </c>
      <c r="AG77" s="19">
        <f>VLOOKUP(A77,DEC2020_RESPONSERATE_COUNTY_TRA!$B$3:$AF$376, 29, FALSE)</f>
        <v>34.299999999999997</v>
      </c>
      <c r="AH77" s="19">
        <f>VLOOKUP(A77,DEC2020_RESPONSERATE_COUNTY_TRA!$B$3:$AG$376, 30, FALSE)</f>
        <v>34.5</v>
      </c>
      <c r="AI77" s="19">
        <f>VLOOKUP(A77,DEC2020_RESPONSERATE_COUNTY_TRA!$B$3:$AF$376, 31, FALSE)</f>
        <v>34.6</v>
      </c>
      <c r="AJ77" s="19">
        <f>VLOOKUP(A77,DEC2020_RESPONSERATE_COUNTY_TRA!$B$3:$AG$376, 32, FALSE)</f>
        <v>34.9</v>
      </c>
      <c r="AK77" s="19">
        <f>VLOOKUP(A77,DEC2020_RESPONSERATE_COUNTY_TRA!$B$3:$CP$376, 33, FALSE)</f>
        <v>35</v>
      </c>
      <c r="AL77" s="19">
        <f>VLOOKUP(A77,DEC2020_RESPONSERATE_COUNTY_TRA!$B$3:$AR$376,43, FALSE)</f>
        <v>36.1</v>
      </c>
      <c r="AM77" s="19">
        <f>VLOOKUP(A77,DEC2020_RESPONSERATE_COUNTY_TRA!$B$3:$AS$376,44, FALSE)</f>
        <v>36.1</v>
      </c>
      <c r="AN77" s="19">
        <f>VLOOKUP(A77,DEC2020_RESPONSERATE_COUNTY_TRA!$B$3:$AW$376,48, FALSE)</f>
        <v>36.4</v>
      </c>
      <c r="AO77" s="19">
        <f>VLOOKUP(A77,DEC2020_RESPONSERATE_COUNTY_TRA!$B$3:$AX$376,49, FALSE)</f>
        <v>36.5</v>
      </c>
      <c r="AP77" s="19">
        <f>VLOOKUP(A77,DEC2020_RESPONSERATE_COUNTY_TRA!$B$3:$AY$376,49, FALSE)</f>
        <v>36.5</v>
      </c>
      <c r="AQ77" s="19">
        <f>VLOOKUP(A77,DEC2020_RESPONSERATE_COUNTY_TRA!$B$3:$AZ$376,50, FALSE)</f>
        <v>36.5</v>
      </c>
      <c r="AR77" s="19">
        <f>VLOOKUP(A77,DEC2020_RESPONSERATE_COUNTY_TRA!$B$3:$BA$376,51, FALSE)</f>
        <v>36.6</v>
      </c>
      <c r="AS77" s="19">
        <f>VLOOKUP(A77,DEC2020_RESPONSERATE_COUNTY_TRA!$B$3:$BB$376,53, FALSE)</f>
        <v>36.6</v>
      </c>
      <c r="AT77" s="19">
        <f>VLOOKUP(A77,DEC2020_RESPONSERATE_COUNTY_TRA!$B$3:$BC$376,54, FALSE)</f>
        <v>36.6</v>
      </c>
      <c r="AU77" s="19">
        <f>VLOOKUP(A77,DEC2020_RESPONSERATE_COUNTY_TRA!$B$3:$BD$376,55, FALSE)</f>
        <v>36.700000000000003</v>
      </c>
      <c r="AV77" s="19">
        <f>VLOOKUP(A77,DEC2020_RESPONSERATE_COUNTY_TRA!$B$3:$BE$376,56, FALSE)</f>
        <v>36.700000000000003</v>
      </c>
      <c r="AW77" s="19">
        <f>VLOOKUP(A77,DEC2020_RESPONSERATE_COUNTY_TRA!$B$3:$BF$376,57, FALSE)</f>
        <v>36.700000000000003</v>
      </c>
      <c r="AX77" s="19">
        <f>VLOOKUP(A77,DEC2020_RESPONSERATE_COUNTY_TRA!$B$3:$BG$376,58, FALSE)</f>
        <v>47.3</v>
      </c>
      <c r="AY77" s="19">
        <f>VLOOKUP(A77,DEC2020_RESPONSERATE_COUNTY_TRA!$B$3:$BH$376,59, FALSE)</f>
        <v>47.4</v>
      </c>
      <c r="AZ77" s="19">
        <f>VLOOKUP(A77,DEC2020_RESPONSERATE_COUNTY_TRA!$B$3:$BI$376,60, FALSE)</f>
        <v>47.4</v>
      </c>
      <c r="BA77" s="19">
        <f>VLOOKUP(A77,DEC2020_RESPONSERATE_COUNTY_TRA!$B$3:$BJ$376,61, FALSE)</f>
        <v>47.4</v>
      </c>
      <c r="BB77" s="19">
        <f>VLOOKUP(A77,DEC2020_RESPONSERATE_COUNTY_TRA!$B$3:$BK$376,62, FALSE)</f>
        <v>47.4</v>
      </c>
      <c r="BC77" s="19">
        <f>VLOOKUP(A77,DEC2020_RESPONSERATE_COUNTY_TRA!$B$3:$BL$376,63, FALSE)</f>
        <v>47.5</v>
      </c>
      <c r="BD77" s="19">
        <f>VLOOKUP(A77,DEC2020_RESPONSERATE_COUNTY_TRA!$B$3:$BM$376,64, FALSE)</f>
        <v>47.8</v>
      </c>
      <c r="BE77" s="19">
        <f>VLOOKUP(A77,DEC2020_RESPONSERATE_COUNTY_TRA!$B$3:$BN$376,65, FALSE)</f>
        <v>47.8</v>
      </c>
      <c r="BF77" s="19">
        <f>VLOOKUP(A77,DEC2020_RESPONSERATE_COUNTY_TRA!$B$3:$BO$376,66, FALSE)</f>
        <v>47.9</v>
      </c>
      <c r="BG77" s="19">
        <f>VLOOKUP(A77,DEC2020_RESPONSERATE_COUNTY_TRA!$B$3:$BP$376,67, FALSE)</f>
        <v>47.9</v>
      </c>
      <c r="BH77" s="19">
        <f>VLOOKUP(A77,DEC2020_RESPONSERATE_COUNTY_TRA!$B$3:$BQ$376,68, FALSE)</f>
        <v>47.9</v>
      </c>
      <c r="BI77" s="19">
        <f>VLOOKUP(A77,DEC2020_RESPONSERATE_COUNTY_TRA!$B$3:$BR$376,69, FALSE)</f>
        <v>47.9</v>
      </c>
      <c r="BJ77" s="19">
        <f>VLOOKUP(A77,DEC2020_RESPONSERATE_COUNTY_TRA!$B$3:$BS$376,70, FALSE)</f>
        <v>47.9</v>
      </c>
      <c r="BK77" s="19">
        <f>VLOOKUP(A77,DEC2020_RESPONSERATE_COUNTY_TRA!$B$3:$BT$376,71, FALSE)</f>
        <v>47.9</v>
      </c>
      <c r="BL77" s="19">
        <f>VLOOKUP(A77,DEC2020_RESPONSERATE_COUNTY_TRA!$B$3:$BU$377,72, FALSE)</f>
        <v>47.9</v>
      </c>
      <c r="BM77" s="19">
        <f>VLOOKUP(A77,DEC2020_RESPONSERATE_COUNTY_TRA!$B$3:$BV$377,73, FALSE)</f>
        <v>47.9</v>
      </c>
      <c r="BN77" s="19">
        <f>VLOOKUP(A77,DEC2020_RESPONSERATE_COUNTY_TRA!$B$3:$BW$377,74, FALSE)</f>
        <v>47.9</v>
      </c>
      <c r="BO77" s="19">
        <f>VLOOKUP(A77,DEC2020_RESPONSERATE_COUNTY_TRA!$B$3:$BX$377,75, FALSE)</f>
        <v>48</v>
      </c>
      <c r="BP77" s="19">
        <f>VLOOKUP(A77,DEC2020_RESPONSERATE_COUNTY_TRA!$B$3:$BY$377,76, FALSE)</f>
        <v>48</v>
      </c>
      <c r="BQ77" s="19">
        <f>VLOOKUP(A77,DEC2020_RESPONSERATE_COUNTY_TRA!$B$3:$BZ$377,77, FALSE)</f>
        <v>48</v>
      </c>
      <c r="BR77" s="19">
        <f>VLOOKUP(A77,DEC2020_RESPONSERATE_COUNTY_TRA!$B$3:$CA$377,78, FALSE)</f>
        <v>48</v>
      </c>
      <c r="BS77" s="19">
        <f>VLOOKUP(A77,DEC2020_RESPONSERATE_COUNTY_TRA!$B$3:$CB$377,79, FALSE)</f>
        <v>48</v>
      </c>
      <c r="BT77" s="19">
        <f>VLOOKUP(A77,DEC2020_RESPONSERATE_COUNTY_TRA!$B$3:$CC$377,80, FALSE)</f>
        <v>48</v>
      </c>
      <c r="BU77" s="19">
        <f>VLOOKUP(A77,DEC2020_RESPONSERATE_COUNTY_TRA!$B$3:$CD$377,81, FALSE)</f>
        <v>48</v>
      </c>
      <c r="BV77" s="19">
        <f>VLOOKUP(A77,DEC2020_RESPONSERATE_COUNTY_TRA!$B$3:$CE$377,82, FALSE)</f>
        <v>48.1</v>
      </c>
      <c r="BW77" s="19">
        <f>VLOOKUP(A77,DEC2020_RESPONSERATE_COUNTY_TRA!$B$3:$CF$377,83, FALSE)</f>
        <v>48.1</v>
      </c>
      <c r="BX77" s="19">
        <f>VLOOKUP(A77,DEC2020_RESPONSERATE_COUNTY_TRA!$B$3:$CG$377,84, FALSE)</f>
        <v>48.2</v>
      </c>
      <c r="BY77" s="19">
        <f>VLOOKUP(A77,DEC2020_RESPONSERATE_COUNTY_TRA!$B$3:$CH$377,85, FALSE)</f>
        <v>48.2</v>
      </c>
      <c r="BZ77" s="19">
        <f>VLOOKUP(A77,DEC2020_RESPONSERATE_COUNTY_TRA!$B$3:$CI$377,85, FALSE)</f>
        <v>48.2</v>
      </c>
      <c r="CA77" s="19">
        <f>VLOOKUP(A77,DEC2020_RESPONSERATE_COUNTY_TRA!$B$3:$CJ$377,86, FALSE)</f>
        <v>48.3</v>
      </c>
      <c r="CB77" s="19">
        <f>VLOOKUP(A77,DEC2020_RESPONSERATE_COUNTY_TRA!$B$3:$CK$377,87, FALSE)</f>
        <v>48.3</v>
      </c>
      <c r="CC77" s="19">
        <f t="shared" si="4"/>
        <v>0</v>
      </c>
      <c r="CD77" s="41">
        <f t="shared" si="5"/>
        <v>3</v>
      </c>
    </row>
    <row r="78" spans="1:83" ht="28.8" x14ac:dyDescent="0.3">
      <c r="A78" s="5" t="s">
        <v>529</v>
      </c>
      <c r="B78" s="5">
        <v>30027030201</v>
      </c>
      <c r="C78" s="181" t="s">
        <v>938</v>
      </c>
      <c r="D78" s="190">
        <v>59457</v>
      </c>
      <c r="F78" s="94" t="s">
        <v>1101</v>
      </c>
      <c r="G78" s="94" t="s">
        <v>1101</v>
      </c>
      <c r="H78" s="209" t="s">
        <v>1101</v>
      </c>
      <c r="I78" s="94" t="s">
        <v>1101</v>
      </c>
      <c r="J78" s="47">
        <v>90</v>
      </c>
      <c r="K78" s="11">
        <v>10</v>
      </c>
      <c r="L78">
        <f>VLOOKUP(A78,DEC2020_RESPONSERATE_COUNTY_TRA!$B$3:$I$376, 8, FALSE)</f>
        <v>37.4</v>
      </c>
      <c r="M78">
        <f>VLOOKUP(A78,DEC2020_RESPONSERATE_COUNTY_TRA!$B$3:$J$376, 9, FALSE)</f>
        <v>39.200000000000003</v>
      </c>
      <c r="N78">
        <f>VLOOKUP(A78,DEC2020_RESPONSERATE_COUNTY_TRA!$B$3:$K$376, 10, FALSE)</f>
        <v>40.9</v>
      </c>
      <c r="O78">
        <f>VLOOKUP(A78,DEC2020_RESPONSERATE_COUNTY_TRA!$B$3:$L$376, 11, FALSE)</f>
        <v>42.3</v>
      </c>
      <c r="P78">
        <f>VLOOKUP(A78,DEC2020_RESPONSERATE_COUNTY_TRA!$B$3:$M$376, 12, FALSE)</f>
        <v>44.7</v>
      </c>
      <c r="Q78" s="61">
        <f>VLOOKUP(A78,DEC2020_RESPONSERATE_COUNTY_TRA!$B$3:$N$376, 13, FALSE)</f>
        <v>45.2</v>
      </c>
      <c r="R78">
        <f>VLOOKUP(A78,DEC2020_RESPONSERATE_COUNTY_TRA!$B$3:$O$376, 14, FALSE)</f>
        <v>45.6</v>
      </c>
      <c r="S78">
        <f>VLOOKUP(A78,DEC2020_RESPONSERATE_COUNTY_TRA!$B$3:$P$376, 15, FALSE)</f>
        <v>46.1</v>
      </c>
      <c r="T78">
        <f>VLOOKUP(A78,DEC2020_RESPONSERATE_COUNTY_TRA!$B$3:$Q$376, 16, FALSE)</f>
        <v>46.8</v>
      </c>
      <c r="U78" s="61">
        <f>VLOOKUP(A78,DEC2020_RESPONSERATE_COUNTY_TRA!$B$3:$R$376, 17, FALSE)</f>
        <v>48.3</v>
      </c>
      <c r="V78" s="61">
        <f>VLOOKUP(A78,DEC2020_RESPONSERATE_COUNTY_TRA!$B$3:$S$376, 18, FALSE)</f>
        <v>49.4</v>
      </c>
      <c r="W78" s="61">
        <f>VLOOKUP(A78,DEC2020_RESPONSERATE_COUNTY_TRA!$B$3:$T$376, 19, FALSE)</f>
        <v>51.3</v>
      </c>
      <c r="X78" s="61">
        <f>VLOOKUP(A78,DEC2020_RESPONSERATE_COUNTY_TRA!$B$3:$U$376, 20, FALSE)</f>
        <v>52.9</v>
      </c>
      <c r="Y78" s="61">
        <f>VLOOKUP(A78,DEC2020_RESPONSERATE_COUNTY_TRA!$B$3:$V$376, 21, FALSE)</f>
        <v>55.5</v>
      </c>
      <c r="Z78" s="61">
        <f>VLOOKUP(A78,DEC2020_RESPONSERATE_COUNTY_TRA!$B$3:$W$376, 22, FALSE)</f>
        <v>57.4</v>
      </c>
      <c r="AA78" s="61">
        <f>VLOOKUP(A78,DEC2020_RESPONSERATE_COUNTY_TRA!$B$3:$X$376, 23, FALSE)</f>
        <v>57.9</v>
      </c>
      <c r="AB78" s="61">
        <f>VLOOKUP(A78,DEC2020_RESPONSERATE_COUNTY_TRA!$B$3:$Y$376, 24, FALSE)</f>
        <v>58.1</v>
      </c>
      <c r="AC78" s="61">
        <f>VLOOKUP(A78,DEC2020_RESPONSERATE_COUNTY_TRA!$B$3:$Z$376, 25, FALSE)</f>
        <v>60.1</v>
      </c>
      <c r="AD78" s="61">
        <f>VLOOKUP(A78,DEC2020_RESPONSERATE_COUNTY_TRA!$B$3:$AC$376, 26, FALSE)</f>
        <v>60.2</v>
      </c>
      <c r="AE78" s="188">
        <f>VLOOKUP(A78,DEC2020_RESPONSERATE_COUNTY_TRA!$B$3:$AD$376, 27, FALSE)</f>
        <v>60.4</v>
      </c>
      <c r="AF78" s="188">
        <f>VLOOKUP(A78,DEC2020_RESPONSERATE_COUNTY_TRA!$B$3:$AE$376, 28, FALSE)</f>
        <v>61.3</v>
      </c>
      <c r="AG78" s="188">
        <f>VLOOKUP(A78,DEC2020_RESPONSERATE_COUNTY_TRA!$B$3:$AF$376, 29, FALSE)</f>
        <v>63.3</v>
      </c>
      <c r="AH78" s="188">
        <f>VLOOKUP(A78,DEC2020_RESPONSERATE_COUNTY_TRA!$B$3:$AG$376, 30, FALSE)</f>
        <v>63.8</v>
      </c>
      <c r="AI78" s="188">
        <f>VLOOKUP(A78,DEC2020_RESPONSERATE_COUNTY_TRA!$B$3:$AF$376, 31, FALSE)</f>
        <v>63.9</v>
      </c>
      <c r="AJ78" s="188">
        <f>VLOOKUP(A78,DEC2020_RESPONSERATE_COUNTY_TRA!$B$3:$AG$376, 32, FALSE)</f>
        <v>64.2</v>
      </c>
      <c r="AK78" s="188">
        <f>VLOOKUP(A78,DEC2020_RESPONSERATE_COUNTY_TRA!$B$3:$CP$376, 33, FALSE)</f>
        <v>64.7</v>
      </c>
      <c r="AL78" s="188">
        <f>VLOOKUP(A78,DEC2020_RESPONSERATE_COUNTY_TRA!$B$3:$AR$376,43, FALSE)</f>
        <v>66.3</v>
      </c>
      <c r="AM78" s="188">
        <f>VLOOKUP(A78,DEC2020_RESPONSERATE_COUNTY_TRA!$B$3:$AS$376,44, FALSE)</f>
        <v>66.3</v>
      </c>
      <c r="AN78" s="188">
        <f>VLOOKUP(A78,DEC2020_RESPONSERATE_COUNTY_TRA!$B$3:$AW$376,48, FALSE)</f>
        <v>66.8</v>
      </c>
      <c r="AO78" s="188">
        <f>VLOOKUP(A78,DEC2020_RESPONSERATE_COUNTY_TRA!$B$3:$AX$376,49, FALSE)</f>
        <v>66.900000000000006</v>
      </c>
      <c r="AP78" s="188">
        <f>VLOOKUP(A78,DEC2020_RESPONSERATE_COUNTY_TRA!$B$3:$AY$376,49, FALSE)</f>
        <v>66.900000000000006</v>
      </c>
      <c r="AQ78" s="188">
        <f>VLOOKUP(A78,DEC2020_RESPONSERATE_COUNTY_TRA!$B$3:$AZ$376,50, FALSE)</f>
        <v>67</v>
      </c>
      <c r="AR78" s="188">
        <f>VLOOKUP(A78,DEC2020_RESPONSERATE_COUNTY_TRA!$B$3:$BA$376,51, FALSE)</f>
        <v>67</v>
      </c>
      <c r="AS78" s="188">
        <f>VLOOKUP(A78,DEC2020_RESPONSERATE_COUNTY_TRA!$B$3:$BB$376,53, FALSE)</f>
        <v>67.099999999999994</v>
      </c>
      <c r="AT78" s="188">
        <f>VLOOKUP(A78,DEC2020_RESPONSERATE_COUNTY_TRA!$B$3:$BC$376,54, FALSE)</f>
        <v>67.099999999999994</v>
      </c>
      <c r="AU78" s="188">
        <f>VLOOKUP(A78,DEC2020_RESPONSERATE_COUNTY_TRA!$B$3:$BD$376,55, FALSE)</f>
        <v>67.2</v>
      </c>
      <c r="AV78" s="188">
        <f>VLOOKUP(A78,DEC2020_RESPONSERATE_COUNTY_TRA!$B$3:$BE$376,56, FALSE)</f>
        <v>67.2</v>
      </c>
      <c r="AW78" s="188">
        <f>VLOOKUP(A78,DEC2020_RESPONSERATE_COUNTY_TRA!$B$3:$BF$376,57, FALSE)</f>
        <v>67.2</v>
      </c>
      <c r="AX78" s="188">
        <f>VLOOKUP(A78,DEC2020_RESPONSERATE_COUNTY_TRA!$B$3:$BG$376,58, FALSE)</f>
        <v>67.400000000000006</v>
      </c>
      <c r="AY78" s="188">
        <f>VLOOKUP(A78,DEC2020_RESPONSERATE_COUNTY_TRA!$B$3:$BH$376,59, FALSE)</f>
        <v>67.400000000000006</v>
      </c>
      <c r="AZ78" s="188">
        <f>VLOOKUP(A78,DEC2020_RESPONSERATE_COUNTY_TRA!$B$3:$BI$376,60, FALSE)</f>
        <v>67.400000000000006</v>
      </c>
      <c r="BA78" s="188">
        <f>VLOOKUP(A78,DEC2020_RESPONSERATE_COUNTY_TRA!$B$3:$BJ$376,61, FALSE)</f>
        <v>67.400000000000006</v>
      </c>
      <c r="BB78" s="188">
        <f>VLOOKUP(A78,DEC2020_RESPONSERATE_COUNTY_TRA!$B$3:$BK$376,62, FALSE)</f>
        <v>67.400000000000006</v>
      </c>
      <c r="BC78" s="188">
        <f>VLOOKUP(A78,DEC2020_RESPONSERATE_COUNTY_TRA!$B$3:$BL$376,63, FALSE)</f>
        <v>67.5</v>
      </c>
      <c r="BD78" s="188">
        <f>VLOOKUP(A78,DEC2020_RESPONSERATE_COUNTY_TRA!$B$3:$BM$376,64, FALSE)</f>
        <v>67.599999999999994</v>
      </c>
      <c r="BE78" s="188">
        <f>VLOOKUP(A78,DEC2020_RESPONSERATE_COUNTY_TRA!$B$3:$BN$376,65, FALSE)</f>
        <v>67.599999999999994</v>
      </c>
      <c r="BF78" s="188">
        <f>VLOOKUP(A78,DEC2020_RESPONSERATE_COUNTY_TRA!$B$3:$BO$376,66, FALSE)</f>
        <v>67.599999999999994</v>
      </c>
      <c r="BG78" s="188">
        <f>VLOOKUP(A78,DEC2020_RESPONSERATE_COUNTY_TRA!$B$3:$BP$376,67, FALSE)</f>
        <v>67.599999999999994</v>
      </c>
      <c r="BH78" s="188">
        <f>VLOOKUP(A78,DEC2020_RESPONSERATE_COUNTY_TRA!$B$3:$BQ$376,68, FALSE)</f>
        <v>67.599999999999994</v>
      </c>
      <c r="BI78" s="188">
        <f>VLOOKUP(A78,DEC2020_RESPONSERATE_COUNTY_TRA!$B$3:$BR$376,69, FALSE)</f>
        <v>67.599999999999994</v>
      </c>
      <c r="BJ78" s="188">
        <f>VLOOKUP(A78,DEC2020_RESPONSERATE_COUNTY_TRA!$B$3:$BS$376,70, FALSE)</f>
        <v>67.7</v>
      </c>
      <c r="BK78" s="188">
        <f>VLOOKUP(A78,DEC2020_RESPONSERATE_COUNTY_TRA!$B$3:$BT$376,71, FALSE)</f>
        <v>67.7</v>
      </c>
      <c r="BL78" s="188">
        <f>VLOOKUP(A78,DEC2020_RESPONSERATE_COUNTY_TRA!$B$3:$BU$377,72, FALSE)</f>
        <v>67.7</v>
      </c>
      <c r="BM78" s="188">
        <f>VLOOKUP(A78,DEC2020_RESPONSERATE_COUNTY_TRA!$B$3:$BV$377,73, FALSE)</f>
        <v>67.7</v>
      </c>
      <c r="BN78" s="188">
        <f>VLOOKUP(A78,DEC2020_RESPONSERATE_COUNTY_TRA!$B$3:$BW$377,74, FALSE)</f>
        <v>67.7</v>
      </c>
      <c r="BO78" s="188">
        <f>VLOOKUP(A78,DEC2020_RESPONSERATE_COUNTY_TRA!$B$3:$BX$377,75, FALSE)</f>
        <v>67.7</v>
      </c>
      <c r="BP78" s="188">
        <f>VLOOKUP(A78,DEC2020_RESPONSERATE_COUNTY_TRA!$B$3:$BY$377,76, FALSE)</f>
        <v>67.7</v>
      </c>
      <c r="BQ78" s="188">
        <f>VLOOKUP(A78,DEC2020_RESPONSERATE_COUNTY_TRA!$B$3:$BZ$377,77, FALSE)</f>
        <v>67.7</v>
      </c>
      <c r="BR78" s="188">
        <f>VLOOKUP(A78,DEC2020_RESPONSERATE_COUNTY_TRA!$B$3:$CA$377,78, FALSE)</f>
        <v>67.7</v>
      </c>
      <c r="BS78" s="188">
        <f>VLOOKUP(A78,DEC2020_RESPONSERATE_COUNTY_TRA!$B$3:$CB$377,79, FALSE)</f>
        <v>67.7</v>
      </c>
      <c r="BT78" s="188">
        <f>VLOOKUP(A78,DEC2020_RESPONSERATE_COUNTY_TRA!$B$3:$CC$377,80, FALSE)</f>
        <v>67.7</v>
      </c>
      <c r="BU78" s="188">
        <f>VLOOKUP(A78,DEC2020_RESPONSERATE_COUNTY_TRA!$B$3:$CD$377,81, FALSE)</f>
        <v>67.7</v>
      </c>
      <c r="BV78" s="188">
        <f>VLOOKUP(A78,DEC2020_RESPONSERATE_COUNTY_TRA!$B$3:$CE$377,82, FALSE)</f>
        <v>67.7</v>
      </c>
      <c r="BW78" s="188">
        <f>VLOOKUP(A78,DEC2020_RESPONSERATE_COUNTY_TRA!$B$3:$CF$377,83, FALSE)</f>
        <v>67.8</v>
      </c>
      <c r="BX78" s="188">
        <f>VLOOKUP(A78,DEC2020_RESPONSERATE_COUNTY_TRA!$B$3:$CG$377,84, FALSE)</f>
        <v>67.8</v>
      </c>
      <c r="BY78" s="188">
        <f>VLOOKUP(A78,DEC2020_RESPONSERATE_COUNTY_TRA!$B$3:$CH$377,85, FALSE)</f>
        <v>67.8</v>
      </c>
      <c r="BZ78" s="188">
        <f>VLOOKUP(A78,DEC2020_RESPONSERATE_COUNTY_TRA!$B$3:$CI$377,85, FALSE)</f>
        <v>67.8</v>
      </c>
      <c r="CA78" s="188">
        <f>VLOOKUP(A78,DEC2020_RESPONSERATE_COUNTY_TRA!$B$3:$CJ$377,86, FALSE)</f>
        <v>68</v>
      </c>
      <c r="CB78" s="188">
        <f>VLOOKUP(A78,DEC2020_RESPONSERATE_COUNTY_TRA!$B$3:$CK$377,87, FALSE)</f>
        <v>68</v>
      </c>
      <c r="CC78" s="188">
        <f t="shared" si="4"/>
        <v>0</v>
      </c>
      <c r="CD78" s="41">
        <f t="shared" si="5"/>
        <v>5</v>
      </c>
    </row>
    <row r="79" spans="1:83" ht="29.4" thickBot="1" x14ac:dyDescent="0.35">
      <c r="A79" s="25" t="s">
        <v>265</v>
      </c>
      <c r="B79" s="25">
        <v>30027030202</v>
      </c>
      <c r="C79" s="26" t="s">
        <v>937</v>
      </c>
      <c r="D79" s="26">
        <v>59457</v>
      </c>
      <c r="E79" s="26"/>
      <c r="F79" s="97" t="s">
        <v>1101</v>
      </c>
      <c r="G79" s="97" t="s">
        <v>1101</v>
      </c>
      <c r="H79" s="211" t="s">
        <v>1101</v>
      </c>
      <c r="I79" s="97" t="s">
        <v>1101</v>
      </c>
      <c r="J79" s="50">
        <v>90</v>
      </c>
      <c r="K79" s="27">
        <v>10</v>
      </c>
      <c r="L79" s="28">
        <f>VLOOKUP(A79,DEC2020_RESPONSERATE_COUNTY_TRA!$B$3:$I$376, 8, FALSE)</f>
        <v>33.9</v>
      </c>
      <c r="M79" s="28">
        <f>VLOOKUP(A79,DEC2020_RESPONSERATE_COUNTY_TRA!$B$3:$J$376, 9, FALSE)</f>
        <v>35</v>
      </c>
      <c r="N79" s="28">
        <f>VLOOKUP(A79,DEC2020_RESPONSERATE_COUNTY_TRA!$B$3:$K$376, 10, FALSE)</f>
        <v>36.700000000000003</v>
      </c>
      <c r="O79" s="28">
        <f>VLOOKUP(A79,DEC2020_RESPONSERATE_COUNTY_TRA!$B$3:$L$376, 11, FALSE)</f>
        <v>38.1</v>
      </c>
      <c r="P79" s="28">
        <f>VLOOKUP(A79,DEC2020_RESPONSERATE_COUNTY_TRA!$B$3:$M$376, 12, FALSE)</f>
        <v>40.9</v>
      </c>
      <c r="Q79" s="28">
        <f>VLOOKUP(A79,DEC2020_RESPONSERATE_COUNTY_TRA!$B$3:$N$376, 13, FALSE)</f>
        <v>41.5</v>
      </c>
      <c r="R79" s="28">
        <f>VLOOKUP(A79,DEC2020_RESPONSERATE_COUNTY_TRA!$B$3:$O$376, 14, FALSE)</f>
        <v>41.8</v>
      </c>
      <c r="S79" s="28">
        <f>VLOOKUP(A79,DEC2020_RESPONSERATE_COUNTY_TRA!$B$3:$P$376, 15, FALSE)</f>
        <v>41.9</v>
      </c>
      <c r="T79" s="28">
        <f>VLOOKUP(A79,DEC2020_RESPONSERATE_COUNTY_TRA!$B$3:$Q$376, 16, FALSE)</f>
        <v>42.2</v>
      </c>
      <c r="U79" s="28">
        <f>VLOOKUP(A79,DEC2020_RESPONSERATE_COUNTY_TRA!$B$3:$R$376, 17, FALSE)</f>
        <v>43.2</v>
      </c>
      <c r="V79" s="28">
        <f>VLOOKUP(A79,DEC2020_RESPONSERATE_COUNTY_TRA!$B$3:$S$376, 18, FALSE)</f>
        <v>44.4</v>
      </c>
      <c r="W79" s="28">
        <f>VLOOKUP(A79,DEC2020_RESPONSERATE_COUNTY_TRA!$B$3:$T$376, 19, FALSE)</f>
        <v>45.2</v>
      </c>
      <c r="X79" s="28">
        <f>VLOOKUP(A79,DEC2020_RESPONSERATE_COUNTY_TRA!$B$3:$U$376, 20, FALSE)</f>
        <v>46.4</v>
      </c>
      <c r="Y79" s="28">
        <f>VLOOKUP(A79,DEC2020_RESPONSERATE_COUNTY_TRA!$B$3:$V$376, 21, FALSE)</f>
        <v>48.4</v>
      </c>
      <c r="Z79" s="28">
        <f>VLOOKUP(A79,DEC2020_RESPONSERATE_COUNTY_TRA!$B$3:$W$376, 22, FALSE)</f>
        <v>50.4</v>
      </c>
      <c r="AA79" s="28">
        <f>VLOOKUP(A79,DEC2020_RESPONSERATE_COUNTY_TRA!$B$3:$X$376, 23, FALSE)</f>
        <v>51</v>
      </c>
      <c r="AB79" s="28">
        <f>VLOOKUP(A79,DEC2020_RESPONSERATE_COUNTY_TRA!$B$3:$Y$376, 24, FALSE)</f>
        <v>51.1</v>
      </c>
      <c r="AC79" s="28">
        <f>VLOOKUP(A79,DEC2020_RESPONSERATE_COUNTY_TRA!$B$3:$Z$376, 25, FALSE)</f>
        <v>52.5</v>
      </c>
      <c r="AD79" s="28">
        <f>VLOOKUP(A79,DEC2020_RESPONSERATE_COUNTY_TRA!$B$3:$AC$376, 26, FALSE)</f>
        <v>52.6</v>
      </c>
      <c r="AE79" s="28">
        <f>VLOOKUP(A79,DEC2020_RESPONSERATE_COUNTY_TRA!$B$3:$AD$376, 27, FALSE)</f>
        <v>52.7</v>
      </c>
      <c r="AF79" s="28">
        <f>VLOOKUP(A79,DEC2020_RESPONSERATE_COUNTY_TRA!$B$3:$AE$376, 28, FALSE)</f>
        <v>53.4</v>
      </c>
      <c r="AG79" s="28">
        <f>VLOOKUP(A79,DEC2020_RESPONSERATE_COUNTY_TRA!$B$3:$AF$376, 29, FALSE)</f>
        <v>54.5</v>
      </c>
      <c r="AH79" s="28">
        <f>VLOOKUP(A79,DEC2020_RESPONSERATE_COUNTY_TRA!$B$3:$AG$376, 30, FALSE)</f>
        <v>54.7</v>
      </c>
      <c r="AI79" s="28">
        <f>VLOOKUP(A79,DEC2020_RESPONSERATE_COUNTY_TRA!$B$3:$AF$376, 31, FALSE)</f>
        <v>54.8</v>
      </c>
      <c r="AJ79" s="28">
        <f>VLOOKUP(A79,DEC2020_RESPONSERATE_COUNTY_TRA!$B$3:$AG$376, 32, FALSE)</f>
        <v>55.3</v>
      </c>
      <c r="AK79" s="28">
        <f>VLOOKUP(A79,DEC2020_RESPONSERATE_COUNTY_TRA!$B$3:$CP$376, 33, FALSE)</f>
        <v>55.7</v>
      </c>
      <c r="AL79" s="28">
        <f>VLOOKUP(A79,DEC2020_RESPONSERATE_COUNTY_TRA!$B$3:$AR$376,43, FALSE)</f>
        <v>57.5</v>
      </c>
      <c r="AM79" s="28">
        <f>VLOOKUP(A79,DEC2020_RESPONSERATE_COUNTY_TRA!$B$3:$AS$376,44, FALSE)</f>
        <v>57.5</v>
      </c>
      <c r="AN79" s="28">
        <f>VLOOKUP(A79,DEC2020_RESPONSERATE_COUNTY_TRA!$B$3:$AW$376,48, FALSE)</f>
        <v>57.6</v>
      </c>
      <c r="AO79" s="28">
        <f>VLOOKUP(A79,DEC2020_RESPONSERATE_COUNTY_TRA!$B$3:$AX$376,49, FALSE)</f>
        <v>57.6</v>
      </c>
      <c r="AP79" s="28">
        <f>VLOOKUP(A79,DEC2020_RESPONSERATE_COUNTY_TRA!$B$3:$AY$376,49, FALSE)</f>
        <v>57.6</v>
      </c>
      <c r="AQ79" s="28">
        <f>VLOOKUP(A79,DEC2020_RESPONSERATE_COUNTY_TRA!$B$3:$AZ$376,50, FALSE)</f>
        <v>57.7</v>
      </c>
      <c r="AR79" s="28">
        <f>VLOOKUP(A79,DEC2020_RESPONSERATE_COUNTY_TRA!$B$3:$BA$376,51, FALSE)</f>
        <v>57.7</v>
      </c>
      <c r="AS79" s="28">
        <f>VLOOKUP(A79,DEC2020_RESPONSERATE_COUNTY_TRA!$B$3:$BB$376,53, FALSE)</f>
        <v>57.8</v>
      </c>
      <c r="AT79" s="28">
        <f>VLOOKUP(A79,DEC2020_RESPONSERATE_COUNTY_TRA!$B$3:$BC$376,54, FALSE)</f>
        <v>57.8</v>
      </c>
      <c r="AU79" s="28">
        <f>VLOOKUP(A79,DEC2020_RESPONSERATE_COUNTY_TRA!$B$3:$BD$376,55, FALSE)</f>
        <v>57.9</v>
      </c>
      <c r="AV79" s="28">
        <f>VLOOKUP(A79,DEC2020_RESPONSERATE_COUNTY_TRA!$B$3:$BE$376,56, FALSE)</f>
        <v>57.9</v>
      </c>
      <c r="AW79" s="28">
        <f>VLOOKUP(A79,DEC2020_RESPONSERATE_COUNTY_TRA!$B$3:$BF$376,57, FALSE)</f>
        <v>57.9</v>
      </c>
      <c r="AX79" s="28">
        <f>VLOOKUP(A79,DEC2020_RESPONSERATE_COUNTY_TRA!$B$3:$BG$376,58, FALSE)</f>
        <v>58.2</v>
      </c>
      <c r="AY79" s="28">
        <f>VLOOKUP(A79,DEC2020_RESPONSERATE_COUNTY_TRA!$B$3:$BH$376,59, FALSE)</f>
        <v>58.2</v>
      </c>
      <c r="AZ79" s="28">
        <f>VLOOKUP(A79,DEC2020_RESPONSERATE_COUNTY_TRA!$B$3:$BI$376,60, FALSE)</f>
        <v>58.2</v>
      </c>
      <c r="BA79" s="28">
        <f>VLOOKUP(A79,DEC2020_RESPONSERATE_COUNTY_TRA!$B$3:$BJ$376,61, FALSE)</f>
        <v>58.2</v>
      </c>
      <c r="BB79" s="28">
        <f>VLOOKUP(A79,DEC2020_RESPONSERATE_COUNTY_TRA!$B$3:$BK$376,62, FALSE)</f>
        <v>58.2</v>
      </c>
      <c r="BC79" s="28">
        <f>VLOOKUP(A79,DEC2020_RESPONSERATE_COUNTY_TRA!$B$3:$BL$376,63, FALSE)</f>
        <v>58.3</v>
      </c>
      <c r="BD79" s="28">
        <f>VLOOKUP(A79,DEC2020_RESPONSERATE_COUNTY_TRA!$B$3:$BM$376,64, FALSE)</f>
        <v>58.4</v>
      </c>
      <c r="BE79" s="28">
        <f>VLOOKUP(A79,DEC2020_RESPONSERATE_COUNTY_TRA!$B$3:$BN$376,65, FALSE)</f>
        <v>58.4</v>
      </c>
      <c r="BF79" s="28">
        <f>VLOOKUP(A79,DEC2020_RESPONSERATE_COUNTY_TRA!$B$3:$BO$376,66, FALSE)</f>
        <v>58.4</v>
      </c>
      <c r="BG79" s="28">
        <f>VLOOKUP(A79,DEC2020_RESPONSERATE_COUNTY_TRA!$B$3:$BP$376,67, FALSE)</f>
        <v>58.4</v>
      </c>
      <c r="BH79" s="28">
        <f>VLOOKUP(A79,DEC2020_RESPONSERATE_COUNTY_TRA!$B$3:$BQ$376,68, FALSE)</f>
        <v>58.4</v>
      </c>
      <c r="BI79" s="28">
        <f>VLOOKUP(A79,DEC2020_RESPONSERATE_COUNTY_TRA!$B$3:$BR$376,69, FALSE)</f>
        <v>58.4</v>
      </c>
      <c r="BJ79" s="28">
        <f>VLOOKUP(A79,DEC2020_RESPONSERATE_COUNTY_TRA!$B$3:$BS$376,70, FALSE)</f>
        <v>58.4</v>
      </c>
      <c r="BK79" s="28">
        <f>VLOOKUP(A79,DEC2020_RESPONSERATE_COUNTY_TRA!$B$3:$BT$376,71, FALSE)</f>
        <v>58.4</v>
      </c>
      <c r="BL79" s="28">
        <f>VLOOKUP(A79,DEC2020_RESPONSERATE_COUNTY_TRA!$B$3:$BU$377,72, FALSE)</f>
        <v>58.5</v>
      </c>
      <c r="BM79" s="28">
        <f>VLOOKUP(A79,DEC2020_RESPONSERATE_COUNTY_TRA!$B$3:$BV$377,73, FALSE)</f>
        <v>58.5</v>
      </c>
      <c r="BN79" s="28">
        <f>VLOOKUP(A79,DEC2020_RESPONSERATE_COUNTY_TRA!$B$3:$BW$377,74, FALSE)</f>
        <v>58.5</v>
      </c>
      <c r="BO79" s="28">
        <f>VLOOKUP(A79,DEC2020_RESPONSERATE_COUNTY_TRA!$B$3:$BX$377,75, FALSE)</f>
        <v>58.5</v>
      </c>
      <c r="BP79" s="28">
        <f>VLOOKUP(A79,DEC2020_RESPONSERATE_COUNTY_TRA!$B$3:$BY$377,76, FALSE)</f>
        <v>58.5</v>
      </c>
      <c r="BQ79" s="28">
        <f>VLOOKUP(A79,DEC2020_RESPONSERATE_COUNTY_TRA!$B$3:$BZ$377,77, FALSE)</f>
        <v>58.5</v>
      </c>
      <c r="BR79" s="28">
        <f>VLOOKUP(A79,DEC2020_RESPONSERATE_COUNTY_TRA!$B$3:$CA$377,78, FALSE)</f>
        <v>58.5</v>
      </c>
      <c r="BS79" s="28">
        <f>VLOOKUP(A79,DEC2020_RESPONSERATE_COUNTY_TRA!$B$3:$CB$377,79, FALSE)</f>
        <v>58.5</v>
      </c>
      <c r="BT79" s="28">
        <f>VLOOKUP(A79,DEC2020_RESPONSERATE_COUNTY_TRA!$B$3:$CC$377,80, FALSE)</f>
        <v>58.6</v>
      </c>
      <c r="BU79" s="28">
        <f>VLOOKUP(A79,DEC2020_RESPONSERATE_COUNTY_TRA!$B$3:$CD$377,81, FALSE)</f>
        <v>58.6</v>
      </c>
      <c r="BV79" s="28">
        <f>VLOOKUP(A79,DEC2020_RESPONSERATE_COUNTY_TRA!$B$3:$CE$377,82, FALSE)</f>
        <v>58.7</v>
      </c>
      <c r="BW79" s="28">
        <f>VLOOKUP(A79,DEC2020_RESPONSERATE_COUNTY_TRA!$B$3:$CF$377,83, FALSE)</f>
        <v>58.8</v>
      </c>
      <c r="BX79" s="28">
        <f>VLOOKUP(A79,DEC2020_RESPONSERATE_COUNTY_TRA!$B$3:$CG$377,84, FALSE)</f>
        <v>58.8</v>
      </c>
      <c r="BY79" s="28">
        <f>VLOOKUP(A79,DEC2020_RESPONSERATE_COUNTY_TRA!$B$3:$CH$377,85, FALSE)</f>
        <v>58.9</v>
      </c>
      <c r="BZ79" s="28">
        <f>VLOOKUP(A79,DEC2020_RESPONSERATE_COUNTY_TRA!$B$3:$CI$377,85, FALSE)</f>
        <v>58.9</v>
      </c>
      <c r="CA79" s="28">
        <f>VLOOKUP(A79,DEC2020_RESPONSERATE_COUNTY_TRA!$B$3:$CJ$377,86, FALSE)</f>
        <v>58.9</v>
      </c>
      <c r="CB79" s="28">
        <f>VLOOKUP(A79,DEC2020_RESPONSERATE_COUNTY_TRA!$B$3:$CK$377,87, FALSE)</f>
        <v>58.9</v>
      </c>
      <c r="CC79" s="28">
        <f t="shared" si="4"/>
        <v>0</v>
      </c>
      <c r="CD79" s="42">
        <f t="shared" si="5"/>
        <v>4</v>
      </c>
    </row>
    <row r="80" spans="1:83" ht="18" x14ac:dyDescent="0.35">
      <c r="A80" s="20" t="s">
        <v>31</v>
      </c>
      <c r="B80" s="5"/>
      <c r="C80" s="181" t="s">
        <v>31</v>
      </c>
      <c r="F80" s="180">
        <v>48447</v>
      </c>
      <c r="G80" s="199">
        <v>0.13966313906692501</v>
      </c>
      <c r="I80" s="192">
        <v>42.1</v>
      </c>
      <c r="J80" s="91" t="s">
        <v>835</v>
      </c>
      <c r="K80" s="91" t="s">
        <v>835</v>
      </c>
      <c r="L80">
        <f>VLOOKUP(A80,DEC2020_RESPONSERATE_COUNTY_TRA!$B$3:$I$376, 8, FALSE)</f>
        <v>27.5</v>
      </c>
      <c r="M80">
        <f>VLOOKUP(A80,DEC2020_RESPONSERATE_COUNTY_TRA!$B$3:$J$376, 9, FALSE)</f>
        <v>28.6</v>
      </c>
      <c r="N80">
        <f>VLOOKUP(A80,DEC2020_RESPONSERATE_COUNTY_TRA!$B$3:$K$376, 10, FALSE)</f>
        <v>30.3</v>
      </c>
      <c r="O80">
        <f>VLOOKUP(A80,DEC2020_RESPONSERATE_COUNTY_TRA!$B$3:$L$376, 11, FALSE)</f>
        <v>32.299999999999997</v>
      </c>
      <c r="P80">
        <f>VLOOKUP(A80,DEC2020_RESPONSERATE_COUNTY_TRA!$B$3:$M$376, 12, FALSE)</f>
        <v>35.5</v>
      </c>
      <c r="Q80" s="61">
        <f>VLOOKUP(A80,DEC2020_RESPONSERATE_COUNTY_TRA!$B$3:$N$376, 13, FALSE)</f>
        <v>36.200000000000003</v>
      </c>
      <c r="R80">
        <f>VLOOKUP(A80,DEC2020_RESPONSERATE_COUNTY_TRA!$B$3:$O$376, 14, FALSE)</f>
        <v>36.799999999999997</v>
      </c>
      <c r="S80">
        <f>VLOOKUP(A80,DEC2020_RESPONSERATE_COUNTY_TRA!$B$3:$P$376, 15, FALSE)</f>
        <v>37.4</v>
      </c>
      <c r="T80">
        <f>VLOOKUP(A80,DEC2020_RESPONSERATE_COUNTY_TRA!$B$3:$Q$376, 16, FALSE)</f>
        <v>37.799999999999997</v>
      </c>
      <c r="U80" s="61">
        <f>VLOOKUP(A80,DEC2020_RESPONSERATE_COUNTY_TRA!$B$3:$R$376, 17, FALSE)</f>
        <v>38.6</v>
      </c>
      <c r="V80" s="61">
        <f>VLOOKUP(A80,DEC2020_RESPONSERATE_COUNTY_TRA!$B$3:$S$376, 18, FALSE)</f>
        <v>38.799999999999997</v>
      </c>
      <c r="W80" s="61">
        <f>VLOOKUP(A80,DEC2020_RESPONSERATE_COUNTY_TRA!$B$3:$T$376, 19, FALSE)</f>
        <v>39.200000000000003</v>
      </c>
      <c r="X80" s="61">
        <f>VLOOKUP(A80,DEC2020_RESPONSERATE_COUNTY_TRA!$B$3:$U$376, 20, FALSE)</f>
        <v>39.700000000000003</v>
      </c>
      <c r="Y80" s="61">
        <f>VLOOKUP(A80,DEC2020_RESPONSERATE_COUNTY_TRA!$B$3:$V$376, 21, FALSE)</f>
        <v>40.200000000000003</v>
      </c>
      <c r="Z80" s="61">
        <f>VLOOKUP(A80,DEC2020_RESPONSERATE_COUNTY_TRA!$B$3:$W$376, 22, FALSE)</f>
        <v>41.1</v>
      </c>
      <c r="AA80" s="61">
        <f>VLOOKUP(A80,DEC2020_RESPONSERATE_COUNTY_TRA!$B$3:$X$376, 23, FALSE)</f>
        <v>41.3</v>
      </c>
      <c r="AB80" s="61">
        <f>VLOOKUP(A80,DEC2020_RESPONSERATE_COUNTY_TRA!$B$3:$Y$376, 24, FALSE)</f>
        <v>41.4</v>
      </c>
      <c r="AC80" s="61">
        <f>VLOOKUP(A80,DEC2020_RESPONSERATE_COUNTY_TRA!$B$3:$Z$376, 25, FALSE)</f>
        <v>42.8</v>
      </c>
      <c r="AD80" s="61">
        <f>VLOOKUP(A80,DEC2020_RESPONSERATE_COUNTY_TRA!$B$3:$AC$376, 26, FALSE)</f>
        <v>43.1</v>
      </c>
      <c r="AE80" s="188">
        <f>VLOOKUP(A80,DEC2020_RESPONSERATE_COUNTY_TRA!$B$3:$AD$376, 27, FALSE)</f>
        <v>43.3</v>
      </c>
      <c r="AF80" s="188">
        <f>VLOOKUP(A80,DEC2020_RESPONSERATE_COUNTY_TRA!$B$3:$AE$376, 28, FALSE)</f>
        <v>43.8</v>
      </c>
      <c r="AG80" s="188">
        <f>VLOOKUP(A80,DEC2020_RESPONSERATE_COUNTY_TRA!$B$3:$AF$376, 29, FALSE)</f>
        <v>45.9</v>
      </c>
      <c r="AH80" s="188">
        <f>VLOOKUP(A80,DEC2020_RESPONSERATE_COUNTY_TRA!$B$3:$AG$376, 30, FALSE)</f>
        <v>46.3</v>
      </c>
      <c r="AI80" s="188">
        <f>VLOOKUP(A80,DEC2020_RESPONSERATE_COUNTY_TRA!$B$3:$AF$376, 31, FALSE)</f>
        <v>46.5</v>
      </c>
      <c r="AJ80" s="188">
        <f>VLOOKUP(A80,DEC2020_RESPONSERATE_COUNTY_TRA!$B$3:$AG$376, 32, FALSE)</f>
        <v>46.9</v>
      </c>
      <c r="AK80" s="188">
        <f>VLOOKUP(A80,DEC2020_RESPONSERATE_COUNTY_TRA!$B$3:$CP$376, 33, FALSE)</f>
        <v>47.3</v>
      </c>
      <c r="AL80" s="188">
        <f>VLOOKUP(A80,DEC2020_RESPONSERATE_COUNTY_TRA!$B$3:$AR$376,43, FALSE)</f>
        <v>49.5</v>
      </c>
      <c r="AM80" s="188">
        <f>VLOOKUP(A80,DEC2020_RESPONSERATE_COUNTY_TRA!$B$3:$AS$376,44, FALSE)</f>
        <v>49.5</v>
      </c>
      <c r="AN80" s="188">
        <f>VLOOKUP(A80,DEC2020_RESPONSERATE_COUNTY_TRA!$B$3:$AW$376,48, FALSE)</f>
        <v>49.8</v>
      </c>
      <c r="AO80" s="188">
        <f>VLOOKUP(A80,DEC2020_RESPONSERATE_COUNTY_TRA!$B$3:$AX$376,49, FALSE)</f>
        <v>49.8</v>
      </c>
      <c r="AP80" s="188">
        <f>VLOOKUP(A80,DEC2020_RESPONSERATE_COUNTY_TRA!$B$3:$AY$376,49, FALSE)</f>
        <v>49.8</v>
      </c>
      <c r="AQ80" s="188">
        <f>VLOOKUP(A80,DEC2020_RESPONSERATE_COUNTY_TRA!$B$3:$AZ$376,50, FALSE)</f>
        <v>49.8</v>
      </c>
      <c r="AR80" s="188">
        <f>VLOOKUP(A80,DEC2020_RESPONSERATE_COUNTY_TRA!$B$3:$BA$376,51, FALSE)</f>
        <v>49.9</v>
      </c>
      <c r="AS80" s="188">
        <f>VLOOKUP(A80,DEC2020_RESPONSERATE_COUNTY_TRA!$B$3:$BB$376,53, FALSE)</f>
        <v>50</v>
      </c>
      <c r="AT80" s="188">
        <f>VLOOKUP(A80,DEC2020_RESPONSERATE_COUNTY_TRA!$B$3:$BC$376,54, FALSE)</f>
        <v>50</v>
      </c>
      <c r="AU80" s="188">
        <f>VLOOKUP(A80,DEC2020_RESPONSERATE_COUNTY_TRA!$B$3:$BD$376,55, FALSE)</f>
        <v>50.1</v>
      </c>
      <c r="AV80" s="188">
        <f>VLOOKUP(A80,DEC2020_RESPONSERATE_COUNTY_TRA!$B$3:$BE$376,56, FALSE)</f>
        <v>50.1</v>
      </c>
      <c r="AW80" s="188">
        <f>VLOOKUP(A80,DEC2020_RESPONSERATE_COUNTY_TRA!$B$3:$BF$376,57, FALSE)</f>
        <v>50.2</v>
      </c>
      <c r="AX80" s="188">
        <f>VLOOKUP(A80,DEC2020_RESPONSERATE_COUNTY_TRA!$B$3:$BG$376,58, FALSE)</f>
        <v>51.8</v>
      </c>
      <c r="AY80" s="188">
        <f>VLOOKUP(A80,DEC2020_RESPONSERATE_COUNTY_TRA!$B$3:$BH$376,59, FALSE)</f>
        <v>51.9</v>
      </c>
      <c r="AZ80" s="188">
        <f>VLOOKUP(A80,DEC2020_RESPONSERATE_COUNTY_TRA!$B$3:$BI$376,60, FALSE)</f>
        <v>52</v>
      </c>
      <c r="BA80" s="188">
        <f>VLOOKUP(A80,DEC2020_RESPONSERATE_COUNTY_TRA!$B$3:$BJ$376,61, FALSE)</f>
        <v>52</v>
      </c>
      <c r="BB80" s="188">
        <f>VLOOKUP(A80,DEC2020_RESPONSERATE_COUNTY_TRA!$B$3:$BK$376,62, FALSE)</f>
        <v>52</v>
      </c>
      <c r="BC80" s="188">
        <f>VLOOKUP(A80,DEC2020_RESPONSERATE_COUNTY_TRA!$B$3:$BL$376,63, FALSE)</f>
        <v>52.1</v>
      </c>
      <c r="BD80" s="188">
        <f>VLOOKUP(A80,DEC2020_RESPONSERATE_COUNTY_TRA!$B$3:$BM$376,64, FALSE)</f>
        <v>52.1</v>
      </c>
      <c r="BE80" s="188">
        <f>VLOOKUP(A80,DEC2020_RESPONSERATE_COUNTY_TRA!$B$3:$BN$376,65, FALSE)</f>
        <v>52.2</v>
      </c>
      <c r="BF80" s="188">
        <f>VLOOKUP(A80,DEC2020_RESPONSERATE_COUNTY_TRA!$B$3:$BO$376,66, FALSE)</f>
        <v>52.2</v>
      </c>
      <c r="BG80" s="188">
        <f>VLOOKUP(A80,DEC2020_RESPONSERATE_COUNTY_TRA!$B$3:$BP$376,67, FALSE)</f>
        <v>52.2</v>
      </c>
      <c r="BH80" s="188">
        <f>VLOOKUP(A80,DEC2020_RESPONSERATE_COUNTY_TRA!$B$3:$BQ$376,68, FALSE)</f>
        <v>52.2</v>
      </c>
      <c r="BI80" s="188">
        <f>VLOOKUP(A80,DEC2020_RESPONSERATE_COUNTY_TRA!$B$3:$BR$376,69, FALSE)</f>
        <v>52.2</v>
      </c>
      <c r="BJ80" s="188">
        <f>VLOOKUP(A80,DEC2020_RESPONSERATE_COUNTY_TRA!$B$3:$BS$376,70, FALSE)</f>
        <v>52.3</v>
      </c>
      <c r="BK80" s="188">
        <f>VLOOKUP(A80,DEC2020_RESPONSERATE_COUNTY_TRA!$B$3:$BT$376,71, FALSE)</f>
        <v>52.3</v>
      </c>
      <c r="BL80" s="188">
        <f>VLOOKUP(A80,DEC2020_RESPONSERATE_COUNTY_TRA!$B$3:$BU$377,72, FALSE)</f>
        <v>52.4</v>
      </c>
      <c r="BM80" s="188">
        <f>VLOOKUP(A80,DEC2020_RESPONSERATE_COUNTY_TRA!$B$3:$BV$377,73, FALSE)</f>
        <v>52.4</v>
      </c>
      <c r="BN80" s="188">
        <f>VLOOKUP(A80,DEC2020_RESPONSERATE_COUNTY_TRA!$B$3:$BW$377,74, FALSE)</f>
        <v>52.4</v>
      </c>
      <c r="BO80" s="188">
        <f>VLOOKUP(A80,DEC2020_RESPONSERATE_COUNTY_TRA!$B$3:$BX$377,75, FALSE)</f>
        <v>52.4</v>
      </c>
      <c r="BP80" s="188">
        <f>VLOOKUP(A80,DEC2020_RESPONSERATE_COUNTY_TRA!$B$3:$BY$377,76, FALSE)</f>
        <v>52.5</v>
      </c>
      <c r="BQ80" s="188">
        <f>VLOOKUP(A80,DEC2020_RESPONSERATE_COUNTY_TRA!$B$3:$BZ$377,77, FALSE)</f>
        <v>52.5</v>
      </c>
      <c r="BR80" s="188">
        <f>VLOOKUP(A80,DEC2020_RESPONSERATE_COUNTY_TRA!$B$3:$CA$377,78, FALSE)</f>
        <v>52.5</v>
      </c>
      <c r="BS80" s="188">
        <f>VLOOKUP(A80,DEC2020_RESPONSERATE_COUNTY_TRA!$B$3:$CB$377,79, FALSE)</f>
        <v>52.5</v>
      </c>
      <c r="BT80" s="188">
        <f>VLOOKUP(A80,DEC2020_RESPONSERATE_COUNTY_TRA!$B$3:$CC$377,80, FALSE)</f>
        <v>52.6</v>
      </c>
      <c r="BU80" s="188">
        <f>VLOOKUP(A80,DEC2020_RESPONSERATE_COUNTY_TRA!$B$3:$CD$377,81, FALSE)</f>
        <v>52.6</v>
      </c>
      <c r="BV80" s="188">
        <f>VLOOKUP(A80,DEC2020_RESPONSERATE_COUNTY_TRA!$B$3:$CE$377,82, FALSE)</f>
        <v>52.7</v>
      </c>
      <c r="BW80" s="188">
        <f>VLOOKUP(A80,DEC2020_RESPONSERATE_COUNTY_TRA!$B$3:$CF$377,83, FALSE)</f>
        <v>52.7</v>
      </c>
      <c r="BX80" s="188">
        <f>VLOOKUP(A80,DEC2020_RESPONSERATE_COUNTY_TRA!$B$3:$CG$377,84, FALSE)</f>
        <v>52.8</v>
      </c>
      <c r="BY80" s="188">
        <f>VLOOKUP(A80,DEC2020_RESPONSERATE_COUNTY_TRA!$B$3:$CH$377,85, FALSE)</f>
        <v>52.8</v>
      </c>
      <c r="BZ80" s="188">
        <f>VLOOKUP(A80,DEC2020_RESPONSERATE_COUNTY_TRA!$B$3:$CI$377,85, FALSE)</f>
        <v>52.8</v>
      </c>
      <c r="CA80" s="188">
        <f>VLOOKUP(A80,DEC2020_RESPONSERATE_COUNTY_TRA!$B$3:$CJ$377,86, FALSE)</f>
        <v>52.9</v>
      </c>
      <c r="CB80" s="188">
        <f>VLOOKUP(A80,DEC2020_RESPONSERATE_COUNTY_TRA!$B$3:$CK$377,87, FALSE)</f>
        <v>53</v>
      </c>
      <c r="CC80" s="188">
        <f t="shared" si="4"/>
        <v>0</v>
      </c>
      <c r="CD80" s="41">
        <f t="shared" si="5"/>
        <v>4</v>
      </c>
    </row>
    <row r="81" spans="1:82" ht="28.8" x14ac:dyDescent="0.3">
      <c r="A81" s="16" t="s">
        <v>531</v>
      </c>
      <c r="B81" s="16">
        <v>30029000101</v>
      </c>
      <c r="C81" s="17" t="s">
        <v>943</v>
      </c>
      <c r="D81" s="17" t="s">
        <v>1281</v>
      </c>
      <c r="E81" s="17"/>
      <c r="F81" s="95" t="s">
        <v>1101</v>
      </c>
      <c r="G81" s="95" t="s">
        <v>1101</v>
      </c>
      <c r="H81" s="208" t="s">
        <v>1101</v>
      </c>
      <c r="I81" s="95" t="s">
        <v>1101</v>
      </c>
      <c r="J81" s="48">
        <v>87</v>
      </c>
      <c r="K81" s="18">
        <v>13</v>
      </c>
      <c r="L81" s="19">
        <f>VLOOKUP(A81,DEC2020_RESPONSERATE_COUNTY_TRA!$B$3:$I$376, 8, FALSE)</f>
        <v>5.6</v>
      </c>
      <c r="M81" s="19">
        <f>VLOOKUP(A81,DEC2020_RESPONSERATE_COUNTY_TRA!$B$3:$J$376, 9, FALSE)</f>
        <v>5.7</v>
      </c>
      <c r="N81" s="19">
        <f>VLOOKUP(A81,DEC2020_RESPONSERATE_COUNTY_TRA!$B$3:$K$376, 10, FALSE)</f>
        <v>6.3</v>
      </c>
      <c r="O81" s="19">
        <f>VLOOKUP(A81,DEC2020_RESPONSERATE_COUNTY_TRA!$B$3:$L$376, 11, FALSE)</f>
        <v>7.1</v>
      </c>
      <c r="P81" s="19">
        <f>VLOOKUP(A81,DEC2020_RESPONSERATE_COUNTY_TRA!$B$3:$M$376, 12, FALSE)</f>
        <v>8.5</v>
      </c>
      <c r="Q81" s="19">
        <f>VLOOKUP(A81,DEC2020_RESPONSERATE_COUNTY_TRA!$B$3:$N$376, 13, FALSE)</f>
        <v>9.1</v>
      </c>
      <c r="R81" s="19">
        <f>VLOOKUP(A81,DEC2020_RESPONSERATE_COUNTY_TRA!$B$3:$O$376, 14, FALSE)</f>
        <v>9.3000000000000007</v>
      </c>
      <c r="S81" s="19">
        <f>VLOOKUP(A81,DEC2020_RESPONSERATE_COUNTY_TRA!$B$3:$P$376, 15, FALSE)</f>
        <v>9.5</v>
      </c>
      <c r="T81" s="19">
        <f>VLOOKUP(A81,DEC2020_RESPONSERATE_COUNTY_TRA!$B$3:$Q$376, 16, FALSE)</f>
        <v>9.6</v>
      </c>
      <c r="U81" s="19">
        <f>VLOOKUP(A81,DEC2020_RESPONSERATE_COUNTY_TRA!$B$3:$R$376, 17, FALSE)</f>
        <v>9.9</v>
      </c>
      <c r="V81" s="19">
        <f>VLOOKUP(A81,DEC2020_RESPONSERATE_COUNTY_TRA!$B$3:$S$376, 18, FALSE)</f>
        <v>9.9</v>
      </c>
      <c r="W81" s="19">
        <f>VLOOKUP(A81,DEC2020_RESPONSERATE_COUNTY_TRA!$B$3:$T$376, 19, FALSE)</f>
        <v>10</v>
      </c>
      <c r="X81" s="19">
        <f>VLOOKUP(A81,DEC2020_RESPONSERATE_COUNTY_TRA!$B$3:$U$376, 20, FALSE)</f>
        <v>10</v>
      </c>
      <c r="Y81" s="19">
        <f>VLOOKUP(A81,DEC2020_RESPONSERATE_COUNTY_TRA!$B$3:$V$376, 21, FALSE)</f>
        <v>10.1</v>
      </c>
      <c r="Z81" s="19">
        <f>VLOOKUP(A81,DEC2020_RESPONSERATE_COUNTY_TRA!$B$3:$W$376, 22, FALSE)</f>
        <v>10.3</v>
      </c>
      <c r="AA81" s="19">
        <f>VLOOKUP(A81,DEC2020_RESPONSERATE_COUNTY_TRA!$B$3:$X$376, 23, FALSE)</f>
        <v>10.4</v>
      </c>
      <c r="AB81" s="19">
        <f>VLOOKUP(A81,DEC2020_RESPONSERATE_COUNTY_TRA!$B$3:$Y$376, 24, FALSE)</f>
        <v>10.4</v>
      </c>
      <c r="AC81" s="19">
        <f>VLOOKUP(A81,DEC2020_RESPONSERATE_COUNTY_TRA!$B$3:$Z$376, 25, FALSE)</f>
        <v>11</v>
      </c>
      <c r="AD81" s="19">
        <f>VLOOKUP(A81,DEC2020_RESPONSERATE_COUNTY_TRA!$B$3:$AC$376, 26, FALSE)</f>
        <v>11.1</v>
      </c>
      <c r="AE81" s="19">
        <f>VLOOKUP(A81,DEC2020_RESPONSERATE_COUNTY_TRA!$B$3:$AD$376, 27, FALSE)</f>
        <v>11.1</v>
      </c>
      <c r="AF81" s="19">
        <f>VLOOKUP(A81,DEC2020_RESPONSERATE_COUNTY_TRA!$B$3:$AE$376, 28, FALSE)</f>
        <v>11.2</v>
      </c>
      <c r="AG81" s="19">
        <f>VLOOKUP(A81,DEC2020_RESPONSERATE_COUNTY_TRA!$B$3:$AF$376, 29, FALSE)</f>
        <v>11.3</v>
      </c>
      <c r="AH81" s="19">
        <f>VLOOKUP(A81,DEC2020_RESPONSERATE_COUNTY_TRA!$B$3:$AG$376, 30, FALSE)</f>
        <v>11.4</v>
      </c>
      <c r="AI81" s="19">
        <f>VLOOKUP(A81,DEC2020_RESPONSERATE_COUNTY_TRA!$B$3:$AF$376, 31, FALSE)</f>
        <v>11.4</v>
      </c>
      <c r="AJ81" s="19">
        <f>VLOOKUP(A81,DEC2020_RESPONSERATE_COUNTY_TRA!$B$3:$AG$376, 32, FALSE)</f>
        <v>11.5</v>
      </c>
      <c r="AK81" s="19">
        <f>VLOOKUP(A81,DEC2020_RESPONSERATE_COUNTY_TRA!$B$3:$CP$376, 33, FALSE)</f>
        <v>11.5</v>
      </c>
      <c r="AL81" s="19">
        <f>VLOOKUP(A81,DEC2020_RESPONSERATE_COUNTY_TRA!$B$3:$AR$376,43, FALSE)</f>
        <v>12.2</v>
      </c>
      <c r="AM81" s="19">
        <f>VLOOKUP(A81,DEC2020_RESPONSERATE_COUNTY_TRA!$B$3:$AS$376,44, FALSE)</f>
        <v>12.3</v>
      </c>
      <c r="AN81" s="19">
        <f>VLOOKUP(A81,DEC2020_RESPONSERATE_COUNTY_TRA!$B$3:$AW$376,48, FALSE)</f>
        <v>12.4</v>
      </c>
      <c r="AO81" s="19">
        <f>VLOOKUP(A81,DEC2020_RESPONSERATE_COUNTY_TRA!$B$3:$AX$376,49, FALSE)</f>
        <v>12.5</v>
      </c>
      <c r="AP81" s="19">
        <f>VLOOKUP(A81,DEC2020_RESPONSERATE_COUNTY_TRA!$B$3:$AY$376,49, FALSE)</f>
        <v>12.5</v>
      </c>
      <c r="AQ81" s="19">
        <f>VLOOKUP(A81,DEC2020_RESPONSERATE_COUNTY_TRA!$B$3:$AZ$376,50, FALSE)</f>
        <v>12.6</v>
      </c>
      <c r="AR81" s="19">
        <f>VLOOKUP(A81,DEC2020_RESPONSERATE_COUNTY_TRA!$B$3:$BA$376,51, FALSE)</f>
        <v>12.6</v>
      </c>
      <c r="AS81" s="19">
        <f>VLOOKUP(A81,DEC2020_RESPONSERATE_COUNTY_TRA!$B$3:$BB$376,53, FALSE)</f>
        <v>12.6</v>
      </c>
      <c r="AT81" s="19">
        <f>VLOOKUP(A81,DEC2020_RESPONSERATE_COUNTY_TRA!$B$3:$BC$376,54, FALSE)</f>
        <v>12.6</v>
      </c>
      <c r="AU81" s="19">
        <f>VLOOKUP(A81,DEC2020_RESPONSERATE_COUNTY_TRA!$B$3:$BD$376,55, FALSE)</f>
        <v>12.6</v>
      </c>
      <c r="AV81" s="19">
        <f>VLOOKUP(A81,DEC2020_RESPONSERATE_COUNTY_TRA!$B$3:$BE$376,56, FALSE)</f>
        <v>12.6</v>
      </c>
      <c r="AW81" s="19">
        <f>VLOOKUP(A81,DEC2020_RESPONSERATE_COUNTY_TRA!$B$3:$BF$376,57, FALSE)</f>
        <v>12.6</v>
      </c>
      <c r="AX81" s="19">
        <f>VLOOKUP(A81,DEC2020_RESPONSERATE_COUNTY_TRA!$B$3:$BG$376,58, FALSE)</f>
        <v>17</v>
      </c>
      <c r="AY81" s="19">
        <f>VLOOKUP(A81,DEC2020_RESPONSERATE_COUNTY_TRA!$B$3:$BH$376,59, FALSE)</f>
        <v>17.100000000000001</v>
      </c>
      <c r="AZ81" s="19">
        <f>VLOOKUP(A81,DEC2020_RESPONSERATE_COUNTY_TRA!$B$3:$BI$376,60, FALSE)</f>
        <v>17.100000000000001</v>
      </c>
      <c r="BA81" s="19">
        <f>VLOOKUP(A81,DEC2020_RESPONSERATE_COUNTY_TRA!$B$3:$BJ$376,61, FALSE)</f>
        <v>17.100000000000001</v>
      </c>
      <c r="BB81" s="19">
        <f>VLOOKUP(A81,DEC2020_RESPONSERATE_COUNTY_TRA!$B$3:$BK$376,62, FALSE)</f>
        <v>17.3</v>
      </c>
      <c r="BC81" s="19">
        <f>VLOOKUP(A81,DEC2020_RESPONSERATE_COUNTY_TRA!$B$3:$BL$376,63, FALSE)</f>
        <v>17.3</v>
      </c>
      <c r="BD81" s="19">
        <f>VLOOKUP(A81,DEC2020_RESPONSERATE_COUNTY_TRA!$B$3:$BM$376,64, FALSE)</f>
        <v>17.3</v>
      </c>
      <c r="BE81" s="19">
        <f>VLOOKUP(A81,DEC2020_RESPONSERATE_COUNTY_TRA!$B$3:$BN$376,65, FALSE)</f>
        <v>17.3</v>
      </c>
      <c r="BF81" s="19">
        <f>VLOOKUP(A81,DEC2020_RESPONSERATE_COUNTY_TRA!$B$3:$BO$376,66, FALSE)</f>
        <v>17.3</v>
      </c>
      <c r="BG81" s="19">
        <f>VLOOKUP(A81,DEC2020_RESPONSERATE_COUNTY_TRA!$B$3:$BP$376,67, FALSE)</f>
        <v>17.399999999999999</v>
      </c>
      <c r="BH81" s="19">
        <f>VLOOKUP(A81,DEC2020_RESPONSERATE_COUNTY_TRA!$B$3:$BQ$376,68, FALSE)</f>
        <v>17.399999999999999</v>
      </c>
      <c r="BI81" s="19">
        <f>VLOOKUP(A81,DEC2020_RESPONSERATE_COUNTY_TRA!$B$3:$BR$376,69, FALSE)</f>
        <v>17.399999999999999</v>
      </c>
      <c r="BJ81" s="19">
        <f>VLOOKUP(A81,DEC2020_RESPONSERATE_COUNTY_TRA!$B$3:$BS$376,70, FALSE)</f>
        <v>17.5</v>
      </c>
      <c r="BK81" s="19">
        <f>VLOOKUP(A81,DEC2020_RESPONSERATE_COUNTY_TRA!$B$3:$BT$376,71, FALSE)</f>
        <v>17.5</v>
      </c>
      <c r="BL81" s="19">
        <f>VLOOKUP(A81,DEC2020_RESPONSERATE_COUNTY_TRA!$B$3:$BU$377,72, FALSE)</f>
        <v>17.5</v>
      </c>
      <c r="BM81" s="19">
        <f>VLOOKUP(A81,DEC2020_RESPONSERATE_COUNTY_TRA!$B$3:$BV$377,73, FALSE)</f>
        <v>17.5</v>
      </c>
      <c r="BN81" s="19">
        <f>VLOOKUP(A81,DEC2020_RESPONSERATE_COUNTY_TRA!$B$3:$BW$377,74, FALSE)</f>
        <v>17.5</v>
      </c>
      <c r="BO81" s="19">
        <f>VLOOKUP(A81,DEC2020_RESPONSERATE_COUNTY_TRA!$B$3:$BX$377,75, FALSE)</f>
        <v>17.5</v>
      </c>
      <c r="BP81" s="19">
        <f>VLOOKUP(A81,DEC2020_RESPONSERATE_COUNTY_TRA!$B$3:$BY$377,76, FALSE)</f>
        <v>17.5</v>
      </c>
      <c r="BQ81" s="19">
        <f>VLOOKUP(A81,DEC2020_RESPONSERATE_COUNTY_TRA!$B$3:$BZ$377,77, FALSE)</f>
        <v>17.5</v>
      </c>
      <c r="BR81" s="19">
        <f>VLOOKUP(A81,DEC2020_RESPONSERATE_COUNTY_TRA!$B$3:$CA$377,78, FALSE)</f>
        <v>17.5</v>
      </c>
      <c r="BS81" s="19">
        <f>VLOOKUP(A81,DEC2020_RESPONSERATE_COUNTY_TRA!$B$3:$CB$377,79, FALSE)</f>
        <v>17.5</v>
      </c>
      <c r="BT81" s="19">
        <f>VLOOKUP(A81,DEC2020_RESPONSERATE_COUNTY_TRA!$B$3:$CC$377,80, FALSE)</f>
        <v>17.5</v>
      </c>
      <c r="BU81" s="19">
        <f>VLOOKUP(A81,DEC2020_RESPONSERATE_COUNTY_TRA!$B$3:$CD$377,81, FALSE)</f>
        <v>17.5</v>
      </c>
      <c r="BV81" s="19">
        <f>VLOOKUP(A81,DEC2020_RESPONSERATE_COUNTY_TRA!$B$3:$CE$377,82, FALSE)</f>
        <v>17.5</v>
      </c>
      <c r="BW81" s="19">
        <f>VLOOKUP(A81,DEC2020_RESPONSERATE_COUNTY_TRA!$B$3:$CF$377,83, FALSE)</f>
        <v>17.5</v>
      </c>
      <c r="BX81" s="19">
        <f>VLOOKUP(A81,DEC2020_RESPONSERATE_COUNTY_TRA!$B$3:$CG$377,84, FALSE)</f>
        <v>17.7</v>
      </c>
      <c r="BY81" s="19">
        <f>VLOOKUP(A81,DEC2020_RESPONSERATE_COUNTY_TRA!$B$3:$CH$377,85, FALSE)</f>
        <v>17.8</v>
      </c>
      <c r="BZ81" s="19">
        <f>VLOOKUP(A81,DEC2020_RESPONSERATE_COUNTY_TRA!$B$3:$CI$377,85, FALSE)</f>
        <v>17.8</v>
      </c>
      <c r="CA81" s="19">
        <f>VLOOKUP(A81,DEC2020_RESPONSERATE_COUNTY_TRA!$B$3:$CJ$377,86, FALSE)</f>
        <v>17.899999999999999</v>
      </c>
      <c r="CB81" s="19">
        <f>VLOOKUP(A81,DEC2020_RESPONSERATE_COUNTY_TRA!$B$3:$CK$377,87, FALSE)</f>
        <v>18</v>
      </c>
      <c r="CC81" s="19">
        <f t="shared" si="4"/>
        <v>0</v>
      </c>
      <c r="CD81" s="41">
        <f t="shared" si="5"/>
        <v>1</v>
      </c>
    </row>
    <row r="82" spans="1:82" ht="28.8" x14ac:dyDescent="0.3">
      <c r="A82" s="5" t="s">
        <v>533</v>
      </c>
      <c r="B82" s="5">
        <v>30029000102</v>
      </c>
      <c r="C82" s="181" t="s">
        <v>944</v>
      </c>
      <c r="D82" s="190" t="s">
        <v>1282</v>
      </c>
      <c r="F82" s="94" t="s">
        <v>1101</v>
      </c>
      <c r="G82" s="94" t="s">
        <v>1101</v>
      </c>
      <c r="H82" s="209" t="s">
        <v>1101</v>
      </c>
      <c r="I82" s="94" t="s">
        <v>1101</v>
      </c>
      <c r="J82" s="47">
        <v>87</v>
      </c>
      <c r="K82" s="11">
        <v>13</v>
      </c>
      <c r="L82">
        <f>VLOOKUP(A82,DEC2020_RESPONSERATE_COUNTY_TRA!$B$3:$I$376, 8, FALSE)</f>
        <v>1.4</v>
      </c>
      <c r="M82">
        <f>VLOOKUP(A82,DEC2020_RESPONSERATE_COUNTY_TRA!$B$3:$J$376, 9, FALSE)</f>
        <v>1.8</v>
      </c>
      <c r="N82">
        <f>VLOOKUP(A82,DEC2020_RESPONSERATE_COUNTY_TRA!$B$3:$K$376, 10, FALSE)</f>
        <v>2.2999999999999998</v>
      </c>
      <c r="O82">
        <f>VLOOKUP(A82,DEC2020_RESPONSERATE_COUNTY_TRA!$B$3:$L$376, 11, FALSE)</f>
        <v>3.7</v>
      </c>
      <c r="P82">
        <f>VLOOKUP(A82,DEC2020_RESPONSERATE_COUNTY_TRA!$B$3:$M$376, 12, FALSE)</f>
        <v>5.7</v>
      </c>
      <c r="Q82" s="61">
        <f>VLOOKUP(A82,DEC2020_RESPONSERATE_COUNTY_TRA!$B$3:$N$376, 13, FALSE)</f>
        <v>6.2</v>
      </c>
      <c r="R82">
        <f>VLOOKUP(A82,DEC2020_RESPONSERATE_COUNTY_TRA!$B$3:$O$376, 14, FALSE)</f>
        <v>6.5</v>
      </c>
      <c r="S82">
        <f>VLOOKUP(A82,DEC2020_RESPONSERATE_COUNTY_TRA!$B$3:$P$376, 15, FALSE)</f>
        <v>6.6</v>
      </c>
      <c r="T82">
        <f>VLOOKUP(A82,DEC2020_RESPONSERATE_COUNTY_TRA!$B$3:$Q$376, 16, FALSE)</f>
        <v>6.8</v>
      </c>
      <c r="U82" s="61">
        <f>VLOOKUP(A82,DEC2020_RESPONSERATE_COUNTY_TRA!$B$3:$R$376, 17, FALSE)</f>
        <v>7.3</v>
      </c>
      <c r="V82" s="61">
        <f>VLOOKUP(A82,DEC2020_RESPONSERATE_COUNTY_TRA!$B$3:$S$376, 18, FALSE)</f>
        <v>7.4</v>
      </c>
      <c r="W82" s="61">
        <f>VLOOKUP(A82,DEC2020_RESPONSERATE_COUNTY_TRA!$B$3:$T$376, 19, FALSE)</f>
        <v>7.6</v>
      </c>
      <c r="X82" s="61">
        <f>VLOOKUP(A82,DEC2020_RESPONSERATE_COUNTY_TRA!$B$3:$U$376, 20, FALSE)</f>
        <v>7.9</v>
      </c>
      <c r="Y82" s="61">
        <f>VLOOKUP(A82,DEC2020_RESPONSERATE_COUNTY_TRA!$B$3:$V$376, 21, FALSE)</f>
        <v>8</v>
      </c>
      <c r="Z82" s="61">
        <f>VLOOKUP(A82,DEC2020_RESPONSERATE_COUNTY_TRA!$B$3:$W$376, 22, FALSE)</f>
        <v>8.1999999999999993</v>
      </c>
      <c r="AA82" s="61">
        <f>VLOOKUP(A82,DEC2020_RESPONSERATE_COUNTY_TRA!$B$3:$X$376, 23, FALSE)</f>
        <v>8.1999999999999993</v>
      </c>
      <c r="AB82" s="61">
        <f>VLOOKUP(A82,DEC2020_RESPONSERATE_COUNTY_TRA!$B$3:$Y$376, 24, FALSE)</f>
        <v>8.1999999999999993</v>
      </c>
      <c r="AC82" s="61">
        <f>VLOOKUP(A82,DEC2020_RESPONSERATE_COUNTY_TRA!$B$3:$Z$376, 25, FALSE)</f>
        <v>8.6999999999999993</v>
      </c>
      <c r="AD82" s="61">
        <f>VLOOKUP(A82,DEC2020_RESPONSERATE_COUNTY_TRA!$B$3:$AC$376, 26, FALSE)</f>
        <v>8.8000000000000007</v>
      </c>
      <c r="AE82" s="188">
        <f>VLOOKUP(A82,DEC2020_RESPONSERATE_COUNTY_TRA!$B$3:$AD$376, 27, FALSE)</f>
        <v>8.9</v>
      </c>
      <c r="AF82" s="188">
        <f>VLOOKUP(A82,DEC2020_RESPONSERATE_COUNTY_TRA!$B$3:$AE$376, 28, FALSE)</f>
        <v>9</v>
      </c>
      <c r="AG82" s="188">
        <f>VLOOKUP(A82,DEC2020_RESPONSERATE_COUNTY_TRA!$B$3:$AF$376, 29, FALSE)</f>
        <v>9.1999999999999993</v>
      </c>
      <c r="AH82" s="188">
        <f>VLOOKUP(A82,DEC2020_RESPONSERATE_COUNTY_TRA!$B$3:$AG$376, 30, FALSE)</f>
        <v>9.3000000000000007</v>
      </c>
      <c r="AI82" s="188">
        <f>VLOOKUP(A82,DEC2020_RESPONSERATE_COUNTY_TRA!$B$3:$AF$376, 31, FALSE)</f>
        <v>9.4</v>
      </c>
      <c r="AJ82" s="188">
        <f>VLOOKUP(A82,DEC2020_RESPONSERATE_COUNTY_TRA!$B$3:$AG$376, 32, FALSE)</f>
        <v>9.4</v>
      </c>
      <c r="AK82" s="188">
        <f>VLOOKUP(A82,DEC2020_RESPONSERATE_COUNTY_TRA!$B$3:$CP$376, 33, FALSE)</f>
        <v>9.4</v>
      </c>
      <c r="AL82" s="188">
        <f>VLOOKUP(A82,DEC2020_RESPONSERATE_COUNTY_TRA!$B$3:$AR$376,43, FALSE)</f>
        <v>10</v>
      </c>
      <c r="AM82" s="188">
        <f>VLOOKUP(A82,DEC2020_RESPONSERATE_COUNTY_TRA!$B$3:$AS$376,44, FALSE)</f>
        <v>10</v>
      </c>
      <c r="AN82" s="188">
        <f>VLOOKUP(A82,DEC2020_RESPONSERATE_COUNTY_TRA!$B$3:$AW$376,48, FALSE)</f>
        <v>10.1</v>
      </c>
      <c r="AO82" s="188">
        <f>VLOOKUP(A82,DEC2020_RESPONSERATE_COUNTY_TRA!$B$3:$AX$376,49, FALSE)</f>
        <v>10.1</v>
      </c>
      <c r="AP82" s="188">
        <f>VLOOKUP(A82,DEC2020_RESPONSERATE_COUNTY_TRA!$B$3:$AY$376,49, FALSE)</f>
        <v>10.1</v>
      </c>
      <c r="AQ82" s="188">
        <f>VLOOKUP(A82,DEC2020_RESPONSERATE_COUNTY_TRA!$B$3:$AZ$376,50, FALSE)</f>
        <v>10.1</v>
      </c>
      <c r="AR82" s="188">
        <f>VLOOKUP(A82,DEC2020_RESPONSERATE_COUNTY_TRA!$B$3:$BA$376,51, FALSE)</f>
        <v>10.1</v>
      </c>
      <c r="AS82" s="188">
        <f>VLOOKUP(A82,DEC2020_RESPONSERATE_COUNTY_TRA!$B$3:$BB$376,53, FALSE)</f>
        <v>10.1</v>
      </c>
      <c r="AT82" s="188">
        <f>VLOOKUP(A82,DEC2020_RESPONSERATE_COUNTY_TRA!$B$3:$BC$376,54, FALSE)</f>
        <v>10.1</v>
      </c>
      <c r="AU82" s="188">
        <f>VLOOKUP(A82,DEC2020_RESPONSERATE_COUNTY_TRA!$B$3:$BD$376,55, FALSE)</f>
        <v>10.1</v>
      </c>
      <c r="AV82" s="188">
        <f>VLOOKUP(A82,DEC2020_RESPONSERATE_COUNTY_TRA!$B$3:$BE$376,56, FALSE)</f>
        <v>10.1</v>
      </c>
      <c r="AW82" s="188">
        <f>VLOOKUP(A82,DEC2020_RESPONSERATE_COUNTY_TRA!$B$3:$BF$376,57, FALSE)</f>
        <v>10.1</v>
      </c>
      <c r="AX82" s="188">
        <f>VLOOKUP(A82,DEC2020_RESPONSERATE_COUNTY_TRA!$B$3:$BG$376,58, FALSE)</f>
        <v>20.9</v>
      </c>
      <c r="AY82" s="188">
        <f>VLOOKUP(A82,DEC2020_RESPONSERATE_COUNTY_TRA!$B$3:$BH$376,59, FALSE)</f>
        <v>20.9</v>
      </c>
      <c r="AZ82" s="188">
        <f>VLOOKUP(A82,DEC2020_RESPONSERATE_COUNTY_TRA!$B$3:$BI$376,60, FALSE)</f>
        <v>21.3</v>
      </c>
      <c r="BA82" s="188">
        <f>VLOOKUP(A82,DEC2020_RESPONSERATE_COUNTY_TRA!$B$3:$BJ$376,61, FALSE)</f>
        <v>21.4</v>
      </c>
      <c r="BB82" s="188">
        <f>VLOOKUP(A82,DEC2020_RESPONSERATE_COUNTY_TRA!$B$3:$BK$376,62, FALSE)</f>
        <v>21.5</v>
      </c>
      <c r="BC82" s="188">
        <f>VLOOKUP(A82,DEC2020_RESPONSERATE_COUNTY_TRA!$B$3:$BL$376,63, FALSE)</f>
        <v>21.6</v>
      </c>
      <c r="BD82" s="188">
        <f>VLOOKUP(A82,DEC2020_RESPONSERATE_COUNTY_TRA!$B$3:$BM$376,64, FALSE)</f>
        <v>21.7</v>
      </c>
      <c r="BE82" s="188">
        <f>VLOOKUP(A82,DEC2020_RESPONSERATE_COUNTY_TRA!$B$3:$BN$376,65, FALSE)</f>
        <v>21.8</v>
      </c>
      <c r="BF82" s="188">
        <f>VLOOKUP(A82,DEC2020_RESPONSERATE_COUNTY_TRA!$B$3:$BO$376,66, FALSE)</f>
        <v>21.8</v>
      </c>
      <c r="BG82" s="188">
        <f>VLOOKUP(A82,DEC2020_RESPONSERATE_COUNTY_TRA!$B$3:$BP$376,67, FALSE)</f>
        <v>21.9</v>
      </c>
      <c r="BH82" s="188">
        <f>VLOOKUP(A82,DEC2020_RESPONSERATE_COUNTY_TRA!$B$3:$BQ$376,68, FALSE)</f>
        <v>21.9</v>
      </c>
      <c r="BI82" s="188">
        <f>VLOOKUP(A82,DEC2020_RESPONSERATE_COUNTY_TRA!$B$3:$BR$376,69, FALSE)</f>
        <v>21.9</v>
      </c>
      <c r="BJ82" s="188">
        <f>VLOOKUP(A82,DEC2020_RESPONSERATE_COUNTY_TRA!$B$3:$BS$376,70, FALSE)</f>
        <v>21.9</v>
      </c>
      <c r="BK82" s="188">
        <f>VLOOKUP(A82,DEC2020_RESPONSERATE_COUNTY_TRA!$B$3:$BT$376,71, FALSE)</f>
        <v>21.9</v>
      </c>
      <c r="BL82" s="188">
        <f>VLOOKUP(A82,DEC2020_RESPONSERATE_COUNTY_TRA!$B$3:$BU$377,72, FALSE)</f>
        <v>22.1</v>
      </c>
      <c r="BM82" s="188">
        <f>VLOOKUP(A82,DEC2020_RESPONSERATE_COUNTY_TRA!$B$3:$BV$377,73, FALSE)</f>
        <v>22.1</v>
      </c>
      <c r="BN82" s="188">
        <f>VLOOKUP(A82,DEC2020_RESPONSERATE_COUNTY_TRA!$B$3:$BW$377,74, FALSE)</f>
        <v>22.2</v>
      </c>
      <c r="BO82" s="188">
        <f>VLOOKUP(A82,DEC2020_RESPONSERATE_COUNTY_TRA!$B$3:$BX$377,75, FALSE)</f>
        <v>22.3</v>
      </c>
      <c r="BP82" s="188">
        <f>VLOOKUP(A82,DEC2020_RESPONSERATE_COUNTY_TRA!$B$3:$BY$377,76, FALSE)</f>
        <v>22.3</v>
      </c>
      <c r="BQ82" s="188">
        <f>VLOOKUP(A82,DEC2020_RESPONSERATE_COUNTY_TRA!$B$3:$BZ$377,77, FALSE)</f>
        <v>22.3</v>
      </c>
      <c r="BR82" s="188">
        <f>VLOOKUP(A82,DEC2020_RESPONSERATE_COUNTY_TRA!$B$3:$CA$377,78, FALSE)</f>
        <v>22.3</v>
      </c>
      <c r="BS82" s="188">
        <f>VLOOKUP(A82,DEC2020_RESPONSERATE_COUNTY_TRA!$B$3:$CB$377,79, FALSE)</f>
        <v>22.4</v>
      </c>
      <c r="BT82" s="188">
        <f>VLOOKUP(A82,DEC2020_RESPONSERATE_COUNTY_TRA!$B$3:$CC$377,80, FALSE)</f>
        <v>22.4</v>
      </c>
      <c r="BU82" s="188">
        <f>VLOOKUP(A82,DEC2020_RESPONSERATE_COUNTY_TRA!$B$3:$CD$377,81, FALSE)</f>
        <v>22.5</v>
      </c>
      <c r="BV82" s="188">
        <f>VLOOKUP(A82,DEC2020_RESPONSERATE_COUNTY_TRA!$B$3:$CE$377,82, FALSE)</f>
        <v>22.5</v>
      </c>
      <c r="BW82" s="188">
        <f>VLOOKUP(A82,DEC2020_RESPONSERATE_COUNTY_TRA!$B$3:$CF$377,83, FALSE)</f>
        <v>22.6</v>
      </c>
      <c r="BX82" s="188">
        <f>VLOOKUP(A82,DEC2020_RESPONSERATE_COUNTY_TRA!$B$3:$CG$377,84, FALSE)</f>
        <v>22.7</v>
      </c>
      <c r="BY82" s="188">
        <f>VLOOKUP(A82,DEC2020_RESPONSERATE_COUNTY_TRA!$B$3:$CH$377,85, FALSE)</f>
        <v>22.8</v>
      </c>
      <c r="BZ82" s="188">
        <f>VLOOKUP(A82,DEC2020_RESPONSERATE_COUNTY_TRA!$B$3:$CI$377,85, FALSE)</f>
        <v>22.8</v>
      </c>
      <c r="CA82" s="188">
        <f>VLOOKUP(A82,DEC2020_RESPONSERATE_COUNTY_TRA!$B$3:$CJ$377,86, FALSE)</f>
        <v>22.9</v>
      </c>
      <c r="CB82" s="188">
        <f>VLOOKUP(A82,DEC2020_RESPONSERATE_COUNTY_TRA!$B$3:$CK$377,87, FALSE)</f>
        <v>22.9</v>
      </c>
      <c r="CC82" s="188">
        <f t="shared" si="4"/>
        <v>0</v>
      </c>
      <c r="CD82" s="41">
        <f t="shared" si="5"/>
        <v>2</v>
      </c>
    </row>
    <row r="83" spans="1:82" ht="28.8" x14ac:dyDescent="0.3">
      <c r="A83" s="16" t="s">
        <v>267</v>
      </c>
      <c r="B83" s="16">
        <v>30029000201</v>
      </c>
      <c r="C83" s="17" t="s">
        <v>945</v>
      </c>
      <c r="D83" s="17">
        <v>59912</v>
      </c>
      <c r="E83" s="17"/>
      <c r="F83" s="95">
        <v>2328</v>
      </c>
      <c r="G83" s="103">
        <v>0.16323731138545952</v>
      </c>
      <c r="H83" s="205">
        <v>2.7100799376096704E-2</v>
      </c>
      <c r="I83" s="193">
        <v>44.2</v>
      </c>
      <c r="J83" s="18">
        <v>6.9</v>
      </c>
      <c r="K83" s="18">
        <f>100-J83</f>
        <v>93.1</v>
      </c>
      <c r="L83" s="19">
        <f>VLOOKUP(A83,DEC2020_RESPONSERATE_COUNTY_TRA!$B$3:$I$376, 8, FALSE)</f>
        <v>23</v>
      </c>
      <c r="M83" s="19">
        <f>VLOOKUP(A83,DEC2020_RESPONSERATE_COUNTY_TRA!$B$3:$J$376, 9, FALSE)</f>
        <v>23.7</v>
      </c>
      <c r="N83" s="19">
        <f>VLOOKUP(A83,DEC2020_RESPONSERATE_COUNTY_TRA!$B$3:$K$376, 10, FALSE)</f>
        <v>25.1</v>
      </c>
      <c r="O83" s="19">
        <f>VLOOKUP(A83,DEC2020_RESPONSERATE_COUNTY_TRA!$B$3:$L$376, 11, FALSE)</f>
        <v>26.9</v>
      </c>
      <c r="P83" s="19">
        <f>VLOOKUP(A83,DEC2020_RESPONSERATE_COUNTY_TRA!$B$3:$M$376, 12, FALSE)</f>
        <v>30.4</v>
      </c>
      <c r="Q83" s="19">
        <f>VLOOKUP(A83,DEC2020_RESPONSERATE_COUNTY_TRA!$B$3:$N$376, 13, FALSE)</f>
        <v>31.1</v>
      </c>
      <c r="R83" s="19">
        <f>VLOOKUP(A83,DEC2020_RESPONSERATE_COUNTY_TRA!$B$3:$O$376, 14, FALSE)</f>
        <v>31.7</v>
      </c>
      <c r="S83" s="19">
        <f>VLOOKUP(A83,DEC2020_RESPONSERATE_COUNTY_TRA!$B$3:$P$376, 15, FALSE)</f>
        <v>32</v>
      </c>
      <c r="T83" s="19">
        <f>VLOOKUP(A83,DEC2020_RESPONSERATE_COUNTY_TRA!$B$3:$Q$376, 16, FALSE)</f>
        <v>32.4</v>
      </c>
      <c r="U83" s="19">
        <f>VLOOKUP(A83,DEC2020_RESPONSERATE_COUNTY_TRA!$B$3:$R$376, 17, FALSE)</f>
        <v>33.299999999999997</v>
      </c>
      <c r="V83" s="19">
        <f>VLOOKUP(A83,DEC2020_RESPONSERATE_COUNTY_TRA!$B$3:$S$376, 18, FALSE)</f>
        <v>33.4</v>
      </c>
      <c r="W83" s="19">
        <f>VLOOKUP(A83,DEC2020_RESPONSERATE_COUNTY_TRA!$B$3:$T$376, 19, FALSE)</f>
        <v>33.799999999999997</v>
      </c>
      <c r="X83" s="19">
        <f>VLOOKUP(A83,DEC2020_RESPONSERATE_COUNTY_TRA!$B$3:$U$376, 20, FALSE)</f>
        <v>33.9</v>
      </c>
      <c r="Y83" s="19">
        <f>VLOOKUP(A83,DEC2020_RESPONSERATE_COUNTY_TRA!$B$3:$V$376, 21, FALSE)</f>
        <v>34.299999999999997</v>
      </c>
      <c r="Z83" s="19">
        <f>VLOOKUP(A83,DEC2020_RESPONSERATE_COUNTY_TRA!$B$3:$W$376, 22, FALSE)</f>
        <v>34.6</v>
      </c>
      <c r="AA83" s="19">
        <f>VLOOKUP(A83,DEC2020_RESPONSERATE_COUNTY_TRA!$B$3:$X$376, 23, FALSE)</f>
        <v>34.799999999999997</v>
      </c>
      <c r="AB83" s="19">
        <f>VLOOKUP(A83,DEC2020_RESPONSERATE_COUNTY_TRA!$B$3:$Y$376, 24, FALSE)</f>
        <v>35</v>
      </c>
      <c r="AC83" s="19">
        <f>VLOOKUP(A83,DEC2020_RESPONSERATE_COUNTY_TRA!$B$3:$Z$376, 25, FALSE)</f>
        <v>36.4</v>
      </c>
      <c r="AD83" s="19">
        <f>VLOOKUP(A83,DEC2020_RESPONSERATE_COUNTY_TRA!$B$3:$AC$376, 26, FALSE)</f>
        <v>36.6</v>
      </c>
      <c r="AE83" s="19">
        <f>VLOOKUP(A83,DEC2020_RESPONSERATE_COUNTY_TRA!$B$3:$AD$376, 27, FALSE)</f>
        <v>36.799999999999997</v>
      </c>
      <c r="AF83" s="19">
        <f>VLOOKUP(A83,DEC2020_RESPONSERATE_COUNTY_TRA!$B$3:$AE$376, 28, FALSE)</f>
        <v>37.200000000000003</v>
      </c>
      <c r="AG83" s="19">
        <f>VLOOKUP(A83,DEC2020_RESPONSERATE_COUNTY_TRA!$B$3:$AF$376, 29, FALSE)</f>
        <v>39.4</v>
      </c>
      <c r="AH83" s="19">
        <f>VLOOKUP(A83,DEC2020_RESPONSERATE_COUNTY_TRA!$B$3:$AG$376, 30, FALSE)</f>
        <v>39.700000000000003</v>
      </c>
      <c r="AI83" s="19">
        <f>VLOOKUP(A83,DEC2020_RESPONSERATE_COUNTY_TRA!$B$3:$AF$376, 31, FALSE)</f>
        <v>40</v>
      </c>
      <c r="AJ83" s="19">
        <f>VLOOKUP(A83,DEC2020_RESPONSERATE_COUNTY_TRA!$B$3:$AG$376, 32, FALSE)</f>
        <v>40.4</v>
      </c>
      <c r="AK83" s="19">
        <f>VLOOKUP(A83,DEC2020_RESPONSERATE_COUNTY_TRA!$B$3:$CP$376, 33, FALSE)</f>
        <v>40.700000000000003</v>
      </c>
      <c r="AL83" s="19">
        <f>VLOOKUP(A83,DEC2020_RESPONSERATE_COUNTY_TRA!$B$3:$AR$376,43, FALSE)</f>
        <v>42.8</v>
      </c>
      <c r="AM83" s="19">
        <f>VLOOKUP(A83,DEC2020_RESPONSERATE_COUNTY_TRA!$B$3:$AS$376,44, FALSE)</f>
        <v>42.8</v>
      </c>
      <c r="AN83" s="19">
        <f>VLOOKUP(A83,DEC2020_RESPONSERATE_COUNTY_TRA!$B$3:$AW$376,48, FALSE)</f>
        <v>43.1</v>
      </c>
      <c r="AO83" s="19">
        <f>VLOOKUP(A83,DEC2020_RESPONSERATE_COUNTY_TRA!$B$3:$AX$376,49, FALSE)</f>
        <v>43.1</v>
      </c>
      <c r="AP83" s="19">
        <f>VLOOKUP(A83,DEC2020_RESPONSERATE_COUNTY_TRA!$B$3:$AY$376,49, FALSE)</f>
        <v>43.1</v>
      </c>
      <c r="AQ83" s="19">
        <f>VLOOKUP(A83,DEC2020_RESPONSERATE_COUNTY_TRA!$B$3:$AZ$376,50, FALSE)</f>
        <v>43.1</v>
      </c>
      <c r="AR83" s="19">
        <f>VLOOKUP(A83,DEC2020_RESPONSERATE_COUNTY_TRA!$B$3:$BA$376,51, FALSE)</f>
        <v>43.1</v>
      </c>
      <c r="AS83" s="19">
        <f>VLOOKUP(A83,DEC2020_RESPONSERATE_COUNTY_TRA!$B$3:$BB$376,53, FALSE)</f>
        <v>43.2</v>
      </c>
      <c r="AT83" s="19">
        <f>VLOOKUP(A83,DEC2020_RESPONSERATE_COUNTY_TRA!$B$3:$BC$376,54, FALSE)</f>
        <v>43.2</v>
      </c>
      <c r="AU83" s="19">
        <f>VLOOKUP(A83,DEC2020_RESPONSERATE_COUNTY_TRA!$B$3:$BD$376,55, FALSE)</f>
        <v>43.3</v>
      </c>
      <c r="AV83" s="19">
        <f>VLOOKUP(A83,DEC2020_RESPONSERATE_COUNTY_TRA!$B$3:$BE$376,56, FALSE)</f>
        <v>43.3</v>
      </c>
      <c r="AW83" s="19">
        <f>VLOOKUP(A83,DEC2020_RESPONSERATE_COUNTY_TRA!$B$3:$BF$376,57, FALSE)</f>
        <v>43.3</v>
      </c>
      <c r="AX83" s="19">
        <f>VLOOKUP(A83,DEC2020_RESPONSERATE_COUNTY_TRA!$B$3:$BG$376,58, FALSE)</f>
        <v>43.9</v>
      </c>
      <c r="AY83" s="19">
        <f>VLOOKUP(A83,DEC2020_RESPONSERATE_COUNTY_TRA!$B$3:$BH$376,59, FALSE)</f>
        <v>43.9</v>
      </c>
      <c r="AZ83" s="19">
        <f>VLOOKUP(A83,DEC2020_RESPONSERATE_COUNTY_TRA!$B$3:$BI$376,60, FALSE)</f>
        <v>44</v>
      </c>
      <c r="BA83" s="19">
        <f>VLOOKUP(A83,DEC2020_RESPONSERATE_COUNTY_TRA!$B$3:$BJ$376,61, FALSE)</f>
        <v>44.1</v>
      </c>
      <c r="BB83" s="19">
        <f>VLOOKUP(A83,DEC2020_RESPONSERATE_COUNTY_TRA!$B$3:$BK$376,62, FALSE)</f>
        <v>44.1</v>
      </c>
      <c r="BC83" s="19">
        <f>VLOOKUP(A83,DEC2020_RESPONSERATE_COUNTY_TRA!$B$3:$BL$376,63, FALSE)</f>
        <v>44.2</v>
      </c>
      <c r="BD83" s="19">
        <f>VLOOKUP(A83,DEC2020_RESPONSERATE_COUNTY_TRA!$B$3:$BM$376,64, FALSE)</f>
        <v>44.2</v>
      </c>
      <c r="BE83" s="19">
        <f>VLOOKUP(A83,DEC2020_RESPONSERATE_COUNTY_TRA!$B$3:$BN$376,65, FALSE)</f>
        <v>44.3</v>
      </c>
      <c r="BF83" s="19">
        <f>VLOOKUP(A83,DEC2020_RESPONSERATE_COUNTY_TRA!$B$3:$BO$376,66, FALSE)</f>
        <v>44.3</v>
      </c>
      <c r="BG83" s="19">
        <f>VLOOKUP(A83,DEC2020_RESPONSERATE_COUNTY_TRA!$B$3:$BP$376,67, FALSE)</f>
        <v>44.4</v>
      </c>
      <c r="BH83" s="19">
        <f>VLOOKUP(A83,DEC2020_RESPONSERATE_COUNTY_TRA!$B$3:$BQ$376,68, FALSE)</f>
        <v>44.4</v>
      </c>
      <c r="BI83" s="19">
        <f>VLOOKUP(A83,DEC2020_RESPONSERATE_COUNTY_TRA!$B$3:$BR$376,69, FALSE)</f>
        <v>44.4</v>
      </c>
      <c r="BJ83" s="19">
        <f>VLOOKUP(A83,DEC2020_RESPONSERATE_COUNTY_TRA!$B$3:$BS$376,70, FALSE)</f>
        <v>44.5</v>
      </c>
      <c r="BK83" s="19">
        <f>VLOOKUP(A83,DEC2020_RESPONSERATE_COUNTY_TRA!$B$3:$BT$376,71, FALSE)</f>
        <v>44.6</v>
      </c>
      <c r="BL83" s="19">
        <f>VLOOKUP(A83,DEC2020_RESPONSERATE_COUNTY_TRA!$B$3:$BU$377,72, FALSE)</f>
        <v>44.6</v>
      </c>
      <c r="BM83" s="19">
        <f>VLOOKUP(A83,DEC2020_RESPONSERATE_COUNTY_TRA!$B$3:$BV$377,73, FALSE)</f>
        <v>44.6</v>
      </c>
      <c r="BN83" s="19">
        <f>VLOOKUP(A83,DEC2020_RESPONSERATE_COUNTY_TRA!$B$3:$BW$377,74, FALSE)</f>
        <v>44.6</v>
      </c>
      <c r="BO83" s="19">
        <f>VLOOKUP(A83,DEC2020_RESPONSERATE_COUNTY_TRA!$B$3:$BX$377,75, FALSE)</f>
        <v>44.6</v>
      </c>
      <c r="BP83" s="19">
        <f>VLOOKUP(A83,DEC2020_RESPONSERATE_COUNTY_TRA!$B$3:$BY$377,76, FALSE)</f>
        <v>44.6</v>
      </c>
      <c r="BQ83" s="19">
        <f>VLOOKUP(A83,DEC2020_RESPONSERATE_COUNTY_TRA!$B$3:$BZ$377,77, FALSE)</f>
        <v>44.6</v>
      </c>
      <c r="BR83" s="19">
        <f>VLOOKUP(A83,DEC2020_RESPONSERATE_COUNTY_TRA!$B$3:$CA$377,78, FALSE)</f>
        <v>44.7</v>
      </c>
      <c r="BS83" s="19">
        <f>VLOOKUP(A83,DEC2020_RESPONSERATE_COUNTY_TRA!$B$3:$CB$377,79, FALSE)</f>
        <v>44.7</v>
      </c>
      <c r="BT83" s="19">
        <f>VLOOKUP(A83,DEC2020_RESPONSERATE_COUNTY_TRA!$B$3:$CC$377,80, FALSE)</f>
        <v>44.7</v>
      </c>
      <c r="BU83" s="19">
        <f>VLOOKUP(A83,DEC2020_RESPONSERATE_COUNTY_TRA!$B$3:$CD$377,81, FALSE)</f>
        <v>44.8</v>
      </c>
      <c r="BV83" s="19">
        <f>VLOOKUP(A83,DEC2020_RESPONSERATE_COUNTY_TRA!$B$3:$CE$377,82, FALSE)</f>
        <v>45</v>
      </c>
      <c r="BW83" s="19">
        <f>VLOOKUP(A83,DEC2020_RESPONSERATE_COUNTY_TRA!$B$3:$CF$377,83, FALSE)</f>
        <v>45.1</v>
      </c>
      <c r="BX83" s="19">
        <f>VLOOKUP(A83,DEC2020_RESPONSERATE_COUNTY_TRA!$B$3:$CG$377,84, FALSE)</f>
        <v>45.1</v>
      </c>
      <c r="BY83" s="19">
        <f>VLOOKUP(A83,DEC2020_RESPONSERATE_COUNTY_TRA!$B$3:$CH$377,85, FALSE)</f>
        <v>45.2</v>
      </c>
      <c r="BZ83" s="19">
        <f>VLOOKUP(A83,DEC2020_RESPONSERATE_COUNTY_TRA!$B$3:$CI$377,85, FALSE)</f>
        <v>45.2</v>
      </c>
      <c r="CA83" s="19">
        <f>VLOOKUP(A83,DEC2020_RESPONSERATE_COUNTY_TRA!$B$3:$CJ$377,86, FALSE)</f>
        <v>45.4</v>
      </c>
      <c r="CB83" s="19">
        <f>VLOOKUP(A83,DEC2020_RESPONSERATE_COUNTY_TRA!$B$3:$CK$377,87, FALSE)</f>
        <v>45.5</v>
      </c>
      <c r="CC83" s="19">
        <f t="shared" si="4"/>
        <v>0</v>
      </c>
      <c r="CD83" s="41">
        <f t="shared" si="5"/>
        <v>3</v>
      </c>
    </row>
    <row r="84" spans="1:82" ht="28.8" x14ac:dyDescent="0.3">
      <c r="A84" s="5" t="s">
        <v>535</v>
      </c>
      <c r="B84" s="5">
        <v>30029000202</v>
      </c>
      <c r="C84" s="181" t="s">
        <v>1142</v>
      </c>
      <c r="D84" s="190">
        <v>59912</v>
      </c>
      <c r="F84" s="94">
        <v>1090</v>
      </c>
      <c r="G84" s="102">
        <v>3.8630377524143986E-2</v>
      </c>
      <c r="H84" s="204">
        <v>2.5839793281653748E-3</v>
      </c>
      <c r="I84" s="192">
        <v>40.9</v>
      </c>
      <c r="J84" s="11">
        <v>0</v>
      </c>
      <c r="K84" s="11">
        <f>100-J84</f>
        <v>100</v>
      </c>
      <c r="L84">
        <f>VLOOKUP(A84,DEC2020_RESPONSERATE_COUNTY_TRA!$B$3:$I$376, 8, FALSE)</f>
        <v>38.5</v>
      </c>
      <c r="M84">
        <f>VLOOKUP(A84,DEC2020_RESPONSERATE_COUNTY_TRA!$B$3:$J$376, 9, FALSE)</f>
        <v>39.200000000000003</v>
      </c>
      <c r="N84">
        <f>VLOOKUP(A84,DEC2020_RESPONSERATE_COUNTY_TRA!$B$3:$K$376, 10, FALSE)</f>
        <v>40.9</v>
      </c>
      <c r="O84">
        <f>VLOOKUP(A84,DEC2020_RESPONSERATE_COUNTY_TRA!$B$3:$L$376, 11, FALSE)</f>
        <v>43.7</v>
      </c>
      <c r="P84">
        <f>VLOOKUP(A84,DEC2020_RESPONSERATE_COUNTY_TRA!$B$3:$M$376, 12, FALSE)</f>
        <v>46.9</v>
      </c>
      <c r="Q84" s="61">
        <f>VLOOKUP(A84,DEC2020_RESPONSERATE_COUNTY_TRA!$B$3:$N$376, 13, FALSE)</f>
        <v>47.6</v>
      </c>
      <c r="R84">
        <f>VLOOKUP(A84,DEC2020_RESPONSERATE_COUNTY_TRA!$B$3:$O$376, 14, FALSE)</f>
        <v>47.7</v>
      </c>
      <c r="S84">
        <f>VLOOKUP(A84,DEC2020_RESPONSERATE_COUNTY_TRA!$B$3:$P$376, 15, FALSE)</f>
        <v>47.9</v>
      </c>
      <c r="T84">
        <f>VLOOKUP(A84,DEC2020_RESPONSERATE_COUNTY_TRA!$B$3:$Q$376, 16, FALSE)</f>
        <v>48.7</v>
      </c>
      <c r="U84" s="61">
        <f>VLOOKUP(A84,DEC2020_RESPONSERATE_COUNTY_TRA!$B$3:$R$376, 17, FALSE)</f>
        <v>49.5</v>
      </c>
      <c r="V84" s="61">
        <f>VLOOKUP(A84,DEC2020_RESPONSERATE_COUNTY_TRA!$B$3:$S$376, 18, FALSE)</f>
        <v>49.6</v>
      </c>
      <c r="W84" s="61">
        <f>VLOOKUP(A84,DEC2020_RESPONSERATE_COUNTY_TRA!$B$3:$T$376, 19, FALSE)</f>
        <v>49.7</v>
      </c>
      <c r="X84" s="61">
        <f>VLOOKUP(A84,DEC2020_RESPONSERATE_COUNTY_TRA!$B$3:$U$376, 20, FALSE)</f>
        <v>49.8</v>
      </c>
      <c r="Y84" s="61">
        <f>VLOOKUP(A84,DEC2020_RESPONSERATE_COUNTY_TRA!$B$3:$V$376, 21, FALSE)</f>
        <v>49.9</v>
      </c>
      <c r="Z84" s="61">
        <f>VLOOKUP(A84,DEC2020_RESPONSERATE_COUNTY_TRA!$B$3:$W$376, 22, FALSE)</f>
        <v>50.4</v>
      </c>
      <c r="AA84" s="61">
        <f>VLOOKUP(A84,DEC2020_RESPONSERATE_COUNTY_TRA!$B$3:$X$376, 23, FALSE)</f>
        <v>50.7</v>
      </c>
      <c r="AB84" s="61">
        <f>VLOOKUP(A84,DEC2020_RESPONSERATE_COUNTY_TRA!$B$3:$Y$376, 24, FALSE)</f>
        <v>50.9</v>
      </c>
      <c r="AC84" s="61">
        <f>VLOOKUP(A84,DEC2020_RESPONSERATE_COUNTY_TRA!$B$3:$Z$376, 25, FALSE)</f>
        <v>51.6</v>
      </c>
      <c r="AD84" s="61">
        <f>VLOOKUP(A84,DEC2020_RESPONSERATE_COUNTY_TRA!$B$3:$AC$376, 26, FALSE)</f>
        <v>51.8</v>
      </c>
      <c r="AE84" s="188">
        <f>VLOOKUP(A84,DEC2020_RESPONSERATE_COUNTY_TRA!$B$3:$AD$376, 27, FALSE)</f>
        <v>51.8</v>
      </c>
      <c r="AF84" s="188">
        <f>VLOOKUP(A84,DEC2020_RESPONSERATE_COUNTY_TRA!$B$3:$AE$376, 28, FALSE)</f>
        <v>51.9</v>
      </c>
      <c r="AG84" s="188">
        <f>VLOOKUP(A84,DEC2020_RESPONSERATE_COUNTY_TRA!$B$3:$AF$376, 29, FALSE)</f>
        <v>53</v>
      </c>
      <c r="AH84" s="188">
        <f>VLOOKUP(A84,DEC2020_RESPONSERATE_COUNTY_TRA!$B$3:$AG$376, 30, FALSE)</f>
        <v>53.4</v>
      </c>
      <c r="AI84" s="188">
        <f>VLOOKUP(A84,DEC2020_RESPONSERATE_COUNTY_TRA!$B$3:$AF$376, 31, FALSE)</f>
        <v>53.4</v>
      </c>
      <c r="AJ84" s="188">
        <f>VLOOKUP(A84,DEC2020_RESPONSERATE_COUNTY_TRA!$B$3:$AG$376, 32, FALSE)</f>
        <v>53.8</v>
      </c>
      <c r="AK84" s="188">
        <f>VLOOKUP(A84,DEC2020_RESPONSERATE_COUNTY_TRA!$B$3:$CP$376, 33, FALSE)</f>
        <v>54.1</v>
      </c>
      <c r="AL84" s="188">
        <f>VLOOKUP(A84,DEC2020_RESPONSERATE_COUNTY_TRA!$B$3:$AR$376,43, FALSE)</f>
        <v>56.4</v>
      </c>
      <c r="AM84" s="188">
        <f>VLOOKUP(A84,DEC2020_RESPONSERATE_COUNTY_TRA!$B$3:$AS$376,44, FALSE)</f>
        <v>56.5</v>
      </c>
      <c r="AN84" s="188">
        <f>VLOOKUP(A84,DEC2020_RESPONSERATE_COUNTY_TRA!$B$3:$AW$376,48, FALSE)</f>
        <v>57.1</v>
      </c>
      <c r="AO84" s="188">
        <f>VLOOKUP(A84,DEC2020_RESPONSERATE_COUNTY_TRA!$B$3:$AX$376,49, FALSE)</f>
        <v>57.1</v>
      </c>
      <c r="AP84" s="188">
        <f>VLOOKUP(A84,DEC2020_RESPONSERATE_COUNTY_TRA!$B$3:$AY$376,49, FALSE)</f>
        <v>57.1</v>
      </c>
      <c r="AQ84" s="188">
        <f>VLOOKUP(A84,DEC2020_RESPONSERATE_COUNTY_TRA!$B$3:$AZ$376,50, FALSE)</f>
        <v>57.1</v>
      </c>
      <c r="AR84" s="188">
        <f>VLOOKUP(A84,DEC2020_RESPONSERATE_COUNTY_TRA!$B$3:$BA$376,51, FALSE)</f>
        <v>57.2</v>
      </c>
      <c r="AS84" s="188">
        <f>VLOOKUP(A84,DEC2020_RESPONSERATE_COUNTY_TRA!$B$3:$BB$376,53, FALSE)</f>
        <v>57.3</v>
      </c>
      <c r="AT84" s="188">
        <f>VLOOKUP(A84,DEC2020_RESPONSERATE_COUNTY_TRA!$B$3:$BC$376,54, FALSE)</f>
        <v>57.3</v>
      </c>
      <c r="AU84" s="188">
        <f>VLOOKUP(A84,DEC2020_RESPONSERATE_COUNTY_TRA!$B$3:$BD$376,55, FALSE)</f>
        <v>57.5</v>
      </c>
      <c r="AV84" s="188">
        <f>VLOOKUP(A84,DEC2020_RESPONSERATE_COUNTY_TRA!$B$3:$BE$376,56, FALSE)</f>
        <v>57.5</v>
      </c>
      <c r="AW84" s="188">
        <f>VLOOKUP(A84,DEC2020_RESPONSERATE_COUNTY_TRA!$B$3:$BF$376,57, FALSE)</f>
        <v>57.5</v>
      </c>
      <c r="AX84" s="188">
        <f>VLOOKUP(A84,DEC2020_RESPONSERATE_COUNTY_TRA!$B$3:$BG$376,58, FALSE)</f>
        <v>57.7</v>
      </c>
      <c r="AY84" s="188">
        <f>VLOOKUP(A84,DEC2020_RESPONSERATE_COUNTY_TRA!$B$3:$BH$376,59, FALSE)</f>
        <v>57.7</v>
      </c>
      <c r="AZ84" s="188">
        <f>VLOOKUP(A84,DEC2020_RESPONSERATE_COUNTY_TRA!$B$3:$BI$376,60, FALSE)</f>
        <v>57.7</v>
      </c>
      <c r="BA84" s="188">
        <f>VLOOKUP(A84,DEC2020_RESPONSERATE_COUNTY_TRA!$B$3:$BJ$376,61, FALSE)</f>
        <v>57.8</v>
      </c>
      <c r="BB84" s="188">
        <f>VLOOKUP(A84,DEC2020_RESPONSERATE_COUNTY_TRA!$B$3:$BK$376,62, FALSE)</f>
        <v>57.8</v>
      </c>
      <c r="BC84" s="188">
        <f>VLOOKUP(A84,DEC2020_RESPONSERATE_COUNTY_TRA!$B$3:$BL$376,63, FALSE)</f>
        <v>58</v>
      </c>
      <c r="BD84" s="188">
        <f>VLOOKUP(A84,DEC2020_RESPONSERATE_COUNTY_TRA!$B$3:$BM$376,64, FALSE)</f>
        <v>58.1</v>
      </c>
      <c r="BE84" s="188">
        <f>VLOOKUP(A84,DEC2020_RESPONSERATE_COUNTY_TRA!$B$3:$BN$376,65, FALSE)</f>
        <v>58.1</v>
      </c>
      <c r="BF84" s="188">
        <f>VLOOKUP(A84,DEC2020_RESPONSERATE_COUNTY_TRA!$B$3:$BO$376,66, FALSE)</f>
        <v>58.1</v>
      </c>
      <c r="BG84" s="188">
        <f>VLOOKUP(A84,DEC2020_RESPONSERATE_COUNTY_TRA!$B$3:$BP$376,67, FALSE)</f>
        <v>58.1</v>
      </c>
      <c r="BH84" s="188">
        <f>VLOOKUP(A84,DEC2020_RESPONSERATE_COUNTY_TRA!$B$3:$BQ$376,68, FALSE)</f>
        <v>58.1</v>
      </c>
      <c r="BI84" s="188">
        <f>VLOOKUP(A84,DEC2020_RESPONSERATE_COUNTY_TRA!$B$3:$BR$376,69, FALSE)</f>
        <v>58.2</v>
      </c>
      <c r="BJ84" s="188">
        <f>VLOOKUP(A84,DEC2020_RESPONSERATE_COUNTY_TRA!$B$3:$BS$376,70, FALSE)</f>
        <v>58.3</v>
      </c>
      <c r="BK84" s="188">
        <f>VLOOKUP(A84,DEC2020_RESPONSERATE_COUNTY_TRA!$B$3:$BT$376,71, FALSE)</f>
        <v>58.3</v>
      </c>
      <c r="BL84" s="188">
        <f>VLOOKUP(A84,DEC2020_RESPONSERATE_COUNTY_TRA!$B$3:$BU$377,72, FALSE)</f>
        <v>58.4</v>
      </c>
      <c r="BM84" s="188">
        <f>VLOOKUP(A84,DEC2020_RESPONSERATE_COUNTY_TRA!$B$3:$BV$377,73, FALSE)</f>
        <v>58.4</v>
      </c>
      <c r="BN84" s="188">
        <f>VLOOKUP(A84,DEC2020_RESPONSERATE_COUNTY_TRA!$B$3:$BW$377,74, FALSE)</f>
        <v>58.4</v>
      </c>
      <c r="BO84" s="188">
        <f>VLOOKUP(A84,DEC2020_RESPONSERATE_COUNTY_TRA!$B$3:$BX$377,75, FALSE)</f>
        <v>58.5</v>
      </c>
      <c r="BP84" s="188">
        <f>VLOOKUP(A84,DEC2020_RESPONSERATE_COUNTY_TRA!$B$3:$BY$377,76, FALSE)</f>
        <v>58.5</v>
      </c>
      <c r="BQ84" s="188">
        <f>VLOOKUP(A84,DEC2020_RESPONSERATE_COUNTY_TRA!$B$3:$BZ$377,77, FALSE)</f>
        <v>58.5</v>
      </c>
      <c r="BR84" s="188">
        <f>VLOOKUP(A84,DEC2020_RESPONSERATE_COUNTY_TRA!$B$3:$CA$377,78, FALSE)</f>
        <v>58.5</v>
      </c>
      <c r="BS84" s="188">
        <f>VLOOKUP(A84,DEC2020_RESPONSERATE_COUNTY_TRA!$B$3:$CB$377,79, FALSE)</f>
        <v>58.5</v>
      </c>
      <c r="BT84" s="188">
        <f>VLOOKUP(A84,DEC2020_RESPONSERATE_COUNTY_TRA!$B$3:$CC$377,80, FALSE)</f>
        <v>58.6</v>
      </c>
      <c r="BU84" s="188">
        <f>VLOOKUP(A84,DEC2020_RESPONSERATE_COUNTY_TRA!$B$3:$CD$377,81, FALSE)</f>
        <v>58.6</v>
      </c>
      <c r="BV84" s="188">
        <f>VLOOKUP(A84,DEC2020_RESPONSERATE_COUNTY_TRA!$B$3:$CE$377,82, FALSE)</f>
        <v>59</v>
      </c>
      <c r="BW84" s="188">
        <f>VLOOKUP(A84,DEC2020_RESPONSERATE_COUNTY_TRA!$B$3:$CF$377,83, FALSE)</f>
        <v>59</v>
      </c>
      <c r="BX84" s="188">
        <f>VLOOKUP(A84,DEC2020_RESPONSERATE_COUNTY_TRA!$B$3:$CG$377,84, FALSE)</f>
        <v>59</v>
      </c>
      <c r="BY84" s="188">
        <f>VLOOKUP(A84,DEC2020_RESPONSERATE_COUNTY_TRA!$B$3:$CH$377,85, FALSE)</f>
        <v>59</v>
      </c>
      <c r="BZ84" s="188">
        <f>VLOOKUP(A84,DEC2020_RESPONSERATE_COUNTY_TRA!$B$3:$CI$377,85, FALSE)</f>
        <v>59</v>
      </c>
      <c r="CA84" s="188">
        <f>VLOOKUP(A84,DEC2020_RESPONSERATE_COUNTY_TRA!$B$3:$CJ$377,86, FALSE)</f>
        <v>59.1</v>
      </c>
      <c r="CB84" s="188">
        <f>VLOOKUP(A84,DEC2020_RESPONSERATE_COUNTY_TRA!$B$3:$CK$377,87, FALSE)</f>
        <v>59.2</v>
      </c>
      <c r="CC84" s="188">
        <f t="shared" si="4"/>
        <v>0</v>
      </c>
      <c r="CD84" s="41">
        <f t="shared" si="5"/>
        <v>4</v>
      </c>
    </row>
    <row r="85" spans="1:82" x14ac:dyDescent="0.3">
      <c r="A85" s="16" t="s">
        <v>269</v>
      </c>
      <c r="B85" s="16">
        <v>30029000203</v>
      </c>
      <c r="C85" s="17" t="s">
        <v>948</v>
      </c>
      <c r="D85" s="17" t="s">
        <v>1288</v>
      </c>
      <c r="E85" s="17"/>
      <c r="F85" s="132">
        <v>2181</v>
      </c>
      <c r="G85" s="103">
        <v>3.2240730789897906E-2</v>
      </c>
      <c r="H85" s="205">
        <v>2.3260687342833195E-2</v>
      </c>
      <c r="I85" s="193">
        <v>43.6</v>
      </c>
      <c r="J85" s="18">
        <v>11.5</v>
      </c>
      <c r="K85" s="18">
        <f>100-J85</f>
        <v>88.5</v>
      </c>
      <c r="L85" s="19">
        <f>VLOOKUP(A85,DEC2020_RESPONSERATE_COUNTY_TRA!$B$3:$I$376, 8, FALSE)</f>
        <v>21.9</v>
      </c>
      <c r="M85" s="19">
        <f>VLOOKUP(A85,DEC2020_RESPONSERATE_COUNTY_TRA!$B$3:$J$376, 9, FALSE)</f>
        <v>22.7</v>
      </c>
      <c r="N85" s="19">
        <f>VLOOKUP(A85,DEC2020_RESPONSERATE_COUNTY_TRA!$B$3:$K$376, 10, FALSE)</f>
        <v>24.9</v>
      </c>
      <c r="O85" s="19">
        <f>VLOOKUP(A85,DEC2020_RESPONSERATE_COUNTY_TRA!$B$3:$L$376, 11, FALSE)</f>
        <v>27.5</v>
      </c>
      <c r="P85" s="19">
        <f>VLOOKUP(A85,DEC2020_RESPONSERATE_COUNTY_TRA!$B$3:$M$376, 12, FALSE)</f>
        <v>30.4</v>
      </c>
      <c r="Q85" s="19">
        <f>VLOOKUP(A85,DEC2020_RESPONSERATE_COUNTY_TRA!$B$3:$N$376, 13, FALSE)</f>
        <v>30.8</v>
      </c>
      <c r="R85" s="19">
        <f>VLOOKUP(A85,DEC2020_RESPONSERATE_COUNTY_TRA!$B$3:$O$376, 14, FALSE)</f>
        <v>31.5</v>
      </c>
      <c r="S85" s="19">
        <f>VLOOKUP(A85,DEC2020_RESPONSERATE_COUNTY_TRA!$B$3:$P$376, 15, FALSE)</f>
        <v>31.8</v>
      </c>
      <c r="T85" s="19">
        <f>VLOOKUP(A85,DEC2020_RESPONSERATE_COUNTY_TRA!$B$3:$Q$376, 16, FALSE)</f>
        <v>32</v>
      </c>
      <c r="U85" s="19">
        <f>VLOOKUP(A85,DEC2020_RESPONSERATE_COUNTY_TRA!$B$3:$R$376, 17, FALSE)</f>
        <v>32.799999999999997</v>
      </c>
      <c r="V85" s="19">
        <f>VLOOKUP(A85,DEC2020_RESPONSERATE_COUNTY_TRA!$B$3:$S$376, 18, FALSE)</f>
        <v>33</v>
      </c>
      <c r="W85" s="19">
        <f>VLOOKUP(A85,DEC2020_RESPONSERATE_COUNTY_TRA!$B$3:$T$376, 19, FALSE)</f>
        <v>33.4</v>
      </c>
      <c r="X85" s="19">
        <f>VLOOKUP(A85,DEC2020_RESPONSERATE_COUNTY_TRA!$B$3:$U$376, 20, FALSE)</f>
        <v>33.5</v>
      </c>
      <c r="Y85" s="19">
        <f>VLOOKUP(A85,DEC2020_RESPONSERATE_COUNTY_TRA!$B$3:$V$376, 21, FALSE)</f>
        <v>33.799999999999997</v>
      </c>
      <c r="Z85" s="19">
        <f>VLOOKUP(A85,DEC2020_RESPONSERATE_COUNTY_TRA!$B$3:$W$376, 22, FALSE)</f>
        <v>34.5</v>
      </c>
      <c r="AA85" s="19">
        <f>VLOOKUP(A85,DEC2020_RESPONSERATE_COUNTY_TRA!$B$3:$X$376, 23, FALSE)</f>
        <v>34.700000000000003</v>
      </c>
      <c r="AB85" s="19">
        <f>VLOOKUP(A85,DEC2020_RESPONSERATE_COUNTY_TRA!$B$3:$Y$376, 24, FALSE)</f>
        <v>35.1</v>
      </c>
      <c r="AC85" s="19">
        <f>VLOOKUP(A85,DEC2020_RESPONSERATE_COUNTY_TRA!$B$3:$Z$376, 25, FALSE)</f>
        <v>37.6</v>
      </c>
      <c r="AD85" s="19">
        <f>VLOOKUP(A85,DEC2020_RESPONSERATE_COUNTY_TRA!$B$3:$AC$376, 26, FALSE)</f>
        <v>37.799999999999997</v>
      </c>
      <c r="AE85" s="19">
        <f>VLOOKUP(A85,DEC2020_RESPONSERATE_COUNTY_TRA!$B$3:$AD$376, 27, FALSE)</f>
        <v>37.9</v>
      </c>
      <c r="AF85" s="19">
        <f>VLOOKUP(A85,DEC2020_RESPONSERATE_COUNTY_TRA!$B$3:$AE$376, 28, FALSE)</f>
        <v>38.299999999999997</v>
      </c>
      <c r="AG85" s="19">
        <f>VLOOKUP(A85,DEC2020_RESPONSERATE_COUNTY_TRA!$B$3:$AF$376, 29, FALSE)</f>
        <v>39.700000000000003</v>
      </c>
      <c r="AH85" s="19">
        <f>VLOOKUP(A85,DEC2020_RESPONSERATE_COUNTY_TRA!$B$3:$AG$376, 30, FALSE)</f>
        <v>40</v>
      </c>
      <c r="AI85" s="19">
        <f>VLOOKUP(A85,DEC2020_RESPONSERATE_COUNTY_TRA!$B$3:$AF$376, 31, FALSE)</f>
        <v>40.200000000000003</v>
      </c>
      <c r="AJ85" s="19">
        <f>VLOOKUP(A85,DEC2020_RESPONSERATE_COUNTY_TRA!$B$3:$AG$376, 32, FALSE)</f>
        <v>40.5</v>
      </c>
      <c r="AK85" s="19">
        <f>VLOOKUP(A85,DEC2020_RESPONSERATE_COUNTY_TRA!$B$3:$CP$376, 33, FALSE)</f>
        <v>40.9</v>
      </c>
      <c r="AL85" s="19">
        <f>VLOOKUP(A85,DEC2020_RESPONSERATE_COUNTY_TRA!$B$3:$AR$376,43, FALSE)</f>
        <v>42.9</v>
      </c>
      <c r="AM85" s="19">
        <f>VLOOKUP(A85,DEC2020_RESPONSERATE_COUNTY_TRA!$B$3:$AS$376,44, FALSE)</f>
        <v>42.9</v>
      </c>
      <c r="AN85" s="19">
        <f>VLOOKUP(A85,DEC2020_RESPONSERATE_COUNTY_TRA!$B$3:$AW$376,48, FALSE)</f>
        <v>43.2</v>
      </c>
      <c r="AO85" s="19">
        <f>VLOOKUP(A85,DEC2020_RESPONSERATE_COUNTY_TRA!$B$3:$AX$376,49, FALSE)</f>
        <v>43.2</v>
      </c>
      <c r="AP85" s="19">
        <f>VLOOKUP(A85,DEC2020_RESPONSERATE_COUNTY_TRA!$B$3:$AY$376,49, FALSE)</f>
        <v>43.2</v>
      </c>
      <c r="AQ85" s="19">
        <f>VLOOKUP(A85,DEC2020_RESPONSERATE_COUNTY_TRA!$B$3:$AZ$376,50, FALSE)</f>
        <v>43.2</v>
      </c>
      <c r="AR85" s="19">
        <f>VLOOKUP(A85,DEC2020_RESPONSERATE_COUNTY_TRA!$B$3:$BA$376,51, FALSE)</f>
        <v>43.3</v>
      </c>
      <c r="AS85" s="19">
        <f>VLOOKUP(A85,DEC2020_RESPONSERATE_COUNTY_TRA!$B$3:$BB$376,53, FALSE)</f>
        <v>43.6</v>
      </c>
      <c r="AT85" s="19">
        <f>VLOOKUP(A85,DEC2020_RESPONSERATE_COUNTY_TRA!$B$3:$BC$376,54, FALSE)</f>
        <v>43.6</v>
      </c>
      <c r="AU85" s="19">
        <f>VLOOKUP(A85,DEC2020_RESPONSERATE_COUNTY_TRA!$B$3:$BD$376,55, FALSE)</f>
        <v>43.6</v>
      </c>
      <c r="AV85" s="19">
        <f>VLOOKUP(A85,DEC2020_RESPONSERATE_COUNTY_TRA!$B$3:$BE$376,56, FALSE)</f>
        <v>43.8</v>
      </c>
      <c r="AW85" s="19">
        <f>VLOOKUP(A85,DEC2020_RESPONSERATE_COUNTY_TRA!$B$3:$BF$376,57, FALSE)</f>
        <v>43.8</v>
      </c>
      <c r="AX85" s="19">
        <f>VLOOKUP(A85,DEC2020_RESPONSERATE_COUNTY_TRA!$B$3:$BG$376,58, FALSE)</f>
        <v>48.2</v>
      </c>
      <c r="AY85" s="19">
        <f>VLOOKUP(A85,DEC2020_RESPONSERATE_COUNTY_TRA!$B$3:$BH$376,59, FALSE)</f>
        <v>48.3</v>
      </c>
      <c r="AZ85" s="19">
        <f>VLOOKUP(A85,DEC2020_RESPONSERATE_COUNTY_TRA!$B$3:$BI$376,60, FALSE)</f>
        <v>48.4</v>
      </c>
      <c r="BA85" s="19">
        <f>VLOOKUP(A85,DEC2020_RESPONSERATE_COUNTY_TRA!$B$3:$BJ$376,61, FALSE)</f>
        <v>48.5</v>
      </c>
      <c r="BB85" s="19">
        <f>VLOOKUP(A85,DEC2020_RESPONSERATE_COUNTY_TRA!$B$3:$BK$376,62, FALSE)</f>
        <v>48.6</v>
      </c>
      <c r="BC85" s="19">
        <f>VLOOKUP(A85,DEC2020_RESPONSERATE_COUNTY_TRA!$B$3:$BL$376,63, FALSE)</f>
        <v>48.8</v>
      </c>
      <c r="BD85" s="19">
        <f>VLOOKUP(A85,DEC2020_RESPONSERATE_COUNTY_TRA!$B$3:$BM$376,64, FALSE)</f>
        <v>48.8</v>
      </c>
      <c r="BE85" s="19">
        <f>VLOOKUP(A85,DEC2020_RESPONSERATE_COUNTY_TRA!$B$3:$BN$376,65, FALSE)</f>
        <v>48.9</v>
      </c>
      <c r="BF85" s="19">
        <f>VLOOKUP(A85,DEC2020_RESPONSERATE_COUNTY_TRA!$B$3:$BO$376,66, FALSE)</f>
        <v>48.9</v>
      </c>
      <c r="BG85" s="19">
        <f>VLOOKUP(A85,DEC2020_RESPONSERATE_COUNTY_TRA!$B$3:$BP$376,67, FALSE)</f>
        <v>48.9</v>
      </c>
      <c r="BH85" s="19">
        <f>VLOOKUP(A85,DEC2020_RESPONSERATE_COUNTY_TRA!$B$3:$BQ$376,68, FALSE)</f>
        <v>48.9</v>
      </c>
      <c r="BI85" s="19">
        <f>VLOOKUP(A85,DEC2020_RESPONSERATE_COUNTY_TRA!$B$3:$BR$376,69, FALSE)</f>
        <v>49</v>
      </c>
      <c r="BJ85" s="19">
        <f>VLOOKUP(A85,DEC2020_RESPONSERATE_COUNTY_TRA!$B$3:$BS$376,70, FALSE)</f>
        <v>49.1</v>
      </c>
      <c r="BK85" s="19">
        <f>VLOOKUP(A85,DEC2020_RESPONSERATE_COUNTY_TRA!$B$3:$BT$376,71, FALSE)</f>
        <v>49.2</v>
      </c>
      <c r="BL85" s="19">
        <f>VLOOKUP(A85,DEC2020_RESPONSERATE_COUNTY_TRA!$B$3:$BU$377,72, FALSE)</f>
        <v>49.3</v>
      </c>
      <c r="BM85" s="19">
        <f>VLOOKUP(A85,DEC2020_RESPONSERATE_COUNTY_TRA!$B$3:$BV$377,73, FALSE)</f>
        <v>49.3</v>
      </c>
      <c r="BN85" s="19">
        <f>VLOOKUP(A85,DEC2020_RESPONSERATE_COUNTY_TRA!$B$3:$BW$377,74, FALSE)</f>
        <v>49.3</v>
      </c>
      <c r="BO85" s="19">
        <f>VLOOKUP(A85,DEC2020_RESPONSERATE_COUNTY_TRA!$B$3:$BX$377,75, FALSE)</f>
        <v>49.4</v>
      </c>
      <c r="BP85" s="19">
        <f>VLOOKUP(A85,DEC2020_RESPONSERATE_COUNTY_TRA!$B$3:$BY$377,76, FALSE)</f>
        <v>49.4</v>
      </c>
      <c r="BQ85" s="19">
        <f>VLOOKUP(A85,DEC2020_RESPONSERATE_COUNTY_TRA!$B$3:$BZ$377,77, FALSE)</f>
        <v>49.5</v>
      </c>
      <c r="BR85" s="19">
        <f>VLOOKUP(A85,DEC2020_RESPONSERATE_COUNTY_TRA!$B$3:$CA$377,78, FALSE)</f>
        <v>49.5</v>
      </c>
      <c r="BS85" s="19">
        <f>VLOOKUP(A85,DEC2020_RESPONSERATE_COUNTY_TRA!$B$3:$CB$377,79, FALSE)</f>
        <v>49.5</v>
      </c>
      <c r="BT85" s="19">
        <f>VLOOKUP(A85,DEC2020_RESPONSERATE_COUNTY_TRA!$B$3:$CC$377,80, FALSE)</f>
        <v>49.7</v>
      </c>
      <c r="BU85" s="19">
        <f>VLOOKUP(A85,DEC2020_RESPONSERATE_COUNTY_TRA!$B$3:$CD$377,81, FALSE)</f>
        <v>49.8</v>
      </c>
      <c r="BV85" s="19">
        <f>VLOOKUP(A85,DEC2020_RESPONSERATE_COUNTY_TRA!$B$3:$CE$377,82, FALSE)</f>
        <v>50.1</v>
      </c>
      <c r="BW85" s="19">
        <f>VLOOKUP(A85,DEC2020_RESPONSERATE_COUNTY_TRA!$B$3:$CF$377,83, FALSE)</f>
        <v>50.1</v>
      </c>
      <c r="BX85" s="19">
        <f>VLOOKUP(A85,DEC2020_RESPONSERATE_COUNTY_TRA!$B$3:$CG$377,84, FALSE)</f>
        <v>50.2</v>
      </c>
      <c r="BY85" s="19">
        <f>VLOOKUP(A85,DEC2020_RESPONSERATE_COUNTY_TRA!$B$3:$CH$377,85, FALSE)</f>
        <v>50.2</v>
      </c>
      <c r="BZ85" s="19">
        <f>VLOOKUP(A85,DEC2020_RESPONSERATE_COUNTY_TRA!$B$3:$CI$377,85, FALSE)</f>
        <v>50.2</v>
      </c>
      <c r="CA85" s="19">
        <f>VLOOKUP(A85,DEC2020_RESPONSERATE_COUNTY_TRA!$B$3:$CJ$377,86, FALSE)</f>
        <v>50.4</v>
      </c>
      <c r="CB85" s="19">
        <f>VLOOKUP(A85,DEC2020_RESPONSERATE_COUNTY_TRA!$B$3:$CK$377,87, FALSE)</f>
        <v>50.4</v>
      </c>
      <c r="CC85" s="19">
        <f t="shared" si="4"/>
        <v>0.10000000000000142</v>
      </c>
      <c r="CD85" s="41">
        <f t="shared" si="5"/>
        <v>4</v>
      </c>
    </row>
    <row r="86" spans="1:82" x14ac:dyDescent="0.3">
      <c r="A86" s="5" t="s">
        <v>537</v>
      </c>
      <c r="B86" s="5">
        <v>30029000301</v>
      </c>
      <c r="C86" s="181" t="s">
        <v>949</v>
      </c>
      <c r="D86" s="190">
        <v>59937</v>
      </c>
      <c r="F86" s="12" t="s">
        <v>1101</v>
      </c>
      <c r="G86" s="200" t="s">
        <v>1101</v>
      </c>
      <c r="H86" s="212" t="s">
        <v>1101</v>
      </c>
      <c r="I86" s="12" t="s">
        <v>1101</v>
      </c>
      <c r="J86" s="11">
        <v>16</v>
      </c>
      <c r="K86" s="11">
        <v>84</v>
      </c>
      <c r="L86">
        <f>VLOOKUP(A86,DEC2020_RESPONSERATE_COUNTY_TRA!$B$3:$I$376, 8, FALSE)</f>
        <v>22.3</v>
      </c>
      <c r="M86">
        <f>VLOOKUP(A86,DEC2020_RESPONSERATE_COUNTY_TRA!$B$3:$J$376, 9, FALSE)</f>
        <v>23.1</v>
      </c>
      <c r="N86">
        <f>VLOOKUP(A86,DEC2020_RESPONSERATE_COUNTY_TRA!$B$3:$K$376, 10, FALSE)</f>
        <v>24.6</v>
      </c>
      <c r="O86">
        <f>VLOOKUP(A86,DEC2020_RESPONSERATE_COUNTY_TRA!$B$3:$L$376, 11, FALSE)</f>
        <v>27</v>
      </c>
      <c r="P86">
        <f>VLOOKUP(A86,DEC2020_RESPONSERATE_COUNTY_TRA!$B$3:$M$376, 12, FALSE)</f>
        <v>29.2</v>
      </c>
      <c r="Q86" s="61">
        <f>VLOOKUP(A86,DEC2020_RESPONSERATE_COUNTY_TRA!$B$3:$N$376, 13, FALSE)</f>
        <v>29.8</v>
      </c>
      <c r="R86">
        <f>VLOOKUP(A86,DEC2020_RESPONSERATE_COUNTY_TRA!$B$3:$O$376, 14, FALSE)</f>
        <v>30.5</v>
      </c>
      <c r="S86">
        <f>VLOOKUP(A86,DEC2020_RESPONSERATE_COUNTY_TRA!$B$3:$P$376, 15, FALSE)</f>
        <v>30.9</v>
      </c>
      <c r="T86">
        <f>VLOOKUP(A86,DEC2020_RESPONSERATE_COUNTY_TRA!$B$3:$Q$376, 16, FALSE)</f>
        <v>31.4</v>
      </c>
      <c r="U86" s="61">
        <f>VLOOKUP(A86,DEC2020_RESPONSERATE_COUNTY_TRA!$B$3:$R$376, 17, FALSE)</f>
        <v>32.1</v>
      </c>
      <c r="V86" s="61">
        <f>VLOOKUP(A86,DEC2020_RESPONSERATE_COUNTY_TRA!$B$3:$S$376, 18, FALSE)</f>
        <v>32.200000000000003</v>
      </c>
      <c r="W86" s="61">
        <f>VLOOKUP(A86,DEC2020_RESPONSERATE_COUNTY_TRA!$B$3:$T$376, 19, FALSE)</f>
        <v>32.5</v>
      </c>
      <c r="X86" s="61">
        <f>VLOOKUP(A86,DEC2020_RESPONSERATE_COUNTY_TRA!$B$3:$U$376, 20, FALSE)</f>
        <v>33.200000000000003</v>
      </c>
      <c r="Y86" s="61">
        <f>VLOOKUP(A86,DEC2020_RESPONSERATE_COUNTY_TRA!$B$3:$V$376, 21, FALSE)</f>
        <v>33.700000000000003</v>
      </c>
      <c r="Z86" s="61">
        <f>VLOOKUP(A86,DEC2020_RESPONSERATE_COUNTY_TRA!$B$3:$W$376, 22, FALSE)</f>
        <v>34.9</v>
      </c>
      <c r="AA86" s="61">
        <f>VLOOKUP(A86,DEC2020_RESPONSERATE_COUNTY_TRA!$B$3:$X$376, 23, FALSE)</f>
        <v>35</v>
      </c>
      <c r="AB86" s="61">
        <f>VLOOKUP(A86,DEC2020_RESPONSERATE_COUNTY_TRA!$B$3:$Y$376, 24, FALSE)</f>
        <v>35.1</v>
      </c>
      <c r="AC86" s="61">
        <f>VLOOKUP(A86,DEC2020_RESPONSERATE_COUNTY_TRA!$B$3:$Z$376, 25, FALSE)</f>
        <v>36.200000000000003</v>
      </c>
      <c r="AD86" s="61">
        <f>VLOOKUP(A86,DEC2020_RESPONSERATE_COUNTY_TRA!$B$3:$AC$376, 26, FALSE)</f>
        <v>36.4</v>
      </c>
      <c r="AE86" s="188">
        <f>VLOOKUP(A86,DEC2020_RESPONSERATE_COUNTY_TRA!$B$3:$AD$376, 27, FALSE)</f>
        <v>36.700000000000003</v>
      </c>
      <c r="AF86" s="188">
        <f>VLOOKUP(A86,DEC2020_RESPONSERATE_COUNTY_TRA!$B$3:$AE$376, 28, FALSE)</f>
        <v>37.1</v>
      </c>
      <c r="AG86" s="188">
        <f>VLOOKUP(A86,DEC2020_RESPONSERATE_COUNTY_TRA!$B$3:$AF$376, 29, FALSE)</f>
        <v>39.1</v>
      </c>
      <c r="AH86" s="188">
        <f>VLOOKUP(A86,DEC2020_RESPONSERATE_COUNTY_TRA!$B$3:$AG$376, 30, FALSE)</f>
        <v>39.200000000000003</v>
      </c>
      <c r="AI86" s="188">
        <f>VLOOKUP(A86,DEC2020_RESPONSERATE_COUNTY_TRA!$B$3:$AF$376, 31, FALSE)</f>
        <v>39.5</v>
      </c>
      <c r="AJ86" s="188">
        <f>VLOOKUP(A86,DEC2020_RESPONSERATE_COUNTY_TRA!$B$3:$AG$376, 32, FALSE)</f>
        <v>39.9</v>
      </c>
      <c r="AK86" s="188">
        <f>VLOOKUP(A86,DEC2020_RESPONSERATE_COUNTY_TRA!$B$3:$CP$376, 33, FALSE)</f>
        <v>40.200000000000003</v>
      </c>
      <c r="AL86" s="188">
        <f>VLOOKUP(A86,DEC2020_RESPONSERATE_COUNTY_TRA!$B$3:$AR$376,43, FALSE)</f>
        <v>42.3</v>
      </c>
      <c r="AM86" s="188">
        <f>VLOOKUP(A86,DEC2020_RESPONSERATE_COUNTY_TRA!$B$3:$AS$376,44, FALSE)</f>
        <v>42.4</v>
      </c>
      <c r="AN86" s="188">
        <f>VLOOKUP(A86,DEC2020_RESPONSERATE_COUNTY_TRA!$B$3:$AW$376,48, FALSE)</f>
        <v>42.4</v>
      </c>
      <c r="AO86" s="188">
        <f>VLOOKUP(A86,DEC2020_RESPONSERATE_COUNTY_TRA!$B$3:$AX$376,49, FALSE)</f>
        <v>42.4</v>
      </c>
      <c r="AP86" s="188">
        <f>VLOOKUP(A86,DEC2020_RESPONSERATE_COUNTY_TRA!$B$3:$AY$376,49, FALSE)</f>
        <v>42.4</v>
      </c>
      <c r="AQ86" s="188">
        <f>VLOOKUP(A86,DEC2020_RESPONSERATE_COUNTY_TRA!$B$3:$AZ$376,50, FALSE)</f>
        <v>42.5</v>
      </c>
      <c r="AR86" s="188">
        <f>VLOOKUP(A86,DEC2020_RESPONSERATE_COUNTY_TRA!$B$3:$BA$376,51, FALSE)</f>
        <v>42.6</v>
      </c>
      <c r="AS86" s="188">
        <f>VLOOKUP(A86,DEC2020_RESPONSERATE_COUNTY_TRA!$B$3:$BB$376,53, FALSE)</f>
        <v>42.7</v>
      </c>
      <c r="AT86" s="188">
        <f>VLOOKUP(A86,DEC2020_RESPONSERATE_COUNTY_TRA!$B$3:$BC$376,54, FALSE)</f>
        <v>42.7</v>
      </c>
      <c r="AU86" s="188">
        <f>VLOOKUP(A86,DEC2020_RESPONSERATE_COUNTY_TRA!$B$3:$BD$376,55, FALSE)</f>
        <v>42.9</v>
      </c>
      <c r="AV86" s="188">
        <f>VLOOKUP(A86,DEC2020_RESPONSERATE_COUNTY_TRA!$B$3:$BE$376,56, FALSE)</f>
        <v>42.9</v>
      </c>
      <c r="AW86" s="188">
        <f>VLOOKUP(A86,DEC2020_RESPONSERATE_COUNTY_TRA!$B$3:$BF$376,57, FALSE)</f>
        <v>42.9</v>
      </c>
      <c r="AX86" s="188">
        <f>VLOOKUP(A86,DEC2020_RESPONSERATE_COUNTY_TRA!$B$3:$BG$376,58, FALSE)</f>
        <v>43</v>
      </c>
      <c r="AY86" s="188">
        <f>VLOOKUP(A86,DEC2020_RESPONSERATE_COUNTY_TRA!$B$3:$BH$376,59, FALSE)</f>
        <v>43</v>
      </c>
      <c r="AZ86" s="188">
        <f>VLOOKUP(A86,DEC2020_RESPONSERATE_COUNTY_TRA!$B$3:$BI$376,60, FALSE)</f>
        <v>43</v>
      </c>
      <c r="BA86" s="188">
        <f>VLOOKUP(A86,DEC2020_RESPONSERATE_COUNTY_TRA!$B$3:$BJ$376,61, FALSE)</f>
        <v>43</v>
      </c>
      <c r="BB86" s="188">
        <f>VLOOKUP(A86,DEC2020_RESPONSERATE_COUNTY_TRA!$B$3:$BK$376,62, FALSE)</f>
        <v>43.1</v>
      </c>
      <c r="BC86" s="188">
        <f>VLOOKUP(A86,DEC2020_RESPONSERATE_COUNTY_TRA!$B$3:$BL$376,63, FALSE)</f>
        <v>43.1</v>
      </c>
      <c r="BD86" s="188">
        <f>VLOOKUP(A86,DEC2020_RESPONSERATE_COUNTY_TRA!$B$3:$BM$376,64, FALSE)</f>
        <v>43.1</v>
      </c>
      <c r="BE86" s="188">
        <f>VLOOKUP(A86,DEC2020_RESPONSERATE_COUNTY_TRA!$B$3:$BN$376,65, FALSE)</f>
        <v>43.1</v>
      </c>
      <c r="BF86" s="188">
        <f>VLOOKUP(A86,DEC2020_RESPONSERATE_COUNTY_TRA!$B$3:$BO$376,66, FALSE)</f>
        <v>43.1</v>
      </c>
      <c r="BG86" s="188">
        <f>VLOOKUP(A86,DEC2020_RESPONSERATE_COUNTY_TRA!$B$3:$BP$376,67, FALSE)</f>
        <v>43.1</v>
      </c>
      <c r="BH86" s="188">
        <f>VLOOKUP(A86,DEC2020_RESPONSERATE_COUNTY_TRA!$B$3:$BQ$376,68, FALSE)</f>
        <v>43.2</v>
      </c>
      <c r="BI86" s="188">
        <f>VLOOKUP(A86,DEC2020_RESPONSERATE_COUNTY_TRA!$B$3:$BR$376,69, FALSE)</f>
        <v>43.2</v>
      </c>
      <c r="BJ86" s="188">
        <f>VLOOKUP(A86,DEC2020_RESPONSERATE_COUNTY_TRA!$B$3:$BS$376,70, FALSE)</f>
        <v>43.2</v>
      </c>
      <c r="BK86" s="188">
        <f>VLOOKUP(A86,DEC2020_RESPONSERATE_COUNTY_TRA!$B$3:$BT$376,71, FALSE)</f>
        <v>43.3</v>
      </c>
      <c r="BL86" s="188">
        <f>VLOOKUP(A86,DEC2020_RESPONSERATE_COUNTY_TRA!$B$3:$BU$377,72, FALSE)</f>
        <v>43.3</v>
      </c>
      <c r="BM86" s="188">
        <f>VLOOKUP(A86,DEC2020_RESPONSERATE_COUNTY_TRA!$B$3:$BV$377,73, FALSE)</f>
        <v>43.3</v>
      </c>
      <c r="BN86" s="188">
        <f>VLOOKUP(A86,DEC2020_RESPONSERATE_COUNTY_TRA!$B$3:$BW$377,74, FALSE)</f>
        <v>43.3</v>
      </c>
      <c r="BO86" s="188">
        <f>VLOOKUP(A86,DEC2020_RESPONSERATE_COUNTY_TRA!$B$3:$BX$377,75, FALSE)</f>
        <v>43.3</v>
      </c>
      <c r="BP86" s="188">
        <f>VLOOKUP(A86,DEC2020_RESPONSERATE_COUNTY_TRA!$B$3:$BY$377,76, FALSE)</f>
        <v>43.4</v>
      </c>
      <c r="BQ86" s="188">
        <f>VLOOKUP(A86,DEC2020_RESPONSERATE_COUNTY_TRA!$B$3:$BZ$377,77, FALSE)</f>
        <v>43.4</v>
      </c>
      <c r="BR86" s="188">
        <f>VLOOKUP(A86,DEC2020_RESPONSERATE_COUNTY_TRA!$B$3:$CA$377,78, FALSE)</f>
        <v>43.4</v>
      </c>
      <c r="BS86" s="188">
        <f>VLOOKUP(A86,DEC2020_RESPONSERATE_COUNTY_TRA!$B$3:$CB$377,79, FALSE)</f>
        <v>43.4</v>
      </c>
      <c r="BT86" s="188">
        <f>VLOOKUP(A86,DEC2020_RESPONSERATE_COUNTY_TRA!$B$3:$CC$377,80, FALSE)</f>
        <v>43.5</v>
      </c>
      <c r="BU86" s="188">
        <f>VLOOKUP(A86,DEC2020_RESPONSERATE_COUNTY_TRA!$B$3:$CD$377,81, FALSE)</f>
        <v>43.5</v>
      </c>
      <c r="BV86" s="188">
        <f>VLOOKUP(A86,DEC2020_RESPONSERATE_COUNTY_TRA!$B$3:$CE$377,82, FALSE)</f>
        <v>43.6</v>
      </c>
      <c r="BW86" s="188">
        <f>VLOOKUP(A86,DEC2020_RESPONSERATE_COUNTY_TRA!$B$3:$CF$377,83, FALSE)</f>
        <v>43.7</v>
      </c>
      <c r="BX86" s="188">
        <f>VLOOKUP(A86,DEC2020_RESPONSERATE_COUNTY_TRA!$B$3:$CG$377,84, FALSE)</f>
        <v>43.7</v>
      </c>
      <c r="BY86" s="188">
        <f>VLOOKUP(A86,DEC2020_RESPONSERATE_COUNTY_TRA!$B$3:$CH$377,85, FALSE)</f>
        <v>43.7</v>
      </c>
      <c r="BZ86" s="188">
        <f>VLOOKUP(A86,DEC2020_RESPONSERATE_COUNTY_TRA!$B$3:$CI$377,85, FALSE)</f>
        <v>43.7</v>
      </c>
      <c r="CA86" s="188">
        <f>VLOOKUP(A86,DEC2020_RESPONSERATE_COUNTY_TRA!$B$3:$CJ$377,86, FALSE)</f>
        <v>44</v>
      </c>
      <c r="CB86" s="188">
        <f>VLOOKUP(A86,DEC2020_RESPONSERATE_COUNTY_TRA!$B$3:$CK$377,87, FALSE)</f>
        <v>44</v>
      </c>
      <c r="CC86" s="188">
        <f t="shared" si="4"/>
        <v>0</v>
      </c>
      <c r="CD86" s="41">
        <f t="shared" si="5"/>
        <v>3</v>
      </c>
    </row>
    <row r="87" spans="1:82" ht="28.8" x14ac:dyDescent="0.3">
      <c r="A87" s="16" t="s">
        <v>539</v>
      </c>
      <c r="B87" s="16">
        <v>30029000302</v>
      </c>
      <c r="C87" s="17" t="s">
        <v>946</v>
      </c>
      <c r="D87" s="17" t="s">
        <v>1283</v>
      </c>
      <c r="E87" s="17"/>
      <c r="F87" s="95" t="s">
        <v>1101</v>
      </c>
      <c r="G87" s="103" t="s">
        <v>1101</v>
      </c>
      <c r="H87" s="208" t="s">
        <v>1101</v>
      </c>
      <c r="I87" s="95" t="s">
        <v>1101</v>
      </c>
      <c r="J87" s="18">
        <v>17</v>
      </c>
      <c r="K87" s="18">
        <v>83</v>
      </c>
      <c r="L87" s="19">
        <f>VLOOKUP(A87,DEC2020_RESPONSERATE_COUNTY_TRA!$B$3:$I$376, 8, FALSE)</f>
        <v>13</v>
      </c>
      <c r="M87" s="19">
        <f>VLOOKUP(A87,DEC2020_RESPONSERATE_COUNTY_TRA!$B$3:$J$376, 9, FALSE)</f>
        <v>13.5</v>
      </c>
      <c r="N87" s="19">
        <f>VLOOKUP(A87,DEC2020_RESPONSERATE_COUNTY_TRA!$B$3:$K$376, 10, FALSE)</f>
        <v>14.1</v>
      </c>
      <c r="O87" s="19">
        <f>VLOOKUP(A87,DEC2020_RESPONSERATE_COUNTY_TRA!$B$3:$L$376, 11, FALSE)</f>
        <v>15.2</v>
      </c>
      <c r="P87" s="19">
        <f>VLOOKUP(A87,DEC2020_RESPONSERATE_COUNTY_TRA!$B$3:$M$376, 12, FALSE)</f>
        <v>16.600000000000001</v>
      </c>
      <c r="Q87" s="19">
        <f>VLOOKUP(A87,DEC2020_RESPONSERATE_COUNTY_TRA!$B$3:$N$376, 13, FALSE)</f>
        <v>17.2</v>
      </c>
      <c r="R87" s="19">
        <f>VLOOKUP(A87,DEC2020_RESPONSERATE_COUNTY_TRA!$B$3:$O$376, 14, FALSE)</f>
        <v>17.3</v>
      </c>
      <c r="S87" s="19">
        <f>VLOOKUP(A87,DEC2020_RESPONSERATE_COUNTY_TRA!$B$3:$P$376, 15, FALSE)</f>
        <v>17.600000000000001</v>
      </c>
      <c r="T87" s="19">
        <f>VLOOKUP(A87,DEC2020_RESPONSERATE_COUNTY_TRA!$B$3:$Q$376, 16, FALSE)</f>
        <v>17.899999999999999</v>
      </c>
      <c r="U87" s="19">
        <f>VLOOKUP(A87,DEC2020_RESPONSERATE_COUNTY_TRA!$B$3:$R$376, 17, FALSE)</f>
        <v>18.3</v>
      </c>
      <c r="V87" s="19">
        <f>VLOOKUP(A87,DEC2020_RESPONSERATE_COUNTY_TRA!$B$3:$S$376, 18, FALSE)</f>
        <v>18.399999999999999</v>
      </c>
      <c r="W87" s="19">
        <f>VLOOKUP(A87,DEC2020_RESPONSERATE_COUNTY_TRA!$B$3:$T$376, 19, FALSE)</f>
        <v>18.5</v>
      </c>
      <c r="X87" s="19">
        <f>VLOOKUP(A87,DEC2020_RESPONSERATE_COUNTY_TRA!$B$3:$U$376, 20, FALSE)</f>
        <v>18.600000000000001</v>
      </c>
      <c r="Y87" s="19">
        <f>VLOOKUP(A87,DEC2020_RESPONSERATE_COUNTY_TRA!$B$3:$V$376, 21, FALSE)</f>
        <v>18.8</v>
      </c>
      <c r="Z87" s="19">
        <f>VLOOKUP(A87,DEC2020_RESPONSERATE_COUNTY_TRA!$B$3:$W$376, 22, FALSE)</f>
        <v>19.399999999999999</v>
      </c>
      <c r="AA87" s="19">
        <f>VLOOKUP(A87,DEC2020_RESPONSERATE_COUNTY_TRA!$B$3:$X$376, 23, FALSE)</f>
        <v>19.399999999999999</v>
      </c>
      <c r="AB87" s="19">
        <f>VLOOKUP(A87,DEC2020_RESPONSERATE_COUNTY_TRA!$B$3:$Y$376, 24, FALSE)</f>
        <v>19.600000000000001</v>
      </c>
      <c r="AC87" s="19">
        <f>VLOOKUP(A87,DEC2020_RESPONSERATE_COUNTY_TRA!$B$3:$Z$376, 25, FALSE)</f>
        <v>20.100000000000001</v>
      </c>
      <c r="AD87" s="19">
        <f>VLOOKUP(A87,DEC2020_RESPONSERATE_COUNTY_TRA!$B$3:$AC$376, 26, FALSE)</f>
        <v>20.2</v>
      </c>
      <c r="AE87" s="19">
        <f>VLOOKUP(A87,DEC2020_RESPONSERATE_COUNTY_TRA!$B$3:$AD$376, 27, FALSE)</f>
        <v>20.399999999999999</v>
      </c>
      <c r="AF87" s="19">
        <f>VLOOKUP(A87,DEC2020_RESPONSERATE_COUNTY_TRA!$B$3:$AE$376, 28, FALSE)</f>
        <v>20.6</v>
      </c>
      <c r="AG87" s="19">
        <f>VLOOKUP(A87,DEC2020_RESPONSERATE_COUNTY_TRA!$B$3:$AF$376, 29, FALSE)</f>
        <v>21.2</v>
      </c>
      <c r="AH87" s="19">
        <f>VLOOKUP(A87,DEC2020_RESPONSERATE_COUNTY_TRA!$B$3:$AG$376, 30, FALSE)</f>
        <v>21.3</v>
      </c>
      <c r="AI87" s="19">
        <f>VLOOKUP(A87,DEC2020_RESPONSERATE_COUNTY_TRA!$B$3:$AF$376, 31, FALSE)</f>
        <v>21.4</v>
      </c>
      <c r="AJ87" s="19">
        <f>VLOOKUP(A87,DEC2020_RESPONSERATE_COUNTY_TRA!$B$3:$AG$376, 32, FALSE)</f>
        <v>21.4</v>
      </c>
      <c r="AK87" s="19">
        <f>VLOOKUP(A87,DEC2020_RESPONSERATE_COUNTY_TRA!$B$3:$CP$376, 33, FALSE)</f>
        <v>21.5</v>
      </c>
      <c r="AL87" s="19">
        <f>VLOOKUP(A87,DEC2020_RESPONSERATE_COUNTY_TRA!$B$3:$AR$376,43, FALSE)</f>
        <v>22.3</v>
      </c>
      <c r="AM87" s="19">
        <f>VLOOKUP(A87,DEC2020_RESPONSERATE_COUNTY_TRA!$B$3:$AS$376,44, FALSE)</f>
        <v>22.3</v>
      </c>
      <c r="AN87" s="19">
        <f>VLOOKUP(A87,DEC2020_RESPONSERATE_COUNTY_TRA!$B$3:$AW$376,48, FALSE)</f>
        <v>22.6</v>
      </c>
      <c r="AO87" s="19">
        <f>VLOOKUP(A87,DEC2020_RESPONSERATE_COUNTY_TRA!$B$3:$AX$376,49, FALSE)</f>
        <v>22.7</v>
      </c>
      <c r="AP87" s="19">
        <f>VLOOKUP(A87,DEC2020_RESPONSERATE_COUNTY_TRA!$B$3:$AY$376,49, FALSE)</f>
        <v>22.7</v>
      </c>
      <c r="AQ87" s="19">
        <f>VLOOKUP(A87,DEC2020_RESPONSERATE_COUNTY_TRA!$B$3:$AZ$376,50, FALSE)</f>
        <v>22.7</v>
      </c>
      <c r="AR87" s="19">
        <f>VLOOKUP(A87,DEC2020_RESPONSERATE_COUNTY_TRA!$B$3:$BA$376,51, FALSE)</f>
        <v>22.7</v>
      </c>
      <c r="AS87" s="19">
        <f>VLOOKUP(A87,DEC2020_RESPONSERATE_COUNTY_TRA!$B$3:$BB$376,53, FALSE)</f>
        <v>22.8</v>
      </c>
      <c r="AT87" s="19">
        <f>VLOOKUP(A87,DEC2020_RESPONSERATE_COUNTY_TRA!$B$3:$BC$376,54, FALSE)</f>
        <v>22.8</v>
      </c>
      <c r="AU87" s="19">
        <f>VLOOKUP(A87,DEC2020_RESPONSERATE_COUNTY_TRA!$B$3:$BD$376,55, FALSE)</f>
        <v>22.8</v>
      </c>
      <c r="AV87" s="19">
        <f>VLOOKUP(A87,DEC2020_RESPONSERATE_COUNTY_TRA!$B$3:$BE$376,56, FALSE)</f>
        <v>22.8</v>
      </c>
      <c r="AW87" s="19">
        <f>VLOOKUP(A87,DEC2020_RESPONSERATE_COUNTY_TRA!$B$3:$BF$376,57, FALSE)</f>
        <v>22.8</v>
      </c>
      <c r="AX87" s="19">
        <f>VLOOKUP(A87,DEC2020_RESPONSERATE_COUNTY_TRA!$B$3:$BG$376,58, FALSE)</f>
        <v>24.2</v>
      </c>
      <c r="AY87" s="19">
        <f>VLOOKUP(A87,DEC2020_RESPONSERATE_COUNTY_TRA!$B$3:$BH$376,59, FALSE)</f>
        <v>24.2</v>
      </c>
      <c r="AZ87" s="19">
        <f>VLOOKUP(A87,DEC2020_RESPONSERATE_COUNTY_TRA!$B$3:$BI$376,60, FALSE)</f>
        <v>24.8</v>
      </c>
      <c r="BA87" s="19">
        <f>VLOOKUP(A87,DEC2020_RESPONSERATE_COUNTY_TRA!$B$3:$BJ$376,61, FALSE)</f>
        <v>24.8</v>
      </c>
      <c r="BB87" s="19">
        <f>VLOOKUP(A87,DEC2020_RESPONSERATE_COUNTY_TRA!$B$3:$BK$376,62, FALSE)</f>
        <v>24.9</v>
      </c>
      <c r="BC87" s="19">
        <f>VLOOKUP(A87,DEC2020_RESPONSERATE_COUNTY_TRA!$B$3:$BL$376,63, FALSE)</f>
        <v>24.9</v>
      </c>
      <c r="BD87" s="19">
        <f>VLOOKUP(A87,DEC2020_RESPONSERATE_COUNTY_TRA!$B$3:$BM$376,64, FALSE)</f>
        <v>24.9</v>
      </c>
      <c r="BE87" s="19">
        <f>VLOOKUP(A87,DEC2020_RESPONSERATE_COUNTY_TRA!$B$3:$BN$376,65, FALSE)</f>
        <v>24.9</v>
      </c>
      <c r="BF87" s="19">
        <f>VLOOKUP(A87,DEC2020_RESPONSERATE_COUNTY_TRA!$B$3:$BO$376,66, FALSE)</f>
        <v>24.9</v>
      </c>
      <c r="BG87" s="19">
        <f>VLOOKUP(A87,DEC2020_RESPONSERATE_COUNTY_TRA!$B$3:$BP$376,67, FALSE)</f>
        <v>24.9</v>
      </c>
      <c r="BH87" s="19">
        <f>VLOOKUP(A87,DEC2020_RESPONSERATE_COUNTY_TRA!$B$3:$BQ$376,68, FALSE)</f>
        <v>25</v>
      </c>
      <c r="BI87" s="19">
        <f>VLOOKUP(A87,DEC2020_RESPONSERATE_COUNTY_TRA!$B$3:$BR$376,69, FALSE)</f>
        <v>25</v>
      </c>
      <c r="BJ87" s="19">
        <f>VLOOKUP(A87,DEC2020_RESPONSERATE_COUNTY_TRA!$B$3:$BS$376,70, FALSE)</f>
        <v>25</v>
      </c>
      <c r="BK87" s="19">
        <f>VLOOKUP(A87,DEC2020_RESPONSERATE_COUNTY_TRA!$B$3:$BT$376,71, FALSE)</f>
        <v>25</v>
      </c>
      <c r="BL87" s="19">
        <f>VLOOKUP(A87,DEC2020_RESPONSERATE_COUNTY_TRA!$B$3:$BU$377,72, FALSE)</f>
        <v>25.1</v>
      </c>
      <c r="BM87" s="19">
        <f>VLOOKUP(A87,DEC2020_RESPONSERATE_COUNTY_TRA!$B$3:$BV$377,73, FALSE)</f>
        <v>25.1</v>
      </c>
      <c r="BN87" s="19">
        <f>VLOOKUP(A87,DEC2020_RESPONSERATE_COUNTY_TRA!$B$3:$BW$377,74, FALSE)</f>
        <v>25.1</v>
      </c>
      <c r="BO87" s="19">
        <f>VLOOKUP(A87,DEC2020_RESPONSERATE_COUNTY_TRA!$B$3:$BX$377,75, FALSE)</f>
        <v>25.1</v>
      </c>
      <c r="BP87" s="19">
        <f>VLOOKUP(A87,DEC2020_RESPONSERATE_COUNTY_TRA!$B$3:$BY$377,76, FALSE)</f>
        <v>25.1</v>
      </c>
      <c r="BQ87" s="19">
        <f>VLOOKUP(A87,DEC2020_RESPONSERATE_COUNTY_TRA!$B$3:$BZ$377,77, FALSE)</f>
        <v>25.1</v>
      </c>
      <c r="BR87" s="19">
        <f>VLOOKUP(A87,DEC2020_RESPONSERATE_COUNTY_TRA!$B$3:$CA$377,78, FALSE)</f>
        <v>25.1</v>
      </c>
      <c r="BS87" s="19">
        <f>VLOOKUP(A87,DEC2020_RESPONSERATE_COUNTY_TRA!$B$3:$CB$377,79, FALSE)</f>
        <v>25.1</v>
      </c>
      <c r="BT87" s="19">
        <f>VLOOKUP(A87,DEC2020_RESPONSERATE_COUNTY_TRA!$B$3:$CC$377,80, FALSE)</f>
        <v>25.2</v>
      </c>
      <c r="BU87" s="19">
        <f>VLOOKUP(A87,DEC2020_RESPONSERATE_COUNTY_TRA!$B$3:$CD$377,81, FALSE)</f>
        <v>25.2</v>
      </c>
      <c r="BV87" s="19">
        <f>VLOOKUP(A87,DEC2020_RESPONSERATE_COUNTY_TRA!$B$3:$CE$377,82, FALSE)</f>
        <v>25.3</v>
      </c>
      <c r="BW87" s="19">
        <f>VLOOKUP(A87,DEC2020_RESPONSERATE_COUNTY_TRA!$B$3:$CF$377,83, FALSE)</f>
        <v>25.3</v>
      </c>
      <c r="BX87" s="19">
        <f>VLOOKUP(A87,DEC2020_RESPONSERATE_COUNTY_TRA!$B$3:$CG$377,84, FALSE)</f>
        <v>25.3</v>
      </c>
      <c r="BY87" s="19">
        <f>VLOOKUP(A87,DEC2020_RESPONSERATE_COUNTY_TRA!$B$3:$CH$377,85, FALSE)</f>
        <v>25.3</v>
      </c>
      <c r="BZ87" s="19">
        <f>VLOOKUP(A87,DEC2020_RESPONSERATE_COUNTY_TRA!$B$3:$CI$377,85, FALSE)</f>
        <v>25.3</v>
      </c>
      <c r="CA87" s="19">
        <f>VLOOKUP(A87,DEC2020_RESPONSERATE_COUNTY_TRA!$B$3:$CJ$377,86, FALSE)</f>
        <v>25.4</v>
      </c>
      <c r="CB87" s="19">
        <f>VLOOKUP(A87,DEC2020_RESPONSERATE_COUNTY_TRA!$B$3:$CK$377,87, FALSE)</f>
        <v>25.4</v>
      </c>
      <c r="CC87" s="19">
        <f t="shared" si="4"/>
        <v>0</v>
      </c>
      <c r="CD87" s="41">
        <f t="shared" si="5"/>
        <v>2</v>
      </c>
    </row>
    <row r="88" spans="1:82" ht="28.8" x14ac:dyDescent="0.3">
      <c r="A88" s="5" t="s">
        <v>271</v>
      </c>
      <c r="B88" s="5">
        <v>30029000402</v>
      </c>
      <c r="C88" s="181" t="s">
        <v>947</v>
      </c>
      <c r="D88" s="190">
        <v>59937</v>
      </c>
      <c r="F88" s="94">
        <v>1659</v>
      </c>
      <c r="G88" s="102">
        <v>0.11103542234332425</v>
      </c>
      <c r="H88" s="204">
        <v>0.10143198090692124</v>
      </c>
      <c r="I88" s="192">
        <v>39.5</v>
      </c>
      <c r="J88" s="11">
        <v>0</v>
      </c>
      <c r="K88" s="11">
        <f>100-J88</f>
        <v>100</v>
      </c>
      <c r="L88">
        <f>VLOOKUP(A88,DEC2020_RESPONSERATE_COUNTY_TRA!$B$3:$I$376, 8, FALSE)</f>
        <v>27.7</v>
      </c>
      <c r="M88">
        <f>VLOOKUP(A88,DEC2020_RESPONSERATE_COUNTY_TRA!$B$3:$J$376, 9, FALSE)</f>
        <v>29.2</v>
      </c>
      <c r="N88">
        <f>VLOOKUP(A88,DEC2020_RESPONSERATE_COUNTY_TRA!$B$3:$K$376, 10, FALSE)</f>
        <v>31.2</v>
      </c>
      <c r="O88">
        <f>VLOOKUP(A88,DEC2020_RESPONSERATE_COUNTY_TRA!$B$3:$L$376, 11, FALSE)</f>
        <v>32.700000000000003</v>
      </c>
      <c r="P88">
        <f>VLOOKUP(A88,DEC2020_RESPONSERATE_COUNTY_TRA!$B$3:$M$376, 12, FALSE)</f>
        <v>35.5</v>
      </c>
      <c r="Q88" s="61">
        <f>VLOOKUP(A88,DEC2020_RESPONSERATE_COUNTY_TRA!$B$3:$N$376, 13, FALSE)</f>
        <v>36.299999999999997</v>
      </c>
      <c r="R88">
        <f>VLOOKUP(A88,DEC2020_RESPONSERATE_COUNTY_TRA!$B$3:$O$376, 14, FALSE)</f>
        <v>37.5</v>
      </c>
      <c r="S88">
        <f>VLOOKUP(A88,DEC2020_RESPONSERATE_COUNTY_TRA!$B$3:$P$376, 15, FALSE)</f>
        <v>38.299999999999997</v>
      </c>
      <c r="T88">
        <f>VLOOKUP(A88,DEC2020_RESPONSERATE_COUNTY_TRA!$B$3:$Q$376, 16, FALSE)</f>
        <v>38.700000000000003</v>
      </c>
      <c r="U88" s="61">
        <f>VLOOKUP(A88,DEC2020_RESPONSERATE_COUNTY_TRA!$B$3:$R$376, 17, FALSE)</f>
        <v>39.5</v>
      </c>
      <c r="V88" s="61">
        <f>VLOOKUP(A88,DEC2020_RESPONSERATE_COUNTY_TRA!$B$3:$S$376, 18, FALSE)</f>
        <v>39.700000000000003</v>
      </c>
      <c r="W88" s="61">
        <f>VLOOKUP(A88,DEC2020_RESPONSERATE_COUNTY_TRA!$B$3:$T$376, 19, FALSE)</f>
        <v>40.1</v>
      </c>
      <c r="X88" s="61">
        <f>VLOOKUP(A88,DEC2020_RESPONSERATE_COUNTY_TRA!$B$3:$U$376, 20, FALSE)</f>
        <v>40.200000000000003</v>
      </c>
      <c r="Y88" s="61">
        <f>VLOOKUP(A88,DEC2020_RESPONSERATE_COUNTY_TRA!$B$3:$V$376, 21, FALSE)</f>
        <v>40.700000000000003</v>
      </c>
      <c r="Z88" s="61">
        <f>VLOOKUP(A88,DEC2020_RESPONSERATE_COUNTY_TRA!$B$3:$W$376, 22, FALSE)</f>
        <v>41.3</v>
      </c>
      <c r="AA88" s="61">
        <f>VLOOKUP(A88,DEC2020_RESPONSERATE_COUNTY_TRA!$B$3:$X$376, 23, FALSE)</f>
        <v>41.5</v>
      </c>
      <c r="AB88" s="61">
        <f>VLOOKUP(A88,DEC2020_RESPONSERATE_COUNTY_TRA!$B$3:$Y$376, 24, FALSE)</f>
        <v>41.6</v>
      </c>
      <c r="AC88" s="61">
        <f>VLOOKUP(A88,DEC2020_RESPONSERATE_COUNTY_TRA!$B$3:$Z$376, 25, FALSE)</f>
        <v>42.2</v>
      </c>
      <c r="AD88" s="61">
        <f>VLOOKUP(A88,DEC2020_RESPONSERATE_COUNTY_TRA!$B$3:$AC$376, 26, FALSE)</f>
        <v>42.2</v>
      </c>
      <c r="AE88" s="188">
        <f>VLOOKUP(A88,DEC2020_RESPONSERATE_COUNTY_TRA!$B$3:$AD$376, 27, FALSE)</f>
        <v>42.3</v>
      </c>
      <c r="AF88" s="188">
        <f>VLOOKUP(A88,DEC2020_RESPONSERATE_COUNTY_TRA!$B$3:$AE$376, 28, FALSE)</f>
        <v>42.5</v>
      </c>
      <c r="AG88" s="188">
        <f>VLOOKUP(A88,DEC2020_RESPONSERATE_COUNTY_TRA!$B$3:$AF$376, 29, FALSE)</f>
        <v>44.7</v>
      </c>
      <c r="AH88" s="188">
        <f>VLOOKUP(A88,DEC2020_RESPONSERATE_COUNTY_TRA!$B$3:$AG$376, 30, FALSE)</f>
        <v>45.1</v>
      </c>
      <c r="AI88" s="188">
        <f>VLOOKUP(A88,DEC2020_RESPONSERATE_COUNTY_TRA!$B$3:$AF$376, 31, FALSE)</f>
        <v>45.4</v>
      </c>
      <c r="AJ88" s="188">
        <f>VLOOKUP(A88,DEC2020_RESPONSERATE_COUNTY_TRA!$B$3:$AG$376, 32, FALSE)</f>
        <v>45.8</v>
      </c>
      <c r="AK88" s="188">
        <f>VLOOKUP(A88,DEC2020_RESPONSERATE_COUNTY_TRA!$B$3:$CP$376, 33, FALSE)</f>
        <v>46.4</v>
      </c>
      <c r="AL88" s="188">
        <f>VLOOKUP(A88,DEC2020_RESPONSERATE_COUNTY_TRA!$B$3:$AR$376,43, FALSE)</f>
        <v>49.4</v>
      </c>
      <c r="AM88" s="188">
        <f>VLOOKUP(A88,DEC2020_RESPONSERATE_COUNTY_TRA!$B$3:$AS$376,44, FALSE)</f>
        <v>49.4</v>
      </c>
      <c r="AN88" s="188">
        <f>VLOOKUP(A88,DEC2020_RESPONSERATE_COUNTY_TRA!$B$3:$AW$376,48, FALSE)</f>
        <v>49.8</v>
      </c>
      <c r="AO88" s="188">
        <f>VLOOKUP(A88,DEC2020_RESPONSERATE_COUNTY_TRA!$B$3:$AX$376,49, FALSE)</f>
        <v>49.8</v>
      </c>
      <c r="AP88" s="188">
        <f>VLOOKUP(A88,DEC2020_RESPONSERATE_COUNTY_TRA!$B$3:$AY$376,49, FALSE)</f>
        <v>49.8</v>
      </c>
      <c r="AQ88" s="188">
        <f>VLOOKUP(A88,DEC2020_RESPONSERATE_COUNTY_TRA!$B$3:$AZ$376,50, FALSE)</f>
        <v>49.8</v>
      </c>
      <c r="AR88" s="188">
        <f>VLOOKUP(A88,DEC2020_RESPONSERATE_COUNTY_TRA!$B$3:$BA$376,51, FALSE)</f>
        <v>49.8</v>
      </c>
      <c r="AS88" s="188">
        <f>VLOOKUP(A88,DEC2020_RESPONSERATE_COUNTY_TRA!$B$3:$BB$376,53, FALSE)</f>
        <v>49.9</v>
      </c>
      <c r="AT88" s="188">
        <f>VLOOKUP(A88,DEC2020_RESPONSERATE_COUNTY_TRA!$B$3:$BC$376,54, FALSE)</f>
        <v>50.1</v>
      </c>
      <c r="AU88" s="188">
        <f>VLOOKUP(A88,DEC2020_RESPONSERATE_COUNTY_TRA!$B$3:$BD$376,55, FALSE)</f>
        <v>50.1</v>
      </c>
      <c r="AV88" s="188">
        <f>VLOOKUP(A88,DEC2020_RESPONSERATE_COUNTY_TRA!$B$3:$BE$376,56, FALSE)</f>
        <v>50.1</v>
      </c>
      <c r="AW88" s="188">
        <f>VLOOKUP(A88,DEC2020_RESPONSERATE_COUNTY_TRA!$B$3:$BF$376,57, FALSE)</f>
        <v>50.1</v>
      </c>
      <c r="AX88" s="188">
        <f>VLOOKUP(A88,DEC2020_RESPONSERATE_COUNTY_TRA!$B$3:$BG$376,58, FALSE)</f>
        <v>50.4</v>
      </c>
      <c r="AY88" s="188">
        <f>VLOOKUP(A88,DEC2020_RESPONSERATE_COUNTY_TRA!$B$3:$BH$376,59, FALSE)</f>
        <v>50.5</v>
      </c>
      <c r="AZ88" s="188">
        <f>VLOOKUP(A88,DEC2020_RESPONSERATE_COUNTY_TRA!$B$3:$BI$376,60, FALSE)</f>
        <v>50.6</v>
      </c>
      <c r="BA88" s="188">
        <f>VLOOKUP(A88,DEC2020_RESPONSERATE_COUNTY_TRA!$B$3:$BJ$376,61, FALSE)</f>
        <v>50.6</v>
      </c>
      <c r="BB88" s="188">
        <f>VLOOKUP(A88,DEC2020_RESPONSERATE_COUNTY_TRA!$B$3:$BK$376,62, FALSE)</f>
        <v>50.6</v>
      </c>
      <c r="BC88" s="188">
        <f>VLOOKUP(A88,DEC2020_RESPONSERATE_COUNTY_TRA!$B$3:$BL$376,63, FALSE)</f>
        <v>50.6</v>
      </c>
      <c r="BD88" s="188">
        <f>VLOOKUP(A88,DEC2020_RESPONSERATE_COUNTY_TRA!$B$3:$BM$376,64, FALSE)</f>
        <v>50.6</v>
      </c>
      <c r="BE88" s="188">
        <f>VLOOKUP(A88,DEC2020_RESPONSERATE_COUNTY_TRA!$B$3:$BN$376,65, FALSE)</f>
        <v>50.6</v>
      </c>
      <c r="BF88" s="188">
        <f>VLOOKUP(A88,DEC2020_RESPONSERATE_COUNTY_TRA!$B$3:$BO$376,66, FALSE)</f>
        <v>50.7</v>
      </c>
      <c r="BG88" s="188">
        <f>VLOOKUP(A88,DEC2020_RESPONSERATE_COUNTY_TRA!$B$3:$BP$376,67, FALSE)</f>
        <v>50.7</v>
      </c>
      <c r="BH88" s="188">
        <f>VLOOKUP(A88,DEC2020_RESPONSERATE_COUNTY_TRA!$B$3:$BQ$376,68, FALSE)</f>
        <v>50.7</v>
      </c>
      <c r="BI88" s="188">
        <f>VLOOKUP(A88,DEC2020_RESPONSERATE_COUNTY_TRA!$B$3:$BR$376,69, FALSE)</f>
        <v>50.7</v>
      </c>
      <c r="BJ88" s="188">
        <f>VLOOKUP(A88,DEC2020_RESPONSERATE_COUNTY_TRA!$B$3:$BS$376,70, FALSE)</f>
        <v>50.7</v>
      </c>
      <c r="BK88" s="188">
        <f>VLOOKUP(A88,DEC2020_RESPONSERATE_COUNTY_TRA!$B$3:$BT$376,71, FALSE)</f>
        <v>50.7</v>
      </c>
      <c r="BL88" s="188">
        <f>VLOOKUP(A88,DEC2020_RESPONSERATE_COUNTY_TRA!$B$3:$BU$377,72, FALSE)</f>
        <v>50.9</v>
      </c>
      <c r="BM88" s="188">
        <f>VLOOKUP(A88,DEC2020_RESPONSERATE_COUNTY_TRA!$B$3:$BV$377,73, FALSE)</f>
        <v>50.9</v>
      </c>
      <c r="BN88" s="188">
        <f>VLOOKUP(A88,DEC2020_RESPONSERATE_COUNTY_TRA!$B$3:$BW$377,74, FALSE)</f>
        <v>51</v>
      </c>
      <c r="BO88" s="188">
        <f>VLOOKUP(A88,DEC2020_RESPONSERATE_COUNTY_TRA!$B$3:$BX$377,75, FALSE)</f>
        <v>51.1</v>
      </c>
      <c r="BP88" s="188">
        <f>VLOOKUP(A88,DEC2020_RESPONSERATE_COUNTY_TRA!$B$3:$BY$377,76, FALSE)</f>
        <v>51.1</v>
      </c>
      <c r="BQ88" s="188">
        <f>VLOOKUP(A88,DEC2020_RESPONSERATE_COUNTY_TRA!$B$3:$BZ$377,77, FALSE)</f>
        <v>51.1</v>
      </c>
      <c r="BR88" s="188">
        <f>VLOOKUP(A88,DEC2020_RESPONSERATE_COUNTY_TRA!$B$3:$CA$377,78, FALSE)</f>
        <v>51.1</v>
      </c>
      <c r="BS88" s="188">
        <f>VLOOKUP(A88,DEC2020_RESPONSERATE_COUNTY_TRA!$B$3:$CB$377,79, FALSE)</f>
        <v>51.1</v>
      </c>
      <c r="BT88" s="188">
        <f>VLOOKUP(A88,DEC2020_RESPONSERATE_COUNTY_TRA!$B$3:$CC$377,80, FALSE)</f>
        <v>51.1</v>
      </c>
      <c r="BU88" s="188">
        <f>VLOOKUP(A88,DEC2020_RESPONSERATE_COUNTY_TRA!$B$3:$CD$377,81, FALSE)</f>
        <v>51.1</v>
      </c>
      <c r="BV88" s="188">
        <f>VLOOKUP(A88,DEC2020_RESPONSERATE_COUNTY_TRA!$B$3:$CE$377,82, FALSE)</f>
        <v>51.1</v>
      </c>
      <c r="BW88" s="188">
        <f>VLOOKUP(A88,DEC2020_RESPONSERATE_COUNTY_TRA!$B$3:$CF$377,83, FALSE)</f>
        <v>51.1</v>
      </c>
      <c r="BX88" s="188">
        <f>VLOOKUP(A88,DEC2020_RESPONSERATE_COUNTY_TRA!$B$3:$CG$377,84, FALSE)</f>
        <v>51.2</v>
      </c>
      <c r="BY88" s="188">
        <f>VLOOKUP(A88,DEC2020_RESPONSERATE_COUNTY_TRA!$B$3:$CH$377,85, FALSE)</f>
        <v>51.2</v>
      </c>
      <c r="BZ88" s="188">
        <f>VLOOKUP(A88,DEC2020_RESPONSERATE_COUNTY_TRA!$B$3:$CI$377,85, FALSE)</f>
        <v>51.2</v>
      </c>
      <c r="CA88" s="188">
        <f>VLOOKUP(A88,DEC2020_RESPONSERATE_COUNTY_TRA!$B$3:$CJ$377,86, FALSE)</f>
        <v>51.4</v>
      </c>
      <c r="CB88" s="188">
        <f>VLOOKUP(A88,DEC2020_RESPONSERATE_COUNTY_TRA!$B$3:$CK$377,87, FALSE)</f>
        <v>51.4</v>
      </c>
      <c r="CC88" s="188">
        <f t="shared" si="4"/>
        <v>0</v>
      </c>
      <c r="CD88" s="41">
        <f t="shared" si="5"/>
        <v>4</v>
      </c>
    </row>
    <row r="89" spans="1:82" ht="28.8" x14ac:dyDescent="0.3">
      <c r="A89" s="16" t="s">
        <v>541</v>
      </c>
      <c r="B89" s="16">
        <v>30029000403</v>
      </c>
      <c r="C89" s="151" t="s">
        <v>1148</v>
      </c>
      <c r="D89" s="151" t="s">
        <v>1289</v>
      </c>
      <c r="E89" s="151"/>
      <c r="F89" s="132" t="s">
        <v>1101</v>
      </c>
      <c r="G89" s="201" t="s">
        <v>1101</v>
      </c>
      <c r="H89" s="213" t="s">
        <v>1101</v>
      </c>
      <c r="I89" s="132" t="s">
        <v>1101</v>
      </c>
      <c r="J89" s="18">
        <v>0</v>
      </c>
      <c r="K89" s="18">
        <v>100</v>
      </c>
      <c r="L89" s="19">
        <f>VLOOKUP(A89,DEC2020_RESPONSERATE_COUNTY_TRA!$B$3:$I$376, 8, FALSE)</f>
        <v>29.4</v>
      </c>
      <c r="M89" s="19">
        <f>VLOOKUP(A89,DEC2020_RESPONSERATE_COUNTY_TRA!$B$3:$J$376, 9, FALSE)</f>
        <v>31.1</v>
      </c>
      <c r="N89" s="19">
        <f>VLOOKUP(A89,DEC2020_RESPONSERATE_COUNTY_TRA!$B$3:$K$376, 10, FALSE)</f>
        <v>33.4</v>
      </c>
      <c r="O89" s="19">
        <f>VLOOKUP(A89,DEC2020_RESPONSERATE_COUNTY_TRA!$B$3:$L$376, 11, FALSE)</f>
        <v>35.5</v>
      </c>
      <c r="P89" s="19">
        <f>VLOOKUP(A89,DEC2020_RESPONSERATE_COUNTY_TRA!$B$3:$M$376, 12, FALSE)</f>
        <v>38.1</v>
      </c>
      <c r="Q89" s="19">
        <f>VLOOKUP(A89,DEC2020_RESPONSERATE_COUNTY_TRA!$B$3:$N$376, 13, FALSE)</f>
        <v>38.700000000000003</v>
      </c>
      <c r="R89" s="19">
        <f>VLOOKUP(A89,DEC2020_RESPONSERATE_COUNTY_TRA!$B$3:$O$376, 14, FALSE)</f>
        <v>39.299999999999997</v>
      </c>
      <c r="S89" s="19">
        <f>VLOOKUP(A89,DEC2020_RESPONSERATE_COUNTY_TRA!$B$3:$P$376, 15, FALSE)</f>
        <v>40</v>
      </c>
      <c r="T89" s="19">
        <f>VLOOKUP(A89,DEC2020_RESPONSERATE_COUNTY_TRA!$B$3:$Q$376, 16, FALSE)</f>
        <v>40.700000000000003</v>
      </c>
      <c r="U89" s="19">
        <f>VLOOKUP(A89,DEC2020_RESPONSERATE_COUNTY_TRA!$B$3:$R$376, 17, FALSE)</f>
        <v>41.3</v>
      </c>
      <c r="V89" s="19">
        <f>VLOOKUP(A89,DEC2020_RESPONSERATE_COUNTY_TRA!$B$3:$S$376, 18, FALSE)</f>
        <v>41.4</v>
      </c>
      <c r="W89" s="19">
        <f>VLOOKUP(A89,DEC2020_RESPONSERATE_COUNTY_TRA!$B$3:$T$376, 19, FALSE)</f>
        <v>41.6</v>
      </c>
      <c r="X89" s="19">
        <f>VLOOKUP(A89,DEC2020_RESPONSERATE_COUNTY_TRA!$B$3:$U$376, 20, FALSE)</f>
        <v>41.8</v>
      </c>
      <c r="Y89" s="19">
        <f>VLOOKUP(A89,DEC2020_RESPONSERATE_COUNTY_TRA!$B$3:$V$376, 21, FALSE)</f>
        <v>42</v>
      </c>
      <c r="Z89" s="19">
        <f>VLOOKUP(A89,DEC2020_RESPONSERATE_COUNTY_TRA!$B$3:$W$376, 22, FALSE)</f>
        <v>42.5</v>
      </c>
      <c r="AA89" s="19">
        <f>VLOOKUP(A89,DEC2020_RESPONSERATE_COUNTY_TRA!$B$3:$X$376, 23, FALSE)</f>
        <v>42.6</v>
      </c>
      <c r="AB89" s="19">
        <f>VLOOKUP(A89,DEC2020_RESPONSERATE_COUNTY_TRA!$B$3:$Y$376, 24, FALSE)</f>
        <v>42.9</v>
      </c>
      <c r="AC89" s="19">
        <f>VLOOKUP(A89,DEC2020_RESPONSERATE_COUNTY_TRA!$B$3:$Z$376, 25, FALSE)</f>
        <v>44.7</v>
      </c>
      <c r="AD89" s="19">
        <f>VLOOKUP(A89,DEC2020_RESPONSERATE_COUNTY_TRA!$B$3:$AC$376, 26, FALSE)</f>
        <v>44.9</v>
      </c>
      <c r="AE89" s="19">
        <f>VLOOKUP(A89,DEC2020_RESPONSERATE_COUNTY_TRA!$B$3:$AD$376, 27, FALSE)</f>
        <v>45</v>
      </c>
      <c r="AF89" s="19">
        <f>VLOOKUP(A89,DEC2020_RESPONSERATE_COUNTY_TRA!$B$3:$AE$376, 28, FALSE)</f>
        <v>45.8</v>
      </c>
      <c r="AG89" s="19">
        <f>VLOOKUP(A89,DEC2020_RESPONSERATE_COUNTY_TRA!$B$3:$AF$376, 29, FALSE)</f>
        <v>47.9</v>
      </c>
      <c r="AH89" s="19">
        <f>VLOOKUP(A89,DEC2020_RESPONSERATE_COUNTY_TRA!$B$3:$AG$376, 30, FALSE)</f>
        <v>48.1</v>
      </c>
      <c r="AI89" s="19">
        <f>VLOOKUP(A89,DEC2020_RESPONSERATE_COUNTY_TRA!$B$3:$AF$376, 31, FALSE)</f>
        <v>48.5</v>
      </c>
      <c r="AJ89" s="19">
        <f>VLOOKUP(A89,DEC2020_RESPONSERATE_COUNTY_TRA!$B$3:$AG$376, 32, FALSE)</f>
        <v>48.7</v>
      </c>
      <c r="AK89" s="19">
        <f>VLOOKUP(A89,DEC2020_RESPONSERATE_COUNTY_TRA!$B$3:$CP$376, 33, FALSE)</f>
        <v>49.4</v>
      </c>
      <c r="AL89" s="19">
        <f>VLOOKUP(A89,DEC2020_RESPONSERATE_COUNTY_TRA!$B$3:$AR$376,43, FALSE)</f>
        <v>51.8</v>
      </c>
      <c r="AM89" s="19">
        <f>VLOOKUP(A89,DEC2020_RESPONSERATE_COUNTY_TRA!$B$3:$AS$376,44, FALSE)</f>
        <v>51.8</v>
      </c>
      <c r="AN89" s="19">
        <f>VLOOKUP(A89,DEC2020_RESPONSERATE_COUNTY_TRA!$B$3:$AW$376,48, FALSE)</f>
        <v>52.4</v>
      </c>
      <c r="AO89" s="19">
        <f>VLOOKUP(A89,DEC2020_RESPONSERATE_COUNTY_TRA!$B$3:$AX$376,49, FALSE)</f>
        <v>52.4</v>
      </c>
      <c r="AP89" s="19">
        <f>VLOOKUP(A89,DEC2020_RESPONSERATE_COUNTY_TRA!$B$3:$AY$376,49, FALSE)</f>
        <v>52.4</v>
      </c>
      <c r="AQ89" s="19">
        <f>VLOOKUP(A89,DEC2020_RESPONSERATE_COUNTY_TRA!$B$3:$AZ$376,50, FALSE)</f>
        <v>52.4</v>
      </c>
      <c r="AR89" s="19">
        <f>VLOOKUP(A89,DEC2020_RESPONSERATE_COUNTY_TRA!$B$3:$BA$376,51, FALSE)</f>
        <v>52.5</v>
      </c>
      <c r="AS89" s="19">
        <f>VLOOKUP(A89,DEC2020_RESPONSERATE_COUNTY_TRA!$B$3:$BB$376,53, FALSE)</f>
        <v>52.7</v>
      </c>
      <c r="AT89" s="19">
        <f>VLOOKUP(A89,DEC2020_RESPONSERATE_COUNTY_TRA!$B$3:$BC$376,54, FALSE)</f>
        <v>52.9</v>
      </c>
      <c r="AU89" s="19">
        <f>VLOOKUP(A89,DEC2020_RESPONSERATE_COUNTY_TRA!$B$3:$BD$376,55, FALSE)</f>
        <v>52.9</v>
      </c>
      <c r="AV89" s="19">
        <f>VLOOKUP(A89,DEC2020_RESPONSERATE_COUNTY_TRA!$B$3:$BE$376,56, FALSE)</f>
        <v>52.9</v>
      </c>
      <c r="AW89" s="19">
        <f>VLOOKUP(A89,DEC2020_RESPONSERATE_COUNTY_TRA!$B$3:$BF$376,57, FALSE)</f>
        <v>53</v>
      </c>
      <c r="AX89" s="19">
        <f>VLOOKUP(A89,DEC2020_RESPONSERATE_COUNTY_TRA!$B$3:$BG$376,58, FALSE)</f>
        <v>53.1</v>
      </c>
      <c r="AY89" s="19">
        <f>VLOOKUP(A89,DEC2020_RESPONSERATE_COUNTY_TRA!$B$3:$BH$376,59, FALSE)</f>
        <v>53.1</v>
      </c>
      <c r="AZ89" s="19">
        <f>VLOOKUP(A89,DEC2020_RESPONSERATE_COUNTY_TRA!$B$3:$BI$376,60, FALSE)</f>
        <v>53.2</v>
      </c>
      <c r="BA89" s="19">
        <f>VLOOKUP(A89,DEC2020_RESPONSERATE_COUNTY_TRA!$B$3:$BJ$376,61, FALSE)</f>
        <v>53.2</v>
      </c>
      <c r="BB89" s="19">
        <f>VLOOKUP(A89,DEC2020_RESPONSERATE_COUNTY_TRA!$B$3:$BK$376,62, FALSE)</f>
        <v>53.3</v>
      </c>
      <c r="BC89" s="19">
        <f>VLOOKUP(A89,DEC2020_RESPONSERATE_COUNTY_TRA!$B$3:$BL$376,63, FALSE)</f>
        <v>53.3</v>
      </c>
      <c r="BD89" s="19">
        <f>VLOOKUP(A89,DEC2020_RESPONSERATE_COUNTY_TRA!$B$3:$BM$376,64, FALSE)</f>
        <v>53.3</v>
      </c>
      <c r="BE89" s="19">
        <f>VLOOKUP(A89,DEC2020_RESPONSERATE_COUNTY_TRA!$B$3:$BN$376,65, FALSE)</f>
        <v>53.3</v>
      </c>
      <c r="BF89" s="19">
        <f>VLOOKUP(A89,DEC2020_RESPONSERATE_COUNTY_TRA!$B$3:$BO$376,66, FALSE)</f>
        <v>53.3</v>
      </c>
      <c r="BG89" s="19">
        <f>VLOOKUP(A89,DEC2020_RESPONSERATE_COUNTY_TRA!$B$3:$BP$376,67, FALSE)</f>
        <v>53.3</v>
      </c>
      <c r="BH89" s="19">
        <f>VLOOKUP(A89,DEC2020_RESPONSERATE_COUNTY_TRA!$B$3:$BQ$376,68, FALSE)</f>
        <v>53.4</v>
      </c>
      <c r="BI89" s="19">
        <f>VLOOKUP(A89,DEC2020_RESPONSERATE_COUNTY_TRA!$B$3:$BR$376,69, FALSE)</f>
        <v>53.4</v>
      </c>
      <c r="BJ89" s="19">
        <f>VLOOKUP(A89,DEC2020_RESPONSERATE_COUNTY_TRA!$B$3:$BS$376,70, FALSE)</f>
        <v>53.4</v>
      </c>
      <c r="BK89" s="19">
        <f>VLOOKUP(A89,DEC2020_RESPONSERATE_COUNTY_TRA!$B$3:$BT$376,71, FALSE)</f>
        <v>53.4</v>
      </c>
      <c r="BL89" s="19">
        <f>VLOOKUP(A89,DEC2020_RESPONSERATE_COUNTY_TRA!$B$3:$BU$377,72, FALSE)</f>
        <v>53.6</v>
      </c>
      <c r="BM89" s="19">
        <f>VLOOKUP(A89,DEC2020_RESPONSERATE_COUNTY_TRA!$B$3:$BV$377,73, FALSE)</f>
        <v>53.6</v>
      </c>
      <c r="BN89" s="19">
        <f>VLOOKUP(A89,DEC2020_RESPONSERATE_COUNTY_TRA!$B$3:$BW$377,74, FALSE)</f>
        <v>53.6</v>
      </c>
      <c r="BO89" s="19">
        <f>VLOOKUP(A89,DEC2020_RESPONSERATE_COUNTY_TRA!$B$3:$BX$377,75, FALSE)</f>
        <v>53.6</v>
      </c>
      <c r="BP89" s="19">
        <f>VLOOKUP(A89,DEC2020_RESPONSERATE_COUNTY_TRA!$B$3:$BY$377,76, FALSE)</f>
        <v>53.6</v>
      </c>
      <c r="BQ89" s="19">
        <f>VLOOKUP(A89,DEC2020_RESPONSERATE_COUNTY_TRA!$B$3:$BZ$377,77, FALSE)</f>
        <v>53.6</v>
      </c>
      <c r="BR89" s="19">
        <f>VLOOKUP(A89,DEC2020_RESPONSERATE_COUNTY_TRA!$B$3:$CA$377,78, FALSE)</f>
        <v>53.6</v>
      </c>
      <c r="BS89" s="19">
        <f>VLOOKUP(A89,DEC2020_RESPONSERATE_COUNTY_TRA!$B$3:$CB$377,79, FALSE)</f>
        <v>53.8</v>
      </c>
      <c r="BT89" s="19">
        <f>VLOOKUP(A89,DEC2020_RESPONSERATE_COUNTY_TRA!$B$3:$CC$377,80, FALSE)</f>
        <v>53.8</v>
      </c>
      <c r="BU89" s="19">
        <f>VLOOKUP(A89,DEC2020_RESPONSERATE_COUNTY_TRA!$B$3:$CD$377,81, FALSE)</f>
        <v>53.8</v>
      </c>
      <c r="BV89" s="19">
        <f>VLOOKUP(A89,DEC2020_RESPONSERATE_COUNTY_TRA!$B$3:$CE$377,82, FALSE)</f>
        <v>53.8</v>
      </c>
      <c r="BW89" s="19">
        <f>VLOOKUP(A89,DEC2020_RESPONSERATE_COUNTY_TRA!$B$3:$CF$377,83, FALSE)</f>
        <v>53.9</v>
      </c>
      <c r="BX89" s="19">
        <f>VLOOKUP(A89,DEC2020_RESPONSERATE_COUNTY_TRA!$B$3:$CG$377,84, FALSE)</f>
        <v>53.9</v>
      </c>
      <c r="BY89" s="19">
        <f>VLOOKUP(A89,DEC2020_RESPONSERATE_COUNTY_TRA!$B$3:$CH$377,85, FALSE)</f>
        <v>53.9</v>
      </c>
      <c r="BZ89" s="19">
        <f>VLOOKUP(A89,DEC2020_RESPONSERATE_COUNTY_TRA!$B$3:$CI$377,85, FALSE)</f>
        <v>53.9</v>
      </c>
      <c r="CA89" s="19">
        <f>VLOOKUP(A89,DEC2020_RESPONSERATE_COUNTY_TRA!$B$3:$CJ$377,86, FALSE)</f>
        <v>54</v>
      </c>
      <c r="CB89" s="19">
        <f>VLOOKUP(A89,DEC2020_RESPONSERATE_COUNTY_TRA!$B$3:$CK$377,87, FALSE)</f>
        <v>54</v>
      </c>
      <c r="CC89" s="19">
        <f t="shared" si="4"/>
        <v>0</v>
      </c>
      <c r="CD89" s="41">
        <f t="shared" si="5"/>
        <v>4</v>
      </c>
    </row>
    <row r="90" spans="1:82" ht="28.8" x14ac:dyDescent="0.3">
      <c r="A90" s="5" t="s">
        <v>543</v>
      </c>
      <c r="B90" s="5">
        <v>30029000404</v>
      </c>
      <c r="C90" s="130" t="s">
        <v>1149</v>
      </c>
      <c r="D90" s="130" t="s">
        <v>1283</v>
      </c>
      <c r="E90" s="130"/>
      <c r="F90" s="133" t="s">
        <v>1101</v>
      </c>
      <c r="G90" s="135" t="s">
        <v>1101</v>
      </c>
      <c r="H90" s="214" t="s">
        <v>1101</v>
      </c>
      <c r="I90" s="133" t="s">
        <v>1101</v>
      </c>
      <c r="J90" s="11">
        <v>0</v>
      </c>
      <c r="K90" s="11">
        <v>100</v>
      </c>
      <c r="L90">
        <f>VLOOKUP(A90,DEC2020_RESPONSERATE_COUNTY_TRA!$B$3:$I$376, 8, FALSE)</f>
        <v>33.4</v>
      </c>
      <c r="M90">
        <f>VLOOKUP(A90,DEC2020_RESPONSERATE_COUNTY_TRA!$B$3:$J$376, 9, FALSE)</f>
        <v>34.799999999999997</v>
      </c>
      <c r="N90">
        <f>VLOOKUP(A90,DEC2020_RESPONSERATE_COUNTY_TRA!$B$3:$K$376, 10, FALSE)</f>
        <v>37.1</v>
      </c>
      <c r="O90">
        <f>VLOOKUP(A90,DEC2020_RESPONSERATE_COUNTY_TRA!$B$3:$L$376, 11, FALSE)</f>
        <v>40</v>
      </c>
      <c r="P90">
        <f>VLOOKUP(A90,DEC2020_RESPONSERATE_COUNTY_TRA!$B$3:$M$376, 12, FALSE)</f>
        <v>43.8</v>
      </c>
      <c r="Q90" s="61">
        <f>VLOOKUP(A90,DEC2020_RESPONSERATE_COUNTY_TRA!$B$3:$N$376, 13, FALSE)</f>
        <v>44.6</v>
      </c>
      <c r="R90">
        <f>VLOOKUP(A90,DEC2020_RESPONSERATE_COUNTY_TRA!$B$3:$O$376, 14, FALSE)</f>
        <v>45.6</v>
      </c>
      <c r="S90">
        <f>VLOOKUP(A90,DEC2020_RESPONSERATE_COUNTY_TRA!$B$3:$P$376, 15, FALSE)</f>
        <v>46.4</v>
      </c>
      <c r="T90">
        <f>VLOOKUP(A90,DEC2020_RESPONSERATE_COUNTY_TRA!$B$3:$Q$376, 16, FALSE)</f>
        <v>47</v>
      </c>
      <c r="U90" s="61">
        <f>VLOOKUP(A90,DEC2020_RESPONSERATE_COUNTY_TRA!$B$3:$R$376, 17, FALSE)</f>
        <v>48.4</v>
      </c>
      <c r="V90" s="61">
        <f>VLOOKUP(A90,DEC2020_RESPONSERATE_COUNTY_TRA!$B$3:$S$376, 18, FALSE)</f>
        <v>48.5</v>
      </c>
      <c r="W90" s="61">
        <f>VLOOKUP(A90,DEC2020_RESPONSERATE_COUNTY_TRA!$B$3:$T$376, 19, FALSE)</f>
        <v>49.3</v>
      </c>
      <c r="X90" s="61">
        <f>VLOOKUP(A90,DEC2020_RESPONSERATE_COUNTY_TRA!$B$3:$U$376, 20, FALSE)</f>
        <v>49.4</v>
      </c>
      <c r="Y90" s="61">
        <f>VLOOKUP(A90,DEC2020_RESPONSERATE_COUNTY_TRA!$B$3:$V$376, 21, FALSE)</f>
        <v>49.9</v>
      </c>
      <c r="Z90" s="61">
        <f>VLOOKUP(A90,DEC2020_RESPONSERATE_COUNTY_TRA!$B$3:$W$376, 22, FALSE)</f>
        <v>50.6</v>
      </c>
      <c r="AA90" s="61">
        <f>VLOOKUP(A90,DEC2020_RESPONSERATE_COUNTY_TRA!$B$3:$X$376, 23, FALSE)</f>
        <v>50.7</v>
      </c>
      <c r="AB90" s="61">
        <f>VLOOKUP(A90,DEC2020_RESPONSERATE_COUNTY_TRA!$B$3:$Y$376, 24, FALSE)</f>
        <v>51</v>
      </c>
      <c r="AC90" s="61">
        <f>VLOOKUP(A90,DEC2020_RESPONSERATE_COUNTY_TRA!$B$3:$Z$376, 25, FALSE)</f>
        <v>53.3</v>
      </c>
      <c r="AD90" s="61">
        <f>VLOOKUP(A90,DEC2020_RESPONSERATE_COUNTY_TRA!$B$3:$AC$376, 26, FALSE)</f>
        <v>53.6</v>
      </c>
      <c r="AE90" s="188">
        <f>VLOOKUP(A90,DEC2020_RESPONSERATE_COUNTY_TRA!$B$3:$AD$376, 27, FALSE)</f>
        <v>53.8</v>
      </c>
      <c r="AF90" s="188">
        <f>VLOOKUP(A90,DEC2020_RESPONSERATE_COUNTY_TRA!$B$3:$AE$376, 28, FALSE)</f>
        <v>54.4</v>
      </c>
      <c r="AG90" s="188">
        <f>VLOOKUP(A90,DEC2020_RESPONSERATE_COUNTY_TRA!$B$3:$AF$376, 29, FALSE)</f>
        <v>57.8</v>
      </c>
      <c r="AH90" s="188">
        <f>VLOOKUP(A90,DEC2020_RESPONSERATE_COUNTY_TRA!$B$3:$AG$376, 30, FALSE)</f>
        <v>58.2</v>
      </c>
      <c r="AI90" s="188">
        <f>VLOOKUP(A90,DEC2020_RESPONSERATE_COUNTY_TRA!$B$3:$AF$376, 31, FALSE)</f>
        <v>58.4</v>
      </c>
      <c r="AJ90" s="188">
        <f>VLOOKUP(A90,DEC2020_RESPONSERATE_COUNTY_TRA!$B$3:$AG$376, 32, FALSE)</f>
        <v>59.1</v>
      </c>
      <c r="AK90" s="188">
        <f>VLOOKUP(A90,DEC2020_RESPONSERATE_COUNTY_TRA!$B$3:$CP$376, 33, FALSE)</f>
        <v>60.2</v>
      </c>
      <c r="AL90" s="188">
        <f>VLOOKUP(A90,DEC2020_RESPONSERATE_COUNTY_TRA!$B$3:$AR$376,43, FALSE)</f>
        <v>63.1</v>
      </c>
      <c r="AM90" s="188">
        <f>VLOOKUP(A90,DEC2020_RESPONSERATE_COUNTY_TRA!$B$3:$AS$376,44, FALSE)</f>
        <v>63.1</v>
      </c>
      <c r="AN90" s="188">
        <f>VLOOKUP(A90,DEC2020_RESPONSERATE_COUNTY_TRA!$B$3:$AW$376,48, FALSE)</f>
        <v>63.4</v>
      </c>
      <c r="AO90" s="188">
        <f>VLOOKUP(A90,DEC2020_RESPONSERATE_COUNTY_TRA!$B$3:$AX$376,49, FALSE)</f>
        <v>63.4</v>
      </c>
      <c r="AP90" s="188">
        <f>VLOOKUP(A90,DEC2020_RESPONSERATE_COUNTY_TRA!$B$3:$AY$376,49, FALSE)</f>
        <v>63.4</v>
      </c>
      <c r="AQ90" s="188">
        <f>VLOOKUP(A90,DEC2020_RESPONSERATE_COUNTY_TRA!$B$3:$AZ$376,50, FALSE)</f>
        <v>63.4</v>
      </c>
      <c r="AR90" s="188">
        <f>VLOOKUP(A90,DEC2020_RESPONSERATE_COUNTY_TRA!$B$3:$BA$376,51, FALSE)</f>
        <v>63.4</v>
      </c>
      <c r="AS90" s="188">
        <f>VLOOKUP(A90,DEC2020_RESPONSERATE_COUNTY_TRA!$B$3:$BB$376,53, FALSE)</f>
        <v>63.5</v>
      </c>
      <c r="AT90" s="188">
        <f>VLOOKUP(A90,DEC2020_RESPONSERATE_COUNTY_TRA!$B$3:$BC$376,54, FALSE)</f>
        <v>63.7</v>
      </c>
      <c r="AU90" s="188">
        <f>VLOOKUP(A90,DEC2020_RESPONSERATE_COUNTY_TRA!$B$3:$BD$376,55, FALSE)</f>
        <v>63.7</v>
      </c>
      <c r="AV90" s="188">
        <f>VLOOKUP(A90,DEC2020_RESPONSERATE_COUNTY_TRA!$B$3:$BE$376,56, FALSE)</f>
        <v>63.7</v>
      </c>
      <c r="AW90" s="188">
        <f>VLOOKUP(A90,DEC2020_RESPONSERATE_COUNTY_TRA!$B$3:$BF$376,57, FALSE)</f>
        <v>63.8</v>
      </c>
      <c r="AX90" s="188">
        <f>VLOOKUP(A90,DEC2020_RESPONSERATE_COUNTY_TRA!$B$3:$BG$376,58, FALSE)</f>
        <v>63.9</v>
      </c>
      <c r="AY90" s="188">
        <f>VLOOKUP(A90,DEC2020_RESPONSERATE_COUNTY_TRA!$B$3:$BH$376,59, FALSE)</f>
        <v>63.9</v>
      </c>
      <c r="AZ90" s="188">
        <f>VLOOKUP(A90,DEC2020_RESPONSERATE_COUNTY_TRA!$B$3:$BI$376,60, FALSE)</f>
        <v>63.9</v>
      </c>
      <c r="BA90" s="188">
        <f>VLOOKUP(A90,DEC2020_RESPONSERATE_COUNTY_TRA!$B$3:$BJ$376,61, FALSE)</f>
        <v>64</v>
      </c>
      <c r="BB90" s="188">
        <f>VLOOKUP(A90,DEC2020_RESPONSERATE_COUNTY_TRA!$B$3:$BK$376,62, FALSE)</f>
        <v>64</v>
      </c>
      <c r="BC90" s="188">
        <f>VLOOKUP(A90,DEC2020_RESPONSERATE_COUNTY_TRA!$B$3:$BL$376,63, FALSE)</f>
        <v>64</v>
      </c>
      <c r="BD90" s="188">
        <f>VLOOKUP(A90,DEC2020_RESPONSERATE_COUNTY_TRA!$B$3:$BM$376,64, FALSE)</f>
        <v>64.099999999999994</v>
      </c>
      <c r="BE90" s="188">
        <f>VLOOKUP(A90,DEC2020_RESPONSERATE_COUNTY_TRA!$B$3:$BN$376,65, FALSE)</f>
        <v>64.099999999999994</v>
      </c>
      <c r="BF90" s="188">
        <f>VLOOKUP(A90,DEC2020_RESPONSERATE_COUNTY_TRA!$B$3:$BO$376,66, FALSE)</f>
        <v>64.2</v>
      </c>
      <c r="BG90" s="188">
        <f>VLOOKUP(A90,DEC2020_RESPONSERATE_COUNTY_TRA!$B$3:$BP$376,67, FALSE)</f>
        <v>64.2</v>
      </c>
      <c r="BH90" s="188">
        <f>VLOOKUP(A90,DEC2020_RESPONSERATE_COUNTY_TRA!$B$3:$BQ$376,68, FALSE)</f>
        <v>64.2</v>
      </c>
      <c r="BI90" s="188">
        <f>VLOOKUP(A90,DEC2020_RESPONSERATE_COUNTY_TRA!$B$3:$BR$376,69, FALSE)</f>
        <v>64.2</v>
      </c>
      <c r="BJ90" s="188">
        <f>VLOOKUP(A90,DEC2020_RESPONSERATE_COUNTY_TRA!$B$3:$BS$376,70, FALSE)</f>
        <v>64.2</v>
      </c>
      <c r="BK90" s="188">
        <f>VLOOKUP(A90,DEC2020_RESPONSERATE_COUNTY_TRA!$B$3:$BT$376,71, FALSE)</f>
        <v>64.3</v>
      </c>
      <c r="BL90" s="188">
        <f>VLOOKUP(A90,DEC2020_RESPONSERATE_COUNTY_TRA!$B$3:$BU$377,72, FALSE)</f>
        <v>64.400000000000006</v>
      </c>
      <c r="BM90" s="188">
        <f>VLOOKUP(A90,DEC2020_RESPONSERATE_COUNTY_TRA!$B$3:$BV$377,73, FALSE)</f>
        <v>64.5</v>
      </c>
      <c r="BN90" s="188">
        <f>VLOOKUP(A90,DEC2020_RESPONSERATE_COUNTY_TRA!$B$3:$BW$377,74, FALSE)</f>
        <v>64.5</v>
      </c>
      <c r="BO90" s="188">
        <f>VLOOKUP(A90,DEC2020_RESPONSERATE_COUNTY_TRA!$B$3:$BX$377,75, FALSE)</f>
        <v>64.5</v>
      </c>
      <c r="BP90" s="188">
        <f>VLOOKUP(A90,DEC2020_RESPONSERATE_COUNTY_TRA!$B$3:$BY$377,76, FALSE)</f>
        <v>64.5</v>
      </c>
      <c r="BQ90" s="188">
        <f>VLOOKUP(A90,DEC2020_RESPONSERATE_COUNTY_TRA!$B$3:$BZ$377,77, FALSE)</f>
        <v>64.5</v>
      </c>
      <c r="BR90" s="188">
        <f>VLOOKUP(A90,DEC2020_RESPONSERATE_COUNTY_TRA!$B$3:$CA$377,78, FALSE)</f>
        <v>64.5</v>
      </c>
      <c r="BS90" s="188">
        <f>VLOOKUP(A90,DEC2020_RESPONSERATE_COUNTY_TRA!$B$3:$CB$377,79, FALSE)</f>
        <v>64.5</v>
      </c>
      <c r="BT90" s="188">
        <f>VLOOKUP(A90,DEC2020_RESPONSERATE_COUNTY_TRA!$B$3:$CC$377,80, FALSE)</f>
        <v>64.599999999999994</v>
      </c>
      <c r="BU90" s="188">
        <f>VLOOKUP(A90,DEC2020_RESPONSERATE_COUNTY_TRA!$B$3:$CD$377,81, FALSE)</f>
        <v>64.599999999999994</v>
      </c>
      <c r="BV90" s="188">
        <f>VLOOKUP(A90,DEC2020_RESPONSERATE_COUNTY_TRA!$B$3:$CE$377,82, FALSE)</f>
        <v>64.8</v>
      </c>
      <c r="BW90" s="188">
        <f>VLOOKUP(A90,DEC2020_RESPONSERATE_COUNTY_TRA!$B$3:$CF$377,83, FALSE)</f>
        <v>64.900000000000006</v>
      </c>
      <c r="BX90" s="188">
        <f>VLOOKUP(A90,DEC2020_RESPONSERATE_COUNTY_TRA!$B$3:$CG$377,84, FALSE)</f>
        <v>64.900000000000006</v>
      </c>
      <c r="BY90" s="188">
        <f>VLOOKUP(A90,DEC2020_RESPONSERATE_COUNTY_TRA!$B$3:$CH$377,85, FALSE)</f>
        <v>64.900000000000006</v>
      </c>
      <c r="BZ90" s="188">
        <f>VLOOKUP(A90,DEC2020_RESPONSERATE_COUNTY_TRA!$B$3:$CI$377,85, FALSE)</f>
        <v>64.900000000000006</v>
      </c>
      <c r="CA90" s="188">
        <f>VLOOKUP(A90,DEC2020_RESPONSERATE_COUNTY_TRA!$B$3:$CJ$377,86, FALSE)</f>
        <v>65.099999999999994</v>
      </c>
      <c r="CB90" s="188">
        <f>VLOOKUP(A90,DEC2020_RESPONSERATE_COUNTY_TRA!$B$3:$CK$377,87, FALSE)</f>
        <v>65.099999999999994</v>
      </c>
      <c r="CC90" s="188">
        <f t="shared" si="4"/>
        <v>0</v>
      </c>
      <c r="CD90" s="41">
        <f t="shared" si="5"/>
        <v>5</v>
      </c>
    </row>
    <row r="91" spans="1:82" ht="28.8" x14ac:dyDescent="0.3">
      <c r="A91" s="16" t="s">
        <v>273</v>
      </c>
      <c r="B91" s="16">
        <v>30029000601</v>
      </c>
      <c r="C91" s="17" t="s">
        <v>1150</v>
      </c>
      <c r="D91" s="17" t="s">
        <v>1289</v>
      </c>
      <c r="E91" s="17"/>
      <c r="F91" s="95">
        <v>1753</v>
      </c>
      <c r="G91" s="103">
        <v>3.4960819770946353E-2</v>
      </c>
      <c r="H91" s="205">
        <v>3.2480714575720666E-2</v>
      </c>
      <c r="I91" s="193">
        <v>42.2</v>
      </c>
      <c r="J91" s="18">
        <v>0</v>
      </c>
      <c r="K91" s="18">
        <f>100-J91</f>
        <v>100</v>
      </c>
      <c r="L91" s="19">
        <f>VLOOKUP(A91,DEC2020_RESPONSERATE_COUNTY_TRA!$B$3:$I$376, 8, FALSE)</f>
        <v>37.799999999999997</v>
      </c>
      <c r="M91" s="19">
        <f>VLOOKUP(A91,DEC2020_RESPONSERATE_COUNTY_TRA!$B$3:$J$376, 9, FALSE)</f>
        <v>39.5</v>
      </c>
      <c r="N91" s="19">
        <f>VLOOKUP(A91,DEC2020_RESPONSERATE_COUNTY_TRA!$B$3:$K$376, 10, FALSE)</f>
        <v>41.4</v>
      </c>
      <c r="O91" s="19">
        <f>VLOOKUP(A91,DEC2020_RESPONSERATE_COUNTY_TRA!$B$3:$L$376, 11, FALSE)</f>
        <v>43.6</v>
      </c>
      <c r="P91" s="19">
        <f>VLOOKUP(A91,DEC2020_RESPONSERATE_COUNTY_TRA!$B$3:$M$376, 12, FALSE)</f>
        <v>47.1</v>
      </c>
      <c r="Q91" s="19">
        <f>VLOOKUP(A91,DEC2020_RESPONSERATE_COUNTY_TRA!$B$3:$N$376, 13, FALSE)</f>
        <v>48</v>
      </c>
      <c r="R91" s="19">
        <f>VLOOKUP(A91,DEC2020_RESPONSERATE_COUNTY_TRA!$B$3:$O$376, 14, FALSE)</f>
        <v>48.7</v>
      </c>
      <c r="S91" s="19">
        <f>VLOOKUP(A91,DEC2020_RESPONSERATE_COUNTY_TRA!$B$3:$P$376, 15, FALSE)</f>
        <v>49.9</v>
      </c>
      <c r="T91" s="19">
        <f>VLOOKUP(A91,DEC2020_RESPONSERATE_COUNTY_TRA!$B$3:$Q$376, 16, FALSE)</f>
        <v>50.3</v>
      </c>
      <c r="U91" s="19">
        <f>VLOOKUP(A91,DEC2020_RESPONSERATE_COUNTY_TRA!$B$3:$R$376, 17, FALSE)</f>
        <v>51.2</v>
      </c>
      <c r="V91" s="19">
        <f>VLOOKUP(A91,DEC2020_RESPONSERATE_COUNTY_TRA!$B$3:$S$376, 18, FALSE)</f>
        <v>51.4</v>
      </c>
      <c r="W91" s="19">
        <f>VLOOKUP(A91,DEC2020_RESPONSERATE_COUNTY_TRA!$B$3:$T$376, 19, FALSE)</f>
        <v>52</v>
      </c>
      <c r="X91" s="19">
        <f>VLOOKUP(A91,DEC2020_RESPONSERATE_COUNTY_TRA!$B$3:$U$376, 20, FALSE)</f>
        <v>52.6</v>
      </c>
      <c r="Y91" s="19">
        <f>VLOOKUP(A91,DEC2020_RESPONSERATE_COUNTY_TRA!$B$3:$V$376, 21, FALSE)</f>
        <v>53</v>
      </c>
      <c r="Z91" s="19">
        <f>VLOOKUP(A91,DEC2020_RESPONSERATE_COUNTY_TRA!$B$3:$W$376, 22, FALSE)</f>
        <v>54.1</v>
      </c>
      <c r="AA91" s="19">
        <f>VLOOKUP(A91,DEC2020_RESPONSERATE_COUNTY_TRA!$B$3:$X$376, 23, FALSE)</f>
        <v>54.1</v>
      </c>
      <c r="AB91" s="19">
        <f>VLOOKUP(A91,DEC2020_RESPONSERATE_COUNTY_TRA!$B$3:$Y$376, 24, FALSE)</f>
        <v>54.5</v>
      </c>
      <c r="AC91" s="19">
        <f>VLOOKUP(A91,DEC2020_RESPONSERATE_COUNTY_TRA!$B$3:$Z$376, 25, FALSE)</f>
        <v>55.2</v>
      </c>
      <c r="AD91" s="19">
        <f>VLOOKUP(A91,DEC2020_RESPONSERATE_COUNTY_TRA!$B$3:$AC$376, 26, FALSE)</f>
        <v>55.3</v>
      </c>
      <c r="AE91" s="19">
        <f>VLOOKUP(A91,DEC2020_RESPONSERATE_COUNTY_TRA!$B$3:$AD$376, 27, FALSE)</f>
        <v>55.7</v>
      </c>
      <c r="AF91" s="19">
        <f>VLOOKUP(A91,DEC2020_RESPONSERATE_COUNTY_TRA!$B$3:$AE$376, 28, FALSE)</f>
        <v>56</v>
      </c>
      <c r="AG91" s="19">
        <f>VLOOKUP(A91,DEC2020_RESPONSERATE_COUNTY_TRA!$B$3:$AF$376, 29, FALSE)</f>
        <v>58.8</v>
      </c>
      <c r="AH91" s="19">
        <f>VLOOKUP(A91,DEC2020_RESPONSERATE_COUNTY_TRA!$B$3:$AG$376, 30, FALSE)</f>
        <v>59.6</v>
      </c>
      <c r="AI91" s="19">
        <f>VLOOKUP(A91,DEC2020_RESPONSERATE_COUNTY_TRA!$B$3:$AF$376, 31, FALSE)</f>
        <v>60</v>
      </c>
      <c r="AJ91" s="19">
        <f>VLOOKUP(A91,DEC2020_RESPONSERATE_COUNTY_TRA!$B$3:$AG$376, 32, FALSE)</f>
        <v>60.5</v>
      </c>
      <c r="AK91" s="19">
        <f>VLOOKUP(A91,DEC2020_RESPONSERATE_COUNTY_TRA!$B$3:$CP$376, 33, FALSE)</f>
        <v>61.1</v>
      </c>
      <c r="AL91" s="19">
        <f>VLOOKUP(A91,DEC2020_RESPONSERATE_COUNTY_TRA!$B$3:$AR$376,43, FALSE)</f>
        <v>63.7</v>
      </c>
      <c r="AM91" s="19">
        <f>VLOOKUP(A91,DEC2020_RESPONSERATE_COUNTY_TRA!$B$3:$AS$376,44, FALSE)</f>
        <v>63.7</v>
      </c>
      <c r="AN91" s="19">
        <f>VLOOKUP(A91,DEC2020_RESPONSERATE_COUNTY_TRA!$B$3:$AW$376,48, FALSE)</f>
        <v>64.3</v>
      </c>
      <c r="AO91" s="19">
        <f>VLOOKUP(A91,DEC2020_RESPONSERATE_COUNTY_TRA!$B$3:$AX$376,49, FALSE)</f>
        <v>64.3</v>
      </c>
      <c r="AP91" s="19">
        <f>VLOOKUP(A91,DEC2020_RESPONSERATE_COUNTY_TRA!$B$3:$AY$376,49, FALSE)</f>
        <v>64.3</v>
      </c>
      <c r="AQ91" s="19">
        <f>VLOOKUP(A91,DEC2020_RESPONSERATE_COUNTY_TRA!$B$3:$AZ$376,50, FALSE)</f>
        <v>64.3</v>
      </c>
      <c r="AR91" s="19">
        <f>VLOOKUP(A91,DEC2020_RESPONSERATE_COUNTY_TRA!$B$3:$BA$376,51, FALSE)</f>
        <v>64.3</v>
      </c>
      <c r="AS91" s="19">
        <f>VLOOKUP(A91,DEC2020_RESPONSERATE_COUNTY_TRA!$B$3:$BB$376,53, FALSE)</f>
        <v>64.5</v>
      </c>
      <c r="AT91" s="19">
        <f>VLOOKUP(A91,DEC2020_RESPONSERATE_COUNTY_TRA!$B$3:$BC$376,54, FALSE)</f>
        <v>64.5</v>
      </c>
      <c r="AU91" s="19">
        <f>VLOOKUP(A91,DEC2020_RESPONSERATE_COUNTY_TRA!$B$3:$BD$376,55, FALSE)</f>
        <v>64.5</v>
      </c>
      <c r="AV91" s="19">
        <f>VLOOKUP(A91,DEC2020_RESPONSERATE_COUNTY_TRA!$B$3:$BE$376,56, FALSE)</f>
        <v>64.599999999999994</v>
      </c>
      <c r="AW91" s="19">
        <f>VLOOKUP(A91,DEC2020_RESPONSERATE_COUNTY_TRA!$B$3:$BF$376,57, FALSE)</f>
        <v>64.599999999999994</v>
      </c>
      <c r="AX91" s="19">
        <f>VLOOKUP(A91,DEC2020_RESPONSERATE_COUNTY_TRA!$B$3:$BG$376,58, FALSE)</f>
        <v>64.8</v>
      </c>
      <c r="AY91" s="19">
        <f>VLOOKUP(A91,DEC2020_RESPONSERATE_COUNTY_TRA!$B$3:$BH$376,59, FALSE)</f>
        <v>64.8</v>
      </c>
      <c r="AZ91" s="19">
        <f>VLOOKUP(A91,DEC2020_RESPONSERATE_COUNTY_TRA!$B$3:$BI$376,60, FALSE)</f>
        <v>64.8</v>
      </c>
      <c r="BA91" s="19">
        <f>VLOOKUP(A91,DEC2020_RESPONSERATE_COUNTY_TRA!$B$3:$BJ$376,61, FALSE)</f>
        <v>64.8</v>
      </c>
      <c r="BB91" s="19">
        <f>VLOOKUP(A91,DEC2020_RESPONSERATE_COUNTY_TRA!$B$3:$BK$376,62, FALSE)</f>
        <v>64.900000000000006</v>
      </c>
      <c r="BC91" s="19">
        <f>VLOOKUP(A91,DEC2020_RESPONSERATE_COUNTY_TRA!$B$3:$BL$376,63, FALSE)</f>
        <v>64.900000000000006</v>
      </c>
      <c r="BD91" s="19">
        <f>VLOOKUP(A91,DEC2020_RESPONSERATE_COUNTY_TRA!$B$3:$BM$376,64, FALSE)</f>
        <v>64.900000000000006</v>
      </c>
      <c r="BE91" s="19">
        <f>VLOOKUP(A91,DEC2020_RESPONSERATE_COUNTY_TRA!$B$3:$BN$376,65, FALSE)</f>
        <v>64.900000000000006</v>
      </c>
      <c r="BF91" s="19">
        <f>VLOOKUP(A91,DEC2020_RESPONSERATE_COUNTY_TRA!$B$3:$BO$376,66, FALSE)</f>
        <v>64.900000000000006</v>
      </c>
      <c r="BG91" s="19">
        <f>VLOOKUP(A91,DEC2020_RESPONSERATE_COUNTY_TRA!$B$3:$BP$376,67, FALSE)</f>
        <v>64.900000000000006</v>
      </c>
      <c r="BH91" s="19">
        <f>VLOOKUP(A91,DEC2020_RESPONSERATE_COUNTY_TRA!$B$3:$BQ$376,68, FALSE)</f>
        <v>64.900000000000006</v>
      </c>
      <c r="BI91" s="19">
        <f>VLOOKUP(A91,DEC2020_RESPONSERATE_COUNTY_TRA!$B$3:$BR$376,69, FALSE)</f>
        <v>64.900000000000006</v>
      </c>
      <c r="BJ91" s="19">
        <f>VLOOKUP(A91,DEC2020_RESPONSERATE_COUNTY_TRA!$B$3:$BS$376,70, FALSE)</f>
        <v>65</v>
      </c>
      <c r="BK91" s="19">
        <f>VLOOKUP(A91,DEC2020_RESPONSERATE_COUNTY_TRA!$B$3:$BT$376,71, FALSE)</f>
        <v>65</v>
      </c>
      <c r="BL91" s="19">
        <f>VLOOKUP(A91,DEC2020_RESPONSERATE_COUNTY_TRA!$B$3:$BU$377,72, FALSE)</f>
        <v>65.099999999999994</v>
      </c>
      <c r="BM91" s="19">
        <f>VLOOKUP(A91,DEC2020_RESPONSERATE_COUNTY_TRA!$B$3:$BV$377,73, FALSE)</f>
        <v>65.099999999999994</v>
      </c>
      <c r="BN91" s="19">
        <f>VLOOKUP(A91,DEC2020_RESPONSERATE_COUNTY_TRA!$B$3:$BW$377,74, FALSE)</f>
        <v>65.099999999999994</v>
      </c>
      <c r="BO91" s="19">
        <f>VLOOKUP(A91,DEC2020_RESPONSERATE_COUNTY_TRA!$B$3:$BX$377,75, FALSE)</f>
        <v>65.2</v>
      </c>
      <c r="BP91" s="19">
        <f>VLOOKUP(A91,DEC2020_RESPONSERATE_COUNTY_TRA!$B$3:$BY$377,76, FALSE)</f>
        <v>65.2</v>
      </c>
      <c r="BQ91" s="19">
        <f>VLOOKUP(A91,DEC2020_RESPONSERATE_COUNTY_TRA!$B$3:$BZ$377,77, FALSE)</f>
        <v>65.2</v>
      </c>
      <c r="BR91" s="19">
        <f>VLOOKUP(A91,DEC2020_RESPONSERATE_COUNTY_TRA!$B$3:$CA$377,78, FALSE)</f>
        <v>65.2</v>
      </c>
      <c r="BS91" s="19">
        <f>VLOOKUP(A91,DEC2020_RESPONSERATE_COUNTY_TRA!$B$3:$CB$377,79, FALSE)</f>
        <v>65.3</v>
      </c>
      <c r="BT91" s="19">
        <f>VLOOKUP(A91,DEC2020_RESPONSERATE_COUNTY_TRA!$B$3:$CC$377,80, FALSE)</f>
        <v>65.3</v>
      </c>
      <c r="BU91" s="19">
        <f>VLOOKUP(A91,DEC2020_RESPONSERATE_COUNTY_TRA!$B$3:$CD$377,81, FALSE)</f>
        <v>65.3</v>
      </c>
      <c r="BV91" s="19">
        <f>VLOOKUP(A91,DEC2020_RESPONSERATE_COUNTY_TRA!$B$3:$CE$377,82, FALSE)</f>
        <v>65.400000000000006</v>
      </c>
      <c r="BW91" s="19">
        <f>VLOOKUP(A91,DEC2020_RESPONSERATE_COUNTY_TRA!$B$3:$CF$377,83, FALSE)</f>
        <v>65.400000000000006</v>
      </c>
      <c r="BX91" s="19">
        <f>VLOOKUP(A91,DEC2020_RESPONSERATE_COUNTY_TRA!$B$3:$CG$377,84, FALSE)</f>
        <v>65.5</v>
      </c>
      <c r="BY91" s="19">
        <f>VLOOKUP(A91,DEC2020_RESPONSERATE_COUNTY_TRA!$B$3:$CH$377,85, FALSE)</f>
        <v>65.5</v>
      </c>
      <c r="BZ91" s="19">
        <f>VLOOKUP(A91,DEC2020_RESPONSERATE_COUNTY_TRA!$B$3:$CI$377,85, FALSE)</f>
        <v>65.5</v>
      </c>
      <c r="CA91" s="19">
        <f>VLOOKUP(A91,DEC2020_RESPONSERATE_COUNTY_TRA!$B$3:$CJ$377,86, FALSE)</f>
        <v>65.599999999999994</v>
      </c>
      <c r="CB91" s="19">
        <f>VLOOKUP(A91,DEC2020_RESPONSERATE_COUNTY_TRA!$B$3:$CK$377,87, FALSE)</f>
        <v>65.599999999999994</v>
      </c>
      <c r="CC91" s="19">
        <f t="shared" si="4"/>
        <v>0</v>
      </c>
      <c r="CD91" s="41">
        <f t="shared" si="5"/>
        <v>5</v>
      </c>
    </row>
    <row r="92" spans="1:82" ht="28.8" x14ac:dyDescent="0.3">
      <c r="A92" s="5" t="s">
        <v>545</v>
      </c>
      <c r="B92" s="5">
        <v>30029000602</v>
      </c>
      <c r="C92" s="181" t="s">
        <v>1151</v>
      </c>
      <c r="D92" s="190" t="s">
        <v>1288</v>
      </c>
      <c r="F92" s="94">
        <v>1680</v>
      </c>
      <c r="G92" s="102">
        <v>0.1115987460815047</v>
      </c>
      <c r="H92" s="204">
        <v>2.0553811019126463E-2</v>
      </c>
      <c r="I92" s="192">
        <v>45.4</v>
      </c>
      <c r="J92" s="11">
        <v>0.5</v>
      </c>
      <c r="K92" s="11">
        <f>100-J92</f>
        <v>99.5</v>
      </c>
      <c r="L92">
        <f>VLOOKUP(A92,DEC2020_RESPONSERATE_COUNTY_TRA!$B$3:$I$376, 8, FALSE)</f>
        <v>32.9</v>
      </c>
      <c r="M92">
        <f>VLOOKUP(A92,DEC2020_RESPONSERATE_COUNTY_TRA!$B$3:$J$376, 9, FALSE)</f>
        <v>33.9</v>
      </c>
      <c r="N92">
        <f>VLOOKUP(A92,DEC2020_RESPONSERATE_COUNTY_TRA!$B$3:$K$376, 10, FALSE)</f>
        <v>35.9</v>
      </c>
      <c r="O92">
        <f>VLOOKUP(A92,DEC2020_RESPONSERATE_COUNTY_TRA!$B$3:$L$376, 11, FALSE)</f>
        <v>38.200000000000003</v>
      </c>
      <c r="P92">
        <f>VLOOKUP(A92,DEC2020_RESPONSERATE_COUNTY_TRA!$B$3:$M$376, 12, FALSE)</f>
        <v>41.8</v>
      </c>
      <c r="Q92" s="61">
        <f>VLOOKUP(A92,DEC2020_RESPONSERATE_COUNTY_TRA!$B$3:$N$376, 13, FALSE)</f>
        <v>42.6</v>
      </c>
      <c r="R92">
        <f>VLOOKUP(A92,DEC2020_RESPONSERATE_COUNTY_TRA!$B$3:$O$376, 14, FALSE)</f>
        <v>43.6</v>
      </c>
      <c r="S92">
        <f>VLOOKUP(A92,DEC2020_RESPONSERATE_COUNTY_TRA!$B$3:$P$376, 15, FALSE)</f>
        <v>44.2</v>
      </c>
      <c r="T92">
        <f>VLOOKUP(A92,DEC2020_RESPONSERATE_COUNTY_TRA!$B$3:$Q$376, 16, FALSE)</f>
        <v>44.7</v>
      </c>
      <c r="U92" s="61">
        <f>VLOOKUP(A92,DEC2020_RESPONSERATE_COUNTY_TRA!$B$3:$R$376, 17, FALSE)</f>
        <v>45.9</v>
      </c>
      <c r="V92" s="61">
        <f>VLOOKUP(A92,DEC2020_RESPONSERATE_COUNTY_TRA!$B$3:$S$376, 18, FALSE)</f>
        <v>46</v>
      </c>
      <c r="W92" s="61">
        <f>VLOOKUP(A92,DEC2020_RESPONSERATE_COUNTY_TRA!$B$3:$T$376, 19, FALSE)</f>
        <v>46.5</v>
      </c>
      <c r="X92" s="61">
        <f>VLOOKUP(A92,DEC2020_RESPONSERATE_COUNTY_TRA!$B$3:$U$376, 20, FALSE)</f>
        <v>46.6</v>
      </c>
      <c r="Y92" s="61">
        <f>VLOOKUP(A92,DEC2020_RESPONSERATE_COUNTY_TRA!$B$3:$V$376, 21, FALSE)</f>
        <v>47</v>
      </c>
      <c r="Z92" s="61">
        <f>VLOOKUP(A92,DEC2020_RESPONSERATE_COUNTY_TRA!$B$3:$W$376, 22, FALSE)</f>
        <v>47.7</v>
      </c>
      <c r="AA92" s="61">
        <f>VLOOKUP(A92,DEC2020_RESPONSERATE_COUNTY_TRA!$B$3:$X$376, 23, FALSE)</f>
        <v>47.9</v>
      </c>
      <c r="AB92" s="61">
        <f>VLOOKUP(A92,DEC2020_RESPONSERATE_COUNTY_TRA!$B$3:$Y$376, 24, FALSE)</f>
        <v>48.1</v>
      </c>
      <c r="AC92" s="61">
        <f>VLOOKUP(A92,DEC2020_RESPONSERATE_COUNTY_TRA!$B$3:$Z$376, 25, FALSE)</f>
        <v>49.8</v>
      </c>
      <c r="AD92" s="61">
        <f>VLOOKUP(A92,DEC2020_RESPONSERATE_COUNTY_TRA!$B$3:$AC$376, 26, FALSE)</f>
        <v>49.9</v>
      </c>
      <c r="AE92" s="188">
        <f>VLOOKUP(A92,DEC2020_RESPONSERATE_COUNTY_TRA!$B$3:$AD$376, 27, FALSE)</f>
        <v>50.2</v>
      </c>
      <c r="AF92" s="188">
        <f>VLOOKUP(A92,DEC2020_RESPONSERATE_COUNTY_TRA!$B$3:$AE$376, 28, FALSE)</f>
        <v>50.5</v>
      </c>
      <c r="AG92" s="188">
        <f>VLOOKUP(A92,DEC2020_RESPONSERATE_COUNTY_TRA!$B$3:$AF$376, 29, FALSE)</f>
        <v>53.7</v>
      </c>
      <c r="AH92" s="188">
        <f>VLOOKUP(A92,DEC2020_RESPONSERATE_COUNTY_TRA!$B$3:$AG$376, 30, FALSE)</f>
        <v>54.1</v>
      </c>
      <c r="AI92" s="188">
        <f>VLOOKUP(A92,DEC2020_RESPONSERATE_COUNTY_TRA!$B$3:$AF$376, 31, FALSE)</f>
        <v>54.3</v>
      </c>
      <c r="AJ92" s="188">
        <f>VLOOKUP(A92,DEC2020_RESPONSERATE_COUNTY_TRA!$B$3:$AG$376, 32, FALSE)</f>
        <v>55.1</v>
      </c>
      <c r="AK92" s="188">
        <f>VLOOKUP(A92,DEC2020_RESPONSERATE_COUNTY_TRA!$B$3:$CP$376, 33, FALSE)</f>
        <v>55.9</v>
      </c>
      <c r="AL92" s="188">
        <f>VLOOKUP(A92,DEC2020_RESPONSERATE_COUNTY_TRA!$B$3:$AR$376,43, FALSE)</f>
        <v>58.6</v>
      </c>
      <c r="AM92" s="188">
        <f>VLOOKUP(A92,DEC2020_RESPONSERATE_COUNTY_TRA!$B$3:$AS$376,44, FALSE)</f>
        <v>58.6</v>
      </c>
      <c r="AN92" s="188">
        <f>VLOOKUP(A92,DEC2020_RESPONSERATE_COUNTY_TRA!$B$3:$AW$376,48, FALSE)</f>
        <v>58.8</v>
      </c>
      <c r="AO92" s="188">
        <f>VLOOKUP(A92,DEC2020_RESPONSERATE_COUNTY_TRA!$B$3:$AX$376,49, FALSE)</f>
        <v>58.8</v>
      </c>
      <c r="AP92" s="188">
        <f>VLOOKUP(A92,DEC2020_RESPONSERATE_COUNTY_TRA!$B$3:$AY$376,49, FALSE)</f>
        <v>58.8</v>
      </c>
      <c r="AQ92" s="188">
        <f>VLOOKUP(A92,DEC2020_RESPONSERATE_COUNTY_TRA!$B$3:$AZ$376,50, FALSE)</f>
        <v>58.9</v>
      </c>
      <c r="AR92" s="188">
        <f>VLOOKUP(A92,DEC2020_RESPONSERATE_COUNTY_TRA!$B$3:$BA$376,51, FALSE)</f>
        <v>59</v>
      </c>
      <c r="AS92" s="188">
        <f>VLOOKUP(A92,DEC2020_RESPONSERATE_COUNTY_TRA!$B$3:$BB$376,53, FALSE)</f>
        <v>59.1</v>
      </c>
      <c r="AT92" s="188">
        <f>VLOOKUP(A92,DEC2020_RESPONSERATE_COUNTY_TRA!$B$3:$BC$376,54, FALSE)</f>
        <v>59.2</v>
      </c>
      <c r="AU92" s="188">
        <f>VLOOKUP(A92,DEC2020_RESPONSERATE_COUNTY_TRA!$B$3:$BD$376,55, FALSE)</f>
        <v>59.2</v>
      </c>
      <c r="AV92" s="188">
        <f>VLOOKUP(A92,DEC2020_RESPONSERATE_COUNTY_TRA!$B$3:$BE$376,56, FALSE)</f>
        <v>59.4</v>
      </c>
      <c r="AW92" s="188">
        <f>VLOOKUP(A92,DEC2020_RESPONSERATE_COUNTY_TRA!$B$3:$BF$376,57, FALSE)</f>
        <v>59.5</v>
      </c>
      <c r="AX92" s="188">
        <f>VLOOKUP(A92,DEC2020_RESPONSERATE_COUNTY_TRA!$B$3:$BG$376,58, FALSE)</f>
        <v>59.7</v>
      </c>
      <c r="AY92" s="188">
        <f>VLOOKUP(A92,DEC2020_RESPONSERATE_COUNTY_TRA!$B$3:$BH$376,59, FALSE)</f>
        <v>59.7</v>
      </c>
      <c r="AZ92" s="188">
        <f>VLOOKUP(A92,DEC2020_RESPONSERATE_COUNTY_TRA!$B$3:$BI$376,60, FALSE)</f>
        <v>59.7</v>
      </c>
      <c r="BA92" s="188">
        <f>VLOOKUP(A92,DEC2020_RESPONSERATE_COUNTY_TRA!$B$3:$BJ$376,61, FALSE)</f>
        <v>59.8</v>
      </c>
      <c r="BB92" s="188">
        <f>VLOOKUP(A92,DEC2020_RESPONSERATE_COUNTY_TRA!$B$3:$BK$376,62, FALSE)</f>
        <v>59.8</v>
      </c>
      <c r="BC92" s="188">
        <f>VLOOKUP(A92,DEC2020_RESPONSERATE_COUNTY_TRA!$B$3:$BL$376,63, FALSE)</f>
        <v>59.8</v>
      </c>
      <c r="BD92" s="188">
        <f>VLOOKUP(A92,DEC2020_RESPONSERATE_COUNTY_TRA!$B$3:$BM$376,64, FALSE)</f>
        <v>59.9</v>
      </c>
      <c r="BE92" s="188">
        <f>VLOOKUP(A92,DEC2020_RESPONSERATE_COUNTY_TRA!$B$3:$BN$376,65, FALSE)</f>
        <v>59.9</v>
      </c>
      <c r="BF92" s="188">
        <f>VLOOKUP(A92,DEC2020_RESPONSERATE_COUNTY_TRA!$B$3:$BO$376,66, FALSE)</f>
        <v>59.9</v>
      </c>
      <c r="BG92" s="188">
        <f>VLOOKUP(A92,DEC2020_RESPONSERATE_COUNTY_TRA!$B$3:$BP$376,67, FALSE)</f>
        <v>59.9</v>
      </c>
      <c r="BH92" s="188">
        <f>VLOOKUP(A92,DEC2020_RESPONSERATE_COUNTY_TRA!$B$3:$BQ$376,68, FALSE)</f>
        <v>59.9</v>
      </c>
      <c r="BI92" s="188">
        <f>VLOOKUP(A92,DEC2020_RESPONSERATE_COUNTY_TRA!$B$3:$BR$376,69, FALSE)</f>
        <v>59.9</v>
      </c>
      <c r="BJ92" s="188">
        <f>VLOOKUP(A92,DEC2020_RESPONSERATE_COUNTY_TRA!$B$3:$BS$376,70, FALSE)</f>
        <v>59.9</v>
      </c>
      <c r="BK92" s="188">
        <f>VLOOKUP(A92,DEC2020_RESPONSERATE_COUNTY_TRA!$B$3:$BT$376,71, FALSE)</f>
        <v>59.9</v>
      </c>
      <c r="BL92" s="188">
        <f>VLOOKUP(A92,DEC2020_RESPONSERATE_COUNTY_TRA!$B$3:$BU$377,72, FALSE)</f>
        <v>60</v>
      </c>
      <c r="BM92" s="188">
        <f>VLOOKUP(A92,DEC2020_RESPONSERATE_COUNTY_TRA!$B$3:$BV$377,73, FALSE)</f>
        <v>60</v>
      </c>
      <c r="BN92" s="188">
        <f>VLOOKUP(A92,DEC2020_RESPONSERATE_COUNTY_TRA!$B$3:$BW$377,74, FALSE)</f>
        <v>60</v>
      </c>
      <c r="BO92" s="188">
        <f>VLOOKUP(A92,DEC2020_RESPONSERATE_COUNTY_TRA!$B$3:$BX$377,75, FALSE)</f>
        <v>60</v>
      </c>
      <c r="BP92" s="188">
        <f>VLOOKUP(A92,DEC2020_RESPONSERATE_COUNTY_TRA!$B$3:$BY$377,76, FALSE)</f>
        <v>60.1</v>
      </c>
      <c r="BQ92" s="188">
        <f>VLOOKUP(A92,DEC2020_RESPONSERATE_COUNTY_TRA!$B$3:$BZ$377,77, FALSE)</f>
        <v>60.1</v>
      </c>
      <c r="BR92" s="188">
        <f>VLOOKUP(A92,DEC2020_RESPONSERATE_COUNTY_TRA!$B$3:$CA$377,78, FALSE)</f>
        <v>60.1</v>
      </c>
      <c r="BS92" s="188">
        <f>VLOOKUP(A92,DEC2020_RESPONSERATE_COUNTY_TRA!$B$3:$CB$377,79, FALSE)</f>
        <v>60.1</v>
      </c>
      <c r="BT92" s="188">
        <f>VLOOKUP(A92,DEC2020_RESPONSERATE_COUNTY_TRA!$B$3:$CC$377,80, FALSE)</f>
        <v>60.1</v>
      </c>
      <c r="BU92" s="188">
        <f>VLOOKUP(A92,DEC2020_RESPONSERATE_COUNTY_TRA!$B$3:$CD$377,81, FALSE)</f>
        <v>60.1</v>
      </c>
      <c r="BV92" s="188">
        <f>VLOOKUP(A92,DEC2020_RESPONSERATE_COUNTY_TRA!$B$3:$CE$377,82, FALSE)</f>
        <v>60.2</v>
      </c>
      <c r="BW92" s="188">
        <f>VLOOKUP(A92,DEC2020_RESPONSERATE_COUNTY_TRA!$B$3:$CF$377,83, FALSE)</f>
        <v>60.2</v>
      </c>
      <c r="BX92" s="188">
        <f>VLOOKUP(A92,DEC2020_RESPONSERATE_COUNTY_TRA!$B$3:$CG$377,84, FALSE)</f>
        <v>60.3</v>
      </c>
      <c r="BY92" s="188">
        <f>VLOOKUP(A92,DEC2020_RESPONSERATE_COUNTY_TRA!$B$3:$CH$377,85, FALSE)</f>
        <v>60.3</v>
      </c>
      <c r="BZ92" s="188">
        <f>VLOOKUP(A92,DEC2020_RESPONSERATE_COUNTY_TRA!$B$3:$CI$377,85, FALSE)</f>
        <v>60.3</v>
      </c>
      <c r="CA92" s="188">
        <f>VLOOKUP(A92,DEC2020_RESPONSERATE_COUNTY_TRA!$B$3:$CJ$377,86, FALSE)</f>
        <v>60.4</v>
      </c>
      <c r="CB92" s="188">
        <f>VLOOKUP(A92,DEC2020_RESPONSERATE_COUNTY_TRA!$B$3:$CK$377,87, FALSE)</f>
        <v>60.5</v>
      </c>
      <c r="CC92" s="188">
        <f t="shared" si="4"/>
        <v>0</v>
      </c>
      <c r="CD92" s="41">
        <f t="shared" si="5"/>
        <v>5</v>
      </c>
    </row>
    <row r="93" spans="1:82" ht="28.8" x14ac:dyDescent="0.3">
      <c r="A93" s="16" t="s">
        <v>547</v>
      </c>
      <c r="B93" s="16">
        <v>30029000700</v>
      </c>
      <c r="C93" s="17" t="s">
        <v>1152</v>
      </c>
      <c r="D93" s="17">
        <v>59901</v>
      </c>
      <c r="E93" s="17"/>
      <c r="F93" s="95">
        <v>2450</v>
      </c>
      <c r="G93" s="103">
        <v>1.7887563884156729E-2</v>
      </c>
      <c r="H93" s="205">
        <v>5.1487048289094978E-2</v>
      </c>
      <c r="I93" s="193">
        <v>37.299999999999997</v>
      </c>
      <c r="J93" s="18">
        <v>0</v>
      </c>
      <c r="K93" s="18">
        <f>100-J93</f>
        <v>100</v>
      </c>
      <c r="L93" s="19">
        <f>VLOOKUP(A93,DEC2020_RESPONSERATE_COUNTY_TRA!$B$3:$I$376, 8, FALSE)</f>
        <v>35.799999999999997</v>
      </c>
      <c r="M93" s="19">
        <f>VLOOKUP(A93,DEC2020_RESPONSERATE_COUNTY_TRA!$B$3:$J$376, 9, FALSE)</f>
        <v>37.200000000000003</v>
      </c>
      <c r="N93" s="19">
        <f>VLOOKUP(A93,DEC2020_RESPONSERATE_COUNTY_TRA!$B$3:$K$376, 10, FALSE)</f>
        <v>39.1</v>
      </c>
      <c r="O93" s="19">
        <f>VLOOKUP(A93,DEC2020_RESPONSERATE_COUNTY_TRA!$B$3:$L$376, 11, FALSE)</f>
        <v>41.1</v>
      </c>
      <c r="P93" s="19">
        <f>VLOOKUP(A93,DEC2020_RESPONSERATE_COUNTY_TRA!$B$3:$M$376, 12, FALSE)</f>
        <v>45.2</v>
      </c>
      <c r="Q93" s="19">
        <f>VLOOKUP(A93,DEC2020_RESPONSERATE_COUNTY_TRA!$B$3:$N$376, 13, FALSE)</f>
        <v>46.2</v>
      </c>
      <c r="R93" s="19">
        <f>VLOOKUP(A93,DEC2020_RESPONSERATE_COUNTY_TRA!$B$3:$O$376, 14, FALSE)</f>
        <v>47</v>
      </c>
      <c r="S93" s="19">
        <f>VLOOKUP(A93,DEC2020_RESPONSERATE_COUNTY_TRA!$B$3:$P$376, 15, FALSE)</f>
        <v>47.6</v>
      </c>
      <c r="T93" s="19">
        <f>VLOOKUP(A93,DEC2020_RESPONSERATE_COUNTY_TRA!$B$3:$Q$376, 16, FALSE)</f>
        <v>47.9</v>
      </c>
      <c r="U93" s="19">
        <f>VLOOKUP(A93,DEC2020_RESPONSERATE_COUNTY_TRA!$B$3:$R$376, 17, FALSE)</f>
        <v>49</v>
      </c>
      <c r="V93" s="19">
        <f>VLOOKUP(A93,DEC2020_RESPONSERATE_COUNTY_TRA!$B$3:$S$376, 18, FALSE)</f>
        <v>49.3</v>
      </c>
      <c r="W93" s="19">
        <f>VLOOKUP(A93,DEC2020_RESPONSERATE_COUNTY_TRA!$B$3:$T$376, 19, FALSE)</f>
        <v>49.8</v>
      </c>
      <c r="X93" s="19">
        <f>VLOOKUP(A93,DEC2020_RESPONSERATE_COUNTY_TRA!$B$3:$U$376, 20, FALSE)</f>
        <v>51.1</v>
      </c>
      <c r="Y93" s="19">
        <f>VLOOKUP(A93,DEC2020_RESPONSERATE_COUNTY_TRA!$B$3:$V$376, 21, FALSE)</f>
        <v>52</v>
      </c>
      <c r="Z93" s="19">
        <f>VLOOKUP(A93,DEC2020_RESPONSERATE_COUNTY_TRA!$B$3:$W$376, 22, FALSE)</f>
        <v>54.2</v>
      </c>
      <c r="AA93" s="19">
        <f>VLOOKUP(A93,DEC2020_RESPONSERATE_COUNTY_TRA!$B$3:$X$376, 23, FALSE)</f>
        <v>54.5</v>
      </c>
      <c r="AB93" s="19">
        <f>VLOOKUP(A93,DEC2020_RESPONSERATE_COUNTY_TRA!$B$3:$Y$376, 24, FALSE)</f>
        <v>54.7</v>
      </c>
      <c r="AC93" s="19">
        <f>VLOOKUP(A93,DEC2020_RESPONSERATE_COUNTY_TRA!$B$3:$Z$376, 25, FALSE)</f>
        <v>56.3</v>
      </c>
      <c r="AD93" s="19">
        <f>VLOOKUP(A93,DEC2020_RESPONSERATE_COUNTY_TRA!$B$3:$AC$376, 26, FALSE)</f>
        <v>56.4</v>
      </c>
      <c r="AE93" s="19">
        <f>VLOOKUP(A93,DEC2020_RESPONSERATE_COUNTY_TRA!$B$3:$AD$376, 27, FALSE)</f>
        <v>56.8</v>
      </c>
      <c r="AF93" s="19">
        <f>VLOOKUP(A93,DEC2020_RESPONSERATE_COUNTY_TRA!$B$3:$AE$376, 28, FALSE)</f>
        <v>57.4</v>
      </c>
      <c r="AG93" s="19">
        <f>VLOOKUP(A93,DEC2020_RESPONSERATE_COUNTY_TRA!$B$3:$AF$376, 29, FALSE)</f>
        <v>60.6</v>
      </c>
      <c r="AH93" s="19">
        <f>VLOOKUP(A93,DEC2020_RESPONSERATE_COUNTY_TRA!$B$3:$AG$376, 30, FALSE)</f>
        <v>61</v>
      </c>
      <c r="AI93" s="19">
        <f>VLOOKUP(A93,DEC2020_RESPONSERATE_COUNTY_TRA!$B$3:$AF$376, 31, FALSE)</f>
        <v>61.4</v>
      </c>
      <c r="AJ93" s="19">
        <f>VLOOKUP(A93,DEC2020_RESPONSERATE_COUNTY_TRA!$B$3:$AG$376, 32, FALSE)</f>
        <v>61.9</v>
      </c>
      <c r="AK93" s="19">
        <f>VLOOKUP(A93,DEC2020_RESPONSERATE_COUNTY_TRA!$B$3:$CP$376, 33, FALSE)</f>
        <v>62.3</v>
      </c>
      <c r="AL93" s="19">
        <f>VLOOKUP(A93,DEC2020_RESPONSERATE_COUNTY_TRA!$B$3:$AR$376,43, FALSE)</f>
        <v>65.5</v>
      </c>
      <c r="AM93" s="19">
        <f>VLOOKUP(A93,DEC2020_RESPONSERATE_COUNTY_TRA!$B$3:$AS$376,44, FALSE)</f>
        <v>65.5</v>
      </c>
      <c r="AN93" s="19">
        <f>VLOOKUP(A93,DEC2020_RESPONSERATE_COUNTY_TRA!$B$3:$AW$376,48, FALSE)</f>
        <v>65.8</v>
      </c>
      <c r="AO93" s="19">
        <f>VLOOKUP(A93,DEC2020_RESPONSERATE_COUNTY_TRA!$B$3:$AX$376,49, FALSE)</f>
        <v>65.900000000000006</v>
      </c>
      <c r="AP93" s="19">
        <f>VLOOKUP(A93,DEC2020_RESPONSERATE_COUNTY_TRA!$B$3:$AY$376,49, FALSE)</f>
        <v>65.900000000000006</v>
      </c>
      <c r="AQ93" s="19">
        <f>VLOOKUP(A93,DEC2020_RESPONSERATE_COUNTY_TRA!$B$3:$AZ$376,50, FALSE)</f>
        <v>65.900000000000006</v>
      </c>
      <c r="AR93" s="19">
        <f>VLOOKUP(A93,DEC2020_RESPONSERATE_COUNTY_TRA!$B$3:$BA$376,51, FALSE)</f>
        <v>65.900000000000006</v>
      </c>
      <c r="AS93" s="19">
        <f>VLOOKUP(A93,DEC2020_RESPONSERATE_COUNTY_TRA!$B$3:$BB$376,53, FALSE)</f>
        <v>66.099999999999994</v>
      </c>
      <c r="AT93" s="19">
        <f>VLOOKUP(A93,DEC2020_RESPONSERATE_COUNTY_TRA!$B$3:$BC$376,54, FALSE)</f>
        <v>66.099999999999994</v>
      </c>
      <c r="AU93" s="19">
        <f>VLOOKUP(A93,DEC2020_RESPONSERATE_COUNTY_TRA!$B$3:$BD$376,55, FALSE)</f>
        <v>66.099999999999994</v>
      </c>
      <c r="AV93" s="19">
        <f>VLOOKUP(A93,DEC2020_RESPONSERATE_COUNTY_TRA!$B$3:$BE$376,56, FALSE)</f>
        <v>66.2</v>
      </c>
      <c r="AW93" s="19">
        <f>VLOOKUP(A93,DEC2020_RESPONSERATE_COUNTY_TRA!$B$3:$BF$376,57, FALSE)</f>
        <v>66.2</v>
      </c>
      <c r="AX93" s="19">
        <f>VLOOKUP(A93,DEC2020_RESPONSERATE_COUNTY_TRA!$B$3:$BG$376,58, FALSE)</f>
        <v>66.400000000000006</v>
      </c>
      <c r="AY93" s="19">
        <f>VLOOKUP(A93,DEC2020_RESPONSERATE_COUNTY_TRA!$B$3:$BH$376,59, FALSE)</f>
        <v>66.400000000000006</v>
      </c>
      <c r="AZ93" s="19">
        <f>VLOOKUP(A93,DEC2020_RESPONSERATE_COUNTY_TRA!$B$3:$BI$376,60, FALSE)</f>
        <v>66.400000000000006</v>
      </c>
      <c r="BA93" s="19">
        <f>VLOOKUP(A93,DEC2020_RESPONSERATE_COUNTY_TRA!$B$3:$BJ$376,61, FALSE)</f>
        <v>66.400000000000006</v>
      </c>
      <c r="BB93" s="19">
        <f>VLOOKUP(A93,DEC2020_RESPONSERATE_COUNTY_TRA!$B$3:$BK$376,62, FALSE)</f>
        <v>66.5</v>
      </c>
      <c r="BC93" s="19">
        <f>VLOOKUP(A93,DEC2020_RESPONSERATE_COUNTY_TRA!$B$3:$BL$376,63, FALSE)</f>
        <v>66.7</v>
      </c>
      <c r="BD93" s="19">
        <f>VLOOKUP(A93,DEC2020_RESPONSERATE_COUNTY_TRA!$B$3:$BM$376,64, FALSE)</f>
        <v>66.7</v>
      </c>
      <c r="BE93" s="19">
        <f>VLOOKUP(A93,DEC2020_RESPONSERATE_COUNTY_TRA!$B$3:$BN$376,65, FALSE)</f>
        <v>66.7</v>
      </c>
      <c r="BF93" s="19">
        <f>VLOOKUP(A93,DEC2020_RESPONSERATE_COUNTY_TRA!$B$3:$BO$376,66, FALSE)</f>
        <v>66.7</v>
      </c>
      <c r="BG93" s="19">
        <f>VLOOKUP(A93,DEC2020_RESPONSERATE_COUNTY_TRA!$B$3:$BP$376,67, FALSE)</f>
        <v>66.7</v>
      </c>
      <c r="BH93" s="19">
        <f>VLOOKUP(A93,DEC2020_RESPONSERATE_COUNTY_TRA!$B$3:$BQ$376,68, FALSE)</f>
        <v>66.7</v>
      </c>
      <c r="BI93" s="19">
        <f>VLOOKUP(A93,DEC2020_RESPONSERATE_COUNTY_TRA!$B$3:$BR$376,69, FALSE)</f>
        <v>66.7</v>
      </c>
      <c r="BJ93" s="19">
        <f>VLOOKUP(A93,DEC2020_RESPONSERATE_COUNTY_TRA!$B$3:$BS$376,70, FALSE)</f>
        <v>66.7</v>
      </c>
      <c r="BK93" s="19">
        <f>VLOOKUP(A93,DEC2020_RESPONSERATE_COUNTY_TRA!$B$3:$BT$376,71, FALSE)</f>
        <v>66.7</v>
      </c>
      <c r="BL93" s="19">
        <f>VLOOKUP(A93,DEC2020_RESPONSERATE_COUNTY_TRA!$B$3:$BU$377,72, FALSE)</f>
        <v>66.7</v>
      </c>
      <c r="BM93" s="19">
        <f>VLOOKUP(A93,DEC2020_RESPONSERATE_COUNTY_TRA!$B$3:$BV$377,73, FALSE)</f>
        <v>66.7</v>
      </c>
      <c r="BN93" s="19">
        <f>VLOOKUP(A93,DEC2020_RESPONSERATE_COUNTY_TRA!$B$3:$BW$377,74, FALSE)</f>
        <v>66.8</v>
      </c>
      <c r="BO93" s="19">
        <f>VLOOKUP(A93,DEC2020_RESPONSERATE_COUNTY_TRA!$B$3:$BX$377,75, FALSE)</f>
        <v>66.8</v>
      </c>
      <c r="BP93" s="19">
        <f>VLOOKUP(A93,DEC2020_RESPONSERATE_COUNTY_TRA!$B$3:$BY$377,76, FALSE)</f>
        <v>66.8</v>
      </c>
      <c r="BQ93" s="19">
        <f>VLOOKUP(A93,DEC2020_RESPONSERATE_COUNTY_TRA!$B$3:$BZ$377,77, FALSE)</f>
        <v>66.8</v>
      </c>
      <c r="BR93" s="19">
        <f>VLOOKUP(A93,DEC2020_RESPONSERATE_COUNTY_TRA!$B$3:$CA$377,78, FALSE)</f>
        <v>66.8</v>
      </c>
      <c r="BS93" s="19">
        <f>VLOOKUP(A93,DEC2020_RESPONSERATE_COUNTY_TRA!$B$3:$CB$377,79, FALSE)</f>
        <v>66.8</v>
      </c>
      <c r="BT93" s="19">
        <f>VLOOKUP(A93,DEC2020_RESPONSERATE_COUNTY_TRA!$B$3:$CC$377,80, FALSE)</f>
        <v>66.8</v>
      </c>
      <c r="BU93" s="19">
        <f>VLOOKUP(A93,DEC2020_RESPONSERATE_COUNTY_TRA!$B$3:$CD$377,81, FALSE)</f>
        <v>66.8</v>
      </c>
      <c r="BV93" s="19">
        <f>VLOOKUP(A93,DEC2020_RESPONSERATE_COUNTY_TRA!$B$3:$CE$377,82, FALSE)</f>
        <v>66.8</v>
      </c>
      <c r="BW93" s="19">
        <f>VLOOKUP(A93,DEC2020_RESPONSERATE_COUNTY_TRA!$B$3:$CF$377,83, FALSE)</f>
        <v>66.900000000000006</v>
      </c>
      <c r="BX93" s="19">
        <f>VLOOKUP(A93,DEC2020_RESPONSERATE_COUNTY_TRA!$B$3:$CG$377,84, FALSE)</f>
        <v>66.900000000000006</v>
      </c>
      <c r="BY93" s="19">
        <f>VLOOKUP(A93,DEC2020_RESPONSERATE_COUNTY_TRA!$B$3:$CH$377,85, FALSE)</f>
        <v>66.900000000000006</v>
      </c>
      <c r="BZ93" s="19">
        <f>VLOOKUP(A93,DEC2020_RESPONSERATE_COUNTY_TRA!$B$3:$CI$377,85, FALSE)</f>
        <v>66.900000000000006</v>
      </c>
      <c r="CA93" s="19">
        <f>VLOOKUP(A93,DEC2020_RESPONSERATE_COUNTY_TRA!$B$3:$CJ$377,86, FALSE)</f>
        <v>67.099999999999994</v>
      </c>
      <c r="CB93" s="19">
        <f>VLOOKUP(A93,DEC2020_RESPONSERATE_COUNTY_TRA!$B$3:$CK$377,87, FALSE)</f>
        <v>67.2</v>
      </c>
      <c r="CC93" s="19">
        <f t="shared" si="4"/>
        <v>0</v>
      </c>
      <c r="CD93" s="41">
        <f t="shared" si="5"/>
        <v>5</v>
      </c>
    </row>
    <row r="94" spans="1:82" ht="28.8" x14ac:dyDescent="0.3">
      <c r="A94" s="5" t="s">
        <v>275</v>
      </c>
      <c r="B94" s="5">
        <v>30029000801</v>
      </c>
      <c r="C94" s="181" t="s">
        <v>1153</v>
      </c>
      <c r="D94" s="190">
        <v>59901</v>
      </c>
      <c r="F94" s="94" t="s">
        <v>1101</v>
      </c>
      <c r="G94" s="102" t="s">
        <v>1101</v>
      </c>
      <c r="H94" s="209" t="s">
        <v>1101</v>
      </c>
      <c r="I94" s="94" t="s">
        <v>1101</v>
      </c>
      <c r="J94" s="11">
        <v>1</v>
      </c>
      <c r="K94" s="11">
        <v>99</v>
      </c>
      <c r="L94">
        <f>VLOOKUP(A94,DEC2020_RESPONSERATE_COUNTY_TRA!$B$3:$I$376, 8, FALSE)</f>
        <v>44.9</v>
      </c>
      <c r="M94">
        <f>VLOOKUP(A94,DEC2020_RESPONSERATE_COUNTY_TRA!$B$3:$J$376, 9, FALSE)</f>
        <v>46.5</v>
      </c>
      <c r="N94">
        <f>VLOOKUP(A94,DEC2020_RESPONSERATE_COUNTY_TRA!$B$3:$K$376, 10, FALSE)</f>
        <v>49</v>
      </c>
      <c r="O94">
        <f>VLOOKUP(A94,DEC2020_RESPONSERATE_COUNTY_TRA!$B$3:$L$376, 11, FALSE)</f>
        <v>52</v>
      </c>
      <c r="P94">
        <f>VLOOKUP(A94,DEC2020_RESPONSERATE_COUNTY_TRA!$B$3:$M$376, 12, FALSE)</f>
        <v>55.6</v>
      </c>
      <c r="Q94" s="61">
        <f>VLOOKUP(A94,DEC2020_RESPONSERATE_COUNTY_TRA!$B$3:$N$376, 13, FALSE)</f>
        <v>56.4</v>
      </c>
      <c r="R94">
        <f>VLOOKUP(A94,DEC2020_RESPONSERATE_COUNTY_TRA!$B$3:$O$376, 14, FALSE)</f>
        <v>57.3</v>
      </c>
      <c r="S94">
        <f>VLOOKUP(A94,DEC2020_RESPONSERATE_COUNTY_TRA!$B$3:$P$376, 15, FALSE)</f>
        <v>58.2</v>
      </c>
      <c r="T94">
        <f>VLOOKUP(A94,DEC2020_RESPONSERATE_COUNTY_TRA!$B$3:$Q$376, 16, FALSE)</f>
        <v>58.6</v>
      </c>
      <c r="U94" s="61">
        <f>VLOOKUP(A94,DEC2020_RESPONSERATE_COUNTY_TRA!$B$3:$R$376, 17, FALSE)</f>
        <v>59.5</v>
      </c>
      <c r="V94" s="61">
        <f>VLOOKUP(A94,DEC2020_RESPONSERATE_COUNTY_TRA!$B$3:$S$376, 18, FALSE)</f>
        <v>59.8</v>
      </c>
      <c r="W94" s="61">
        <f>VLOOKUP(A94,DEC2020_RESPONSERATE_COUNTY_TRA!$B$3:$T$376, 19, FALSE)</f>
        <v>60</v>
      </c>
      <c r="X94" s="61">
        <f>VLOOKUP(A94,DEC2020_RESPONSERATE_COUNTY_TRA!$B$3:$U$376, 20, FALSE)</f>
        <v>60.4</v>
      </c>
      <c r="Y94" s="61">
        <f>VLOOKUP(A94,DEC2020_RESPONSERATE_COUNTY_TRA!$B$3:$V$376, 21, FALSE)</f>
        <v>60.8</v>
      </c>
      <c r="Z94" s="61">
        <f>VLOOKUP(A94,DEC2020_RESPONSERATE_COUNTY_TRA!$B$3:$W$376, 22, FALSE)</f>
        <v>61.7</v>
      </c>
      <c r="AA94" s="61">
        <f>VLOOKUP(A94,DEC2020_RESPONSERATE_COUNTY_TRA!$B$3:$X$376, 23, FALSE)</f>
        <v>61.7</v>
      </c>
      <c r="AB94" s="61">
        <f>VLOOKUP(A94,DEC2020_RESPONSERATE_COUNTY_TRA!$B$3:$Y$376, 24, FALSE)</f>
        <v>61.8</v>
      </c>
      <c r="AC94" s="61">
        <f>VLOOKUP(A94,DEC2020_RESPONSERATE_COUNTY_TRA!$B$3:$Z$376, 25, FALSE)</f>
        <v>64.400000000000006</v>
      </c>
      <c r="AD94" s="61">
        <f>VLOOKUP(A94,DEC2020_RESPONSERATE_COUNTY_TRA!$B$3:$AC$376, 26, FALSE)</f>
        <v>64.599999999999994</v>
      </c>
      <c r="AE94" s="188">
        <f>VLOOKUP(A94,DEC2020_RESPONSERATE_COUNTY_TRA!$B$3:$AD$376, 27, FALSE)</f>
        <v>64.7</v>
      </c>
      <c r="AF94" s="188">
        <f>VLOOKUP(A94,DEC2020_RESPONSERATE_COUNTY_TRA!$B$3:$AE$376, 28, FALSE)</f>
        <v>65</v>
      </c>
      <c r="AG94" s="188">
        <f>VLOOKUP(A94,DEC2020_RESPONSERATE_COUNTY_TRA!$B$3:$AF$376, 29, FALSE)</f>
        <v>68.8</v>
      </c>
      <c r="AH94" s="188">
        <f>VLOOKUP(A94,DEC2020_RESPONSERATE_COUNTY_TRA!$B$3:$AG$376, 30, FALSE)</f>
        <v>69.400000000000006</v>
      </c>
      <c r="AI94" s="188">
        <f>VLOOKUP(A94,DEC2020_RESPONSERATE_COUNTY_TRA!$B$3:$AF$376, 31, FALSE)</f>
        <v>69.5</v>
      </c>
      <c r="AJ94" s="188">
        <f>VLOOKUP(A94,DEC2020_RESPONSERATE_COUNTY_TRA!$B$3:$AG$376, 32, FALSE)</f>
        <v>70.2</v>
      </c>
      <c r="AK94" s="188">
        <f>VLOOKUP(A94,DEC2020_RESPONSERATE_COUNTY_TRA!$B$3:$CP$376, 33, FALSE)</f>
        <v>70.900000000000006</v>
      </c>
      <c r="AL94" s="188">
        <f>VLOOKUP(A94,DEC2020_RESPONSERATE_COUNTY_TRA!$B$3:$AR$376,43, FALSE)</f>
        <v>73.599999999999994</v>
      </c>
      <c r="AM94" s="188">
        <f>VLOOKUP(A94,DEC2020_RESPONSERATE_COUNTY_TRA!$B$3:$AS$376,44, FALSE)</f>
        <v>73.599999999999994</v>
      </c>
      <c r="AN94" s="188">
        <f>VLOOKUP(A94,DEC2020_RESPONSERATE_COUNTY_TRA!$B$3:$AW$376,48, FALSE)</f>
        <v>73.900000000000006</v>
      </c>
      <c r="AO94" s="188">
        <f>VLOOKUP(A94,DEC2020_RESPONSERATE_COUNTY_TRA!$B$3:$AX$376,49, FALSE)</f>
        <v>73.900000000000006</v>
      </c>
      <c r="AP94" s="188">
        <f>VLOOKUP(A94,DEC2020_RESPONSERATE_COUNTY_TRA!$B$3:$AY$376,49, FALSE)</f>
        <v>73.900000000000006</v>
      </c>
      <c r="AQ94" s="188">
        <f>VLOOKUP(A94,DEC2020_RESPONSERATE_COUNTY_TRA!$B$3:$AZ$376,50, FALSE)</f>
        <v>73.900000000000006</v>
      </c>
      <c r="AR94" s="188">
        <f>VLOOKUP(A94,DEC2020_RESPONSERATE_COUNTY_TRA!$B$3:$BA$376,51, FALSE)</f>
        <v>73.900000000000006</v>
      </c>
      <c r="AS94" s="188">
        <f>VLOOKUP(A94,DEC2020_RESPONSERATE_COUNTY_TRA!$B$3:$BB$376,53, FALSE)</f>
        <v>74.2</v>
      </c>
      <c r="AT94" s="188">
        <f>VLOOKUP(A94,DEC2020_RESPONSERATE_COUNTY_TRA!$B$3:$BC$376,54, FALSE)</f>
        <v>74.2</v>
      </c>
      <c r="AU94" s="188">
        <f>VLOOKUP(A94,DEC2020_RESPONSERATE_COUNTY_TRA!$B$3:$BD$376,55, FALSE)</f>
        <v>74.2</v>
      </c>
      <c r="AV94" s="188">
        <f>VLOOKUP(A94,DEC2020_RESPONSERATE_COUNTY_TRA!$B$3:$BE$376,56, FALSE)</f>
        <v>74.400000000000006</v>
      </c>
      <c r="AW94" s="188">
        <f>VLOOKUP(A94,DEC2020_RESPONSERATE_COUNTY_TRA!$B$3:$BF$376,57, FALSE)</f>
        <v>74.400000000000006</v>
      </c>
      <c r="AX94" s="188">
        <f>VLOOKUP(A94,DEC2020_RESPONSERATE_COUNTY_TRA!$B$3:$BG$376,58, FALSE)</f>
        <v>74.5</v>
      </c>
      <c r="AY94" s="188">
        <f>VLOOKUP(A94,DEC2020_RESPONSERATE_COUNTY_TRA!$B$3:$BH$376,59, FALSE)</f>
        <v>74.5</v>
      </c>
      <c r="AZ94" s="188">
        <f>VLOOKUP(A94,DEC2020_RESPONSERATE_COUNTY_TRA!$B$3:$BI$376,60, FALSE)</f>
        <v>74.5</v>
      </c>
      <c r="BA94" s="188">
        <f>VLOOKUP(A94,DEC2020_RESPONSERATE_COUNTY_TRA!$B$3:$BJ$376,61, FALSE)</f>
        <v>74.599999999999994</v>
      </c>
      <c r="BB94" s="188">
        <f>VLOOKUP(A94,DEC2020_RESPONSERATE_COUNTY_TRA!$B$3:$BK$376,62, FALSE)</f>
        <v>74.599999999999994</v>
      </c>
      <c r="BC94" s="188">
        <f>VLOOKUP(A94,DEC2020_RESPONSERATE_COUNTY_TRA!$B$3:$BL$376,63, FALSE)</f>
        <v>74.8</v>
      </c>
      <c r="BD94" s="188">
        <f>VLOOKUP(A94,DEC2020_RESPONSERATE_COUNTY_TRA!$B$3:$BM$376,64, FALSE)</f>
        <v>74.8</v>
      </c>
      <c r="BE94" s="188">
        <f>VLOOKUP(A94,DEC2020_RESPONSERATE_COUNTY_TRA!$B$3:$BN$376,65, FALSE)</f>
        <v>74.900000000000006</v>
      </c>
      <c r="BF94" s="188">
        <f>VLOOKUP(A94,DEC2020_RESPONSERATE_COUNTY_TRA!$B$3:$BO$376,66, FALSE)</f>
        <v>75</v>
      </c>
      <c r="BG94" s="188">
        <f>VLOOKUP(A94,DEC2020_RESPONSERATE_COUNTY_TRA!$B$3:$BP$376,67, FALSE)</f>
        <v>75</v>
      </c>
      <c r="BH94" s="188">
        <f>VLOOKUP(A94,DEC2020_RESPONSERATE_COUNTY_TRA!$B$3:$BQ$376,68, FALSE)</f>
        <v>75</v>
      </c>
      <c r="BI94" s="188">
        <f>VLOOKUP(A94,DEC2020_RESPONSERATE_COUNTY_TRA!$B$3:$BR$376,69, FALSE)</f>
        <v>75</v>
      </c>
      <c r="BJ94" s="188">
        <f>VLOOKUP(A94,DEC2020_RESPONSERATE_COUNTY_TRA!$B$3:$BS$376,70, FALSE)</f>
        <v>75</v>
      </c>
      <c r="BK94" s="188">
        <f>VLOOKUP(A94,DEC2020_RESPONSERATE_COUNTY_TRA!$B$3:$BT$376,71, FALSE)</f>
        <v>75.099999999999994</v>
      </c>
      <c r="BL94" s="188">
        <f>VLOOKUP(A94,DEC2020_RESPONSERATE_COUNTY_TRA!$B$3:$BU$377,72, FALSE)</f>
        <v>75.099999999999994</v>
      </c>
      <c r="BM94" s="188">
        <f>VLOOKUP(A94,DEC2020_RESPONSERATE_COUNTY_TRA!$B$3:$BV$377,73, FALSE)</f>
        <v>75.099999999999994</v>
      </c>
      <c r="BN94" s="188">
        <f>VLOOKUP(A94,DEC2020_RESPONSERATE_COUNTY_TRA!$B$3:$BW$377,74, FALSE)</f>
        <v>75.2</v>
      </c>
      <c r="BO94" s="188">
        <f>VLOOKUP(A94,DEC2020_RESPONSERATE_COUNTY_TRA!$B$3:$BX$377,75, FALSE)</f>
        <v>75.2</v>
      </c>
      <c r="BP94" s="188">
        <f>VLOOKUP(A94,DEC2020_RESPONSERATE_COUNTY_TRA!$B$3:$BY$377,76, FALSE)</f>
        <v>75.3</v>
      </c>
      <c r="BQ94" s="188">
        <f>VLOOKUP(A94,DEC2020_RESPONSERATE_COUNTY_TRA!$B$3:$BZ$377,77, FALSE)</f>
        <v>75.3</v>
      </c>
      <c r="BR94" s="188">
        <f>VLOOKUP(A94,DEC2020_RESPONSERATE_COUNTY_TRA!$B$3:$CA$377,78, FALSE)</f>
        <v>75.3</v>
      </c>
      <c r="BS94" s="188">
        <f>VLOOKUP(A94,DEC2020_RESPONSERATE_COUNTY_TRA!$B$3:$CB$377,79, FALSE)</f>
        <v>75.3</v>
      </c>
      <c r="BT94" s="188">
        <f>VLOOKUP(A94,DEC2020_RESPONSERATE_COUNTY_TRA!$B$3:$CC$377,80, FALSE)</f>
        <v>75.3</v>
      </c>
      <c r="BU94" s="188">
        <f>VLOOKUP(A94,DEC2020_RESPONSERATE_COUNTY_TRA!$B$3:$CD$377,81, FALSE)</f>
        <v>75.3</v>
      </c>
      <c r="BV94" s="188">
        <f>VLOOKUP(A94,DEC2020_RESPONSERATE_COUNTY_TRA!$B$3:$CE$377,82, FALSE)</f>
        <v>75.3</v>
      </c>
      <c r="BW94" s="188">
        <f>VLOOKUP(A94,DEC2020_RESPONSERATE_COUNTY_TRA!$B$3:$CF$377,83, FALSE)</f>
        <v>75.3</v>
      </c>
      <c r="BX94" s="188">
        <f>VLOOKUP(A94,DEC2020_RESPONSERATE_COUNTY_TRA!$B$3:$CG$377,84, FALSE)</f>
        <v>75.3</v>
      </c>
      <c r="BY94" s="188">
        <f>VLOOKUP(A94,DEC2020_RESPONSERATE_COUNTY_TRA!$B$3:$CH$377,85, FALSE)</f>
        <v>75.3</v>
      </c>
      <c r="BZ94" s="188">
        <f>VLOOKUP(A94,DEC2020_RESPONSERATE_COUNTY_TRA!$B$3:$CI$377,85, FALSE)</f>
        <v>75.3</v>
      </c>
      <c r="CA94" s="188">
        <f>VLOOKUP(A94,DEC2020_RESPONSERATE_COUNTY_TRA!$B$3:$CJ$377,86, FALSE)</f>
        <v>75.5</v>
      </c>
      <c r="CB94" s="188">
        <f>VLOOKUP(A94,DEC2020_RESPONSERATE_COUNTY_TRA!$B$3:$CK$377,87, FALSE)</f>
        <v>75.5</v>
      </c>
      <c r="CC94" s="188">
        <f t="shared" si="4"/>
        <v>0</v>
      </c>
      <c r="CD94" s="41">
        <f t="shared" si="5"/>
        <v>6</v>
      </c>
    </row>
    <row r="95" spans="1:82" ht="28.8" x14ac:dyDescent="0.3">
      <c r="A95" s="16" t="s">
        <v>549</v>
      </c>
      <c r="B95" s="16">
        <v>30029000802</v>
      </c>
      <c r="C95" s="17" t="s">
        <v>1155</v>
      </c>
      <c r="D95" s="17">
        <v>59901</v>
      </c>
      <c r="E95" s="17"/>
      <c r="F95" s="95" t="s">
        <v>1101</v>
      </c>
      <c r="G95" s="103" t="s">
        <v>1101</v>
      </c>
      <c r="H95" s="208" t="s">
        <v>1101</v>
      </c>
      <c r="I95" s="95" t="s">
        <v>1101</v>
      </c>
      <c r="J95" s="18">
        <v>0</v>
      </c>
      <c r="K95" s="18">
        <v>100</v>
      </c>
      <c r="L95" s="19">
        <f>VLOOKUP(A95,DEC2020_RESPONSERATE_COUNTY_TRA!$B$3:$I$376, 8, FALSE)</f>
        <v>41.2</v>
      </c>
      <c r="M95" s="19">
        <f>VLOOKUP(A95,DEC2020_RESPONSERATE_COUNTY_TRA!$B$3:$J$376, 9, FALSE)</f>
        <v>42.7</v>
      </c>
      <c r="N95" s="19">
        <f>VLOOKUP(A95,DEC2020_RESPONSERATE_COUNTY_TRA!$B$3:$K$376, 10, FALSE)</f>
        <v>45.2</v>
      </c>
      <c r="O95" s="19">
        <f>VLOOKUP(A95,DEC2020_RESPONSERATE_COUNTY_TRA!$B$3:$L$376, 11, FALSE)</f>
        <v>47.4</v>
      </c>
      <c r="P95" s="19">
        <f>VLOOKUP(A95,DEC2020_RESPONSERATE_COUNTY_TRA!$B$3:$M$376, 12, FALSE)</f>
        <v>51.7</v>
      </c>
      <c r="Q95" s="19">
        <f>VLOOKUP(A95,DEC2020_RESPONSERATE_COUNTY_TRA!$B$3:$N$376, 13, FALSE)</f>
        <v>52.6</v>
      </c>
      <c r="R95" s="19">
        <f>VLOOKUP(A95,DEC2020_RESPONSERATE_COUNTY_TRA!$B$3:$O$376, 14, FALSE)</f>
        <v>54.1</v>
      </c>
      <c r="S95" s="19">
        <f>VLOOKUP(A95,DEC2020_RESPONSERATE_COUNTY_TRA!$B$3:$P$376, 15, FALSE)</f>
        <v>55.1</v>
      </c>
      <c r="T95" s="19">
        <f>VLOOKUP(A95,DEC2020_RESPONSERATE_COUNTY_TRA!$B$3:$Q$376, 16, FALSE)</f>
        <v>55.9</v>
      </c>
      <c r="U95" s="19">
        <f>VLOOKUP(A95,DEC2020_RESPONSERATE_COUNTY_TRA!$B$3:$R$376, 17, FALSE)</f>
        <v>56.9</v>
      </c>
      <c r="V95" s="19">
        <f>VLOOKUP(A95,DEC2020_RESPONSERATE_COUNTY_TRA!$B$3:$S$376, 18, FALSE)</f>
        <v>57.1</v>
      </c>
      <c r="W95" s="19">
        <f>VLOOKUP(A95,DEC2020_RESPONSERATE_COUNTY_TRA!$B$3:$T$376, 19, FALSE)</f>
        <v>57.7</v>
      </c>
      <c r="X95" s="19">
        <f>VLOOKUP(A95,DEC2020_RESPONSERATE_COUNTY_TRA!$B$3:$U$376, 20, FALSE)</f>
        <v>58.2</v>
      </c>
      <c r="Y95" s="19">
        <f>VLOOKUP(A95,DEC2020_RESPONSERATE_COUNTY_TRA!$B$3:$V$376, 21, FALSE)</f>
        <v>58.5</v>
      </c>
      <c r="Z95" s="19">
        <f>VLOOKUP(A95,DEC2020_RESPONSERATE_COUNTY_TRA!$B$3:$W$376, 22, FALSE)</f>
        <v>59.8</v>
      </c>
      <c r="AA95" s="19">
        <f>VLOOKUP(A95,DEC2020_RESPONSERATE_COUNTY_TRA!$B$3:$X$376, 23, FALSE)</f>
        <v>59.9</v>
      </c>
      <c r="AB95" s="19">
        <f>VLOOKUP(A95,DEC2020_RESPONSERATE_COUNTY_TRA!$B$3:$Y$376, 24, FALSE)</f>
        <v>60.3</v>
      </c>
      <c r="AC95" s="19">
        <f>VLOOKUP(A95,DEC2020_RESPONSERATE_COUNTY_TRA!$B$3:$Z$376, 25, FALSE)</f>
        <v>62.4</v>
      </c>
      <c r="AD95" s="19">
        <f>VLOOKUP(A95,DEC2020_RESPONSERATE_COUNTY_TRA!$B$3:$AC$376, 26, FALSE)</f>
        <v>62.6</v>
      </c>
      <c r="AE95" s="19">
        <f>VLOOKUP(A95,DEC2020_RESPONSERATE_COUNTY_TRA!$B$3:$AD$376, 27, FALSE)</f>
        <v>62.9</v>
      </c>
      <c r="AF95" s="19">
        <f>VLOOKUP(A95,DEC2020_RESPONSERATE_COUNTY_TRA!$B$3:$AE$376, 28, FALSE)</f>
        <v>63.4</v>
      </c>
      <c r="AG95" s="19">
        <f>VLOOKUP(A95,DEC2020_RESPONSERATE_COUNTY_TRA!$B$3:$AF$376, 29, FALSE)</f>
        <v>66</v>
      </c>
      <c r="AH95" s="19">
        <f>VLOOKUP(A95,DEC2020_RESPONSERATE_COUNTY_TRA!$B$3:$AG$376, 30, FALSE)</f>
        <v>66.400000000000006</v>
      </c>
      <c r="AI95" s="19">
        <f>VLOOKUP(A95,DEC2020_RESPONSERATE_COUNTY_TRA!$B$3:$AF$376, 31, FALSE)</f>
        <v>66.400000000000006</v>
      </c>
      <c r="AJ95" s="19">
        <f>VLOOKUP(A95,DEC2020_RESPONSERATE_COUNTY_TRA!$B$3:$AG$376, 32, FALSE)</f>
        <v>67.2</v>
      </c>
      <c r="AK95" s="19">
        <f>VLOOKUP(A95,DEC2020_RESPONSERATE_COUNTY_TRA!$B$3:$CP$376, 33, FALSE)</f>
        <v>67.7</v>
      </c>
      <c r="AL95" s="19">
        <f>VLOOKUP(A95,DEC2020_RESPONSERATE_COUNTY_TRA!$B$3:$AR$376,43, FALSE)</f>
        <v>70.2</v>
      </c>
      <c r="AM95" s="19">
        <f>VLOOKUP(A95,DEC2020_RESPONSERATE_COUNTY_TRA!$B$3:$AS$376,44, FALSE)</f>
        <v>70.2</v>
      </c>
      <c r="AN95" s="19">
        <f>VLOOKUP(A95,DEC2020_RESPONSERATE_COUNTY_TRA!$B$3:$AW$376,48, FALSE)</f>
        <v>70.7</v>
      </c>
      <c r="AO95" s="19">
        <f>VLOOKUP(A95,DEC2020_RESPONSERATE_COUNTY_TRA!$B$3:$AX$376,49, FALSE)</f>
        <v>70.8</v>
      </c>
      <c r="AP95" s="19">
        <f>VLOOKUP(A95,DEC2020_RESPONSERATE_COUNTY_TRA!$B$3:$AY$376,49, FALSE)</f>
        <v>70.8</v>
      </c>
      <c r="AQ95" s="19">
        <f>VLOOKUP(A95,DEC2020_RESPONSERATE_COUNTY_TRA!$B$3:$AZ$376,50, FALSE)</f>
        <v>70.8</v>
      </c>
      <c r="AR95" s="19">
        <f>VLOOKUP(A95,DEC2020_RESPONSERATE_COUNTY_TRA!$B$3:$BA$376,51, FALSE)</f>
        <v>70.8</v>
      </c>
      <c r="AS95" s="19">
        <f>VLOOKUP(A95,DEC2020_RESPONSERATE_COUNTY_TRA!$B$3:$BB$376,53, FALSE)</f>
        <v>70.900000000000006</v>
      </c>
      <c r="AT95" s="19">
        <f>VLOOKUP(A95,DEC2020_RESPONSERATE_COUNTY_TRA!$B$3:$BC$376,54, FALSE)</f>
        <v>70.900000000000006</v>
      </c>
      <c r="AU95" s="19">
        <f>VLOOKUP(A95,DEC2020_RESPONSERATE_COUNTY_TRA!$B$3:$BD$376,55, FALSE)</f>
        <v>71</v>
      </c>
      <c r="AV95" s="19">
        <f>VLOOKUP(A95,DEC2020_RESPONSERATE_COUNTY_TRA!$B$3:$BE$376,56, FALSE)</f>
        <v>71.099999999999994</v>
      </c>
      <c r="AW95" s="19">
        <f>VLOOKUP(A95,DEC2020_RESPONSERATE_COUNTY_TRA!$B$3:$BF$376,57, FALSE)</f>
        <v>71.099999999999994</v>
      </c>
      <c r="AX95" s="19">
        <f>VLOOKUP(A95,DEC2020_RESPONSERATE_COUNTY_TRA!$B$3:$BG$376,58, FALSE)</f>
        <v>71.2</v>
      </c>
      <c r="AY95" s="19">
        <f>VLOOKUP(A95,DEC2020_RESPONSERATE_COUNTY_TRA!$B$3:$BH$376,59, FALSE)</f>
        <v>71.3</v>
      </c>
      <c r="AZ95" s="19">
        <f>VLOOKUP(A95,DEC2020_RESPONSERATE_COUNTY_TRA!$B$3:$BI$376,60, FALSE)</f>
        <v>71.400000000000006</v>
      </c>
      <c r="BA95" s="19">
        <f>VLOOKUP(A95,DEC2020_RESPONSERATE_COUNTY_TRA!$B$3:$BJ$376,61, FALSE)</f>
        <v>71.400000000000006</v>
      </c>
      <c r="BB95" s="19">
        <f>VLOOKUP(A95,DEC2020_RESPONSERATE_COUNTY_TRA!$B$3:$BK$376,62, FALSE)</f>
        <v>71.400000000000006</v>
      </c>
      <c r="BC95" s="19">
        <f>VLOOKUP(A95,DEC2020_RESPONSERATE_COUNTY_TRA!$B$3:$BL$376,63, FALSE)</f>
        <v>71.5</v>
      </c>
      <c r="BD95" s="19">
        <f>VLOOKUP(A95,DEC2020_RESPONSERATE_COUNTY_TRA!$B$3:$BM$376,64, FALSE)</f>
        <v>71.5</v>
      </c>
      <c r="BE95" s="19">
        <f>VLOOKUP(A95,DEC2020_RESPONSERATE_COUNTY_TRA!$B$3:$BN$376,65, FALSE)</f>
        <v>71.5</v>
      </c>
      <c r="BF95" s="19">
        <f>VLOOKUP(A95,DEC2020_RESPONSERATE_COUNTY_TRA!$B$3:$BO$376,66, FALSE)</f>
        <v>71.5</v>
      </c>
      <c r="BG95" s="19">
        <f>VLOOKUP(A95,DEC2020_RESPONSERATE_COUNTY_TRA!$B$3:$BP$376,67, FALSE)</f>
        <v>71.5</v>
      </c>
      <c r="BH95" s="19">
        <f>VLOOKUP(A95,DEC2020_RESPONSERATE_COUNTY_TRA!$B$3:$BQ$376,68, FALSE)</f>
        <v>71.599999999999994</v>
      </c>
      <c r="BI95" s="19">
        <f>VLOOKUP(A95,DEC2020_RESPONSERATE_COUNTY_TRA!$B$3:$BR$376,69, FALSE)</f>
        <v>71.599999999999994</v>
      </c>
      <c r="BJ95" s="19">
        <f>VLOOKUP(A95,DEC2020_RESPONSERATE_COUNTY_TRA!$B$3:$BS$376,70, FALSE)</f>
        <v>71.599999999999994</v>
      </c>
      <c r="BK95" s="19">
        <f>VLOOKUP(A95,DEC2020_RESPONSERATE_COUNTY_TRA!$B$3:$BT$376,71, FALSE)</f>
        <v>71.599999999999994</v>
      </c>
      <c r="BL95" s="19">
        <f>VLOOKUP(A95,DEC2020_RESPONSERATE_COUNTY_TRA!$B$3:$BU$377,72, FALSE)</f>
        <v>71.599999999999994</v>
      </c>
      <c r="BM95" s="19">
        <f>VLOOKUP(A95,DEC2020_RESPONSERATE_COUNTY_TRA!$B$3:$BV$377,73, FALSE)</f>
        <v>71.599999999999994</v>
      </c>
      <c r="BN95" s="19">
        <f>VLOOKUP(A95,DEC2020_RESPONSERATE_COUNTY_TRA!$B$3:$BW$377,74, FALSE)</f>
        <v>71.599999999999994</v>
      </c>
      <c r="BO95" s="19">
        <f>VLOOKUP(A95,DEC2020_RESPONSERATE_COUNTY_TRA!$B$3:$BX$377,75, FALSE)</f>
        <v>71.599999999999994</v>
      </c>
      <c r="BP95" s="19">
        <f>VLOOKUP(A95,DEC2020_RESPONSERATE_COUNTY_TRA!$B$3:$BY$377,76, FALSE)</f>
        <v>71.7</v>
      </c>
      <c r="BQ95" s="19">
        <f>VLOOKUP(A95,DEC2020_RESPONSERATE_COUNTY_TRA!$B$3:$BZ$377,77, FALSE)</f>
        <v>71.7</v>
      </c>
      <c r="BR95" s="19">
        <f>VLOOKUP(A95,DEC2020_RESPONSERATE_COUNTY_TRA!$B$3:$CA$377,78, FALSE)</f>
        <v>71.7</v>
      </c>
      <c r="BS95" s="19">
        <f>VLOOKUP(A95,DEC2020_RESPONSERATE_COUNTY_TRA!$B$3:$CB$377,79, FALSE)</f>
        <v>71.7</v>
      </c>
      <c r="BT95" s="19">
        <f>VLOOKUP(A95,DEC2020_RESPONSERATE_COUNTY_TRA!$B$3:$CC$377,80, FALSE)</f>
        <v>71.7</v>
      </c>
      <c r="BU95" s="19">
        <f>VLOOKUP(A95,DEC2020_RESPONSERATE_COUNTY_TRA!$B$3:$CD$377,81, FALSE)</f>
        <v>71.7</v>
      </c>
      <c r="BV95" s="19">
        <f>VLOOKUP(A95,DEC2020_RESPONSERATE_COUNTY_TRA!$B$3:$CE$377,82, FALSE)</f>
        <v>71.8</v>
      </c>
      <c r="BW95" s="19">
        <f>VLOOKUP(A95,DEC2020_RESPONSERATE_COUNTY_TRA!$B$3:$CF$377,83, FALSE)</f>
        <v>71.8</v>
      </c>
      <c r="BX95" s="19">
        <f>VLOOKUP(A95,DEC2020_RESPONSERATE_COUNTY_TRA!$B$3:$CG$377,84, FALSE)</f>
        <v>71.8</v>
      </c>
      <c r="BY95" s="19">
        <f>VLOOKUP(A95,DEC2020_RESPONSERATE_COUNTY_TRA!$B$3:$CH$377,85, FALSE)</f>
        <v>71.8</v>
      </c>
      <c r="BZ95" s="19">
        <f>VLOOKUP(A95,DEC2020_RESPONSERATE_COUNTY_TRA!$B$3:$CI$377,85, FALSE)</f>
        <v>71.8</v>
      </c>
      <c r="CA95" s="19">
        <f>VLOOKUP(A95,DEC2020_RESPONSERATE_COUNTY_TRA!$B$3:$CJ$377,86, FALSE)</f>
        <v>72</v>
      </c>
      <c r="CB95" s="19">
        <f>VLOOKUP(A95,DEC2020_RESPONSERATE_COUNTY_TRA!$B$3:$CK$377,87, FALSE)</f>
        <v>72.099999999999994</v>
      </c>
      <c r="CC95" s="19">
        <f t="shared" si="4"/>
        <v>0</v>
      </c>
      <c r="CD95" s="41">
        <f t="shared" si="5"/>
        <v>6</v>
      </c>
    </row>
    <row r="96" spans="1:82" ht="28.8" x14ac:dyDescent="0.3">
      <c r="A96" s="5" t="s">
        <v>277</v>
      </c>
      <c r="B96" s="5">
        <v>30029000901</v>
      </c>
      <c r="C96" s="181" t="s">
        <v>1187</v>
      </c>
      <c r="D96" s="190">
        <v>59901</v>
      </c>
      <c r="F96" s="94" t="s">
        <v>1101</v>
      </c>
      <c r="G96" s="102" t="s">
        <v>1101</v>
      </c>
      <c r="H96" s="209" t="s">
        <v>1101</v>
      </c>
      <c r="I96" s="94" t="s">
        <v>1101</v>
      </c>
      <c r="J96" s="11">
        <v>1</v>
      </c>
      <c r="K96" s="11">
        <v>99</v>
      </c>
      <c r="L96">
        <f>VLOOKUP(A96,DEC2020_RESPONSERATE_COUNTY_TRA!$B$3:$I$376, 8, FALSE)</f>
        <v>33</v>
      </c>
      <c r="M96">
        <f>VLOOKUP(A96,DEC2020_RESPONSERATE_COUNTY_TRA!$B$3:$J$376, 9, FALSE)</f>
        <v>34.299999999999997</v>
      </c>
      <c r="N96">
        <f>VLOOKUP(A96,DEC2020_RESPONSERATE_COUNTY_TRA!$B$3:$K$376, 10, FALSE)</f>
        <v>36.4</v>
      </c>
      <c r="O96">
        <f>VLOOKUP(A96,DEC2020_RESPONSERATE_COUNTY_TRA!$B$3:$L$376, 11, FALSE)</f>
        <v>38.700000000000003</v>
      </c>
      <c r="P96">
        <f>VLOOKUP(A96,DEC2020_RESPONSERATE_COUNTY_TRA!$B$3:$M$376, 12, FALSE)</f>
        <v>42.7</v>
      </c>
      <c r="Q96" s="61">
        <f>VLOOKUP(A96,DEC2020_RESPONSERATE_COUNTY_TRA!$B$3:$N$376, 13, FALSE)</f>
        <v>44</v>
      </c>
      <c r="R96">
        <f>VLOOKUP(A96,DEC2020_RESPONSERATE_COUNTY_TRA!$B$3:$O$376, 14, FALSE)</f>
        <v>45.2</v>
      </c>
      <c r="S96">
        <f>VLOOKUP(A96,DEC2020_RESPONSERATE_COUNTY_TRA!$B$3:$P$376, 15, FALSE)</f>
        <v>46.1</v>
      </c>
      <c r="T96">
        <f>VLOOKUP(A96,DEC2020_RESPONSERATE_COUNTY_TRA!$B$3:$Q$376, 16, FALSE)</f>
        <v>46.5</v>
      </c>
      <c r="U96" s="61">
        <f>VLOOKUP(A96,DEC2020_RESPONSERATE_COUNTY_TRA!$B$3:$R$376, 17, FALSE)</f>
        <v>47.6</v>
      </c>
      <c r="V96" s="61">
        <f>VLOOKUP(A96,DEC2020_RESPONSERATE_COUNTY_TRA!$B$3:$S$376, 18, FALSE)</f>
        <v>48</v>
      </c>
      <c r="W96" s="61">
        <f>VLOOKUP(A96,DEC2020_RESPONSERATE_COUNTY_TRA!$B$3:$T$376, 19, FALSE)</f>
        <v>48.7</v>
      </c>
      <c r="X96" s="61">
        <f>VLOOKUP(A96,DEC2020_RESPONSERATE_COUNTY_TRA!$B$3:$U$376, 20, FALSE)</f>
        <v>48.9</v>
      </c>
      <c r="Y96" s="61">
        <f>VLOOKUP(A96,DEC2020_RESPONSERATE_COUNTY_TRA!$B$3:$V$376, 21, FALSE)</f>
        <v>49.3</v>
      </c>
      <c r="Z96" s="61">
        <f>VLOOKUP(A96,DEC2020_RESPONSERATE_COUNTY_TRA!$B$3:$W$376, 22, FALSE)</f>
        <v>50</v>
      </c>
      <c r="AA96" s="61">
        <f>VLOOKUP(A96,DEC2020_RESPONSERATE_COUNTY_TRA!$B$3:$X$376, 23, FALSE)</f>
        <v>50</v>
      </c>
      <c r="AB96" s="61">
        <f>VLOOKUP(A96,DEC2020_RESPONSERATE_COUNTY_TRA!$B$3:$Y$376, 24, FALSE)</f>
        <v>50.7</v>
      </c>
      <c r="AC96" s="61">
        <f>VLOOKUP(A96,DEC2020_RESPONSERATE_COUNTY_TRA!$B$3:$Z$376, 25, FALSE)</f>
        <v>53.9</v>
      </c>
      <c r="AD96" s="61">
        <f>VLOOKUP(A96,DEC2020_RESPONSERATE_COUNTY_TRA!$B$3:$AC$376, 26, FALSE)</f>
        <v>55</v>
      </c>
      <c r="AE96" s="188">
        <f>VLOOKUP(A96,DEC2020_RESPONSERATE_COUNTY_TRA!$B$3:$AD$376, 27, FALSE)</f>
        <v>55.1</v>
      </c>
      <c r="AF96" s="188">
        <f>VLOOKUP(A96,DEC2020_RESPONSERATE_COUNTY_TRA!$B$3:$AE$376, 28, FALSE)</f>
        <v>56.5</v>
      </c>
      <c r="AG96" s="188">
        <f>VLOOKUP(A96,DEC2020_RESPONSERATE_COUNTY_TRA!$B$3:$AF$376, 29, FALSE)</f>
        <v>60.3</v>
      </c>
      <c r="AH96" s="188">
        <f>VLOOKUP(A96,DEC2020_RESPONSERATE_COUNTY_TRA!$B$3:$AG$376, 30, FALSE)</f>
        <v>61</v>
      </c>
      <c r="AI96" s="188">
        <f>VLOOKUP(A96,DEC2020_RESPONSERATE_COUNTY_TRA!$B$3:$AF$376, 31, FALSE)</f>
        <v>61.1</v>
      </c>
      <c r="AJ96" s="188">
        <f>VLOOKUP(A96,DEC2020_RESPONSERATE_COUNTY_TRA!$B$3:$AG$376, 32, FALSE)</f>
        <v>61.8</v>
      </c>
      <c r="AK96" s="188">
        <f>VLOOKUP(A96,DEC2020_RESPONSERATE_COUNTY_TRA!$B$3:$CP$376, 33, FALSE)</f>
        <v>62.7</v>
      </c>
      <c r="AL96" s="188">
        <f>VLOOKUP(A96,DEC2020_RESPONSERATE_COUNTY_TRA!$B$3:$AR$376,43, FALSE)</f>
        <v>66.900000000000006</v>
      </c>
      <c r="AM96" s="188">
        <f>VLOOKUP(A96,DEC2020_RESPONSERATE_COUNTY_TRA!$B$3:$AS$376,44, FALSE)</f>
        <v>67</v>
      </c>
      <c r="AN96" s="188">
        <f>VLOOKUP(A96,DEC2020_RESPONSERATE_COUNTY_TRA!$B$3:$AW$376,48, FALSE)</f>
        <v>67.2</v>
      </c>
      <c r="AO96" s="188">
        <f>VLOOKUP(A96,DEC2020_RESPONSERATE_COUNTY_TRA!$B$3:$AX$376,49, FALSE)</f>
        <v>67.2</v>
      </c>
      <c r="AP96" s="188">
        <f>VLOOKUP(A96,DEC2020_RESPONSERATE_COUNTY_TRA!$B$3:$AY$376,49, FALSE)</f>
        <v>67.2</v>
      </c>
      <c r="AQ96" s="188">
        <f>VLOOKUP(A96,DEC2020_RESPONSERATE_COUNTY_TRA!$B$3:$AZ$376,50, FALSE)</f>
        <v>67.3</v>
      </c>
      <c r="AR96" s="188">
        <f>VLOOKUP(A96,DEC2020_RESPONSERATE_COUNTY_TRA!$B$3:$BA$376,51, FALSE)</f>
        <v>67.3</v>
      </c>
      <c r="AS96" s="188">
        <f>VLOOKUP(A96,DEC2020_RESPONSERATE_COUNTY_TRA!$B$3:$BB$376,53, FALSE)</f>
        <v>67.5</v>
      </c>
      <c r="AT96" s="188">
        <f>VLOOKUP(A96,DEC2020_RESPONSERATE_COUNTY_TRA!$B$3:$BC$376,54, FALSE)</f>
        <v>67.5</v>
      </c>
      <c r="AU96" s="188">
        <f>VLOOKUP(A96,DEC2020_RESPONSERATE_COUNTY_TRA!$B$3:$BD$376,55, FALSE)</f>
        <v>67.5</v>
      </c>
      <c r="AV96" s="188">
        <f>VLOOKUP(A96,DEC2020_RESPONSERATE_COUNTY_TRA!$B$3:$BE$376,56, FALSE)</f>
        <v>67.5</v>
      </c>
      <c r="AW96" s="188">
        <f>VLOOKUP(A96,DEC2020_RESPONSERATE_COUNTY_TRA!$B$3:$BF$376,57, FALSE)</f>
        <v>67.5</v>
      </c>
      <c r="AX96" s="188">
        <f>VLOOKUP(A96,DEC2020_RESPONSERATE_COUNTY_TRA!$B$3:$BG$376,58, FALSE)</f>
        <v>67.7</v>
      </c>
      <c r="AY96" s="188">
        <f>VLOOKUP(A96,DEC2020_RESPONSERATE_COUNTY_TRA!$B$3:$BH$376,59, FALSE)</f>
        <v>67.7</v>
      </c>
      <c r="AZ96" s="188">
        <f>VLOOKUP(A96,DEC2020_RESPONSERATE_COUNTY_TRA!$B$3:$BI$376,60, FALSE)</f>
        <v>67.7</v>
      </c>
      <c r="BA96" s="188">
        <f>VLOOKUP(A96,DEC2020_RESPONSERATE_COUNTY_TRA!$B$3:$BJ$376,61, FALSE)</f>
        <v>67.7</v>
      </c>
      <c r="BB96" s="188">
        <f>VLOOKUP(A96,DEC2020_RESPONSERATE_COUNTY_TRA!$B$3:$BK$376,62, FALSE)</f>
        <v>67.8</v>
      </c>
      <c r="BC96" s="188">
        <f>VLOOKUP(A96,DEC2020_RESPONSERATE_COUNTY_TRA!$B$3:$BL$376,63, FALSE)</f>
        <v>67.8</v>
      </c>
      <c r="BD96" s="188">
        <f>VLOOKUP(A96,DEC2020_RESPONSERATE_COUNTY_TRA!$B$3:$BM$376,64, FALSE)</f>
        <v>67.8</v>
      </c>
      <c r="BE96" s="188">
        <f>VLOOKUP(A96,DEC2020_RESPONSERATE_COUNTY_TRA!$B$3:$BN$376,65, FALSE)</f>
        <v>67.8</v>
      </c>
      <c r="BF96" s="188">
        <f>VLOOKUP(A96,DEC2020_RESPONSERATE_COUNTY_TRA!$B$3:$BO$376,66, FALSE)</f>
        <v>67.8</v>
      </c>
      <c r="BG96" s="188">
        <f>VLOOKUP(A96,DEC2020_RESPONSERATE_COUNTY_TRA!$B$3:$BP$376,67, FALSE)</f>
        <v>67.8</v>
      </c>
      <c r="BH96" s="188">
        <f>VLOOKUP(A96,DEC2020_RESPONSERATE_COUNTY_TRA!$B$3:$BQ$376,68, FALSE)</f>
        <v>67.900000000000006</v>
      </c>
      <c r="BI96" s="188">
        <f>VLOOKUP(A96,DEC2020_RESPONSERATE_COUNTY_TRA!$B$3:$BR$376,69, FALSE)</f>
        <v>67.900000000000006</v>
      </c>
      <c r="BJ96" s="188">
        <f>VLOOKUP(A96,DEC2020_RESPONSERATE_COUNTY_TRA!$B$3:$BS$376,70, FALSE)</f>
        <v>67.900000000000006</v>
      </c>
      <c r="BK96" s="188">
        <f>VLOOKUP(A96,DEC2020_RESPONSERATE_COUNTY_TRA!$B$3:$BT$376,71, FALSE)</f>
        <v>67.900000000000006</v>
      </c>
      <c r="BL96" s="188">
        <f>VLOOKUP(A96,DEC2020_RESPONSERATE_COUNTY_TRA!$B$3:$BU$377,72, FALSE)</f>
        <v>67.900000000000006</v>
      </c>
      <c r="BM96" s="188">
        <f>VLOOKUP(A96,DEC2020_RESPONSERATE_COUNTY_TRA!$B$3:$BV$377,73, FALSE)</f>
        <v>67.900000000000006</v>
      </c>
      <c r="BN96" s="188">
        <f>VLOOKUP(A96,DEC2020_RESPONSERATE_COUNTY_TRA!$B$3:$BW$377,74, FALSE)</f>
        <v>67.900000000000006</v>
      </c>
      <c r="BO96" s="188">
        <f>VLOOKUP(A96,DEC2020_RESPONSERATE_COUNTY_TRA!$B$3:$BX$377,75, FALSE)</f>
        <v>67.900000000000006</v>
      </c>
      <c r="BP96" s="188">
        <f>VLOOKUP(A96,DEC2020_RESPONSERATE_COUNTY_TRA!$B$3:$BY$377,76, FALSE)</f>
        <v>67.900000000000006</v>
      </c>
      <c r="BQ96" s="188">
        <f>VLOOKUP(A96,DEC2020_RESPONSERATE_COUNTY_TRA!$B$3:$BZ$377,77, FALSE)</f>
        <v>67.900000000000006</v>
      </c>
      <c r="BR96" s="188">
        <f>VLOOKUP(A96,DEC2020_RESPONSERATE_COUNTY_TRA!$B$3:$CA$377,78, FALSE)</f>
        <v>67.900000000000006</v>
      </c>
      <c r="BS96" s="188">
        <f>VLOOKUP(A96,DEC2020_RESPONSERATE_COUNTY_TRA!$B$3:$CB$377,79, FALSE)</f>
        <v>67.900000000000006</v>
      </c>
      <c r="BT96" s="188">
        <f>VLOOKUP(A96,DEC2020_RESPONSERATE_COUNTY_TRA!$B$3:$CC$377,80, FALSE)</f>
        <v>67.900000000000006</v>
      </c>
      <c r="BU96" s="188">
        <f>VLOOKUP(A96,DEC2020_RESPONSERATE_COUNTY_TRA!$B$3:$CD$377,81, FALSE)</f>
        <v>67.900000000000006</v>
      </c>
      <c r="BV96" s="188">
        <f>VLOOKUP(A96,DEC2020_RESPONSERATE_COUNTY_TRA!$B$3:$CE$377,82, FALSE)</f>
        <v>68.3</v>
      </c>
      <c r="BW96" s="188">
        <f>VLOOKUP(A96,DEC2020_RESPONSERATE_COUNTY_TRA!$B$3:$CF$377,83, FALSE)</f>
        <v>68.3</v>
      </c>
      <c r="BX96" s="188">
        <f>VLOOKUP(A96,DEC2020_RESPONSERATE_COUNTY_TRA!$B$3:$CG$377,84, FALSE)</f>
        <v>68.3</v>
      </c>
      <c r="BY96" s="188">
        <f>VLOOKUP(A96,DEC2020_RESPONSERATE_COUNTY_TRA!$B$3:$CH$377,85, FALSE)</f>
        <v>68.3</v>
      </c>
      <c r="BZ96" s="188">
        <f>VLOOKUP(A96,DEC2020_RESPONSERATE_COUNTY_TRA!$B$3:$CI$377,85, FALSE)</f>
        <v>68.3</v>
      </c>
      <c r="CA96" s="188">
        <f>VLOOKUP(A96,DEC2020_RESPONSERATE_COUNTY_TRA!$B$3:$CJ$377,86, FALSE)</f>
        <v>68.400000000000006</v>
      </c>
      <c r="CB96" s="188">
        <f>VLOOKUP(A96,DEC2020_RESPONSERATE_COUNTY_TRA!$B$3:$CK$377,87, FALSE)</f>
        <v>68.5</v>
      </c>
      <c r="CC96" s="188">
        <f t="shared" si="4"/>
        <v>0</v>
      </c>
      <c r="CD96" s="41">
        <f t="shared" si="5"/>
        <v>5</v>
      </c>
    </row>
    <row r="97" spans="1:83" ht="28.8" x14ac:dyDescent="0.3">
      <c r="A97" s="16" t="s">
        <v>551</v>
      </c>
      <c r="B97" s="16">
        <v>30029000902</v>
      </c>
      <c r="C97" s="17" t="s">
        <v>1188</v>
      </c>
      <c r="D97" s="17">
        <v>59901</v>
      </c>
      <c r="E97" s="17"/>
      <c r="F97" s="95" t="s">
        <v>1101</v>
      </c>
      <c r="G97" s="103" t="s">
        <v>1101</v>
      </c>
      <c r="H97" s="208" t="s">
        <v>1101</v>
      </c>
      <c r="I97" s="95" t="s">
        <v>1101</v>
      </c>
      <c r="J97" s="18">
        <v>1</v>
      </c>
      <c r="K97" s="18">
        <v>99</v>
      </c>
      <c r="L97" s="19">
        <f>VLOOKUP(A97,DEC2020_RESPONSERATE_COUNTY_TRA!$B$3:$I$376, 8, FALSE)</f>
        <v>45.1</v>
      </c>
      <c r="M97" s="19">
        <f>VLOOKUP(A97,DEC2020_RESPONSERATE_COUNTY_TRA!$B$3:$J$376, 9, FALSE)</f>
        <v>46.9</v>
      </c>
      <c r="N97" s="19">
        <f>VLOOKUP(A97,DEC2020_RESPONSERATE_COUNTY_TRA!$B$3:$K$376, 10, FALSE)</f>
        <v>50.3</v>
      </c>
      <c r="O97" s="19">
        <f>VLOOKUP(A97,DEC2020_RESPONSERATE_COUNTY_TRA!$B$3:$L$376, 11, FALSE)</f>
        <v>54.1</v>
      </c>
      <c r="P97" s="19">
        <f>VLOOKUP(A97,DEC2020_RESPONSERATE_COUNTY_TRA!$B$3:$M$376, 12, FALSE)</f>
        <v>59.2</v>
      </c>
      <c r="Q97" s="19">
        <f>VLOOKUP(A97,DEC2020_RESPONSERATE_COUNTY_TRA!$B$3:$N$376, 13, FALSE)</f>
        <v>60.5</v>
      </c>
      <c r="R97" s="19">
        <f>VLOOKUP(A97,DEC2020_RESPONSERATE_COUNTY_TRA!$B$3:$O$376, 14, FALSE)</f>
        <v>61.1</v>
      </c>
      <c r="S97" s="19">
        <f>VLOOKUP(A97,DEC2020_RESPONSERATE_COUNTY_TRA!$B$3:$P$376, 15, FALSE)</f>
        <v>61.3</v>
      </c>
      <c r="T97" s="19">
        <f>VLOOKUP(A97,DEC2020_RESPONSERATE_COUNTY_TRA!$B$3:$Q$376, 16, FALSE)</f>
        <v>61.7</v>
      </c>
      <c r="U97" s="19">
        <f>VLOOKUP(A97,DEC2020_RESPONSERATE_COUNTY_TRA!$B$3:$R$376, 17, FALSE)</f>
        <v>62.2</v>
      </c>
      <c r="V97" s="19">
        <f>VLOOKUP(A97,DEC2020_RESPONSERATE_COUNTY_TRA!$B$3:$S$376, 18, FALSE)</f>
        <v>62.4</v>
      </c>
      <c r="W97" s="19">
        <f>VLOOKUP(A97,DEC2020_RESPONSERATE_COUNTY_TRA!$B$3:$T$376, 19, FALSE)</f>
        <v>62.8</v>
      </c>
      <c r="X97" s="19">
        <f>VLOOKUP(A97,DEC2020_RESPONSERATE_COUNTY_TRA!$B$3:$U$376, 20, FALSE)</f>
        <v>63.2</v>
      </c>
      <c r="Y97" s="19">
        <f>VLOOKUP(A97,DEC2020_RESPONSERATE_COUNTY_TRA!$B$3:$V$376, 21, FALSE)</f>
        <v>63.6</v>
      </c>
      <c r="Z97" s="19">
        <f>VLOOKUP(A97,DEC2020_RESPONSERATE_COUNTY_TRA!$B$3:$W$376, 22, FALSE)</f>
        <v>63.8</v>
      </c>
      <c r="AA97" s="19">
        <f>VLOOKUP(A97,DEC2020_RESPONSERATE_COUNTY_TRA!$B$3:$X$376, 23, FALSE)</f>
        <v>63.8</v>
      </c>
      <c r="AB97" s="19">
        <f>VLOOKUP(A97,DEC2020_RESPONSERATE_COUNTY_TRA!$B$3:$Y$376, 24, FALSE)</f>
        <v>64</v>
      </c>
      <c r="AC97" s="19">
        <f>VLOOKUP(A97,DEC2020_RESPONSERATE_COUNTY_TRA!$B$3:$Z$376, 25, FALSE)</f>
        <v>66.599999999999994</v>
      </c>
      <c r="AD97" s="19">
        <f>VLOOKUP(A97,DEC2020_RESPONSERATE_COUNTY_TRA!$B$3:$AC$376, 26, FALSE)</f>
        <v>67.3</v>
      </c>
      <c r="AE97" s="19">
        <f>VLOOKUP(A97,DEC2020_RESPONSERATE_COUNTY_TRA!$B$3:$AD$376, 27, FALSE)</f>
        <v>67.599999999999994</v>
      </c>
      <c r="AF97" s="19">
        <f>VLOOKUP(A97,DEC2020_RESPONSERATE_COUNTY_TRA!$B$3:$AE$376, 28, FALSE)</f>
        <v>67.8</v>
      </c>
      <c r="AG97" s="19">
        <f>VLOOKUP(A97,DEC2020_RESPONSERATE_COUNTY_TRA!$B$3:$AF$376, 29, FALSE)</f>
        <v>70</v>
      </c>
      <c r="AH97" s="19">
        <f>VLOOKUP(A97,DEC2020_RESPONSERATE_COUNTY_TRA!$B$3:$AG$376, 30, FALSE)</f>
        <v>70.5</v>
      </c>
      <c r="AI97" s="19">
        <f>VLOOKUP(A97,DEC2020_RESPONSERATE_COUNTY_TRA!$B$3:$AF$376, 31, FALSE)</f>
        <v>71</v>
      </c>
      <c r="AJ97" s="19">
        <f>VLOOKUP(A97,DEC2020_RESPONSERATE_COUNTY_TRA!$B$3:$AG$376, 32, FALSE)</f>
        <v>71.3</v>
      </c>
      <c r="AK97" s="19">
        <f>VLOOKUP(A97,DEC2020_RESPONSERATE_COUNTY_TRA!$B$3:$CP$376, 33, FALSE)</f>
        <v>71.3</v>
      </c>
      <c r="AL97" s="19">
        <f>VLOOKUP(A97,DEC2020_RESPONSERATE_COUNTY_TRA!$B$3:$AR$376,43, FALSE)</f>
        <v>73.2</v>
      </c>
      <c r="AM97" s="19">
        <f>VLOOKUP(A97,DEC2020_RESPONSERATE_COUNTY_TRA!$B$3:$AS$376,44, FALSE)</f>
        <v>73.2</v>
      </c>
      <c r="AN97" s="19">
        <f>VLOOKUP(A97,DEC2020_RESPONSERATE_COUNTY_TRA!$B$3:$AW$376,48, FALSE)</f>
        <v>73.400000000000006</v>
      </c>
      <c r="AO97" s="19">
        <f>VLOOKUP(A97,DEC2020_RESPONSERATE_COUNTY_TRA!$B$3:$AX$376,49, FALSE)</f>
        <v>73.400000000000006</v>
      </c>
      <c r="AP97" s="19">
        <f>VLOOKUP(A97,DEC2020_RESPONSERATE_COUNTY_TRA!$B$3:$AY$376,49, FALSE)</f>
        <v>73.400000000000006</v>
      </c>
      <c r="AQ97" s="19">
        <f>VLOOKUP(A97,DEC2020_RESPONSERATE_COUNTY_TRA!$B$3:$AZ$376,50, FALSE)</f>
        <v>73.400000000000006</v>
      </c>
      <c r="AR97" s="19">
        <f>VLOOKUP(A97,DEC2020_RESPONSERATE_COUNTY_TRA!$B$3:$BA$376,51, FALSE)</f>
        <v>73.5</v>
      </c>
      <c r="AS97" s="19">
        <f>VLOOKUP(A97,DEC2020_RESPONSERATE_COUNTY_TRA!$B$3:$BB$376,53, FALSE)</f>
        <v>73.900000000000006</v>
      </c>
      <c r="AT97" s="19">
        <f>VLOOKUP(A97,DEC2020_RESPONSERATE_COUNTY_TRA!$B$3:$BC$376,54, FALSE)</f>
        <v>74</v>
      </c>
      <c r="AU97" s="19">
        <f>VLOOKUP(A97,DEC2020_RESPONSERATE_COUNTY_TRA!$B$3:$BD$376,55, FALSE)</f>
        <v>74.099999999999994</v>
      </c>
      <c r="AV97" s="19">
        <f>VLOOKUP(A97,DEC2020_RESPONSERATE_COUNTY_TRA!$B$3:$BE$376,56, FALSE)</f>
        <v>74.099999999999994</v>
      </c>
      <c r="AW97" s="19">
        <f>VLOOKUP(A97,DEC2020_RESPONSERATE_COUNTY_TRA!$B$3:$BF$376,57, FALSE)</f>
        <v>74.099999999999994</v>
      </c>
      <c r="AX97" s="19">
        <f>VLOOKUP(A97,DEC2020_RESPONSERATE_COUNTY_TRA!$B$3:$BG$376,58, FALSE)</f>
        <v>75.3</v>
      </c>
      <c r="AY97" s="19">
        <f>VLOOKUP(A97,DEC2020_RESPONSERATE_COUNTY_TRA!$B$3:$BH$376,59, FALSE)</f>
        <v>75.3</v>
      </c>
      <c r="AZ97" s="19">
        <f>VLOOKUP(A97,DEC2020_RESPONSERATE_COUNTY_TRA!$B$3:$BI$376,60, FALSE)</f>
        <v>75.3</v>
      </c>
      <c r="BA97" s="19">
        <f>VLOOKUP(A97,DEC2020_RESPONSERATE_COUNTY_TRA!$B$3:$BJ$376,61, FALSE)</f>
        <v>75.3</v>
      </c>
      <c r="BB97" s="19">
        <f>VLOOKUP(A97,DEC2020_RESPONSERATE_COUNTY_TRA!$B$3:$BK$376,62, FALSE)</f>
        <v>75.3</v>
      </c>
      <c r="BC97" s="19">
        <f>VLOOKUP(A97,DEC2020_RESPONSERATE_COUNTY_TRA!$B$3:$BL$376,63, FALSE)</f>
        <v>75.599999999999994</v>
      </c>
      <c r="BD97" s="19">
        <f>VLOOKUP(A97,DEC2020_RESPONSERATE_COUNTY_TRA!$B$3:$BM$376,64, FALSE)</f>
        <v>75.599999999999994</v>
      </c>
      <c r="BE97" s="19">
        <f>VLOOKUP(A97,DEC2020_RESPONSERATE_COUNTY_TRA!$B$3:$BN$376,65, FALSE)</f>
        <v>75.599999999999994</v>
      </c>
      <c r="BF97" s="19">
        <f>VLOOKUP(A97,DEC2020_RESPONSERATE_COUNTY_TRA!$B$3:$BO$376,66, FALSE)</f>
        <v>75.599999999999994</v>
      </c>
      <c r="BG97" s="19">
        <f>VLOOKUP(A97,DEC2020_RESPONSERATE_COUNTY_TRA!$B$3:$BP$376,67, FALSE)</f>
        <v>75.599999999999994</v>
      </c>
      <c r="BH97" s="19">
        <f>VLOOKUP(A97,DEC2020_RESPONSERATE_COUNTY_TRA!$B$3:$BQ$376,68, FALSE)</f>
        <v>75.599999999999994</v>
      </c>
      <c r="BI97" s="19">
        <f>VLOOKUP(A97,DEC2020_RESPONSERATE_COUNTY_TRA!$B$3:$BR$376,69, FALSE)</f>
        <v>75.599999999999994</v>
      </c>
      <c r="BJ97" s="19">
        <f>VLOOKUP(A97,DEC2020_RESPONSERATE_COUNTY_TRA!$B$3:$BS$376,70, FALSE)</f>
        <v>75.599999999999994</v>
      </c>
      <c r="BK97" s="19">
        <f>VLOOKUP(A97,DEC2020_RESPONSERATE_COUNTY_TRA!$B$3:$BT$376,71, FALSE)</f>
        <v>75.7</v>
      </c>
      <c r="BL97" s="19">
        <f>VLOOKUP(A97,DEC2020_RESPONSERATE_COUNTY_TRA!$B$3:$BU$377,72, FALSE)</f>
        <v>75.7</v>
      </c>
      <c r="BM97" s="19">
        <f>VLOOKUP(A97,DEC2020_RESPONSERATE_COUNTY_TRA!$B$3:$BV$377,73, FALSE)</f>
        <v>75.7</v>
      </c>
      <c r="BN97" s="19">
        <f>VLOOKUP(A97,DEC2020_RESPONSERATE_COUNTY_TRA!$B$3:$BW$377,74, FALSE)</f>
        <v>75.7</v>
      </c>
      <c r="BO97" s="19">
        <f>VLOOKUP(A97,DEC2020_RESPONSERATE_COUNTY_TRA!$B$3:$BX$377,75, FALSE)</f>
        <v>75.8</v>
      </c>
      <c r="BP97" s="19">
        <f>VLOOKUP(A97,DEC2020_RESPONSERATE_COUNTY_TRA!$B$3:$BY$377,76, FALSE)</f>
        <v>75.8</v>
      </c>
      <c r="BQ97" s="19">
        <f>VLOOKUP(A97,DEC2020_RESPONSERATE_COUNTY_TRA!$B$3:$BZ$377,77, FALSE)</f>
        <v>75.8</v>
      </c>
      <c r="BR97" s="19">
        <f>VLOOKUP(A97,DEC2020_RESPONSERATE_COUNTY_TRA!$B$3:$CA$377,78, FALSE)</f>
        <v>75.900000000000006</v>
      </c>
      <c r="BS97" s="19">
        <f>VLOOKUP(A97,DEC2020_RESPONSERATE_COUNTY_TRA!$B$3:$CB$377,79, FALSE)</f>
        <v>75.900000000000006</v>
      </c>
      <c r="BT97" s="19">
        <f>VLOOKUP(A97,DEC2020_RESPONSERATE_COUNTY_TRA!$B$3:$CC$377,80, FALSE)</f>
        <v>75.900000000000006</v>
      </c>
      <c r="BU97" s="19">
        <f>VLOOKUP(A97,DEC2020_RESPONSERATE_COUNTY_TRA!$B$3:$CD$377,81, FALSE)</f>
        <v>75.900000000000006</v>
      </c>
      <c r="BV97" s="19">
        <f>VLOOKUP(A97,DEC2020_RESPONSERATE_COUNTY_TRA!$B$3:$CE$377,82, FALSE)</f>
        <v>76.099999999999994</v>
      </c>
      <c r="BW97" s="19">
        <f>VLOOKUP(A97,DEC2020_RESPONSERATE_COUNTY_TRA!$B$3:$CF$377,83, FALSE)</f>
        <v>76.099999999999994</v>
      </c>
      <c r="BX97" s="19">
        <f>VLOOKUP(A97,DEC2020_RESPONSERATE_COUNTY_TRA!$B$3:$CG$377,84, FALSE)</f>
        <v>76.099999999999994</v>
      </c>
      <c r="BY97" s="19">
        <f>VLOOKUP(A97,DEC2020_RESPONSERATE_COUNTY_TRA!$B$3:$CH$377,85, FALSE)</f>
        <v>76.099999999999994</v>
      </c>
      <c r="BZ97" s="19">
        <f>VLOOKUP(A97,DEC2020_RESPONSERATE_COUNTY_TRA!$B$3:$CI$377,85, FALSE)</f>
        <v>76.099999999999994</v>
      </c>
      <c r="CA97" s="19">
        <f>VLOOKUP(A97,DEC2020_RESPONSERATE_COUNTY_TRA!$B$3:$CJ$377,86, FALSE)</f>
        <v>76.3</v>
      </c>
      <c r="CB97" s="19">
        <f>VLOOKUP(A97,DEC2020_RESPONSERATE_COUNTY_TRA!$B$3:$CK$377,87, FALSE)</f>
        <v>76.5</v>
      </c>
      <c r="CC97" s="19">
        <f t="shared" si="4"/>
        <v>0</v>
      </c>
      <c r="CD97" s="41">
        <f t="shared" si="5"/>
        <v>6</v>
      </c>
    </row>
    <row r="98" spans="1:83" ht="28.8" x14ac:dyDescent="0.3">
      <c r="A98" s="5" t="s">
        <v>553</v>
      </c>
      <c r="B98" s="5">
        <v>30029000903</v>
      </c>
      <c r="C98" s="181" t="s">
        <v>1189</v>
      </c>
      <c r="D98" s="190">
        <v>59901</v>
      </c>
      <c r="F98" s="94" t="s">
        <v>1101</v>
      </c>
      <c r="G98" s="102" t="s">
        <v>1101</v>
      </c>
      <c r="H98" s="209" t="s">
        <v>1101</v>
      </c>
      <c r="I98" s="94" t="s">
        <v>1101</v>
      </c>
      <c r="J98" s="11">
        <v>1</v>
      </c>
      <c r="K98" s="11">
        <v>99</v>
      </c>
      <c r="L98">
        <f>VLOOKUP(A98,DEC2020_RESPONSERATE_COUNTY_TRA!$B$3:$I$376, 8, FALSE)</f>
        <v>33.4</v>
      </c>
      <c r="M98">
        <f>VLOOKUP(A98,DEC2020_RESPONSERATE_COUNTY_TRA!$B$3:$J$376, 9, FALSE)</f>
        <v>34.6</v>
      </c>
      <c r="N98">
        <f>VLOOKUP(A98,DEC2020_RESPONSERATE_COUNTY_TRA!$B$3:$K$376, 10, FALSE)</f>
        <v>36.9</v>
      </c>
      <c r="O98">
        <f>VLOOKUP(A98,DEC2020_RESPONSERATE_COUNTY_TRA!$B$3:$L$376, 11, FALSE)</f>
        <v>39.9</v>
      </c>
      <c r="P98">
        <f>VLOOKUP(A98,DEC2020_RESPONSERATE_COUNTY_TRA!$B$3:$M$376, 12, FALSE)</f>
        <v>43.7</v>
      </c>
      <c r="Q98" s="61">
        <f>VLOOKUP(A98,DEC2020_RESPONSERATE_COUNTY_TRA!$B$3:$N$376, 13, FALSE)</f>
        <v>44.2</v>
      </c>
      <c r="R98">
        <f>VLOOKUP(A98,DEC2020_RESPONSERATE_COUNTY_TRA!$B$3:$O$376, 14, FALSE)</f>
        <v>44.9</v>
      </c>
      <c r="S98">
        <f>VLOOKUP(A98,DEC2020_RESPONSERATE_COUNTY_TRA!$B$3:$P$376, 15, FALSE)</f>
        <v>45.5</v>
      </c>
      <c r="T98">
        <f>VLOOKUP(A98,DEC2020_RESPONSERATE_COUNTY_TRA!$B$3:$Q$376, 16, FALSE)</f>
        <v>45.9</v>
      </c>
      <c r="U98" s="61">
        <f>VLOOKUP(A98,DEC2020_RESPONSERATE_COUNTY_TRA!$B$3:$R$376, 17, FALSE)</f>
        <v>46.5</v>
      </c>
      <c r="V98" s="61">
        <f>VLOOKUP(A98,DEC2020_RESPONSERATE_COUNTY_TRA!$B$3:$S$376, 18, FALSE)</f>
        <v>46.6</v>
      </c>
      <c r="W98" s="61">
        <f>VLOOKUP(A98,DEC2020_RESPONSERATE_COUNTY_TRA!$B$3:$T$376, 19, FALSE)</f>
        <v>46.9</v>
      </c>
      <c r="X98" s="61">
        <f>VLOOKUP(A98,DEC2020_RESPONSERATE_COUNTY_TRA!$B$3:$U$376, 20, FALSE)</f>
        <v>46.9</v>
      </c>
      <c r="Y98" s="61">
        <f>VLOOKUP(A98,DEC2020_RESPONSERATE_COUNTY_TRA!$B$3:$V$376, 21, FALSE)</f>
        <v>47.1</v>
      </c>
      <c r="Z98" s="61">
        <f>VLOOKUP(A98,DEC2020_RESPONSERATE_COUNTY_TRA!$B$3:$W$376, 22, FALSE)</f>
        <v>47.3</v>
      </c>
      <c r="AA98" s="61">
        <f>VLOOKUP(A98,DEC2020_RESPONSERATE_COUNTY_TRA!$B$3:$X$376, 23, FALSE)</f>
        <v>47.3</v>
      </c>
      <c r="AB98" s="61">
        <f>VLOOKUP(A98,DEC2020_RESPONSERATE_COUNTY_TRA!$B$3:$Y$376, 24, FALSE)</f>
        <v>47.7</v>
      </c>
      <c r="AC98" s="61">
        <f>VLOOKUP(A98,DEC2020_RESPONSERATE_COUNTY_TRA!$B$3:$Z$376, 25, FALSE)</f>
        <v>50.8</v>
      </c>
      <c r="AD98" s="61">
        <f>VLOOKUP(A98,DEC2020_RESPONSERATE_COUNTY_TRA!$B$3:$AC$376, 26, FALSE)</f>
        <v>52.6</v>
      </c>
      <c r="AE98" s="188">
        <f>VLOOKUP(A98,DEC2020_RESPONSERATE_COUNTY_TRA!$B$3:$AD$376, 27, FALSE)</f>
        <v>52.9</v>
      </c>
      <c r="AF98" s="188">
        <f>VLOOKUP(A98,DEC2020_RESPONSERATE_COUNTY_TRA!$B$3:$AE$376, 28, FALSE)</f>
        <v>54</v>
      </c>
      <c r="AG98" s="188">
        <f>VLOOKUP(A98,DEC2020_RESPONSERATE_COUNTY_TRA!$B$3:$AF$376, 29, FALSE)</f>
        <v>57</v>
      </c>
      <c r="AH98" s="188">
        <f>VLOOKUP(A98,DEC2020_RESPONSERATE_COUNTY_TRA!$B$3:$AG$376, 30, FALSE)</f>
        <v>57.5</v>
      </c>
      <c r="AI98" s="188">
        <f>VLOOKUP(A98,DEC2020_RESPONSERATE_COUNTY_TRA!$B$3:$AF$376, 31, FALSE)</f>
        <v>57.8</v>
      </c>
      <c r="AJ98" s="188">
        <f>VLOOKUP(A98,DEC2020_RESPONSERATE_COUNTY_TRA!$B$3:$AG$376, 32, FALSE)</f>
        <v>58.6</v>
      </c>
      <c r="AK98" s="188">
        <f>VLOOKUP(A98,DEC2020_RESPONSERATE_COUNTY_TRA!$B$3:$CP$376, 33, FALSE)</f>
        <v>59.1</v>
      </c>
      <c r="AL98" s="188">
        <f>VLOOKUP(A98,DEC2020_RESPONSERATE_COUNTY_TRA!$B$3:$AR$376,43, FALSE)</f>
        <v>61.5</v>
      </c>
      <c r="AM98" s="188">
        <f>VLOOKUP(A98,DEC2020_RESPONSERATE_COUNTY_TRA!$B$3:$AS$376,44, FALSE)</f>
        <v>61.5</v>
      </c>
      <c r="AN98" s="188">
        <f>VLOOKUP(A98,DEC2020_RESPONSERATE_COUNTY_TRA!$B$3:$AW$376,48, FALSE)</f>
        <v>61.6</v>
      </c>
      <c r="AO98" s="188">
        <f>VLOOKUP(A98,DEC2020_RESPONSERATE_COUNTY_TRA!$B$3:$AX$376,49, FALSE)</f>
        <v>61.8</v>
      </c>
      <c r="AP98" s="188">
        <f>VLOOKUP(A98,DEC2020_RESPONSERATE_COUNTY_TRA!$B$3:$AY$376,49, FALSE)</f>
        <v>61.8</v>
      </c>
      <c r="AQ98" s="188">
        <f>VLOOKUP(A98,DEC2020_RESPONSERATE_COUNTY_TRA!$B$3:$AZ$376,50, FALSE)</f>
        <v>61.8</v>
      </c>
      <c r="AR98" s="188">
        <f>VLOOKUP(A98,DEC2020_RESPONSERATE_COUNTY_TRA!$B$3:$BA$376,51, FALSE)</f>
        <v>61.8</v>
      </c>
      <c r="AS98" s="188">
        <f>VLOOKUP(A98,DEC2020_RESPONSERATE_COUNTY_TRA!$B$3:$BB$376,53, FALSE)</f>
        <v>62</v>
      </c>
      <c r="AT98" s="188">
        <f>VLOOKUP(A98,DEC2020_RESPONSERATE_COUNTY_TRA!$B$3:$BC$376,54, FALSE)</f>
        <v>62</v>
      </c>
      <c r="AU98" s="188">
        <f>VLOOKUP(A98,DEC2020_RESPONSERATE_COUNTY_TRA!$B$3:$BD$376,55, FALSE)</f>
        <v>62</v>
      </c>
      <c r="AV98" s="188">
        <f>VLOOKUP(A98,DEC2020_RESPONSERATE_COUNTY_TRA!$B$3:$BE$376,56, FALSE)</f>
        <v>62</v>
      </c>
      <c r="AW98" s="188">
        <f>VLOOKUP(A98,DEC2020_RESPONSERATE_COUNTY_TRA!$B$3:$BF$376,57, FALSE)</f>
        <v>62.1</v>
      </c>
      <c r="AX98" s="188">
        <f>VLOOKUP(A98,DEC2020_RESPONSERATE_COUNTY_TRA!$B$3:$BG$376,58, FALSE)</f>
        <v>62.3</v>
      </c>
      <c r="AY98" s="188">
        <f>VLOOKUP(A98,DEC2020_RESPONSERATE_COUNTY_TRA!$B$3:$BH$376,59, FALSE)</f>
        <v>62.3</v>
      </c>
      <c r="AZ98" s="188">
        <f>VLOOKUP(A98,DEC2020_RESPONSERATE_COUNTY_TRA!$B$3:$BI$376,60, FALSE)</f>
        <v>62.3</v>
      </c>
      <c r="BA98" s="188">
        <f>VLOOKUP(A98,DEC2020_RESPONSERATE_COUNTY_TRA!$B$3:$BJ$376,61, FALSE)</f>
        <v>62.3</v>
      </c>
      <c r="BB98" s="188">
        <f>VLOOKUP(A98,DEC2020_RESPONSERATE_COUNTY_TRA!$B$3:$BK$376,62, FALSE)</f>
        <v>62.3</v>
      </c>
      <c r="BC98" s="188">
        <f>VLOOKUP(A98,DEC2020_RESPONSERATE_COUNTY_TRA!$B$3:$BL$376,63, FALSE)</f>
        <v>62.3</v>
      </c>
      <c r="BD98" s="188">
        <f>VLOOKUP(A98,DEC2020_RESPONSERATE_COUNTY_TRA!$B$3:$BM$376,64, FALSE)</f>
        <v>62.3</v>
      </c>
      <c r="BE98" s="188">
        <f>VLOOKUP(A98,DEC2020_RESPONSERATE_COUNTY_TRA!$B$3:$BN$376,65, FALSE)</f>
        <v>62.3</v>
      </c>
      <c r="BF98" s="188">
        <f>VLOOKUP(A98,DEC2020_RESPONSERATE_COUNTY_TRA!$B$3:$BO$376,66, FALSE)</f>
        <v>62.3</v>
      </c>
      <c r="BG98" s="188">
        <f>VLOOKUP(A98,DEC2020_RESPONSERATE_COUNTY_TRA!$B$3:$BP$376,67, FALSE)</f>
        <v>62.3</v>
      </c>
      <c r="BH98" s="188">
        <f>VLOOKUP(A98,DEC2020_RESPONSERATE_COUNTY_TRA!$B$3:$BQ$376,68, FALSE)</f>
        <v>62.4</v>
      </c>
      <c r="BI98" s="188">
        <f>VLOOKUP(A98,DEC2020_RESPONSERATE_COUNTY_TRA!$B$3:$BR$376,69, FALSE)</f>
        <v>62.5</v>
      </c>
      <c r="BJ98" s="188">
        <f>VLOOKUP(A98,DEC2020_RESPONSERATE_COUNTY_TRA!$B$3:$BS$376,70, FALSE)</f>
        <v>62.5</v>
      </c>
      <c r="BK98" s="188">
        <f>VLOOKUP(A98,DEC2020_RESPONSERATE_COUNTY_TRA!$B$3:$BT$376,71, FALSE)</f>
        <v>62.5</v>
      </c>
      <c r="BL98" s="188">
        <f>VLOOKUP(A98,DEC2020_RESPONSERATE_COUNTY_TRA!$B$3:$BU$377,72, FALSE)</f>
        <v>62.5</v>
      </c>
      <c r="BM98" s="188">
        <f>VLOOKUP(A98,DEC2020_RESPONSERATE_COUNTY_TRA!$B$3:$BV$377,73, FALSE)</f>
        <v>62.5</v>
      </c>
      <c r="BN98" s="188">
        <f>VLOOKUP(A98,DEC2020_RESPONSERATE_COUNTY_TRA!$B$3:$BW$377,74, FALSE)</f>
        <v>62.5</v>
      </c>
      <c r="BO98" s="188">
        <f>VLOOKUP(A98,DEC2020_RESPONSERATE_COUNTY_TRA!$B$3:$BX$377,75, FALSE)</f>
        <v>62.5</v>
      </c>
      <c r="BP98" s="188">
        <f>VLOOKUP(A98,DEC2020_RESPONSERATE_COUNTY_TRA!$B$3:$BY$377,76, FALSE)</f>
        <v>62.6</v>
      </c>
      <c r="BQ98" s="188">
        <f>VLOOKUP(A98,DEC2020_RESPONSERATE_COUNTY_TRA!$B$3:$BZ$377,77, FALSE)</f>
        <v>62.6</v>
      </c>
      <c r="BR98" s="188">
        <f>VLOOKUP(A98,DEC2020_RESPONSERATE_COUNTY_TRA!$B$3:$CA$377,78, FALSE)</f>
        <v>62.6</v>
      </c>
      <c r="BS98" s="188">
        <f>VLOOKUP(A98,DEC2020_RESPONSERATE_COUNTY_TRA!$B$3:$CB$377,79, FALSE)</f>
        <v>62.6</v>
      </c>
      <c r="BT98" s="188">
        <f>VLOOKUP(A98,DEC2020_RESPONSERATE_COUNTY_TRA!$B$3:$CC$377,80, FALSE)</f>
        <v>62.6</v>
      </c>
      <c r="BU98" s="188">
        <f>VLOOKUP(A98,DEC2020_RESPONSERATE_COUNTY_TRA!$B$3:$CD$377,81, FALSE)</f>
        <v>62.7</v>
      </c>
      <c r="BV98" s="188">
        <f>VLOOKUP(A98,DEC2020_RESPONSERATE_COUNTY_TRA!$B$3:$CE$377,82, FALSE)</f>
        <v>62.7</v>
      </c>
      <c r="BW98" s="188">
        <f>VLOOKUP(A98,DEC2020_RESPONSERATE_COUNTY_TRA!$B$3:$CF$377,83, FALSE)</f>
        <v>62.7</v>
      </c>
      <c r="BX98" s="188">
        <f>VLOOKUP(A98,DEC2020_RESPONSERATE_COUNTY_TRA!$B$3:$CG$377,84, FALSE)</f>
        <v>62.7</v>
      </c>
      <c r="BY98" s="188">
        <f>VLOOKUP(A98,DEC2020_RESPONSERATE_COUNTY_TRA!$B$3:$CH$377,85, FALSE)</f>
        <v>62.7</v>
      </c>
      <c r="BZ98" s="188">
        <f>VLOOKUP(A98,DEC2020_RESPONSERATE_COUNTY_TRA!$B$3:$CI$377,85, FALSE)</f>
        <v>62.7</v>
      </c>
      <c r="CA98" s="188">
        <f>VLOOKUP(A98,DEC2020_RESPONSERATE_COUNTY_TRA!$B$3:$CJ$377,86, FALSE)</f>
        <v>62.8</v>
      </c>
      <c r="CB98" s="188">
        <f>VLOOKUP(A98,DEC2020_RESPONSERATE_COUNTY_TRA!$B$3:$CK$377,87, FALSE)</f>
        <v>62.9</v>
      </c>
      <c r="CC98" s="188">
        <f t="shared" si="4"/>
        <v>0</v>
      </c>
      <c r="CD98" s="41">
        <f t="shared" si="5"/>
        <v>5</v>
      </c>
    </row>
    <row r="99" spans="1:83" ht="28.8" x14ac:dyDescent="0.3">
      <c r="A99" s="16" t="s">
        <v>279</v>
      </c>
      <c r="B99" s="16">
        <v>30029001000</v>
      </c>
      <c r="C99" s="17" t="s">
        <v>1154</v>
      </c>
      <c r="D99" s="17">
        <v>59901</v>
      </c>
      <c r="E99" s="17"/>
      <c r="F99" s="95">
        <v>1087</v>
      </c>
      <c r="G99" s="103">
        <v>3.9891205802357207E-2</v>
      </c>
      <c r="H99" s="205">
        <v>4.995150339476237E-2</v>
      </c>
      <c r="I99" s="193">
        <v>37.9</v>
      </c>
      <c r="J99" s="18">
        <v>5.8</v>
      </c>
      <c r="K99" s="18">
        <f>100-J99</f>
        <v>94.2</v>
      </c>
      <c r="L99" s="19">
        <f>VLOOKUP(A99,DEC2020_RESPONSERATE_COUNTY_TRA!$B$3:$I$376, 8, FALSE)</f>
        <v>42.5</v>
      </c>
      <c r="M99" s="19">
        <f>VLOOKUP(A99,DEC2020_RESPONSERATE_COUNTY_TRA!$B$3:$J$376, 9, FALSE)</f>
        <v>43.1</v>
      </c>
      <c r="N99" s="19">
        <f>VLOOKUP(A99,DEC2020_RESPONSERATE_COUNTY_TRA!$B$3:$K$376, 10, FALSE)</f>
        <v>45.2</v>
      </c>
      <c r="O99" s="19">
        <f>VLOOKUP(A99,DEC2020_RESPONSERATE_COUNTY_TRA!$B$3:$L$376, 11, FALSE)</f>
        <v>46.6</v>
      </c>
      <c r="P99" s="19">
        <f>VLOOKUP(A99,DEC2020_RESPONSERATE_COUNTY_TRA!$B$3:$M$376, 12, FALSE)</f>
        <v>49.5</v>
      </c>
      <c r="Q99" s="19">
        <f>VLOOKUP(A99,DEC2020_RESPONSERATE_COUNTY_TRA!$B$3:$N$376, 13, FALSE)</f>
        <v>49.8</v>
      </c>
      <c r="R99" s="19">
        <f>VLOOKUP(A99,DEC2020_RESPONSERATE_COUNTY_TRA!$B$3:$O$376, 14, FALSE)</f>
        <v>49.9</v>
      </c>
      <c r="S99" s="19">
        <f>VLOOKUP(A99,DEC2020_RESPONSERATE_COUNTY_TRA!$B$3:$P$376, 15, FALSE)</f>
        <v>50.2</v>
      </c>
      <c r="T99" s="19">
        <f>VLOOKUP(A99,DEC2020_RESPONSERATE_COUNTY_TRA!$B$3:$Q$376, 16, FALSE)</f>
        <v>50.4</v>
      </c>
      <c r="U99" s="19">
        <f>VLOOKUP(A99,DEC2020_RESPONSERATE_COUNTY_TRA!$B$3:$R$376, 17, FALSE)</f>
        <v>51.4</v>
      </c>
      <c r="V99" s="19">
        <f>VLOOKUP(A99,DEC2020_RESPONSERATE_COUNTY_TRA!$B$3:$S$376, 18, FALSE)</f>
        <v>51.8</v>
      </c>
      <c r="W99" s="19">
        <f>VLOOKUP(A99,DEC2020_RESPONSERATE_COUNTY_TRA!$B$3:$T$376, 19, FALSE)</f>
        <v>52</v>
      </c>
      <c r="X99" s="19">
        <f>VLOOKUP(A99,DEC2020_RESPONSERATE_COUNTY_TRA!$B$3:$U$376, 20, FALSE)</f>
        <v>52.2</v>
      </c>
      <c r="Y99" s="19">
        <f>VLOOKUP(A99,DEC2020_RESPONSERATE_COUNTY_TRA!$B$3:$V$376, 21, FALSE)</f>
        <v>52.4</v>
      </c>
      <c r="Z99" s="19">
        <f>VLOOKUP(A99,DEC2020_RESPONSERATE_COUNTY_TRA!$B$3:$W$376, 22, FALSE)</f>
        <v>52.9</v>
      </c>
      <c r="AA99" s="19">
        <f>VLOOKUP(A99,DEC2020_RESPONSERATE_COUNTY_TRA!$B$3:$X$376, 23, FALSE)</f>
        <v>53</v>
      </c>
      <c r="AB99" s="19">
        <f>VLOOKUP(A99,DEC2020_RESPONSERATE_COUNTY_TRA!$B$3:$Y$376, 24, FALSE)</f>
        <v>53</v>
      </c>
      <c r="AC99" s="19">
        <f>VLOOKUP(A99,DEC2020_RESPONSERATE_COUNTY_TRA!$B$3:$Z$376, 25, FALSE)</f>
        <v>54.2</v>
      </c>
      <c r="AD99" s="19">
        <f>VLOOKUP(A99,DEC2020_RESPONSERATE_COUNTY_TRA!$B$3:$AC$376, 26, FALSE)</f>
        <v>54.3</v>
      </c>
      <c r="AE99" s="19">
        <f>VLOOKUP(A99,DEC2020_RESPONSERATE_COUNTY_TRA!$B$3:$AD$376, 27, FALSE)</f>
        <v>54.4</v>
      </c>
      <c r="AF99" s="19">
        <f>VLOOKUP(A99,DEC2020_RESPONSERATE_COUNTY_TRA!$B$3:$AE$376, 28, FALSE)</f>
        <v>54.7</v>
      </c>
      <c r="AG99" s="19">
        <f>VLOOKUP(A99,DEC2020_RESPONSERATE_COUNTY_TRA!$B$3:$AF$376, 29, FALSE)</f>
        <v>56</v>
      </c>
      <c r="AH99" s="19">
        <f>VLOOKUP(A99,DEC2020_RESPONSERATE_COUNTY_TRA!$B$3:$AG$376, 30, FALSE)</f>
        <v>56.4</v>
      </c>
      <c r="AI99" s="19">
        <f>VLOOKUP(A99,DEC2020_RESPONSERATE_COUNTY_TRA!$B$3:$AF$376, 31, FALSE)</f>
        <v>56.4</v>
      </c>
      <c r="AJ99" s="19">
        <f>VLOOKUP(A99,DEC2020_RESPONSERATE_COUNTY_TRA!$B$3:$AG$376, 32, FALSE)</f>
        <v>57.2</v>
      </c>
      <c r="AK99" s="19">
        <f>VLOOKUP(A99,DEC2020_RESPONSERATE_COUNTY_TRA!$B$3:$CP$376, 33, FALSE)</f>
        <v>57.7</v>
      </c>
      <c r="AL99" s="19">
        <f>VLOOKUP(A99,DEC2020_RESPONSERATE_COUNTY_TRA!$B$3:$AR$376,43, FALSE)</f>
        <v>60.7</v>
      </c>
      <c r="AM99" s="19">
        <f>VLOOKUP(A99,DEC2020_RESPONSERATE_COUNTY_TRA!$B$3:$AS$376,44, FALSE)</f>
        <v>60.7</v>
      </c>
      <c r="AN99" s="19">
        <f>VLOOKUP(A99,DEC2020_RESPONSERATE_COUNTY_TRA!$B$3:$AW$376,48, FALSE)</f>
        <v>61.1</v>
      </c>
      <c r="AO99" s="19">
        <f>VLOOKUP(A99,DEC2020_RESPONSERATE_COUNTY_TRA!$B$3:$AX$376,49, FALSE)</f>
        <v>61.1</v>
      </c>
      <c r="AP99" s="19">
        <f>VLOOKUP(A99,DEC2020_RESPONSERATE_COUNTY_TRA!$B$3:$AY$376,49, FALSE)</f>
        <v>61.1</v>
      </c>
      <c r="AQ99" s="19">
        <f>VLOOKUP(A99,DEC2020_RESPONSERATE_COUNTY_TRA!$B$3:$AZ$376,50, FALSE)</f>
        <v>61.1</v>
      </c>
      <c r="AR99" s="19">
        <f>VLOOKUP(A99,DEC2020_RESPONSERATE_COUNTY_TRA!$B$3:$BA$376,51, FALSE)</f>
        <v>61.1</v>
      </c>
      <c r="AS99" s="19">
        <f>VLOOKUP(A99,DEC2020_RESPONSERATE_COUNTY_TRA!$B$3:$BB$376,53, FALSE)</f>
        <v>61.1</v>
      </c>
      <c r="AT99" s="19">
        <f>VLOOKUP(A99,DEC2020_RESPONSERATE_COUNTY_TRA!$B$3:$BC$376,54, FALSE)</f>
        <v>61.1</v>
      </c>
      <c r="AU99" s="19">
        <f>VLOOKUP(A99,DEC2020_RESPONSERATE_COUNTY_TRA!$B$3:$BD$376,55, FALSE)</f>
        <v>61.3</v>
      </c>
      <c r="AV99" s="19">
        <f>VLOOKUP(A99,DEC2020_RESPONSERATE_COUNTY_TRA!$B$3:$BE$376,56, FALSE)</f>
        <v>61.4</v>
      </c>
      <c r="AW99" s="19">
        <f>VLOOKUP(A99,DEC2020_RESPONSERATE_COUNTY_TRA!$B$3:$BF$376,57, FALSE)</f>
        <v>61.4</v>
      </c>
      <c r="AX99" s="19">
        <f>VLOOKUP(A99,DEC2020_RESPONSERATE_COUNTY_TRA!$B$3:$BG$376,58, FALSE)</f>
        <v>62.8</v>
      </c>
      <c r="AY99" s="19">
        <f>VLOOKUP(A99,DEC2020_RESPONSERATE_COUNTY_TRA!$B$3:$BH$376,59, FALSE)</f>
        <v>62.8</v>
      </c>
      <c r="AZ99" s="19">
        <f>VLOOKUP(A99,DEC2020_RESPONSERATE_COUNTY_TRA!$B$3:$BI$376,60, FALSE)</f>
        <v>62.8</v>
      </c>
      <c r="BA99" s="19">
        <f>VLOOKUP(A99,DEC2020_RESPONSERATE_COUNTY_TRA!$B$3:$BJ$376,61, FALSE)</f>
        <v>62.8</v>
      </c>
      <c r="BB99" s="19">
        <f>VLOOKUP(A99,DEC2020_RESPONSERATE_COUNTY_TRA!$B$3:$BK$376,62, FALSE)</f>
        <v>62.8</v>
      </c>
      <c r="BC99" s="19">
        <f>VLOOKUP(A99,DEC2020_RESPONSERATE_COUNTY_TRA!$B$3:$BL$376,63, FALSE)</f>
        <v>62.8</v>
      </c>
      <c r="BD99" s="19">
        <f>VLOOKUP(A99,DEC2020_RESPONSERATE_COUNTY_TRA!$B$3:$BM$376,64, FALSE)</f>
        <v>62.8</v>
      </c>
      <c r="BE99" s="19">
        <f>VLOOKUP(A99,DEC2020_RESPONSERATE_COUNTY_TRA!$B$3:$BN$376,65, FALSE)</f>
        <v>62.8</v>
      </c>
      <c r="BF99" s="19">
        <f>VLOOKUP(A99,DEC2020_RESPONSERATE_COUNTY_TRA!$B$3:$BO$376,66, FALSE)</f>
        <v>62.8</v>
      </c>
      <c r="BG99" s="19">
        <f>VLOOKUP(A99,DEC2020_RESPONSERATE_COUNTY_TRA!$B$3:$BP$376,67, FALSE)</f>
        <v>62.8</v>
      </c>
      <c r="BH99" s="19">
        <f>VLOOKUP(A99,DEC2020_RESPONSERATE_COUNTY_TRA!$B$3:$BQ$376,68, FALSE)</f>
        <v>62.8</v>
      </c>
      <c r="BI99" s="19">
        <f>VLOOKUP(A99,DEC2020_RESPONSERATE_COUNTY_TRA!$B$3:$BR$376,69, FALSE)</f>
        <v>62.8</v>
      </c>
      <c r="BJ99" s="19">
        <f>VLOOKUP(A99,DEC2020_RESPONSERATE_COUNTY_TRA!$B$3:$BS$376,70, FALSE)</f>
        <v>62.8</v>
      </c>
      <c r="BK99" s="19">
        <f>VLOOKUP(A99,DEC2020_RESPONSERATE_COUNTY_TRA!$B$3:$BT$376,71, FALSE)</f>
        <v>62.8</v>
      </c>
      <c r="BL99" s="19">
        <f>VLOOKUP(A99,DEC2020_RESPONSERATE_COUNTY_TRA!$B$3:$BU$377,72, FALSE)</f>
        <v>62.8</v>
      </c>
      <c r="BM99" s="19">
        <f>VLOOKUP(A99,DEC2020_RESPONSERATE_COUNTY_TRA!$B$3:$BV$377,73, FALSE)</f>
        <v>62.8</v>
      </c>
      <c r="BN99" s="19">
        <f>VLOOKUP(A99,DEC2020_RESPONSERATE_COUNTY_TRA!$B$3:$BW$377,74, FALSE)</f>
        <v>62.8</v>
      </c>
      <c r="BO99" s="19">
        <f>VLOOKUP(A99,DEC2020_RESPONSERATE_COUNTY_TRA!$B$3:$BX$377,75, FALSE)</f>
        <v>62.8</v>
      </c>
      <c r="BP99" s="19">
        <f>VLOOKUP(A99,DEC2020_RESPONSERATE_COUNTY_TRA!$B$3:$BY$377,76, FALSE)</f>
        <v>62.8</v>
      </c>
      <c r="BQ99" s="19">
        <f>VLOOKUP(A99,DEC2020_RESPONSERATE_COUNTY_TRA!$B$3:$BZ$377,77, FALSE)</f>
        <v>62.8</v>
      </c>
      <c r="BR99" s="19">
        <f>VLOOKUP(A99,DEC2020_RESPONSERATE_COUNTY_TRA!$B$3:$CA$377,78, FALSE)</f>
        <v>62.8</v>
      </c>
      <c r="BS99" s="19">
        <f>VLOOKUP(A99,DEC2020_RESPONSERATE_COUNTY_TRA!$B$3:$CB$377,79, FALSE)</f>
        <v>62.8</v>
      </c>
      <c r="BT99" s="19">
        <f>VLOOKUP(A99,DEC2020_RESPONSERATE_COUNTY_TRA!$B$3:$CC$377,80, FALSE)</f>
        <v>62.8</v>
      </c>
      <c r="BU99" s="19">
        <f>VLOOKUP(A99,DEC2020_RESPONSERATE_COUNTY_TRA!$B$3:$CD$377,81, FALSE)</f>
        <v>62.8</v>
      </c>
      <c r="BV99" s="19">
        <f>VLOOKUP(A99,DEC2020_RESPONSERATE_COUNTY_TRA!$B$3:$CE$377,82, FALSE)</f>
        <v>62.9</v>
      </c>
      <c r="BW99" s="19">
        <f>VLOOKUP(A99,DEC2020_RESPONSERATE_COUNTY_TRA!$B$3:$CF$377,83, FALSE)</f>
        <v>63</v>
      </c>
      <c r="BX99" s="19">
        <f>VLOOKUP(A99,DEC2020_RESPONSERATE_COUNTY_TRA!$B$3:$CG$377,84, FALSE)</f>
        <v>63.1</v>
      </c>
      <c r="BY99" s="19">
        <f>VLOOKUP(A99,DEC2020_RESPONSERATE_COUNTY_TRA!$B$3:$CH$377,85, FALSE)</f>
        <v>63.1</v>
      </c>
      <c r="BZ99" s="19">
        <f>VLOOKUP(A99,DEC2020_RESPONSERATE_COUNTY_TRA!$B$3:$CI$377,85, FALSE)</f>
        <v>63.1</v>
      </c>
      <c r="CA99" s="19">
        <f>VLOOKUP(A99,DEC2020_RESPONSERATE_COUNTY_TRA!$B$3:$CJ$377,86, FALSE)</f>
        <v>63.2</v>
      </c>
      <c r="CB99" s="19">
        <f>VLOOKUP(A99,DEC2020_RESPONSERATE_COUNTY_TRA!$B$3:$CK$377,87, FALSE)</f>
        <v>63.3</v>
      </c>
      <c r="CC99" s="19">
        <f t="shared" si="4"/>
        <v>0</v>
      </c>
      <c r="CD99" s="41">
        <f t="shared" si="5"/>
        <v>5</v>
      </c>
    </row>
    <row r="100" spans="1:83" ht="28.8" x14ac:dyDescent="0.3">
      <c r="A100" s="5" t="s">
        <v>555</v>
      </c>
      <c r="B100" s="5">
        <v>30029001101</v>
      </c>
      <c r="C100" s="181" t="s">
        <v>1156</v>
      </c>
      <c r="D100" s="190">
        <v>59901</v>
      </c>
      <c r="F100" s="94" t="s">
        <v>1101</v>
      </c>
      <c r="G100" s="102" t="s">
        <v>1101</v>
      </c>
      <c r="H100" s="209" t="s">
        <v>1101</v>
      </c>
      <c r="I100" s="94" t="s">
        <v>1101</v>
      </c>
      <c r="J100" s="11">
        <v>1</v>
      </c>
      <c r="K100" s="11">
        <v>99</v>
      </c>
      <c r="L100">
        <f>VLOOKUP(A100,DEC2020_RESPONSERATE_COUNTY_TRA!$B$3:$I$376, 8, FALSE)</f>
        <v>32.9</v>
      </c>
      <c r="M100">
        <f>VLOOKUP(A100,DEC2020_RESPONSERATE_COUNTY_TRA!$B$3:$J$376, 9, FALSE)</f>
        <v>34.799999999999997</v>
      </c>
      <c r="N100">
        <f>VLOOKUP(A100,DEC2020_RESPONSERATE_COUNTY_TRA!$B$3:$K$376, 10, FALSE)</f>
        <v>36.200000000000003</v>
      </c>
      <c r="O100">
        <f>VLOOKUP(A100,DEC2020_RESPONSERATE_COUNTY_TRA!$B$3:$L$376, 11, FALSE)</f>
        <v>38.6</v>
      </c>
      <c r="P100">
        <f>VLOOKUP(A100,DEC2020_RESPONSERATE_COUNTY_TRA!$B$3:$M$376, 12, FALSE)</f>
        <v>41.5</v>
      </c>
      <c r="Q100" s="61">
        <f>VLOOKUP(A100,DEC2020_RESPONSERATE_COUNTY_TRA!$B$3:$N$376, 13, FALSE)</f>
        <v>42.1</v>
      </c>
      <c r="R100">
        <f>VLOOKUP(A100,DEC2020_RESPONSERATE_COUNTY_TRA!$B$3:$O$376, 14, FALSE)</f>
        <v>42.7</v>
      </c>
      <c r="S100">
        <f>VLOOKUP(A100,DEC2020_RESPONSERATE_COUNTY_TRA!$B$3:$P$376, 15, FALSE)</f>
        <v>43.4</v>
      </c>
      <c r="T100">
        <f>VLOOKUP(A100,DEC2020_RESPONSERATE_COUNTY_TRA!$B$3:$Q$376, 16, FALSE)</f>
        <v>43.8</v>
      </c>
      <c r="U100" s="61">
        <f>VLOOKUP(A100,DEC2020_RESPONSERATE_COUNTY_TRA!$B$3:$R$376, 17, FALSE)</f>
        <v>45.1</v>
      </c>
      <c r="V100" s="61">
        <f>VLOOKUP(A100,DEC2020_RESPONSERATE_COUNTY_TRA!$B$3:$S$376, 18, FALSE)</f>
        <v>45.6</v>
      </c>
      <c r="W100" s="61">
        <f>VLOOKUP(A100,DEC2020_RESPONSERATE_COUNTY_TRA!$B$3:$T$376, 19, FALSE)</f>
        <v>46.4</v>
      </c>
      <c r="X100" s="61">
        <f>VLOOKUP(A100,DEC2020_RESPONSERATE_COUNTY_TRA!$B$3:$U$376, 20, FALSE)</f>
        <v>48.6</v>
      </c>
      <c r="Y100" s="61">
        <f>VLOOKUP(A100,DEC2020_RESPONSERATE_COUNTY_TRA!$B$3:$V$376, 21, FALSE)</f>
        <v>50.2</v>
      </c>
      <c r="Z100" s="61">
        <f>VLOOKUP(A100,DEC2020_RESPONSERATE_COUNTY_TRA!$B$3:$W$376, 22, FALSE)</f>
        <v>52.4</v>
      </c>
      <c r="AA100" s="61">
        <f>VLOOKUP(A100,DEC2020_RESPONSERATE_COUNTY_TRA!$B$3:$X$376, 23, FALSE)</f>
        <v>52.9</v>
      </c>
      <c r="AB100" s="61">
        <f>VLOOKUP(A100,DEC2020_RESPONSERATE_COUNTY_TRA!$B$3:$Y$376, 24, FALSE)</f>
        <v>53.1</v>
      </c>
      <c r="AC100" s="61">
        <f>VLOOKUP(A100,DEC2020_RESPONSERATE_COUNTY_TRA!$B$3:$Z$376, 25, FALSE)</f>
        <v>55.2</v>
      </c>
      <c r="AD100" s="61">
        <f>VLOOKUP(A100,DEC2020_RESPONSERATE_COUNTY_TRA!$B$3:$AC$376, 26, FALSE)</f>
        <v>55.3</v>
      </c>
      <c r="AE100" s="188">
        <f>VLOOKUP(A100,DEC2020_RESPONSERATE_COUNTY_TRA!$B$3:$AD$376, 27, FALSE)</f>
        <v>55.3</v>
      </c>
      <c r="AF100" s="188">
        <f>VLOOKUP(A100,DEC2020_RESPONSERATE_COUNTY_TRA!$B$3:$AE$376, 28, FALSE)</f>
        <v>56.3</v>
      </c>
      <c r="AG100" s="188">
        <f>VLOOKUP(A100,DEC2020_RESPONSERATE_COUNTY_TRA!$B$3:$AF$376, 29, FALSE)</f>
        <v>59.2</v>
      </c>
      <c r="AH100" s="188">
        <f>VLOOKUP(A100,DEC2020_RESPONSERATE_COUNTY_TRA!$B$3:$AG$376, 30, FALSE)</f>
        <v>59.6</v>
      </c>
      <c r="AI100" s="188">
        <f>VLOOKUP(A100,DEC2020_RESPONSERATE_COUNTY_TRA!$B$3:$AF$376, 31, FALSE)</f>
        <v>59.7</v>
      </c>
      <c r="AJ100" s="188">
        <f>VLOOKUP(A100,DEC2020_RESPONSERATE_COUNTY_TRA!$B$3:$AG$376, 32, FALSE)</f>
        <v>60</v>
      </c>
      <c r="AK100" s="188">
        <f>VLOOKUP(A100,DEC2020_RESPONSERATE_COUNTY_TRA!$B$3:$CP$376, 33, FALSE)</f>
        <v>60.4</v>
      </c>
      <c r="AL100" s="188">
        <f>VLOOKUP(A100,DEC2020_RESPONSERATE_COUNTY_TRA!$B$3:$AR$376,43, FALSE)</f>
        <v>62.4</v>
      </c>
      <c r="AM100" s="188">
        <f>VLOOKUP(A100,DEC2020_RESPONSERATE_COUNTY_TRA!$B$3:$AS$376,44, FALSE)</f>
        <v>62.4</v>
      </c>
      <c r="AN100" s="188">
        <f>VLOOKUP(A100,DEC2020_RESPONSERATE_COUNTY_TRA!$B$3:$AW$376,48, FALSE)</f>
        <v>62.7</v>
      </c>
      <c r="AO100" s="188">
        <f>VLOOKUP(A100,DEC2020_RESPONSERATE_COUNTY_TRA!$B$3:$AX$376,49, FALSE)</f>
        <v>62.7</v>
      </c>
      <c r="AP100" s="188">
        <f>VLOOKUP(A100,DEC2020_RESPONSERATE_COUNTY_TRA!$B$3:$AY$376,49, FALSE)</f>
        <v>62.7</v>
      </c>
      <c r="AQ100" s="188">
        <f>VLOOKUP(A100,DEC2020_RESPONSERATE_COUNTY_TRA!$B$3:$AZ$376,50, FALSE)</f>
        <v>62.7</v>
      </c>
      <c r="AR100" s="188">
        <f>VLOOKUP(A100,DEC2020_RESPONSERATE_COUNTY_TRA!$B$3:$BA$376,51, FALSE)</f>
        <v>62.7</v>
      </c>
      <c r="AS100" s="188">
        <f>VLOOKUP(A100,DEC2020_RESPONSERATE_COUNTY_TRA!$B$3:$BB$376,53, FALSE)</f>
        <v>62.7</v>
      </c>
      <c r="AT100" s="188">
        <f>VLOOKUP(A100,DEC2020_RESPONSERATE_COUNTY_TRA!$B$3:$BC$376,54, FALSE)</f>
        <v>62.7</v>
      </c>
      <c r="AU100" s="188">
        <f>VLOOKUP(A100,DEC2020_RESPONSERATE_COUNTY_TRA!$B$3:$BD$376,55, FALSE)</f>
        <v>62.7</v>
      </c>
      <c r="AV100" s="188">
        <f>VLOOKUP(A100,DEC2020_RESPONSERATE_COUNTY_TRA!$B$3:$BE$376,56, FALSE)</f>
        <v>62.8</v>
      </c>
      <c r="AW100" s="188">
        <f>VLOOKUP(A100,DEC2020_RESPONSERATE_COUNTY_TRA!$B$3:$BF$376,57, FALSE)</f>
        <v>62.8</v>
      </c>
      <c r="AX100" s="188">
        <f>VLOOKUP(A100,DEC2020_RESPONSERATE_COUNTY_TRA!$B$3:$BG$376,58, FALSE)</f>
        <v>62.9</v>
      </c>
      <c r="AY100" s="188">
        <f>VLOOKUP(A100,DEC2020_RESPONSERATE_COUNTY_TRA!$B$3:$BH$376,59, FALSE)</f>
        <v>62.9</v>
      </c>
      <c r="AZ100" s="188">
        <f>VLOOKUP(A100,DEC2020_RESPONSERATE_COUNTY_TRA!$B$3:$BI$376,60, FALSE)</f>
        <v>62.9</v>
      </c>
      <c r="BA100" s="188">
        <f>VLOOKUP(A100,DEC2020_RESPONSERATE_COUNTY_TRA!$B$3:$BJ$376,61, FALSE)</f>
        <v>63.1</v>
      </c>
      <c r="BB100" s="188">
        <f>VLOOKUP(A100,DEC2020_RESPONSERATE_COUNTY_TRA!$B$3:$BK$376,62, FALSE)</f>
        <v>63.1</v>
      </c>
      <c r="BC100" s="188">
        <f>VLOOKUP(A100,DEC2020_RESPONSERATE_COUNTY_TRA!$B$3:$BL$376,63, FALSE)</f>
        <v>63.3</v>
      </c>
      <c r="BD100" s="188">
        <f>VLOOKUP(A100,DEC2020_RESPONSERATE_COUNTY_TRA!$B$3:$BM$376,64, FALSE)</f>
        <v>63.3</v>
      </c>
      <c r="BE100" s="188">
        <f>VLOOKUP(A100,DEC2020_RESPONSERATE_COUNTY_TRA!$B$3:$BN$376,65, FALSE)</f>
        <v>63.4</v>
      </c>
      <c r="BF100" s="188">
        <f>VLOOKUP(A100,DEC2020_RESPONSERATE_COUNTY_TRA!$B$3:$BO$376,66, FALSE)</f>
        <v>63.4</v>
      </c>
      <c r="BG100" s="188">
        <f>VLOOKUP(A100,DEC2020_RESPONSERATE_COUNTY_TRA!$B$3:$BP$376,67, FALSE)</f>
        <v>63.4</v>
      </c>
      <c r="BH100" s="188">
        <f>VLOOKUP(A100,DEC2020_RESPONSERATE_COUNTY_TRA!$B$3:$BQ$376,68, FALSE)</f>
        <v>63.4</v>
      </c>
      <c r="BI100" s="188">
        <f>VLOOKUP(A100,DEC2020_RESPONSERATE_COUNTY_TRA!$B$3:$BR$376,69, FALSE)</f>
        <v>63.4</v>
      </c>
      <c r="BJ100" s="188">
        <f>VLOOKUP(A100,DEC2020_RESPONSERATE_COUNTY_TRA!$B$3:$BS$376,70, FALSE)</f>
        <v>63.4</v>
      </c>
      <c r="BK100" s="188">
        <f>VLOOKUP(A100,DEC2020_RESPONSERATE_COUNTY_TRA!$B$3:$BT$376,71, FALSE)</f>
        <v>63.4</v>
      </c>
      <c r="BL100" s="188">
        <f>VLOOKUP(A100,DEC2020_RESPONSERATE_COUNTY_TRA!$B$3:$BU$377,72, FALSE)</f>
        <v>63.4</v>
      </c>
      <c r="BM100" s="188">
        <f>VLOOKUP(A100,DEC2020_RESPONSERATE_COUNTY_TRA!$B$3:$BV$377,73, FALSE)</f>
        <v>63.4</v>
      </c>
      <c r="BN100" s="188">
        <f>VLOOKUP(A100,DEC2020_RESPONSERATE_COUNTY_TRA!$B$3:$BW$377,74, FALSE)</f>
        <v>63.4</v>
      </c>
      <c r="BO100" s="188">
        <f>VLOOKUP(A100,DEC2020_RESPONSERATE_COUNTY_TRA!$B$3:$BX$377,75, FALSE)</f>
        <v>63.4</v>
      </c>
      <c r="BP100" s="188">
        <f>VLOOKUP(A100,DEC2020_RESPONSERATE_COUNTY_TRA!$B$3:$BY$377,76, FALSE)</f>
        <v>63.4</v>
      </c>
      <c r="BQ100" s="188">
        <f>VLOOKUP(A100,DEC2020_RESPONSERATE_COUNTY_TRA!$B$3:$BZ$377,77, FALSE)</f>
        <v>63.4</v>
      </c>
      <c r="BR100" s="188">
        <f>VLOOKUP(A100,DEC2020_RESPONSERATE_COUNTY_TRA!$B$3:$CA$377,78, FALSE)</f>
        <v>63.6</v>
      </c>
      <c r="BS100" s="188">
        <f>VLOOKUP(A100,DEC2020_RESPONSERATE_COUNTY_TRA!$B$3:$CB$377,79, FALSE)</f>
        <v>63.6</v>
      </c>
      <c r="BT100" s="188">
        <f>VLOOKUP(A100,DEC2020_RESPONSERATE_COUNTY_TRA!$B$3:$CC$377,80, FALSE)</f>
        <v>63.8</v>
      </c>
      <c r="BU100" s="188">
        <f>VLOOKUP(A100,DEC2020_RESPONSERATE_COUNTY_TRA!$B$3:$CD$377,81, FALSE)</f>
        <v>63.8</v>
      </c>
      <c r="BV100" s="188">
        <f>VLOOKUP(A100,DEC2020_RESPONSERATE_COUNTY_TRA!$B$3:$CE$377,82, FALSE)</f>
        <v>63.9</v>
      </c>
      <c r="BW100" s="188">
        <f>VLOOKUP(A100,DEC2020_RESPONSERATE_COUNTY_TRA!$B$3:$CF$377,83, FALSE)</f>
        <v>64</v>
      </c>
      <c r="BX100" s="188">
        <f>VLOOKUP(A100,DEC2020_RESPONSERATE_COUNTY_TRA!$B$3:$CG$377,84, FALSE)</f>
        <v>64.099999999999994</v>
      </c>
      <c r="BY100" s="188">
        <f>VLOOKUP(A100,DEC2020_RESPONSERATE_COUNTY_TRA!$B$3:$CH$377,85, FALSE)</f>
        <v>64.099999999999994</v>
      </c>
      <c r="BZ100" s="188">
        <f>VLOOKUP(A100,DEC2020_RESPONSERATE_COUNTY_TRA!$B$3:$CI$377,85, FALSE)</f>
        <v>64.099999999999994</v>
      </c>
      <c r="CA100" s="188">
        <f>VLOOKUP(A100,DEC2020_RESPONSERATE_COUNTY_TRA!$B$3:$CJ$377,86, FALSE)</f>
        <v>64.5</v>
      </c>
      <c r="CB100" s="188">
        <f>VLOOKUP(A100,DEC2020_RESPONSERATE_COUNTY_TRA!$B$3:$CK$377,87, FALSE)</f>
        <v>64.599999999999994</v>
      </c>
      <c r="CC100" s="188">
        <f t="shared" si="4"/>
        <v>0</v>
      </c>
      <c r="CD100" s="41">
        <f t="shared" si="5"/>
        <v>5</v>
      </c>
    </row>
    <row r="101" spans="1:83" ht="28.8" x14ac:dyDescent="0.3">
      <c r="A101" s="16" t="s">
        <v>557</v>
      </c>
      <c r="B101" s="16">
        <v>30029001102</v>
      </c>
      <c r="C101" s="17" t="s">
        <v>1157</v>
      </c>
      <c r="D101" s="17">
        <v>59901</v>
      </c>
      <c r="E101" s="17"/>
      <c r="F101" s="95" t="s">
        <v>1101</v>
      </c>
      <c r="G101" s="103" t="s">
        <v>1101</v>
      </c>
      <c r="H101" s="208" t="s">
        <v>1101</v>
      </c>
      <c r="I101" s="95" t="s">
        <v>1101</v>
      </c>
      <c r="J101" s="18">
        <v>2</v>
      </c>
      <c r="K101" s="18">
        <v>98</v>
      </c>
      <c r="L101" s="19">
        <f>VLOOKUP(A101,DEC2020_RESPONSERATE_COUNTY_TRA!$B$3:$I$376, 8, FALSE)</f>
        <v>37.6</v>
      </c>
      <c r="M101" s="19">
        <f>VLOOKUP(A101,DEC2020_RESPONSERATE_COUNTY_TRA!$B$3:$J$376, 9, FALSE)</f>
        <v>38.799999999999997</v>
      </c>
      <c r="N101" s="19">
        <f>VLOOKUP(A101,DEC2020_RESPONSERATE_COUNTY_TRA!$B$3:$K$376, 10, FALSE)</f>
        <v>40.6</v>
      </c>
      <c r="O101" s="19">
        <f>VLOOKUP(A101,DEC2020_RESPONSERATE_COUNTY_TRA!$B$3:$L$376, 11, FALSE)</f>
        <v>42.7</v>
      </c>
      <c r="P101" s="19">
        <f>VLOOKUP(A101,DEC2020_RESPONSERATE_COUNTY_TRA!$B$3:$M$376, 12, FALSE)</f>
        <v>44.8</v>
      </c>
      <c r="Q101" s="19">
        <f>VLOOKUP(A101,DEC2020_RESPONSERATE_COUNTY_TRA!$B$3:$N$376, 13, FALSE)</f>
        <v>46</v>
      </c>
      <c r="R101" s="19">
        <f>VLOOKUP(A101,DEC2020_RESPONSERATE_COUNTY_TRA!$B$3:$O$376, 14, FALSE)</f>
        <v>46.9</v>
      </c>
      <c r="S101" s="19">
        <f>VLOOKUP(A101,DEC2020_RESPONSERATE_COUNTY_TRA!$B$3:$P$376, 15, FALSE)</f>
        <v>47.1</v>
      </c>
      <c r="T101" s="19">
        <f>VLOOKUP(A101,DEC2020_RESPONSERATE_COUNTY_TRA!$B$3:$Q$376, 16, FALSE)</f>
        <v>47.7</v>
      </c>
      <c r="U101" s="19">
        <f>VLOOKUP(A101,DEC2020_RESPONSERATE_COUNTY_TRA!$B$3:$R$376, 17, FALSE)</f>
        <v>48.4</v>
      </c>
      <c r="V101" s="19">
        <f>VLOOKUP(A101,DEC2020_RESPONSERATE_COUNTY_TRA!$B$3:$S$376, 18, FALSE)</f>
        <v>49.3</v>
      </c>
      <c r="W101" s="19">
        <f>VLOOKUP(A101,DEC2020_RESPONSERATE_COUNTY_TRA!$B$3:$T$376, 19, FALSE)</f>
        <v>49.9</v>
      </c>
      <c r="X101" s="19">
        <f>VLOOKUP(A101,DEC2020_RESPONSERATE_COUNTY_TRA!$B$3:$U$376, 20, FALSE)</f>
        <v>53.1</v>
      </c>
      <c r="Y101" s="19">
        <f>VLOOKUP(A101,DEC2020_RESPONSERATE_COUNTY_TRA!$B$3:$V$376, 21, FALSE)</f>
        <v>54.4</v>
      </c>
      <c r="Z101" s="19">
        <f>VLOOKUP(A101,DEC2020_RESPONSERATE_COUNTY_TRA!$B$3:$W$376, 22, FALSE)</f>
        <v>56.4</v>
      </c>
      <c r="AA101" s="19">
        <f>VLOOKUP(A101,DEC2020_RESPONSERATE_COUNTY_TRA!$B$3:$X$376, 23, FALSE)</f>
        <v>56.8</v>
      </c>
      <c r="AB101" s="19">
        <f>VLOOKUP(A101,DEC2020_RESPONSERATE_COUNTY_TRA!$B$3:$Y$376, 24, FALSE)</f>
        <v>56.8</v>
      </c>
      <c r="AC101" s="19">
        <f>VLOOKUP(A101,DEC2020_RESPONSERATE_COUNTY_TRA!$B$3:$Z$376, 25, FALSE)</f>
        <v>58.3</v>
      </c>
      <c r="AD101" s="19">
        <f>VLOOKUP(A101,DEC2020_RESPONSERATE_COUNTY_TRA!$B$3:$AC$376, 26, FALSE)</f>
        <v>58.4</v>
      </c>
      <c r="AE101" s="19">
        <f>VLOOKUP(A101,DEC2020_RESPONSERATE_COUNTY_TRA!$B$3:$AD$376, 27, FALSE)</f>
        <v>58.6</v>
      </c>
      <c r="AF101" s="19">
        <f>VLOOKUP(A101,DEC2020_RESPONSERATE_COUNTY_TRA!$B$3:$AE$376, 28, FALSE)</f>
        <v>59.1</v>
      </c>
      <c r="AG101" s="19">
        <f>VLOOKUP(A101,DEC2020_RESPONSERATE_COUNTY_TRA!$B$3:$AF$376, 29, FALSE)</f>
        <v>61</v>
      </c>
      <c r="AH101" s="19">
        <f>VLOOKUP(A101,DEC2020_RESPONSERATE_COUNTY_TRA!$B$3:$AG$376, 30, FALSE)</f>
        <v>61.2</v>
      </c>
      <c r="AI101" s="19">
        <f>VLOOKUP(A101,DEC2020_RESPONSERATE_COUNTY_TRA!$B$3:$AF$376, 31, FALSE)</f>
        <v>61.4</v>
      </c>
      <c r="AJ101" s="19">
        <f>VLOOKUP(A101,DEC2020_RESPONSERATE_COUNTY_TRA!$B$3:$AG$376, 32, FALSE)</f>
        <v>61.9</v>
      </c>
      <c r="AK101" s="19">
        <f>VLOOKUP(A101,DEC2020_RESPONSERATE_COUNTY_TRA!$B$3:$CP$376, 33, FALSE)</f>
        <v>62.3</v>
      </c>
      <c r="AL101" s="19">
        <f>VLOOKUP(A101,DEC2020_RESPONSERATE_COUNTY_TRA!$B$3:$AR$376,43, FALSE)</f>
        <v>63.6</v>
      </c>
      <c r="AM101" s="19">
        <f>VLOOKUP(A101,DEC2020_RESPONSERATE_COUNTY_TRA!$B$3:$AS$376,44, FALSE)</f>
        <v>63.6</v>
      </c>
      <c r="AN101" s="19">
        <f>VLOOKUP(A101,DEC2020_RESPONSERATE_COUNTY_TRA!$B$3:$AW$376,48, FALSE)</f>
        <v>64.2</v>
      </c>
      <c r="AO101" s="19">
        <f>VLOOKUP(A101,DEC2020_RESPONSERATE_COUNTY_TRA!$B$3:$AX$376,49, FALSE)</f>
        <v>64.2</v>
      </c>
      <c r="AP101" s="19">
        <f>VLOOKUP(A101,DEC2020_RESPONSERATE_COUNTY_TRA!$B$3:$AY$376,49, FALSE)</f>
        <v>64.2</v>
      </c>
      <c r="AQ101" s="19">
        <f>VLOOKUP(A101,DEC2020_RESPONSERATE_COUNTY_TRA!$B$3:$AZ$376,50, FALSE)</f>
        <v>64.2</v>
      </c>
      <c r="AR101" s="19">
        <f>VLOOKUP(A101,DEC2020_RESPONSERATE_COUNTY_TRA!$B$3:$BA$376,51, FALSE)</f>
        <v>64.2</v>
      </c>
      <c r="AS101" s="19">
        <f>VLOOKUP(A101,DEC2020_RESPONSERATE_COUNTY_TRA!$B$3:$BB$376,53, FALSE)</f>
        <v>64.2</v>
      </c>
      <c r="AT101" s="19">
        <f>VLOOKUP(A101,DEC2020_RESPONSERATE_COUNTY_TRA!$B$3:$BC$376,54, FALSE)</f>
        <v>64.2</v>
      </c>
      <c r="AU101" s="19">
        <f>VLOOKUP(A101,DEC2020_RESPONSERATE_COUNTY_TRA!$B$3:$BD$376,55, FALSE)</f>
        <v>64.3</v>
      </c>
      <c r="AV101" s="19">
        <f>VLOOKUP(A101,DEC2020_RESPONSERATE_COUNTY_TRA!$B$3:$BE$376,56, FALSE)</f>
        <v>64.400000000000006</v>
      </c>
      <c r="AW101" s="19">
        <f>VLOOKUP(A101,DEC2020_RESPONSERATE_COUNTY_TRA!$B$3:$BF$376,57, FALSE)</f>
        <v>64.400000000000006</v>
      </c>
      <c r="AX101" s="19">
        <f>VLOOKUP(A101,DEC2020_RESPONSERATE_COUNTY_TRA!$B$3:$BG$376,58, FALSE)</f>
        <v>65.599999999999994</v>
      </c>
      <c r="AY101" s="19">
        <f>VLOOKUP(A101,DEC2020_RESPONSERATE_COUNTY_TRA!$B$3:$BH$376,59, FALSE)</f>
        <v>65.599999999999994</v>
      </c>
      <c r="AZ101" s="19">
        <f>VLOOKUP(A101,DEC2020_RESPONSERATE_COUNTY_TRA!$B$3:$BI$376,60, FALSE)</f>
        <v>65.599999999999994</v>
      </c>
      <c r="BA101" s="19">
        <f>VLOOKUP(A101,DEC2020_RESPONSERATE_COUNTY_TRA!$B$3:$BJ$376,61, FALSE)</f>
        <v>65.599999999999994</v>
      </c>
      <c r="BB101" s="19">
        <f>VLOOKUP(A101,DEC2020_RESPONSERATE_COUNTY_TRA!$B$3:$BK$376,62, FALSE)</f>
        <v>65.599999999999994</v>
      </c>
      <c r="BC101" s="19">
        <f>VLOOKUP(A101,DEC2020_RESPONSERATE_COUNTY_TRA!$B$3:$BL$376,63, FALSE)</f>
        <v>65.599999999999994</v>
      </c>
      <c r="BD101" s="19">
        <f>VLOOKUP(A101,DEC2020_RESPONSERATE_COUNTY_TRA!$B$3:$BM$376,64, FALSE)</f>
        <v>65.7</v>
      </c>
      <c r="BE101" s="19">
        <f>VLOOKUP(A101,DEC2020_RESPONSERATE_COUNTY_TRA!$B$3:$BN$376,65, FALSE)</f>
        <v>65.7</v>
      </c>
      <c r="BF101" s="19">
        <f>VLOOKUP(A101,DEC2020_RESPONSERATE_COUNTY_TRA!$B$3:$BO$376,66, FALSE)</f>
        <v>65.7</v>
      </c>
      <c r="BG101" s="19">
        <f>VLOOKUP(A101,DEC2020_RESPONSERATE_COUNTY_TRA!$B$3:$BP$376,67, FALSE)</f>
        <v>65.7</v>
      </c>
      <c r="BH101" s="19">
        <f>VLOOKUP(A101,DEC2020_RESPONSERATE_COUNTY_TRA!$B$3:$BQ$376,68, FALSE)</f>
        <v>65.7</v>
      </c>
      <c r="BI101" s="19">
        <f>VLOOKUP(A101,DEC2020_RESPONSERATE_COUNTY_TRA!$B$3:$BR$376,69, FALSE)</f>
        <v>65.8</v>
      </c>
      <c r="BJ101" s="19">
        <f>VLOOKUP(A101,DEC2020_RESPONSERATE_COUNTY_TRA!$B$3:$BS$376,70, FALSE)</f>
        <v>65.8</v>
      </c>
      <c r="BK101" s="19">
        <f>VLOOKUP(A101,DEC2020_RESPONSERATE_COUNTY_TRA!$B$3:$BT$376,71, FALSE)</f>
        <v>65.8</v>
      </c>
      <c r="BL101" s="19">
        <f>VLOOKUP(A101,DEC2020_RESPONSERATE_COUNTY_TRA!$B$3:$BU$377,72, FALSE)</f>
        <v>66.099999999999994</v>
      </c>
      <c r="BM101" s="19">
        <f>VLOOKUP(A101,DEC2020_RESPONSERATE_COUNTY_TRA!$B$3:$BV$377,73, FALSE)</f>
        <v>66.099999999999994</v>
      </c>
      <c r="BN101" s="19">
        <f>VLOOKUP(A101,DEC2020_RESPONSERATE_COUNTY_TRA!$B$3:$BW$377,74, FALSE)</f>
        <v>66.099999999999994</v>
      </c>
      <c r="BO101" s="19">
        <f>VLOOKUP(A101,DEC2020_RESPONSERATE_COUNTY_TRA!$B$3:$BX$377,75, FALSE)</f>
        <v>66.2</v>
      </c>
      <c r="BP101" s="19">
        <f>VLOOKUP(A101,DEC2020_RESPONSERATE_COUNTY_TRA!$B$3:$BY$377,76, FALSE)</f>
        <v>66.400000000000006</v>
      </c>
      <c r="BQ101" s="19">
        <f>VLOOKUP(A101,DEC2020_RESPONSERATE_COUNTY_TRA!$B$3:$BZ$377,77, FALSE)</f>
        <v>66.400000000000006</v>
      </c>
      <c r="BR101" s="19">
        <f>VLOOKUP(A101,DEC2020_RESPONSERATE_COUNTY_TRA!$B$3:$CA$377,78, FALSE)</f>
        <v>66.400000000000006</v>
      </c>
      <c r="BS101" s="19">
        <f>VLOOKUP(A101,DEC2020_RESPONSERATE_COUNTY_TRA!$B$3:$CB$377,79, FALSE)</f>
        <v>66.400000000000006</v>
      </c>
      <c r="BT101" s="19">
        <f>VLOOKUP(A101,DEC2020_RESPONSERATE_COUNTY_TRA!$B$3:$CC$377,80, FALSE)</f>
        <v>66.400000000000006</v>
      </c>
      <c r="BU101" s="19">
        <f>VLOOKUP(A101,DEC2020_RESPONSERATE_COUNTY_TRA!$B$3:$CD$377,81, FALSE)</f>
        <v>66.400000000000006</v>
      </c>
      <c r="BV101" s="19">
        <f>VLOOKUP(A101,DEC2020_RESPONSERATE_COUNTY_TRA!$B$3:$CE$377,82, FALSE)</f>
        <v>66.400000000000006</v>
      </c>
      <c r="BW101" s="19">
        <f>VLOOKUP(A101,DEC2020_RESPONSERATE_COUNTY_TRA!$B$3:$CF$377,83, FALSE)</f>
        <v>66.5</v>
      </c>
      <c r="BX101" s="19">
        <f>VLOOKUP(A101,DEC2020_RESPONSERATE_COUNTY_TRA!$B$3:$CG$377,84, FALSE)</f>
        <v>66.5</v>
      </c>
      <c r="BY101" s="19">
        <f>VLOOKUP(A101,DEC2020_RESPONSERATE_COUNTY_TRA!$B$3:$CH$377,85, FALSE)</f>
        <v>66.5</v>
      </c>
      <c r="BZ101" s="19">
        <f>VLOOKUP(A101,DEC2020_RESPONSERATE_COUNTY_TRA!$B$3:$CI$377,85, FALSE)</f>
        <v>66.5</v>
      </c>
      <c r="CA101" s="19">
        <f>VLOOKUP(A101,DEC2020_RESPONSERATE_COUNTY_TRA!$B$3:$CJ$377,86, FALSE)</f>
        <v>66.8</v>
      </c>
      <c r="CB101" s="19">
        <f>VLOOKUP(A101,DEC2020_RESPONSERATE_COUNTY_TRA!$B$3:$CK$377,87, FALSE)</f>
        <v>66.8</v>
      </c>
      <c r="CC101" s="19">
        <f t="shared" si="4"/>
        <v>0</v>
      </c>
      <c r="CD101" s="41">
        <f t="shared" si="5"/>
        <v>5</v>
      </c>
    </row>
    <row r="102" spans="1:83" ht="28.8" x14ac:dyDescent="0.3">
      <c r="A102" s="5" t="s">
        <v>281</v>
      </c>
      <c r="B102" s="5">
        <v>30029001201</v>
      </c>
      <c r="C102" s="181" t="s">
        <v>1159</v>
      </c>
      <c r="D102" s="190">
        <v>59901</v>
      </c>
      <c r="F102" s="94" t="s">
        <v>1101</v>
      </c>
      <c r="G102" s="102" t="s">
        <v>1101</v>
      </c>
      <c r="H102" s="209" t="s">
        <v>1101</v>
      </c>
      <c r="I102" s="94" t="s">
        <v>1101</v>
      </c>
      <c r="J102" s="11">
        <v>0</v>
      </c>
      <c r="K102" s="11">
        <v>100</v>
      </c>
      <c r="L102">
        <f>VLOOKUP(A102,DEC2020_RESPONSERATE_COUNTY_TRA!$B$3:$I$376, 8, FALSE)</f>
        <v>37.200000000000003</v>
      </c>
      <c r="M102">
        <f>VLOOKUP(A102,DEC2020_RESPONSERATE_COUNTY_TRA!$B$3:$J$376, 9, FALSE)</f>
        <v>38.9</v>
      </c>
      <c r="N102">
        <f>VLOOKUP(A102,DEC2020_RESPONSERATE_COUNTY_TRA!$B$3:$K$376, 10, FALSE)</f>
        <v>41.2</v>
      </c>
      <c r="O102">
        <f>VLOOKUP(A102,DEC2020_RESPONSERATE_COUNTY_TRA!$B$3:$L$376, 11, FALSE)</f>
        <v>42.8</v>
      </c>
      <c r="P102">
        <f>VLOOKUP(A102,DEC2020_RESPONSERATE_COUNTY_TRA!$B$3:$M$376, 12, FALSE)</f>
        <v>46.4</v>
      </c>
      <c r="Q102" s="61">
        <f>VLOOKUP(A102,DEC2020_RESPONSERATE_COUNTY_TRA!$B$3:$N$376, 13, FALSE)</f>
        <v>47.7</v>
      </c>
      <c r="R102">
        <f>VLOOKUP(A102,DEC2020_RESPONSERATE_COUNTY_TRA!$B$3:$O$376, 14, FALSE)</f>
        <v>49.1</v>
      </c>
      <c r="S102">
        <f>VLOOKUP(A102,DEC2020_RESPONSERATE_COUNTY_TRA!$B$3:$P$376, 15, FALSE)</f>
        <v>49.7</v>
      </c>
      <c r="T102">
        <f>VLOOKUP(A102,DEC2020_RESPONSERATE_COUNTY_TRA!$B$3:$Q$376, 16, FALSE)</f>
        <v>50.4</v>
      </c>
      <c r="U102" s="61">
        <f>VLOOKUP(A102,DEC2020_RESPONSERATE_COUNTY_TRA!$B$3:$R$376, 17, FALSE)</f>
        <v>52</v>
      </c>
      <c r="V102" s="61">
        <f>VLOOKUP(A102,DEC2020_RESPONSERATE_COUNTY_TRA!$B$3:$S$376, 18, FALSE)</f>
        <v>52.7</v>
      </c>
      <c r="W102" s="61">
        <f>VLOOKUP(A102,DEC2020_RESPONSERATE_COUNTY_TRA!$B$3:$T$376, 19, FALSE)</f>
        <v>53.4</v>
      </c>
      <c r="X102" s="61">
        <f>VLOOKUP(A102,DEC2020_RESPONSERATE_COUNTY_TRA!$B$3:$U$376, 20, FALSE)</f>
        <v>55.1</v>
      </c>
      <c r="Y102" s="61">
        <f>VLOOKUP(A102,DEC2020_RESPONSERATE_COUNTY_TRA!$B$3:$V$376, 21, FALSE)</f>
        <v>55.7</v>
      </c>
      <c r="Z102" s="61">
        <f>VLOOKUP(A102,DEC2020_RESPONSERATE_COUNTY_TRA!$B$3:$W$376, 22, FALSE)</f>
        <v>58.5</v>
      </c>
      <c r="AA102" s="61">
        <f>VLOOKUP(A102,DEC2020_RESPONSERATE_COUNTY_TRA!$B$3:$X$376, 23, FALSE)</f>
        <v>58.6</v>
      </c>
      <c r="AB102" s="61">
        <f>VLOOKUP(A102,DEC2020_RESPONSERATE_COUNTY_TRA!$B$3:$Y$376, 24, FALSE)</f>
        <v>58.8</v>
      </c>
      <c r="AC102" s="61">
        <f>VLOOKUP(A102,DEC2020_RESPONSERATE_COUNTY_TRA!$B$3:$Z$376, 25, FALSE)</f>
        <v>60.6</v>
      </c>
      <c r="AD102" s="61">
        <f>VLOOKUP(A102,DEC2020_RESPONSERATE_COUNTY_TRA!$B$3:$AC$376, 26, FALSE)</f>
        <v>60.8</v>
      </c>
      <c r="AE102" s="188">
        <f>VLOOKUP(A102,DEC2020_RESPONSERATE_COUNTY_TRA!$B$3:$AD$376, 27, FALSE)</f>
        <v>60.9</v>
      </c>
      <c r="AF102" s="188">
        <f>VLOOKUP(A102,DEC2020_RESPONSERATE_COUNTY_TRA!$B$3:$AE$376, 28, FALSE)</f>
        <v>61.7</v>
      </c>
      <c r="AG102" s="188">
        <f>VLOOKUP(A102,DEC2020_RESPONSERATE_COUNTY_TRA!$B$3:$AF$376, 29, FALSE)</f>
        <v>63.9</v>
      </c>
      <c r="AH102" s="188">
        <f>VLOOKUP(A102,DEC2020_RESPONSERATE_COUNTY_TRA!$B$3:$AG$376, 30, FALSE)</f>
        <v>64.2</v>
      </c>
      <c r="AI102" s="188">
        <f>VLOOKUP(A102,DEC2020_RESPONSERATE_COUNTY_TRA!$B$3:$AF$376, 31, FALSE)</f>
        <v>64.400000000000006</v>
      </c>
      <c r="AJ102" s="188">
        <f>VLOOKUP(A102,DEC2020_RESPONSERATE_COUNTY_TRA!$B$3:$AG$376, 32, FALSE)</f>
        <v>65</v>
      </c>
      <c r="AK102" s="188">
        <f>VLOOKUP(A102,DEC2020_RESPONSERATE_COUNTY_TRA!$B$3:$CP$376, 33, FALSE)</f>
        <v>65.5</v>
      </c>
      <c r="AL102" s="188">
        <f>VLOOKUP(A102,DEC2020_RESPONSERATE_COUNTY_TRA!$B$3:$AR$376,43, FALSE)</f>
        <v>68.2</v>
      </c>
      <c r="AM102" s="188">
        <f>VLOOKUP(A102,DEC2020_RESPONSERATE_COUNTY_TRA!$B$3:$AS$376,44, FALSE)</f>
        <v>68.2</v>
      </c>
      <c r="AN102" s="188">
        <f>VLOOKUP(A102,DEC2020_RESPONSERATE_COUNTY_TRA!$B$3:$AW$376,48, FALSE)</f>
        <v>68.2</v>
      </c>
      <c r="AO102" s="188">
        <f>VLOOKUP(A102,DEC2020_RESPONSERATE_COUNTY_TRA!$B$3:$AX$376,49, FALSE)</f>
        <v>68.3</v>
      </c>
      <c r="AP102" s="188">
        <f>VLOOKUP(A102,DEC2020_RESPONSERATE_COUNTY_TRA!$B$3:$AY$376,49, FALSE)</f>
        <v>68.3</v>
      </c>
      <c r="AQ102" s="188">
        <f>VLOOKUP(A102,DEC2020_RESPONSERATE_COUNTY_TRA!$B$3:$AZ$376,50, FALSE)</f>
        <v>68.400000000000006</v>
      </c>
      <c r="AR102" s="188">
        <f>VLOOKUP(A102,DEC2020_RESPONSERATE_COUNTY_TRA!$B$3:$BA$376,51, FALSE)</f>
        <v>68.400000000000006</v>
      </c>
      <c r="AS102" s="188">
        <f>VLOOKUP(A102,DEC2020_RESPONSERATE_COUNTY_TRA!$B$3:$BB$376,53, FALSE)</f>
        <v>68.5</v>
      </c>
      <c r="AT102" s="188">
        <f>VLOOKUP(A102,DEC2020_RESPONSERATE_COUNTY_TRA!$B$3:$BC$376,54, FALSE)</f>
        <v>68.5</v>
      </c>
      <c r="AU102" s="188">
        <f>VLOOKUP(A102,DEC2020_RESPONSERATE_COUNTY_TRA!$B$3:$BD$376,55, FALSE)</f>
        <v>68.5</v>
      </c>
      <c r="AV102" s="188">
        <f>VLOOKUP(A102,DEC2020_RESPONSERATE_COUNTY_TRA!$B$3:$BE$376,56, FALSE)</f>
        <v>68.5</v>
      </c>
      <c r="AW102" s="188">
        <f>VLOOKUP(A102,DEC2020_RESPONSERATE_COUNTY_TRA!$B$3:$BF$376,57, FALSE)</f>
        <v>68.5</v>
      </c>
      <c r="AX102" s="188">
        <f>VLOOKUP(A102,DEC2020_RESPONSERATE_COUNTY_TRA!$B$3:$BG$376,58, FALSE)</f>
        <v>68.7</v>
      </c>
      <c r="AY102" s="188">
        <f>VLOOKUP(A102,DEC2020_RESPONSERATE_COUNTY_TRA!$B$3:$BH$376,59, FALSE)</f>
        <v>68.8</v>
      </c>
      <c r="AZ102" s="188">
        <f>VLOOKUP(A102,DEC2020_RESPONSERATE_COUNTY_TRA!$B$3:$BI$376,60, FALSE)</f>
        <v>68.8</v>
      </c>
      <c r="BA102" s="188">
        <f>VLOOKUP(A102,DEC2020_RESPONSERATE_COUNTY_TRA!$B$3:$BJ$376,61, FALSE)</f>
        <v>68.8</v>
      </c>
      <c r="BB102" s="188">
        <f>VLOOKUP(A102,DEC2020_RESPONSERATE_COUNTY_TRA!$B$3:$BK$376,62, FALSE)</f>
        <v>68.900000000000006</v>
      </c>
      <c r="BC102" s="188">
        <f>VLOOKUP(A102,DEC2020_RESPONSERATE_COUNTY_TRA!$B$3:$BL$376,63, FALSE)</f>
        <v>69</v>
      </c>
      <c r="BD102" s="188">
        <f>VLOOKUP(A102,DEC2020_RESPONSERATE_COUNTY_TRA!$B$3:$BM$376,64, FALSE)</f>
        <v>69</v>
      </c>
      <c r="BE102" s="188">
        <f>VLOOKUP(A102,DEC2020_RESPONSERATE_COUNTY_TRA!$B$3:$BN$376,65, FALSE)</f>
        <v>69.099999999999994</v>
      </c>
      <c r="BF102" s="188">
        <f>VLOOKUP(A102,DEC2020_RESPONSERATE_COUNTY_TRA!$B$3:$BO$376,66, FALSE)</f>
        <v>69.099999999999994</v>
      </c>
      <c r="BG102" s="188">
        <f>VLOOKUP(A102,DEC2020_RESPONSERATE_COUNTY_TRA!$B$3:$BP$376,67, FALSE)</f>
        <v>69.099999999999994</v>
      </c>
      <c r="BH102" s="188">
        <f>VLOOKUP(A102,DEC2020_RESPONSERATE_COUNTY_TRA!$B$3:$BQ$376,68, FALSE)</f>
        <v>69.099999999999994</v>
      </c>
      <c r="BI102" s="188">
        <f>VLOOKUP(A102,DEC2020_RESPONSERATE_COUNTY_TRA!$B$3:$BR$376,69, FALSE)</f>
        <v>69.2</v>
      </c>
      <c r="BJ102" s="188">
        <f>VLOOKUP(A102,DEC2020_RESPONSERATE_COUNTY_TRA!$B$3:$BS$376,70, FALSE)</f>
        <v>69.2</v>
      </c>
      <c r="BK102" s="188">
        <f>VLOOKUP(A102,DEC2020_RESPONSERATE_COUNTY_TRA!$B$3:$BT$376,71, FALSE)</f>
        <v>69.2</v>
      </c>
      <c r="BL102" s="188">
        <f>VLOOKUP(A102,DEC2020_RESPONSERATE_COUNTY_TRA!$B$3:$BU$377,72, FALSE)</f>
        <v>69.2</v>
      </c>
      <c r="BM102" s="188">
        <f>VLOOKUP(A102,DEC2020_RESPONSERATE_COUNTY_TRA!$B$3:$BV$377,73, FALSE)</f>
        <v>69.2</v>
      </c>
      <c r="BN102" s="188">
        <f>VLOOKUP(A102,DEC2020_RESPONSERATE_COUNTY_TRA!$B$3:$BW$377,74, FALSE)</f>
        <v>69.3</v>
      </c>
      <c r="BO102" s="188">
        <f>VLOOKUP(A102,DEC2020_RESPONSERATE_COUNTY_TRA!$B$3:$BX$377,75, FALSE)</f>
        <v>69.3</v>
      </c>
      <c r="BP102" s="188">
        <f>VLOOKUP(A102,DEC2020_RESPONSERATE_COUNTY_TRA!$B$3:$BY$377,76, FALSE)</f>
        <v>69.3</v>
      </c>
      <c r="BQ102" s="188">
        <f>VLOOKUP(A102,DEC2020_RESPONSERATE_COUNTY_TRA!$B$3:$BZ$377,77, FALSE)</f>
        <v>69.3</v>
      </c>
      <c r="BR102" s="188">
        <f>VLOOKUP(A102,DEC2020_RESPONSERATE_COUNTY_TRA!$B$3:$CA$377,78, FALSE)</f>
        <v>69.400000000000006</v>
      </c>
      <c r="BS102" s="188">
        <f>VLOOKUP(A102,DEC2020_RESPONSERATE_COUNTY_TRA!$B$3:$CB$377,79, FALSE)</f>
        <v>69.400000000000006</v>
      </c>
      <c r="BT102" s="188">
        <f>VLOOKUP(A102,DEC2020_RESPONSERATE_COUNTY_TRA!$B$3:$CC$377,80, FALSE)</f>
        <v>69.400000000000006</v>
      </c>
      <c r="BU102" s="188">
        <f>VLOOKUP(A102,DEC2020_RESPONSERATE_COUNTY_TRA!$B$3:$CD$377,81, FALSE)</f>
        <v>69.400000000000006</v>
      </c>
      <c r="BV102" s="188">
        <f>VLOOKUP(A102,DEC2020_RESPONSERATE_COUNTY_TRA!$B$3:$CE$377,82, FALSE)</f>
        <v>69.599999999999994</v>
      </c>
      <c r="BW102" s="188">
        <f>VLOOKUP(A102,DEC2020_RESPONSERATE_COUNTY_TRA!$B$3:$CF$377,83, FALSE)</f>
        <v>69.599999999999994</v>
      </c>
      <c r="BX102" s="188">
        <f>VLOOKUP(A102,DEC2020_RESPONSERATE_COUNTY_TRA!$B$3:$CG$377,84, FALSE)</f>
        <v>69.599999999999994</v>
      </c>
      <c r="BY102" s="188">
        <f>VLOOKUP(A102,DEC2020_RESPONSERATE_COUNTY_TRA!$B$3:$CH$377,85, FALSE)</f>
        <v>69.7</v>
      </c>
      <c r="BZ102" s="188">
        <f>VLOOKUP(A102,DEC2020_RESPONSERATE_COUNTY_TRA!$B$3:$CI$377,85, FALSE)</f>
        <v>69.7</v>
      </c>
      <c r="CA102" s="188">
        <f>VLOOKUP(A102,DEC2020_RESPONSERATE_COUNTY_TRA!$B$3:$CJ$377,86, FALSE)</f>
        <v>70</v>
      </c>
      <c r="CB102" s="188">
        <f>VLOOKUP(A102,DEC2020_RESPONSERATE_COUNTY_TRA!$B$3:$CK$377,87, FALSE)</f>
        <v>70</v>
      </c>
      <c r="CC102" s="188">
        <f t="shared" si="4"/>
        <v>0</v>
      </c>
      <c r="CD102" s="41">
        <f t="shared" si="5"/>
        <v>6</v>
      </c>
    </row>
    <row r="103" spans="1:83" ht="28.8" x14ac:dyDescent="0.3">
      <c r="A103" s="16" t="s">
        <v>559</v>
      </c>
      <c r="B103" s="16">
        <v>30029001202</v>
      </c>
      <c r="C103" s="17" t="s">
        <v>1190</v>
      </c>
      <c r="D103" s="17">
        <v>59901</v>
      </c>
      <c r="E103" s="17"/>
      <c r="F103" s="95" t="s">
        <v>1101</v>
      </c>
      <c r="G103" s="103" t="s">
        <v>1101</v>
      </c>
      <c r="H103" s="208" t="s">
        <v>1101</v>
      </c>
      <c r="I103" s="95" t="s">
        <v>1101</v>
      </c>
      <c r="J103" s="18">
        <v>0</v>
      </c>
      <c r="K103" s="18">
        <v>100</v>
      </c>
      <c r="L103" s="19">
        <f>VLOOKUP(A103,DEC2020_RESPONSERATE_COUNTY_TRA!$B$3:$I$376, 8, FALSE)</f>
        <v>35.5</v>
      </c>
      <c r="M103" s="19">
        <f>VLOOKUP(A103,DEC2020_RESPONSERATE_COUNTY_TRA!$B$3:$J$376, 9, FALSE)</f>
        <v>36.9</v>
      </c>
      <c r="N103" s="19">
        <f>VLOOKUP(A103,DEC2020_RESPONSERATE_COUNTY_TRA!$B$3:$K$376, 10, FALSE)</f>
        <v>38.799999999999997</v>
      </c>
      <c r="O103" s="19">
        <f>VLOOKUP(A103,DEC2020_RESPONSERATE_COUNTY_TRA!$B$3:$L$376, 11, FALSE)</f>
        <v>40.4</v>
      </c>
      <c r="P103" s="19">
        <f>VLOOKUP(A103,DEC2020_RESPONSERATE_COUNTY_TRA!$B$3:$M$376, 12, FALSE)</f>
        <v>43.3</v>
      </c>
      <c r="Q103" s="19">
        <f>VLOOKUP(A103,DEC2020_RESPONSERATE_COUNTY_TRA!$B$3:$N$376, 13, FALSE)</f>
        <v>44.2</v>
      </c>
      <c r="R103" s="19">
        <f>VLOOKUP(A103,DEC2020_RESPONSERATE_COUNTY_TRA!$B$3:$O$376, 14, FALSE)</f>
        <v>45.1</v>
      </c>
      <c r="S103" s="19">
        <f>VLOOKUP(A103,DEC2020_RESPONSERATE_COUNTY_TRA!$B$3:$P$376, 15, FALSE)</f>
        <v>45.8</v>
      </c>
      <c r="T103" s="19">
        <f>VLOOKUP(A103,DEC2020_RESPONSERATE_COUNTY_TRA!$B$3:$Q$376, 16, FALSE)</f>
        <v>46.1</v>
      </c>
      <c r="U103" s="19">
        <f>VLOOKUP(A103,DEC2020_RESPONSERATE_COUNTY_TRA!$B$3:$R$376, 17, FALSE)</f>
        <v>47.4</v>
      </c>
      <c r="V103" s="19">
        <f>VLOOKUP(A103,DEC2020_RESPONSERATE_COUNTY_TRA!$B$3:$S$376, 18, FALSE)</f>
        <v>47.6</v>
      </c>
      <c r="W103" s="19">
        <f>VLOOKUP(A103,DEC2020_RESPONSERATE_COUNTY_TRA!$B$3:$T$376, 19, FALSE)</f>
        <v>48.1</v>
      </c>
      <c r="X103" s="19">
        <f>VLOOKUP(A103,DEC2020_RESPONSERATE_COUNTY_TRA!$B$3:$U$376, 20, FALSE)</f>
        <v>49.9</v>
      </c>
      <c r="Y103" s="19">
        <f>VLOOKUP(A103,DEC2020_RESPONSERATE_COUNTY_TRA!$B$3:$V$376, 21, FALSE)</f>
        <v>50.9</v>
      </c>
      <c r="Z103" s="19">
        <f>VLOOKUP(A103,DEC2020_RESPONSERATE_COUNTY_TRA!$B$3:$W$376, 22, FALSE)</f>
        <v>52.8</v>
      </c>
      <c r="AA103" s="19">
        <f>VLOOKUP(A103,DEC2020_RESPONSERATE_COUNTY_TRA!$B$3:$X$376, 23, FALSE)</f>
        <v>53.2</v>
      </c>
      <c r="AB103" s="19">
        <f>VLOOKUP(A103,DEC2020_RESPONSERATE_COUNTY_TRA!$B$3:$Y$376, 24, FALSE)</f>
        <v>53.4</v>
      </c>
      <c r="AC103" s="19">
        <f>VLOOKUP(A103,DEC2020_RESPONSERATE_COUNTY_TRA!$B$3:$Z$376, 25, FALSE)</f>
        <v>55.1</v>
      </c>
      <c r="AD103" s="19">
        <f>VLOOKUP(A103,DEC2020_RESPONSERATE_COUNTY_TRA!$B$3:$AC$376, 26, FALSE)</f>
        <v>55.3</v>
      </c>
      <c r="AE103" s="19">
        <f>VLOOKUP(A103,DEC2020_RESPONSERATE_COUNTY_TRA!$B$3:$AD$376, 27, FALSE)</f>
        <v>55.5</v>
      </c>
      <c r="AF103" s="19">
        <f>VLOOKUP(A103,DEC2020_RESPONSERATE_COUNTY_TRA!$B$3:$AE$376, 28, FALSE)</f>
        <v>56.2</v>
      </c>
      <c r="AG103" s="19">
        <f>VLOOKUP(A103,DEC2020_RESPONSERATE_COUNTY_TRA!$B$3:$AF$376, 29, FALSE)</f>
        <v>59.3</v>
      </c>
      <c r="AH103" s="19">
        <f>VLOOKUP(A103,DEC2020_RESPONSERATE_COUNTY_TRA!$B$3:$AG$376, 30, FALSE)</f>
        <v>59.6</v>
      </c>
      <c r="AI103" s="19">
        <f>VLOOKUP(A103,DEC2020_RESPONSERATE_COUNTY_TRA!$B$3:$AF$376, 31, FALSE)</f>
        <v>59.8</v>
      </c>
      <c r="AJ103" s="19">
        <f>VLOOKUP(A103,DEC2020_RESPONSERATE_COUNTY_TRA!$B$3:$AG$376, 32, FALSE)</f>
        <v>60.2</v>
      </c>
      <c r="AK103" s="19">
        <f>VLOOKUP(A103,DEC2020_RESPONSERATE_COUNTY_TRA!$B$3:$CP$376, 33, FALSE)</f>
        <v>61</v>
      </c>
      <c r="AL103" s="19">
        <f>VLOOKUP(A103,DEC2020_RESPONSERATE_COUNTY_TRA!$B$3:$AR$376,43, FALSE)</f>
        <v>63.5</v>
      </c>
      <c r="AM103" s="19">
        <f>VLOOKUP(A103,DEC2020_RESPONSERATE_COUNTY_TRA!$B$3:$AS$376,44, FALSE)</f>
        <v>63.5</v>
      </c>
      <c r="AN103" s="19">
        <f>VLOOKUP(A103,DEC2020_RESPONSERATE_COUNTY_TRA!$B$3:$AW$376,48, FALSE)</f>
        <v>63.7</v>
      </c>
      <c r="AO103" s="19">
        <f>VLOOKUP(A103,DEC2020_RESPONSERATE_COUNTY_TRA!$B$3:$AX$376,49, FALSE)</f>
        <v>63.7</v>
      </c>
      <c r="AP103" s="19">
        <f>VLOOKUP(A103,DEC2020_RESPONSERATE_COUNTY_TRA!$B$3:$AY$376,49, FALSE)</f>
        <v>63.7</v>
      </c>
      <c r="AQ103" s="19">
        <f>VLOOKUP(A103,DEC2020_RESPONSERATE_COUNTY_TRA!$B$3:$AZ$376,50, FALSE)</f>
        <v>63.8</v>
      </c>
      <c r="AR103" s="19">
        <f>VLOOKUP(A103,DEC2020_RESPONSERATE_COUNTY_TRA!$B$3:$BA$376,51, FALSE)</f>
        <v>63.9</v>
      </c>
      <c r="AS103" s="19">
        <f>VLOOKUP(A103,DEC2020_RESPONSERATE_COUNTY_TRA!$B$3:$BB$376,53, FALSE)</f>
        <v>64.099999999999994</v>
      </c>
      <c r="AT103" s="19">
        <f>VLOOKUP(A103,DEC2020_RESPONSERATE_COUNTY_TRA!$B$3:$BC$376,54, FALSE)</f>
        <v>64.099999999999994</v>
      </c>
      <c r="AU103" s="19">
        <f>VLOOKUP(A103,DEC2020_RESPONSERATE_COUNTY_TRA!$B$3:$BD$376,55, FALSE)</f>
        <v>64.099999999999994</v>
      </c>
      <c r="AV103" s="19">
        <f>VLOOKUP(A103,DEC2020_RESPONSERATE_COUNTY_TRA!$B$3:$BE$376,56, FALSE)</f>
        <v>64.2</v>
      </c>
      <c r="AW103" s="19">
        <f>VLOOKUP(A103,DEC2020_RESPONSERATE_COUNTY_TRA!$B$3:$BF$376,57, FALSE)</f>
        <v>64.2</v>
      </c>
      <c r="AX103" s="19">
        <f>VLOOKUP(A103,DEC2020_RESPONSERATE_COUNTY_TRA!$B$3:$BG$376,58, FALSE)</f>
        <v>64.400000000000006</v>
      </c>
      <c r="AY103" s="19">
        <f>VLOOKUP(A103,DEC2020_RESPONSERATE_COUNTY_TRA!$B$3:$BH$376,59, FALSE)</f>
        <v>64.400000000000006</v>
      </c>
      <c r="AZ103" s="19">
        <f>VLOOKUP(A103,DEC2020_RESPONSERATE_COUNTY_TRA!$B$3:$BI$376,60, FALSE)</f>
        <v>64.400000000000006</v>
      </c>
      <c r="BA103" s="19">
        <f>VLOOKUP(A103,DEC2020_RESPONSERATE_COUNTY_TRA!$B$3:$BJ$376,61, FALSE)</f>
        <v>64.400000000000006</v>
      </c>
      <c r="BB103" s="19">
        <f>VLOOKUP(A103,DEC2020_RESPONSERATE_COUNTY_TRA!$B$3:$BK$376,62, FALSE)</f>
        <v>64.5</v>
      </c>
      <c r="BC103" s="19">
        <f>VLOOKUP(A103,DEC2020_RESPONSERATE_COUNTY_TRA!$B$3:$BL$376,63, FALSE)</f>
        <v>64.5</v>
      </c>
      <c r="BD103" s="19">
        <f>VLOOKUP(A103,DEC2020_RESPONSERATE_COUNTY_TRA!$B$3:$BM$376,64, FALSE)</f>
        <v>64.5</v>
      </c>
      <c r="BE103" s="19">
        <f>VLOOKUP(A103,DEC2020_RESPONSERATE_COUNTY_TRA!$B$3:$BN$376,65, FALSE)</f>
        <v>64.5</v>
      </c>
      <c r="BF103" s="19">
        <f>VLOOKUP(A103,DEC2020_RESPONSERATE_COUNTY_TRA!$B$3:$BO$376,66, FALSE)</f>
        <v>64.5</v>
      </c>
      <c r="BG103" s="19">
        <f>VLOOKUP(A103,DEC2020_RESPONSERATE_COUNTY_TRA!$B$3:$BP$376,67, FALSE)</f>
        <v>64.5</v>
      </c>
      <c r="BH103" s="19">
        <f>VLOOKUP(A103,DEC2020_RESPONSERATE_COUNTY_TRA!$B$3:$BQ$376,68, FALSE)</f>
        <v>64.599999999999994</v>
      </c>
      <c r="BI103" s="19">
        <f>VLOOKUP(A103,DEC2020_RESPONSERATE_COUNTY_TRA!$B$3:$BR$376,69, FALSE)</f>
        <v>64.599999999999994</v>
      </c>
      <c r="BJ103" s="19">
        <f>VLOOKUP(A103,DEC2020_RESPONSERATE_COUNTY_TRA!$B$3:$BS$376,70, FALSE)</f>
        <v>64.599999999999994</v>
      </c>
      <c r="BK103" s="19">
        <f>VLOOKUP(A103,DEC2020_RESPONSERATE_COUNTY_TRA!$B$3:$BT$376,71, FALSE)</f>
        <v>64.599999999999994</v>
      </c>
      <c r="BL103" s="19">
        <f>VLOOKUP(A103,DEC2020_RESPONSERATE_COUNTY_TRA!$B$3:$BU$377,72, FALSE)</f>
        <v>64.599999999999994</v>
      </c>
      <c r="BM103" s="19">
        <f>VLOOKUP(A103,DEC2020_RESPONSERATE_COUNTY_TRA!$B$3:$BV$377,73, FALSE)</f>
        <v>64.599999999999994</v>
      </c>
      <c r="BN103" s="19">
        <f>VLOOKUP(A103,DEC2020_RESPONSERATE_COUNTY_TRA!$B$3:$BW$377,74, FALSE)</f>
        <v>64.7</v>
      </c>
      <c r="BO103" s="19">
        <f>VLOOKUP(A103,DEC2020_RESPONSERATE_COUNTY_TRA!$B$3:$BX$377,75, FALSE)</f>
        <v>64.7</v>
      </c>
      <c r="BP103" s="19">
        <f>VLOOKUP(A103,DEC2020_RESPONSERATE_COUNTY_TRA!$B$3:$BY$377,76, FALSE)</f>
        <v>64.7</v>
      </c>
      <c r="BQ103" s="19">
        <f>VLOOKUP(A103,DEC2020_RESPONSERATE_COUNTY_TRA!$B$3:$BZ$377,77, FALSE)</f>
        <v>64.7</v>
      </c>
      <c r="BR103" s="19">
        <f>VLOOKUP(A103,DEC2020_RESPONSERATE_COUNTY_TRA!$B$3:$CA$377,78, FALSE)</f>
        <v>64.7</v>
      </c>
      <c r="BS103" s="19">
        <f>VLOOKUP(A103,DEC2020_RESPONSERATE_COUNTY_TRA!$B$3:$CB$377,79, FALSE)</f>
        <v>64.7</v>
      </c>
      <c r="BT103" s="19">
        <f>VLOOKUP(A103,DEC2020_RESPONSERATE_COUNTY_TRA!$B$3:$CC$377,80, FALSE)</f>
        <v>64.7</v>
      </c>
      <c r="BU103" s="19">
        <f>VLOOKUP(A103,DEC2020_RESPONSERATE_COUNTY_TRA!$B$3:$CD$377,81, FALSE)</f>
        <v>64.7</v>
      </c>
      <c r="BV103" s="19">
        <f>VLOOKUP(A103,DEC2020_RESPONSERATE_COUNTY_TRA!$B$3:$CE$377,82, FALSE)</f>
        <v>64.7</v>
      </c>
      <c r="BW103" s="19">
        <f>VLOOKUP(A103,DEC2020_RESPONSERATE_COUNTY_TRA!$B$3:$CF$377,83, FALSE)</f>
        <v>64.7</v>
      </c>
      <c r="BX103" s="19">
        <f>VLOOKUP(A103,DEC2020_RESPONSERATE_COUNTY_TRA!$B$3:$CG$377,84, FALSE)</f>
        <v>64.7</v>
      </c>
      <c r="BY103" s="19">
        <f>VLOOKUP(A103,DEC2020_RESPONSERATE_COUNTY_TRA!$B$3:$CH$377,85, FALSE)</f>
        <v>64.7</v>
      </c>
      <c r="BZ103" s="19">
        <f>VLOOKUP(A103,DEC2020_RESPONSERATE_COUNTY_TRA!$B$3:$CI$377,85, FALSE)</f>
        <v>64.7</v>
      </c>
      <c r="CA103" s="19">
        <f>VLOOKUP(A103,DEC2020_RESPONSERATE_COUNTY_TRA!$B$3:$CJ$377,86, FALSE)</f>
        <v>64.900000000000006</v>
      </c>
      <c r="CB103" s="19">
        <f>VLOOKUP(A103,DEC2020_RESPONSERATE_COUNTY_TRA!$B$3:$CK$377,87, FALSE)</f>
        <v>64.900000000000006</v>
      </c>
      <c r="CC103" s="19">
        <f t="shared" si="4"/>
        <v>0</v>
      </c>
      <c r="CD103" s="41">
        <f t="shared" si="5"/>
        <v>5</v>
      </c>
    </row>
    <row r="104" spans="1:83" ht="28.8" x14ac:dyDescent="0.3">
      <c r="A104" s="5" t="s">
        <v>283</v>
      </c>
      <c r="B104" s="5">
        <v>30029001303</v>
      </c>
      <c r="C104" s="181" t="s">
        <v>1191</v>
      </c>
      <c r="D104" s="190">
        <v>59911</v>
      </c>
      <c r="F104" s="94" t="s">
        <v>1101</v>
      </c>
      <c r="G104" s="102" t="s">
        <v>1101</v>
      </c>
      <c r="H104" s="209" t="s">
        <v>1101</v>
      </c>
      <c r="I104" s="94" t="s">
        <v>1101</v>
      </c>
      <c r="J104" s="11">
        <v>6</v>
      </c>
      <c r="K104" s="11">
        <v>94</v>
      </c>
      <c r="L104">
        <f>VLOOKUP(A104,DEC2020_RESPONSERATE_COUNTY_TRA!$B$3:$I$376, 8, FALSE)</f>
        <v>19.2</v>
      </c>
      <c r="M104">
        <f>VLOOKUP(A104,DEC2020_RESPONSERATE_COUNTY_TRA!$B$3:$J$376, 9, FALSE)</f>
        <v>20</v>
      </c>
      <c r="N104">
        <f>VLOOKUP(A104,DEC2020_RESPONSERATE_COUNTY_TRA!$B$3:$K$376, 10, FALSE)</f>
        <v>21.2</v>
      </c>
      <c r="O104">
        <f>VLOOKUP(A104,DEC2020_RESPONSERATE_COUNTY_TRA!$B$3:$L$376, 11, FALSE)</f>
        <v>22.3</v>
      </c>
      <c r="P104">
        <f>VLOOKUP(A104,DEC2020_RESPONSERATE_COUNTY_TRA!$B$3:$M$376, 12, FALSE)</f>
        <v>24.2</v>
      </c>
      <c r="Q104" s="61">
        <f>VLOOKUP(A104,DEC2020_RESPONSERATE_COUNTY_TRA!$B$3:$N$376, 13, FALSE)</f>
        <v>24.8</v>
      </c>
      <c r="R104">
        <f>VLOOKUP(A104,DEC2020_RESPONSERATE_COUNTY_TRA!$B$3:$O$376, 14, FALSE)</f>
        <v>25.5</v>
      </c>
      <c r="S104">
        <f>VLOOKUP(A104,DEC2020_RESPONSERATE_COUNTY_TRA!$B$3:$P$376, 15, FALSE)</f>
        <v>25.8</v>
      </c>
      <c r="T104">
        <f>VLOOKUP(A104,DEC2020_RESPONSERATE_COUNTY_TRA!$B$3:$Q$376, 16, FALSE)</f>
        <v>26.3</v>
      </c>
      <c r="U104" s="61">
        <f>VLOOKUP(A104,DEC2020_RESPONSERATE_COUNTY_TRA!$B$3:$R$376, 17, FALSE)</f>
        <v>26.7</v>
      </c>
      <c r="V104" s="61">
        <f>VLOOKUP(A104,DEC2020_RESPONSERATE_COUNTY_TRA!$B$3:$S$376, 18, FALSE)</f>
        <v>26.9</v>
      </c>
      <c r="W104" s="61">
        <f>VLOOKUP(A104,DEC2020_RESPONSERATE_COUNTY_TRA!$B$3:$T$376, 19, FALSE)</f>
        <v>27.4</v>
      </c>
      <c r="X104" s="61">
        <f>VLOOKUP(A104,DEC2020_RESPONSERATE_COUNTY_TRA!$B$3:$U$376, 20, FALSE)</f>
        <v>28</v>
      </c>
      <c r="Y104" s="61">
        <f>VLOOKUP(A104,DEC2020_RESPONSERATE_COUNTY_TRA!$B$3:$V$376, 21, FALSE)</f>
        <v>28.3</v>
      </c>
      <c r="Z104" s="61">
        <f>VLOOKUP(A104,DEC2020_RESPONSERATE_COUNTY_TRA!$B$3:$W$376, 22, FALSE)</f>
        <v>29</v>
      </c>
      <c r="AA104" s="61">
        <f>VLOOKUP(A104,DEC2020_RESPONSERATE_COUNTY_TRA!$B$3:$X$376, 23, FALSE)</f>
        <v>29</v>
      </c>
      <c r="AB104" s="61">
        <f>VLOOKUP(A104,DEC2020_RESPONSERATE_COUNTY_TRA!$B$3:$Y$376, 24, FALSE)</f>
        <v>29.2</v>
      </c>
      <c r="AC104" s="61">
        <f>VLOOKUP(A104,DEC2020_RESPONSERATE_COUNTY_TRA!$B$3:$Z$376, 25, FALSE)</f>
        <v>30</v>
      </c>
      <c r="AD104" s="61">
        <f>VLOOKUP(A104,DEC2020_RESPONSERATE_COUNTY_TRA!$B$3:$AC$376, 26, FALSE)</f>
        <v>30.1</v>
      </c>
      <c r="AE104" s="188">
        <f>VLOOKUP(A104,DEC2020_RESPONSERATE_COUNTY_TRA!$B$3:$AD$376, 27, FALSE)</f>
        <v>30.3</v>
      </c>
      <c r="AF104" s="188">
        <f>VLOOKUP(A104,DEC2020_RESPONSERATE_COUNTY_TRA!$B$3:$AE$376, 28, FALSE)</f>
        <v>30.7</v>
      </c>
      <c r="AG104" s="188">
        <f>VLOOKUP(A104,DEC2020_RESPONSERATE_COUNTY_TRA!$B$3:$AF$376, 29, FALSE)</f>
        <v>33.200000000000003</v>
      </c>
      <c r="AH104" s="188">
        <f>VLOOKUP(A104,DEC2020_RESPONSERATE_COUNTY_TRA!$B$3:$AG$376, 30, FALSE)</f>
        <v>33.799999999999997</v>
      </c>
      <c r="AI104" s="188">
        <f>VLOOKUP(A104,DEC2020_RESPONSERATE_COUNTY_TRA!$B$3:$AF$376, 31, FALSE)</f>
        <v>33.799999999999997</v>
      </c>
      <c r="AJ104" s="188">
        <f>VLOOKUP(A104,DEC2020_RESPONSERATE_COUNTY_TRA!$B$3:$AG$376, 32, FALSE)</f>
        <v>34.4</v>
      </c>
      <c r="AK104" s="188">
        <f>VLOOKUP(A104,DEC2020_RESPONSERATE_COUNTY_TRA!$B$3:$CP$376, 33, FALSE)</f>
        <v>34.9</v>
      </c>
      <c r="AL104" s="188">
        <f>VLOOKUP(A104,DEC2020_RESPONSERATE_COUNTY_TRA!$B$3:$AR$376,43, FALSE)</f>
        <v>36.1</v>
      </c>
      <c r="AM104" s="188">
        <f>VLOOKUP(A104,DEC2020_RESPONSERATE_COUNTY_TRA!$B$3:$AS$376,44, FALSE)</f>
        <v>36.1</v>
      </c>
      <c r="AN104" s="188">
        <f>VLOOKUP(A104,DEC2020_RESPONSERATE_COUNTY_TRA!$B$3:$AW$376,48, FALSE)</f>
        <v>36.4</v>
      </c>
      <c r="AO104" s="188">
        <f>VLOOKUP(A104,DEC2020_RESPONSERATE_COUNTY_TRA!$B$3:$AX$376,49, FALSE)</f>
        <v>36.4</v>
      </c>
      <c r="AP104" s="188">
        <f>VLOOKUP(A104,DEC2020_RESPONSERATE_COUNTY_TRA!$B$3:$AY$376,49, FALSE)</f>
        <v>36.4</v>
      </c>
      <c r="AQ104" s="188">
        <f>VLOOKUP(A104,DEC2020_RESPONSERATE_COUNTY_TRA!$B$3:$AZ$376,50, FALSE)</f>
        <v>36.5</v>
      </c>
      <c r="AR104" s="188">
        <f>VLOOKUP(A104,DEC2020_RESPONSERATE_COUNTY_TRA!$B$3:$BA$376,51, FALSE)</f>
        <v>36.5</v>
      </c>
      <c r="AS104" s="188">
        <f>VLOOKUP(A104,DEC2020_RESPONSERATE_COUNTY_TRA!$B$3:$BB$376,53, FALSE)</f>
        <v>36.5</v>
      </c>
      <c r="AT104" s="188">
        <f>VLOOKUP(A104,DEC2020_RESPONSERATE_COUNTY_TRA!$B$3:$BC$376,54, FALSE)</f>
        <v>36.6</v>
      </c>
      <c r="AU104" s="188">
        <f>VLOOKUP(A104,DEC2020_RESPONSERATE_COUNTY_TRA!$B$3:$BD$376,55, FALSE)</f>
        <v>36.6</v>
      </c>
      <c r="AV104" s="188">
        <f>VLOOKUP(A104,DEC2020_RESPONSERATE_COUNTY_TRA!$B$3:$BE$376,56, FALSE)</f>
        <v>36.700000000000003</v>
      </c>
      <c r="AW104" s="188">
        <f>VLOOKUP(A104,DEC2020_RESPONSERATE_COUNTY_TRA!$B$3:$BF$376,57, FALSE)</f>
        <v>36.700000000000003</v>
      </c>
      <c r="AX104" s="188">
        <f>VLOOKUP(A104,DEC2020_RESPONSERATE_COUNTY_TRA!$B$3:$BG$376,58, FALSE)</f>
        <v>37.4</v>
      </c>
      <c r="AY104" s="188">
        <f>VLOOKUP(A104,DEC2020_RESPONSERATE_COUNTY_TRA!$B$3:$BH$376,59, FALSE)</f>
        <v>37.4</v>
      </c>
      <c r="AZ104" s="188">
        <f>VLOOKUP(A104,DEC2020_RESPONSERATE_COUNTY_TRA!$B$3:$BI$376,60, FALSE)</f>
        <v>37.5</v>
      </c>
      <c r="BA104" s="188">
        <f>VLOOKUP(A104,DEC2020_RESPONSERATE_COUNTY_TRA!$B$3:$BJ$376,61, FALSE)</f>
        <v>37.5</v>
      </c>
      <c r="BB104" s="188">
        <f>VLOOKUP(A104,DEC2020_RESPONSERATE_COUNTY_TRA!$B$3:$BK$376,62, FALSE)</f>
        <v>37.6</v>
      </c>
      <c r="BC104" s="188">
        <f>VLOOKUP(A104,DEC2020_RESPONSERATE_COUNTY_TRA!$B$3:$BL$376,63, FALSE)</f>
        <v>37.6</v>
      </c>
      <c r="BD104" s="188">
        <f>VLOOKUP(A104,DEC2020_RESPONSERATE_COUNTY_TRA!$B$3:$BM$376,64, FALSE)</f>
        <v>37.6</v>
      </c>
      <c r="BE104" s="188">
        <f>VLOOKUP(A104,DEC2020_RESPONSERATE_COUNTY_TRA!$B$3:$BN$376,65, FALSE)</f>
        <v>37.6</v>
      </c>
      <c r="BF104" s="188">
        <f>VLOOKUP(A104,DEC2020_RESPONSERATE_COUNTY_TRA!$B$3:$BO$376,66, FALSE)</f>
        <v>37.6</v>
      </c>
      <c r="BG104" s="188">
        <f>VLOOKUP(A104,DEC2020_RESPONSERATE_COUNTY_TRA!$B$3:$BP$376,67, FALSE)</f>
        <v>37.6</v>
      </c>
      <c r="BH104" s="188">
        <f>VLOOKUP(A104,DEC2020_RESPONSERATE_COUNTY_TRA!$B$3:$BQ$376,68, FALSE)</f>
        <v>37.6</v>
      </c>
      <c r="BI104" s="188">
        <f>VLOOKUP(A104,DEC2020_RESPONSERATE_COUNTY_TRA!$B$3:$BR$376,69, FALSE)</f>
        <v>37.6</v>
      </c>
      <c r="BJ104" s="188">
        <f>VLOOKUP(A104,DEC2020_RESPONSERATE_COUNTY_TRA!$B$3:$BS$376,70, FALSE)</f>
        <v>37.700000000000003</v>
      </c>
      <c r="BK104" s="188">
        <f>VLOOKUP(A104,DEC2020_RESPONSERATE_COUNTY_TRA!$B$3:$BT$376,71, FALSE)</f>
        <v>37.799999999999997</v>
      </c>
      <c r="BL104" s="188">
        <f>VLOOKUP(A104,DEC2020_RESPONSERATE_COUNTY_TRA!$B$3:$BU$377,72, FALSE)</f>
        <v>37.799999999999997</v>
      </c>
      <c r="BM104" s="188">
        <f>VLOOKUP(A104,DEC2020_RESPONSERATE_COUNTY_TRA!$B$3:$BV$377,73, FALSE)</f>
        <v>37.799999999999997</v>
      </c>
      <c r="BN104" s="188">
        <f>VLOOKUP(A104,DEC2020_RESPONSERATE_COUNTY_TRA!$B$3:$BW$377,74, FALSE)</f>
        <v>37.9</v>
      </c>
      <c r="BO104" s="188">
        <f>VLOOKUP(A104,DEC2020_RESPONSERATE_COUNTY_TRA!$B$3:$BX$377,75, FALSE)</f>
        <v>38</v>
      </c>
      <c r="BP104" s="188">
        <f>VLOOKUP(A104,DEC2020_RESPONSERATE_COUNTY_TRA!$B$3:$BY$377,76, FALSE)</f>
        <v>38</v>
      </c>
      <c r="BQ104" s="188">
        <f>VLOOKUP(A104,DEC2020_RESPONSERATE_COUNTY_TRA!$B$3:$BZ$377,77, FALSE)</f>
        <v>38</v>
      </c>
      <c r="BR104" s="188">
        <f>VLOOKUP(A104,DEC2020_RESPONSERATE_COUNTY_TRA!$B$3:$CA$377,78, FALSE)</f>
        <v>38</v>
      </c>
      <c r="BS104" s="188">
        <f>VLOOKUP(A104,DEC2020_RESPONSERATE_COUNTY_TRA!$B$3:$CB$377,79, FALSE)</f>
        <v>38.1</v>
      </c>
      <c r="BT104" s="188">
        <f>VLOOKUP(A104,DEC2020_RESPONSERATE_COUNTY_TRA!$B$3:$CC$377,80, FALSE)</f>
        <v>38.1</v>
      </c>
      <c r="BU104" s="188">
        <f>VLOOKUP(A104,DEC2020_RESPONSERATE_COUNTY_TRA!$B$3:$CD$377,81, FALSE)</f>
        <v>38.299999999999997</v>
      </c>
      <c r="BV104" s="188">
        <f>VLOOKUP(A104,DEC2020_RESPONSERATE_COUNTY_TRA!$B$3:$CE$377,82, FALSE)</f>
        <v>38.4</v>
      </c>
      <c r="BW104" s="188">
        <f>VLOOKUP(A104,DEC2020_RESPONSERATE_COUNTY_TRA!$B$3:$CF$377,83, FALSE)</f>
        <v>38.4</v>
      </c>
      <c r="BX104" s="188">
        <f>VLOOKUP(A104,DEC2020_RESPONSERATE_COUNTY_TRA!$B$3:$CG$377,84, FALSE)</f>
        <v>38.4</v>
      </c>
      <c r="BY104" s="188">
        <f>VLOOKUP(A104,DEC2020_RESPONSERATE_COUNTY_TRA!$B$3:$CH$377,85, FALSE)</f>
        <v>38.4</v>
      </c>
      <c r="BZ104" s="188">
        <f>VLOOKUP(A104,DEC2020_RESPONSERATE_COUNTY_TRA!$B$3:$CI$377,85, FALSE)</f>
        <v>38.4</v>
      </c>
      <c r="CA104" s="188">
        <f>VLOOKUP(A104,DEC2020_RESPONSERATE_COUNTY_TRA!$B$3:$CJ$377,86, FALSE)</f>
        <v>38.4</v>
      </c>
      <c r="CB104" s="188">
        <f>VLOOKUP(A104,DEC2020_RESPONSERATE_COUNTY_TRA!$B$3:$CK$377,87, FALSE)</f>
        <v>38.5</v>
      </c>
      <c r="CC104" s="188">
        <f t="shared" si="4"/>
        <v>0</v>
      </c>
      <c r="CD104" s="41">
        <f t="shared" si="5"/>
        <v>2</v>
      </c>
    </row>
    <row r="105" spans="1:83" ht="28.8" x14ac:dyDescent="0.3">
      <c r="A105" s="16" t="s">
        <v>561</v>
      </c>
      <c r="B105" s="16">
        <v>30029001304</v>
      </c>
      <c r="C105" s="17" t="s">
        <v>1158</v>
      </c>
      <c r="D105" s="17" t="s">
        <v>1290</v>
      </c>
      <c r="E105" s="17"/>
      <c r="F105" s="95" t="s">
        <v>1101</v>
      </c>
      <c r="G105" s="103" t="s">
        <v>1101</v>
      </c>
      <c r="H105" s="208" t="s">
        <v>1101</v>
      </c>
      <c r="I105" s="95" t="s">
        <v>1101</v>
      </c>
      <c r="J105" s="18">
        <v>6</v>
      </c>
      <c r="K105" s="18">
        <v>94</v>
      </c>
      <c r="L105" s="19">
        <f>VLOOKUP(A105,DEC2020_RESPONSERATE_COUNTY_TRA!$B$3:$I$376, 8, FALSE)</f>
        <v>23</v>
      </c>
      <c r="M105" s="19">
        <f>VLOOKUP(A105,DEC2020_RESPONSERATE_COUNTY_TRA!$B$3:$J$376, 9, FALSE)</f>
        <v>24</v>
      </c>
      <c r="N105" s="19">
        <f>VLOOKUP(A105,DEC2020_RESPONSERATE_COUNTY_TRA!$B$3:$K$376, 10, FALSE)</f>
        <v>24.7</v>
      </c>
      <c r="O105" s="19">
        <f>VLOOKUP(A105,DEC2020_RESPONSERATE_COUNTY_TRA!$B$3:$L$376, 11, FALSE)</f>
        <v>26.7</v>
      </c>
      <c r="P105" s="19">
        <f>VLOOKUP(A105,DEC2020_RESPONSERATE_COUNTY_TRA!$B$3:$M$376, 12, FALSE)</f>
        <v>28.7</v>
      </c>
      <c r="Q105" s="19">
        <f>VLOOKUP(A105,DEC2020_RESPONSERATE_COUNTY_TRA!$B$3:$N$376, 13, FALSE)</f>
        <v>29</v>
      </c>
      <c r="R105" s="19">
        <f>VLOOKUP(A105,DEC2020_RESPONSERATE_COUNTY_TRA!$B$3:$O$376, 14, FALSE)</f>
        <v>29.4</v>
      </c>
      <c r="S105" s="19">
        <f>VLOOKUP(A105,DEC2020_RESPONSERATE_COUNTY_TRA!$B$3:$P$376, 15, FALSE)</f>
        <v>29.7</v>
      </c>
      <c r="T105" s="19">
        <f>VLOOKUP(A105,DEC2020_RESPONSERATE_COUNTY_TRA!$B$3:$Q$376, 16, FALSE)</f>
        <v>29.9</v>
      </c>
      <c r="U105" s="19">
        <f>VLOOKUP(A105,DEC2020_RESPONSERATE_COUNTY_TRA!$B$3:$R$376, 17, FALSE)</f>
        <v>30.5</v>
      </c>
      <c r="V105" s="19">
        <f>VLOOKUP(A105,DEC2020_RESPONSERATE_COUNTY_TRA!$B$3:$S$376, 18, FALSE)</f>
        <v>30.7</v>
      </c>
      <c r="W105" s="19">
        <f>VLOOKUP(A105,DEC2020_RESPONSERATE_COUNTY_TRA!$B$3:$T$376, 19, FALSE)</f>
        <v>31</v>
      </c>
      <c r="X105" s="19">
        <f>VLOOKUP(A105,DEC2020_RESPONSERATE_COUNTY_TRA!$B$3:$U$376, 20, FALSE)</f>
        <v>31.5</v>
      </c>
      <c r="Y105" s="19">
        <f>VLOOKUP(A105,DEC2020_RESPONSERATE_COUNTY_TRA!$B$3:$V$376, 21, FALSE)</f>
        <v>32</v>
      </c>
      <c r="Z105" s="19">
        <f>VLOOKUP(A105,DEC2020_RESPONSERATE_COUNTY_TRA!$B$3:$W$376, 22, FALSE)</f>
        <v>33</v>
      </c>
      <c r="AA105" s="19">
        <f>VLOOKUP(A105,DEC2020_RESPONSERATE_COUNTY_TRA!$B$3:$X$376, 23, FALSE)</f>
        <v>33</v>
      </c>
      <c r="AB105" s="19">
        <f>VLOOKUP(A105,DEC2020_RESPONSERATE_COUNTY_TRA!$B$3:$Y$376, 24, FALSE)</f>
        <v>33.1</v>
      </c>
      <c r="AC105" s="19">
        <f>VLOOKUP(A105,DEC2020_RESPONSERATE_COUNTY_TRA!$B$3:$Z$376, 25, FALSE)</f>
        <v>33.9</v>
      </c>
      <c r="AD105" s="19">
        <f>VLOOKUP(A105,DEC2020_RESPONSERATE_COUNTY_TRA!$B$3:$AC$376, 26, FALSE)</f>
        <v>34</v>
      </c>
      <c r="AE105" s="19">
        <f>VLOOKUP(A105,DEC2020_RESPONSERATE_COUNTY_TRA!$B$3:$AD$376, 27, FALSE)</f>
        <v>34.1</v>
      </c>
      <c r="AF105" s="19">
        <f>VLOOKUP(A105,DEC2020_RESPONSERATE_COUNTY_TRA!$B$3:$AE$376, 28, FALSE)</f>
        <v>34.4</v>
      </c>
      <c r="AG105" s="19">
        <f>VLOOKUP(A105,DEC2020_RESPONSERATE_COUNTY_TRA!$B$3:$AF$376, 29, FALSE)</f>
        <v>35.9</v>
      </c>
      <c r="AH105" s="19">
        <f>VLOOKUP(A105,DEC2020_RESPONSERATE_COUNTY_TRA!$B$3:$AG$376, 30, FALSE)</f>
        <v>36</v>
      </c>
      <c r="AI105" s="19">
        <f>VLOOKUP(A105,DEC2020_RESPONSERATE_COUNTY_TRA!$B$3:$AF$376, 31, FALSE)</f>
        <v>36.200000000000003</v>
      </c>
      <c r="AJ105" s="19">
        <f>VLOOKUP(A105,DEC2020_RESPONSERATE_COUNTY_TRA!$B$3:$AG$376, 32, FALSE)</f>
        <v>36.4</v>
      </c>
      <c r="AK105" s="19">
        <f>VLOOKUP(A105,DEC2020_RESPONSERATE_COUNTY_TRA!$B$3:$CP$376, 33, FALSE)</f>
        <v>36.700000000000003</v>
      </c>
      <c r="AL105" s="19">
        <f>VLOOKUP(A105,DEC2020_RESPONSERATE_COUNTY_TRA!$B$3:$AR$376,43, FALSE)</f>
        <v>38.4</v>
      </c>
      <c r="AM105" s="19">
        <f>VLOOKUP(A105,DEC2020_RESPONSERATE_COUNTY_TRA!$B$3:$AS$376,44, FALSE)</f>
        <v>38.4</v>
      </c>
      <c r="AN105" s="19">
        <f>VLOOKUP(A105,DEC2020_RESPONSERATE_COUNTY_TRA!$B$3:$AW$376,48, FALSE)</f>
        <v>38.9</v>
      </c>
      <c r="AO105" s="19">
        <f>VLOOKUP(A105,DEC2020_RESPONSERATE_COUNTY_TRA!$B$3:$AX$376,49, FALSE)</f>
        <v>39</v>
      </c>
      <c r="AP105" s="19">
        <f>VLOOKUP(A105,DEC2020_RESPONSERATE_COUNTY_TRA!$B$3:$AY$376,49, FALSE)</f>
        <v>39</v>
      </c>
      <c r="AQ105" s="19">
        <f>VLOOKUP(A105,DEC2020_RESPONSERATE_COUNTY_TRA!$B$3:$AZ$376,50, FALSE)</f>
        <v>39</v>
      </c>
      <c r="AR105" s="19">
        <f>VLOOKUP(A105,DEC2020_RESPONSERATE_COUNTY_TRA!$B$3:$BA$376,51, FALSE)</f>
        <v>39</v>
      </c>
      <c r="AS105" s="19">
        <f>VLOOKUP(A105,DEC2020_RESPONSERATE_COUNTY_TRA!$B$3:$BB$376,53, FALSE)</f>
        <v>39.1</v>
      </c>
      <c r="AT105" s="19">
        <f>VLOOKUP(A105,DEC2020_RESPONSERATE_COUNTY_TRA!$B$3:$BC$376,54, FALSE)</f>
        <v>39.200000000000003</v>
      </c>
      <c r="AU105" s="19">
        <f>VLOOKUP(A105,DEC2020_RESPONSERATE_COUNTY_TRA!$B$3:$BD$376,55, FALSE)</f>
        <v>39.4</v>
      </c>
      <c r="AV105" s="19">
        <f>VLOOKUP(A105,DEC2020_RESPONSERATE_COUNTY_TRA!$B$3:$BE$376,56, FALSE)</f>
        <v>39.4</v>
      </c>
      <c r="AW105" s="19">
        <f>VLOOKUP(A105,DEC2020_RESPONSERATE_COUNTY_TRA!$B$3:$BF$376,57, FALSE)</f>
        <v>39.4</v>
      </c>
      <c r="AX105" s="19">
        <f>VLOOKUP(A105,DEC2020_RESPONSERATE_COUNTY_TRA!$B$3:$BG$376,58, FALSE)</f>
        <v>39.5</v>
      </c>
      <c r="AY105" s="19">
        <f>VLOOKUP(A105,DEC2020_RESPONSERATE_COUNTY_TRA!$B$3:$BH$376,59, FALSE)</f>
        <v>39.5</v>
      </c>
      <c r="AZ105" s="19">
        <f>VLOOKUP(A105,DEC2020_RESPONSERATE_COUNTY_TRA!$B$3:$BI$376,60, FALSE)</f>
        <v>39.5</v>
      </c>
      <c r="BA105" s="19">
        <f>VLOOKUP(A105,DEC2020_RESPONSERATE_COUNTY_TRA!$B$3:$BJ$376,61, FALSE)</f>
        <v>39.5</v>
      </c>
      <c r="BB105" s="19">
        <f>VLOOKUP(A105,DEC2020_RESPONSERATE_COUNTY_TRA!$B$3:$BK$376,62, FALSE)</f>
        <v>39.700000000000003</v>
      </c>
      <c r="BC105" s="19">
        <f>VLOOKUP(A105,DEC2020_RESPONSERATE_COUNTY_TRA!$B$3:$BL$376,63, FALSE)</f>
        <v>39.700000000000003</v>
      </c>
      <c r="BD105" s="19">
        <f>VLOOKUP(A105,DEC2020_RESPONSERATE_COUNTY_TRA!$B$3:$BM$376,64, FALSE)</f>
        <v>39.700000000000003</v>
      </c>
      <c r="BE105" s="19">
        <f>VLOOKUP(A105,DEC2020_RESPONSERATE_COUNTY_TRA!$B$3:$BN$376,65, FALSE)</f>
        <v>39.700000000000003</v>
      </c>
      <c r="BF105" s="19">
        <f>VLOOKUP(A105,DEC2020_RESPONSERATE_COUNTY_TRA!$B$3:$BO$376,66, FALSE)</f>
        <v>39.700000000000003</v>
      </c>
      <c r="BG105" s="19">
        <f>VLOOKUP(A105,DEC2020_RESPONSERATE_COUNTY_TRA!$B$3:$BP$376,67, FALSE)</f>
        <v>39.700000000000003</v>
      </c>
      <c r="BH105" s="19">
        <f>VLOOKUP(A105,DEC2020_RESPONSERATE_COUNTY_TRA!$B$3:$BQ$376,68, FALSE)</f>
        <v>39.700000000000003</v>
      </c>
      <c r="BI105" s="19">
        <f>VLOOKUP(A105,DEC2020_RESPONSERATE_COUNTY_TRA!$B$3:$BR$376,69, FALSE)</f>
        <v>39.700000000000003</v>
      </c>
      <c r="BJ105" s="19">
        <f>VLOOKUP(A105,DEC2020_RESPONSERATE_COUNTY_TRA!$B$3:$BS$376,70, FALSE)</f>
        <v>39.700000000000003</v>
      </c>
      <c r="BK105" s="19">
        <f>VLOOKUP(A105,DEC2020_RESPONSERATE_COUNTY_TRA!$B$3:$BT$376,71, FALSE)</f>
        <v>39.700000000000003</v>
      </c>
      <c r="BL105" s="19">
        <f>VLOOKUP(A105,DEC2020_RESPONSERATE_COUNTY_TRA!$B$3:$BU$377,72, FALSE)</f>
        <v>39.799999999999997</v>
      </c>
      <c r="BM105" s="19">
        <f>VLOOKUP(A105,DEC2020_RESPONSERATE_COUNTY_TRA!$B$3:$BV$377,73, FALSE)</f>
        <v>39.799999999999997</v>
      </c>
      <c r="BN105" s="19">
        <f>VLOOKUP(A105,DEC2020_RESPONSERATE_COUNTY_TRA!$B$3:$BW$377,74, FALSE)</f>
        <v>39.799999999999997</v>
      </c>
      <c r="BO105" s="19">
        <f>VLOOKUP(A105,DEC2020_RESPONSERATE_COUNTY_TRA!$B$3:$BX$377,75, FALSE)</f>
        <v>39.9</v>
      </c>
      <c r="BP105" s="19">
        <f>VLOOKUP(A105,DEC2020_RESPONSERATE_COUNTY_TRA!$B$3:$BY$377,76, FALSE)</f>
        <v>39.9</v>
      </c>
      <c r="BQ105" s="19">
        <f>VLOOKUP(A105,DEC2020_RESPONSERATE_COUNTY_TRA!$B$3:$BZ$377,77, FALSE)</f>
        <v>39.9</v>
      </c>
      <c r="BR105" s="19">
        <f>VLOOKUP(A105,DEC2020_RESPONSERATE_COUNTY_TRA!$B$3:$CA$377,78, FALSE)</f>
        <v>39.9</v>
      </c>
      <c r="BS105" s="19">
        <f>VLOOKUP(A105,DEC2020_RESPONSERATE_COUNTY_TRA!$B$3:$CB$377,79, FALSE)</f>
        <v>40</v>
      </c>
      <c r="BT105" s="19">
        <f>VLOOKUP(A105,DEC2020_RESPONSERATE_COUNTY_TRA!$B$3:$CC$377,80, FALSE)</f>
        <v>40</v>
      </c>
      <c r="BU105" s="19">
        <f>VLOOKUP(A105,DEC2020_RESPONSERATE_COUNTY_TRA!$B$3:$CD$377,81, FALSE)</f>
        <v>40</v>
      </c>
      <c r="BV105" s="19">
        <f>VLOOKUP(A105,DEC2020_RESPONSERATE_COUNTY_TRA!$B$3:$CE$377,82, FALSE)</f>
        <v>40.200000000000003</v>
      </c>
      <c r="BW105" s="19">
        <f>VLOOKUP(A105,DEC2020_RESPONSERATE_COUNTY_TRA!$B$3:$CF$377,83, FALSE)</f>
        <v>40.200000000000003</v>
      </c>
      <c r="BX105" s="19">
        <f>VLOOKUP(A105,DEC2020_RESPONSERATE_COUNTY_TRA!$B$3:$CG$377,84, FALSE)</f>
        <v>40.200000000000003</v>
      </c>
      <c r="BY105" s="19">
        <f>VLOOKUP(A105,DEC2020_RESPONSERATE_COUNTY_TRA!$B$3:$CH$377,85, FALSE)</f>
        <v>40.299999999999997</v>
      </c>
      <c r="BZ105" s="19">
        <f>VLOOKUP(A105,DEC2020_RESPONSERATE_COUNTY_TRA!$B$3:$CI$377,85, FALSE)</f>
        <v>40.299999999999997</v>
      </c>
      <c r="CA105" s="19">
        <f>VLOOKUP(A105,DEC2020_RESPONSERATE_COUNTY_TRA!$B$3:$CJ$377,86, FALSE)</f>
        <v>40.299999999999997</v>
      </c>
      <c r="CB105" s="19">
        <f>VLOOKUP(A105,DEC2020_RESPONSERATE_COUNTY_TRA!$B$3:$CK$377,87, FALSE)</f>
        <v>40.299999999999997</v>
      </c>
      <c r="CC105" s="19">
        <f t="shared" si="4"/>
        <v>0</v>
      </c>
      <c r="CD105" s="41">
        <f t="shared" si="5"/>
        <v>3</v>
      </c>
    </row>
    <row r="106" spans="1:83" ht="28.8" x14ac:dyDescent="0.3">
      <c r="A106" s="5" t="s">
        <v>563</v>
      </c>
      <c r="B106" s="5">
        <v>30029001305</v>
      </c>
      <c r="C106" s="181" t="s">
        <v>1160</v>
      </c>
      <c r="D106" s="190">
        <v>59911</v>
      </c>
      <c r="F106" s="94" t="s">
        <v>1101</v>
      </c>
      <c r="G106" s="102" t="s">
        <v>1101</v>
      </c>
      <c r="H106" s="209" t="s">
        <v>1101</v>
      </c>
      <c r="I106" s="94" t="s">
        <v>1101</v>
      </c>
      <c r="J106" s="11">
        <v>4</v>
      </c>
      <c r="K106" s="11">
        <v>96</v>
      </c>
      <c r="L106">
        <f>VLOOKUP(A106,DEC2020_RESPONSERATE_COUNTY_TRA!$B$3:$I$376, 8, FALSE)</f>
        <v>21.9</v>
      </c>
      <c r="M106">
        <f>VLOOKUP(A106,DEC2020_RESPONSERATE_COUNTY_TRA!$B$3:$J$376, 9, FALSE)</f>
        <v>22.7</v>
      </c>
      <c r="N106">
        <f>VLOOKUP(A106,DEC2020_RESPONSERATE_COUNTY_TRA!$B$3:$K$376, 10, FALSE)</f>
        <v>24.3</v>
      </c>
      <c r="O106">
        <f>VLOOKUP(A106,DEC2020_RESPONSERATE_COUNTY_TRA!$B$3:$L$376, 11, FALSE)</f>
        <v>26.1</v>
      </c>
      <c r="P106">
        <f>VLOOKUP(A106,DEC2020_RESPONSERATE_COUNTY_TRA!$B$3:$M$376, 12, FALSE)</f>
        <v>30.5</v>
      </c>
      <c r="Q106" s="61">
        <f>VLOOKUP(A106,DEC2020_RESPONSERATE_COUNTY_TRA!$B$3:$N$376, 13, FALSE)</f>
        <v>30.8</v>
      </c>
      <c r="R106">
        <f>VLOOKUP(A106,DEC2020_RESPONSERATE_COUNTY_TRA!$B$3:$O$376, 14, FALSE)</f>
        <v>31.4</v>
      </c>
      <c r="S106">
        <f>VLOOKUP(A106,DEC2020_RESPONSERATE_COUNTY_TRA!$B$3:$P$376, 15, FALSE)</f>
        <v>31.6</v>
      </c>
      <c r="T106">
        <f>VLOOKUP(A106,DEC2020_RESPONSERATE_COUNTY_TRA!$B$3:$Q$376, 16, FALSE)</f>
        <v>32.1</v>
      </c>
      <c r="U106" s="61">
        <f>VLOOKUP(A106,DEC2020_RESPONSERATE_COUNTY_TRA!$B$3:$R$376, 17, FALSE)</f>
        <v>32.9</v>
      </c>
      <c r="V106" s="61">
        <f>VLOOKUP(A106,DEC2020_RESPONSERATE_COUNTY_TRA!$B$3:$S$376, 18, FALSE)</f>
        <v>32.9</v>
      </c>
      <c r="W106" s="61">
        <f>VLOOKUP(A106,DEC2020_RESPONSERATE_COUNTY_TRA!$B$3:$T$376, 19, FALSE)</f>
        <v>33.200000000000003</v>
      </c>
      <c r="X106" s="61">
        <f>VLOOKUP(A106,DEC2020_RESPONSERATE_COUNTY_TRA!$B$3:$U$376, 20, FALSE)</f>
        <v>33.6</v>
      </c>
      <c r="Y106" s="61">
        <f>VLOOKUP(A106,DEC2020_RESPONSERATE_COUNTY_TRA!$B$3:$V$376, 21, FALSE)</f>
        <v>33.700000000000003</v>
      </c>
      <c r="Z106" s="61">
        <f>VLOOKUP(A106,DEC2020_RESPONSERATE_COUNTY_TRA!$B$3:$W$376, 22, FALSE)</f>
        <v>34</v>
      </c>
      <c r="AA106" s="61">
        <f>VLOOKUP(A106,DEC2020_RESPONSERATE_COUNTY_TRA!$B$3:$X$376, 23, FALSE)</f>
        <v>34.1</v>
      </c>
      <c r="AB106" s="61">
        <f>VLOOKUP(A106,DEC2020_RESPONSERATE_COUNTY_TRA!$B$3:$Y$376, 24, FALSE)</f>
        <v>34.200000000000003</v>
      </c>
      <c r="AC106" s="61">
        <f>VLOOKUP(A106,DEC2020_RESPONSERATE_COUNTY_TRA!$B$3:$Z$376, 25, FALSE)</f>
        <v>34.799999999999997</v>
      </c>
      <c r="AD106" s="61">
        <f>VLOOKUP(A106,DEC2020_RESPONSERATE_COUNTY_TRA!$B$3:$AC$376, 26, FALSE)</f>
        <v>35.6</v>
      </c>
      <c r="AE106" s="188">
        <f>VLOOKUP(A106,DEC2020_RESPONSERATE_COUNTY_TRA!$B$3:$AD$376, 27, FALSE)</f>
        <v>35.700000000000003</v>
      </c>
      <c r="AF106" s="188">
        <f>VLOOKUP(A106,DEC2020_RESPONSERATE_COUNTY_TRA!$B$3:$AE$376, 28, FALSE)</f>
        <v>36.299999999999997</v>
      </c>
      <c r="AG106" s="188">
        <f>VLOOKUP(A106,DEC2020_RESPONSERATE_COUNTY_TRA!$B$3:$AF$376, 29, FALSE)</f>
        <v>38.200000000000003</v>
      </c>
      <c r="AH106" s="188">
        <f>VLOOKUP(A106,DEC2020_RESPONSERATE_COUNTY_TRA!$B$3:$AG$376, 30, FALSE)</f>
        <v>38.4</v>
      </c>
      <c r="AI106" s="188">
        <f>VLOOKUP(A106,DEC2020_RESPONSERATE_COUNTY_TRA!$B$3:$AF$376, 31, FALSE)</f>
        <v>38.5</v>
      </c>
      <c r="AJ106" s="188">
        <f>VLOOKUP(A106,DEC2020_RESPONSERATE_COUNTY_TRA!$B$3:$AG$376, 32, FALSE)</f>
        <v>39</v>
      </c>
      <c r="AK106" s="188">
        <f>VLOOKUP(A106,DEC2020_RESPONSERATE_COUNTY_TRA!$B$3:$CP$376, 33, FALSE)</f>
        <v>39.1</v>
      </c>
      <c r="AL106" s="188">
        <f>VLOOKUP(A106,DEC2020_RESPONSERATE_COUNTY_TRA!$B$3:$AR$376,43, FALSE)</f>
        <v>40.4</v>
      </c>
      <c r="AM106" s="188">
        <f>VLOOKUP(A106,DEC2020_RESPONSERATE_COUNTY_TRA!$B$3:$AS$376,44, FALSE)</f>
        <v>40.4</v>
      </c>
      <c r="AN106" s="188">
        <f>VLOOKUP(A106,DEC2020_RESPONSERATE_COUNTY_TRA!$B$3:$AW$376,48, FALSE)</f>
        <v>40.6</v>
      </c>
      <c r="AO106" s="188">
        <f>VLOOKUP(A106,DEC2020_RESPONSERATE_COUNTY_TRA!$B$3:$AX$376,49, FALSE)</f>
        <v>40.700000000000003</v>
      </c>
      <c r="AP106" s="188">
        <f>VLOOKUP(A106,DEC2020_RESPONSERATE_COUNTY_TRA!$B$3:$AY$376,49, FALSE)</f>
        <v>40.700000000000003</v>
      </c>
      <c r="AQ106" s="188">
        <f>VLOOKUP(A106,DEC2020_RESPONSERATE_COUNTY_TRA!$B$3:$AZ$376,50, FALSE)</f>
        <v>40.700000000000003</v>
      </c>
      <c r="AR106" s="188">
        <f>VLOOKUP(A106,DEC2020_RESPONSERATE_COUNTY_TRA!$B$3:$BA$376,51, FALSE)</f>
        <v>40.700000000000003</v>
      </c>
      <c r="AS106" s="188">
        <f>VLOOKUP(A106,DEC2020_RESPONSERATE_COUNTY_TRA!$B$3:$BB$376,53, FALSE)</f>
        <v>40.9</v>
      </c>
      <c r="AT106" s="188">
        <f>VLOOKUP(A106,DEC2020_RESPONSERATE_COUNTY_TRA!$B$3:$BC$376,54, FALSE)</f>
        <v>40.9</v>
      </c>
      <c r="AU106" s="188">
        <f>VLOOKUP(A106,DEC2020_RESPONSERATE_COUNTY_TRA!$B$3:$BD$376,55, FALSE)</f>
        <v>41.1</v>
      </c>
      <c r="AV106" s="188">
        <f>VLOOKUP(A106,DEC2020_RESPONSERATE_COUNTY_TRA!$B$3:$BE$376,56, FALSE)</f>
        <v>41.2</v>
      </c>
      <c r="AW106" s="188">
        <f>VLOOKUP(A106,DEC2020_RESPONSERATE_COUNTY_TRA!$B$3:$BF$376,57, FALSE)</f>
        <v>41.2</v>
      </c>
      <c r="AX106" s="188">
        <f>VLOOKUP(A106,DEC2020_RESPONSERATE_COUNTY_TRA!$B$3:$BG$376,58, FALSE)</f>
        <v>42.3</v>
      </c>
      <c r="AY106" s="188">
        <f>VLOOKUP(A106,DEC2020_RESPONSERATE_COUNTY_TRA!$B$3:$BH$376,59, FALSE)</f>
        <v>42.3</v>
      </c>
      <c r="AZ106" s="188">
        <f>VLOOKUP(A106,DEC2020_RESPONSERATE_COUNTY_TRA!$B$3:$BI$376,60, FALSE)</f>
        <v>42.4</v>
      </c>
      <c r="BA106" s="188">
        <f>VLOOKUP(A106,DEC2020_RESPONSERATE_COUNTY_TRA!$B$3:$BJ$376,61, FALSE)</f>
        <v>42.4</v>
      </c>
      <c r="BB106" s="188">
        <f>VLOOKUP(A106,DEC2020_RESPONSERATE_COUNTY_TRA!$B$3:$BK$376,62, FALSE)</f>
        <v>42.4</v>
      </c>
      <c r="BC106" s="188">
        <f>VLOOKUP(A106,DEC2020_RESPONSERATE_COUNTY_TRA!$B$3:$BL$376,63, FALSE)</f>
        <v>42.5</v>
      </c>
      <c r="BD106" s="188">
        <f>VLOOKUP(A106,DEC2020_RESPONSERATE_COUNTY_TRA!$B$3:$BM$376,64, FALSE)</f>
        <v>42.5</v>
      </c>
      <c r="BE106" s="188">
        <f>VLOOKUP(A106,DEC2020_RESPONSERATE_COUNTY_TRA!$B$3:$BN$376,65, FALSE)</f>
        <v>42.5</v>
      </c>
      <c r="BF106" s="188">
        <f>VLOOKUP(A106,DEC2020_RESPONSERATE_COUNTY_TRA!$B$3:$BO$376,66, FALSE)</f>
        <v>42.6</v>
      </c>
      <c r="BG106" s="188">
        <f>VLOOKUP(A106,DEC2020_RESPONSERATE_COUNTY_TRA!$B$3:$BP$376,67, FALSE)</f>
        <v>42.6</v>
      </c>
      <c r="BH106" s="188">
        <f>VLOOKUP(A106,DEC2020_RESPONSERATE_COUNTY_TRA!$B$3:$BQ$376,68, FALSE)</f>
        <v>42.6</v>
      </c>
      <c r="BI106" s="188">
        <f>VLOOKUP(A106,DEC2020_RESPONSERATE_COUNTY_TRA!$B$3:$BR$376,69, FALSE)</f>
        <v>42.7</v>
      </c>
      <c r="BJ106" s="188">
        <f>VLOOKUP(A106,DEC2020_RESPONSERATE_COUNTY_TRA!$B$3:$BS$376,70, FALSE)</f>
        <v>42.7</v>
      </c>
      <c r="BK106" s="188">
        <f>VLOOKUP(A106,DEC2020_RESPONSERATE_COUNTY_TRA!$B$3:$BT$376,71, FALSE)</f>
        <v>42.7</v>
      </c>
      <c r="BL106" s="188">
        <f>VLOOKUP(A106,DEC2020_RESPONSERATE_COUNTY_TRA!$B$3:$BU$377,72, FALSE)</f>
        <v>42.7</v>
      </c>
      <c r="BM106" s="188">
        <f>VLOOKUP(A106,DEC2020_RESPONSERATE_COUNTY_TRA!$B$3:$BV$377,73, FALSE)</f>
        <v>42.7</v>
      </c>
      <c r="BN106" s="188">
        <f>VLOOKUP(A106,DEC2020_RESPONSERATE_COUNTY_TRA!$B$3:$BW$377,74, FALSE)</f>
        <v>42.7</v>
      </c>
      <c r="BO106" s="188">
        <f>VLOOKUP(A106,DEC2020_RESPONSERATE_COUNTY_TRA!$B$3:$BX$377,75, FALSE)</f>
        <v>42.7</v>
      </c>
      <c r="BP106" s="188">
        <f>VLOOKUP(A106,DEC2020_RESPONSERATE_COUNTY_TRA!$B$3:$BY$377,76, FALSE)</f>
        <v>42.8</v>
      </c>
      <c r="BQ106" s="188">
        <f>VLOOKUP(A106,DEC2020_RESPONSERATE_COUNTY_TRA!$B$3:$BZ$377,77, FALSE)</f>
        <v>42.8</v>
      </c>
      <c r="BR106" s="188">
        <f>VLOOKUP(A106,DEC2020_RESPONSERATE_COUNTY_TRA!$B$3:$CA$377,78, FALSE)</f>
        <v>42.9</v>
      </c>
      <c r="BS106" s="188">
        <f>VLOOKUP(A106,DEC2020_RESPONSERATE_COUNTY_TRA!$B$3:$CB$377,79, FALSE)</f>
        <v>42.9</v>
      </c>
      <c r="BT106" s="188">
        <f>VLOOKUP(A106,DEC2020_RESPONSERATE_COUNTY_TRA!$B$3:$CC$377,80, FALSE)</f>
        <v>42.9</v>
      </c>
      <c r="BU106" s="188">
        <f>VLOOKUP(A106,DEC2020_RESPONSERATE_COUNTY_TRA!$B$3:$CD$377,81, FALSE)</f>
        <v>43</v>
      </c>
      <c r="BV106" s="188">
        <f>VLOOKUP(A106,DEC2020_RESPONSERATE_COUNTY_TRA!$B$3:$CE$377,82, FALSE)</f>
        <v>43</v>
      </c>
      <c r="BW106" s="188">
        <f>VLOOKUP(A106,DEC2020_RESPONSERATE_COUNTY_TRA!$B$3:$CF$377,83, FALSE)</f>
        <v>43</v>
      </c>
      <c r="BX106" s="188">
        <f>VLOOKUP(A106,DEC2020_RESPONSERATE_COUNTY_TRA!$B$3:$CG$377,84, FALSE)</f>
        <v>43.1</v>
      </c>
      <c r="BY106" s="188">
        <f>VLOOKUP(A106,DEC2020_RESPONSERATE_COUNTY_TRA!$B$3:$CH$377,85, FALSE)</f>
        <v>43.1</v>
      </c>
      <c r="BZ106" s="188">
        <f>VLOOKUP(A106,DEC2020_RESPONSERATE_COUNTY_TRA!$B$3:$CI$377,85, FALSE)</f>
        <v>43.1</v>
      </c>
      <c r="CA106" s="188">
        <f>VLOOKUP(A106,DEC2020_RESPONSERATE_COUNTY_TRA!$B$3:$CJ$377,86, FALSE)</f>
        <v>43.2</v>
      </c>
      <c r="CB106" s="188">
        <f>VLOOKUP(A106,DEC2020_RESPONSERATE_COUNTY_TRA!$B$3:$CK$377,87, FALSE)</f>
        <v>43.2</v>
      </c>
      <c r="CC106" s="188">
        <f t="shared" si="4"/>
        <v>0</v>
      </c>
      <c r="CD106" s="41">
        <f t="shared" si="5"/>
        <v>3</v>
      </c>
    </row>
    <row r="107" spans="1:83" ht="28.8" x14ac:dyDescent="0.3">
      <c r="A107" s="16" t="s">
        <v>285</v>
      </c>
      <c r="B107" s="16">
        <v>30029001306</v>
      </c>
      <c r="C107" s="17" t="s">
        <v>1192</v>
      </c>
      <c r="D107" s="17" t="s">
        <v>1284</v>
      </c>
      <c r="E107" s="17"/>
      <c r="F107" s="95" t="s">
        <v>1101</v>
      </c>
      <c r="G107" s="103" t="s">
        <v>1101</v>
      </c>
      <c r="H107" s="208" t="s">
        <v>1101</v>
      </c>
      <c r="I107" s="95" t="s">
        <v>1101</v>
      </c>
      <c r="J107" s="18">
        <v>4</v>
      </c>
      <c r="K107" s="18">
        <v>96</v>
      </c>
      <c r="L107" s="19">
        <f>VLOOKUP(A107,DEC2020_RESPONSERATE_COUNTY_TRA!$B$3:$I$376, 8, FALSE)</f>
        <v>35.200000000000003</v>
      </c>
      <c r="M107" s="19">
        <f>VLOOKUP(A107,DEC2020_RESPONSERATE_COUNTY_TRA!$B$3:$J$376, 9, FALSE)</f>
        <v>36.4</v>
      </c>
      <c r="N107" s="19">
        <f>VLOOKUP(A107,DEC2020_RESPONSERATE_COUNTY_TRA!$B$3:$K$376, 10, FALSE)</f>
        <v>38.4</v>
      </c>
      <c r="O107" s="19">
        <f>VLOOKUP(A107,DEC2020_RESPONSERATE_COUNTY_TRA!$B$3:$L$376, 11, FALSE)</f>
        <v>40.700000000000003</v>
      </c>
      <c r="P107" s="19">
        <f>VLOOKUP(A107,DEC2020_RESPONSERATE_COUNTY_TRA!$B$3:$M$376, 12, FALSE)</f>
        <v>45.7</v>
      </c>
      <c r="Q107" s="19">
        <f>VLOOKUP(A107,DEC2020_RESPONSERATE_COUNTY_TRA!$B$3:$N$376, 13, FALSE)</f>
        <v>46.3</v>
      </c>
      <c r="R107" s="19">
        <f>VLOOKUP(A107,DEC2020_RESPONSERATE_COUNTY_TRA!$B$3:$O$376, 14, FALSE)</f>
        <v>47.1</v>
      </c>
      <c r="S107" s="19">
        <f>VLOOKUP(A107,DEC2020_RESPONSERATE_COUNTY_TRA!$B$3:$P$376, 15, FALSE)</f>
        <v>47.7</v>
      </c>
      <c r="T107" s="19">
        <f>VLOOKUP(A107,DEC2020_RESPONSERATE_COUNTY_TRA!$B$3:$Q$376, 16, FALSE)</f>
        <v>48</v>
      </c>
      <c r="U107" s="19">
        <f>VLOOKUP(A107,DEC2020_RESPONSERATE_COUNTY_TRA!$B$3:$R$376, 17, FALSE)</f>
        <v>48.7</v>
      </c>
      <c r="V107" s="19">
        <f>VLOOKUP(A107,DEC2020_RESPONSERATE_COUNTY_TRA!$B$3:$S$376, 18, FALSE)</f>
        <v>48.7</v>
      </c>
      <c r="W107" s="19">
        <f>VLOOKUP(A107,DEC2020_RESPONSERATE_COUNTY_TRA!$B$3:$T$376, 19, FALSE)</f>
        <v>49.2</v>
      </c>
      <c r="X107" s="19">
        <f>VLOOKUP(A107,DEC2020_RESPONSERATE_COUNTY_TRA!$B$3:$U$376, 20, FALSE)</f>
        <v>49.4</v>
      </c>
      <c r="Y107" s="19">
        <f>VLOOKUP(A107,DEC2020_RESPONSERATE_COUNTY_TRA!$B$3:$V$376, 21, FALSE)</f>
        <v>49.8</v>
      </c>
      <c r="Z107" s="19">
        <f>VLOOKUP(A107,DEC2020_RESPONSERATE_COUNTY_TRA!$B$3:$W$376, 22, FALSE)</f>
        <v>50.8</v>
      </c>
      <c r="AA107" s="19">
        <f>VLOOKUP(A107,DEC2020_RESPONSERATE_COUNTY_TRA!$B$3:$X$376, 23, FALSE)</f>
        <v>51</v>
      </c>
      <c r="AB107" s="19">
        <f>VLOOKUP(A107,DEC2020_RESPONSERATE_COUNTY_TRA!$B$3:$Y$376, 24, FALSE)</f>
        <v>51.1</v>
      </c>
      <c r="AC107" s="19">
        <f>VLOOKUP(A107,DEC2020_RESPONSERATE_COUNTY_TRA!$B$3:$Z$376, 25, FALSE)</f>
        <v>52.6</v>
      </c>
      <c r="AD107" s="19">
        <f>VLOOKUP(A107,DEC2020_RESPONSERATE_COUNTY_TRA!$B$3:$AC$376, 26, FALSE)</f>
        <v>53.3</v>
      </c>
      <c r="AE107" s="19">
        <f>VLOOKUP(A107,DEC2020_RESPONSERATE_COUNTY_TRA!$B$3:$AD$376, 27, FALSE)</f>
        <v>53.5</v>
      </c>
      <c r="AF107" s="19">
        <f>VLOOKUP(A107,DEC2020_RESPONSERATE_COUNTY_TRA!$B$3:$AE$376, 28, FALSE)</f>
        <v>54.3</v>
      </c>
      <c r="AG107" s="19">
        <f>VLOOKUP(A107,DEC2020_RESPONSERATE_COUNTY_TRA!$B$3:$AF$376, 29, FALSE)</f>
        <v>57.1</v>
      </c>
      <c r="AH107" s="19">
        <f>VLOOKUP(A107,DEC2020_RESPONSERATE_COUNTY_TRA!$B$3:$AG$376, 30, FALSE)</f>
        <v>57.3</v>
      </c>
      <c r="AI107" s="19">
        <f>VLOOKUP(A107,DEC2020_RESPONSERATE_COUNTY_TRA!$B$3:$AF$376, 31, FALSE)</f>
        <v>57.4</v>
      </c>
      <c r="AJ107" s="19">
        <f>VLOOKUP(A107,DEC2020_RESPONSERATE_COUNTY_TRA!$B$3:$AG$376, 32, FALSE)</f>
        <v>57.8</v>
      </c>
      <c r="AK107" s="19">
        <f>VLOOKUP(A107,DEC2020_RESPONSERATE_COUNTY_TRA!$B$3:$CP$376, 33, FALSE)</f>
        <v>58.6</v>
      </c>
      <c r="AL107" s="19">
        <f>VLOOKUP(A107,DEC2020_RESPONSERATE_COUNTY_TRA!$B$3:$AR$376,43, FALSE)</f>
        <v>61.1</v>
      </c>
      <c r="AM107" s="19">
        <f>VLOOKUP(A107,DEC2020_RESPONSERATE_COUNTY_TRA!$B$3:$AS$376,44, FALSE)</f>
        <v>61.1</v>
      </c>
      <c r="AN107" s="19">
        <f>VLOOKUP(A107,DEC2020_RESPONSERATE_COUNTY_TRA!$B$3:$AW$376,48, FALSE)</f>
        <v>61.7</v>
      </c>
      <c r="AO107" s="19">
        <f>VLOOKUP(A107,DEC2020_RESPONSERATE_COUNTY_TRA!$B$3:$AX$376,49, FALSE)</f>
        <v>61.7</v>
      </c>
      <c r="AP107" s="19">
        <f>VLOOKUP(A107,DEC2020_RESPONSERATE_COUNTY_TRA!$B$3:$AY$376,49, FALSE)</f>
        <v>61.7</v>
      </c>
      <c r="AQ107" s="19">
        <f>VLOOKUP(A107,DEC2020_RESPONSERATE_COUNTY_TRA!$B$3:$AZ$376,50, FALSE)</f>
        <v>61.7</v>
      </c>
      <c r="AR107" s="19">
        <f>VLOOKUP(A107,DEC2020_RESPONSERATE_COUNTY_TRA!$B$3:$BA$376,51, FALSE)</f>
        <v>61.8</v>
      </c>
      <c r="AS107" s="19">
        <f>VLOOKUP(A107,DEC2020_RESPONSERATE_COUNTY_TRA!$B$3:$BB$376,53, FALSE)</f>
        <v>61.9</v>
      </c>
      <c r="AT107" s="19">
        <f>VLOOKUP(A107,DEC2020_RESPONSERATE_COUNTY_TRA!$B$3:$BC$376,54, FALSE)</f>
        <v>61.9</v>
      </c>
      <c r="AU107" s="19">
        <f>VLOOKUP(A107,DEC2020_RESPONSERATE_COUNTY_TRA!$B$3:$BD$376,55, FALSE)</f>
        <v>61.9</v>
      </c>
      <c r="AV107" s="19">
        <f>VLOOKUP(A107,DEC2020_RESPONSERATE_COUNTY_TRA!$B$3:$BE$376,56, FALSE)</f>
        <v>62</v>
      </c>
      <c r="AW107" s="19">
        <f>VLOOKUP(A107,DEC2020_RESPONSERATE_COUNTY_TRA!$B$3:$BF$376,57, FALSE)</f>
        <v>62</v>
      </c>
      <c r="AX107" s="19">
        <f>VLOOKUP(A107,DEC2020_RESPONSERATE_COUNTY_TRA!$B$3:$BG$376,58, FALSE)</f>
        <v>62.1</v>
      </c>
      <c r="AY107" s="19">
        <f>VLOOKUP(A107,DEC2020_RESPONSERATE_COUNTY_TRA!$B$3:$BH$376,59, FALSE)</f>
        <v>62.1</v>
      </c>
      <c r="AZ107" s="19">
        <f>VLOOKUP(A107,DEC2020_RESPONSERATE_COUNTY_TRA!$B$3:$BI$376,60, FALSE)</f>
        <v>62.1</v>
      </c>
      <c r="BA107" s="19">
        <f>VLOOKUP(A107,DEC2020_RESPONSERATE_COUNTY_TRA!$B$3:$BJ$376,61, FALSE)</f>
        <v>62.1</v>
      </c>
      <c r="BB107" s="19">
        <f>VLOOKUP(A107,DEC2020_RESPONSERATE_COUNTY_TRA!$B$3:$BK$376,62, FALSE)</f>
        <v>62.1</v>
      </c>
      <c r="BC107" s="19">
        <f>VLOOKUP(A107,DEC2020_RESPONSERATE_COUNTY_TRA!$B$3:$BL$376,63, FALSE)</f>
        <v>62.2</v>
      </c>
      <c r="BD107" s="19">
        <f>VLOOKUP(A107,DEC2020_RESPONSERATE_COUNTY_TRA!$B$3:$BM$376,64, FALSE)</f>
        <v>62.2</v>
      </c>
      <c r="BE107" s="19">
        <f>VLOOKUP(A107,DEC2020_RESPONSERATE_COUNTY_TRA!$B$3:$BN$376,65, FALSE)</f>
        <v>62.2</v>
      </c>
      <c r="BF107" s="19">
        <f>VLOOKUP(A107,DEC2020_RESPONSERATE_COUNTY_TRA!$B$3:$BO$376,66, FALSE)</f>
        <v>62.2</v>
      </c>
      <c r="BG107" s="19">
        <f>VLOOKUP(A107,DEC2020_RESPONSERATE_COUNTY_TRA!$B$3:$BP$376,67, FALSE)</f>
        <v>62.2</v>
      </c>
      <c r="BH107" s="19">
        <f>VLOOKUP(A107,DEC2020_RESPONSERATE_COUNTY_TRA!$B$3:$BQ$376,68, FALSE)</f>
        <v>62.3</v>
      </c>
      <c r="BI107" s="19">
        <f>VLOOKUP(A107,DEC2020_RESPONSERATE_COUNTY_TRA!$B$3:$BR$376,69, FALSE)</f>
        <v>62.3</v>
      </c>
      <c r="BJ107" s="19">
        <f>VLOOKUP(A107,DEC2020_RESPONSERATE_COUNTY_TRA!$B$3:$BS$376,70, FALSE)</f>
        <v>62.3</v>
      </c>
      <c r="BK107" s="19">
        <f>VLOOKUP(A107,DEC2020_RESPONSERATE_COUNTY_TRA!$B$3:$BT$376,71, FALSE)</f>
        <v>62.3</v>
      </c>
      <c r="BL107" s="19">
        <f>VLOOKUP(A107,DEC2020_RESPONSERATE_COUNTY_TRA!$B$3:$BU$377,72, FALSE)</f>
        <v>62.3</v>
      </c>
      <c r="BM107" s="19">
        <f>VLOOKUP(A107,DEC2020_RESPONSERATE_COUNTY_TRA!$B$3:$BV$377,73, FALSE)</f>
        <v>62.3</v>
      </c>
      <c r="BN107" s="19">
        <f>VLOOKUP(A107,DEC2020_RESPONSERATE_COUNTY_TRA!$B$3:$BW$377,74, FALSE)</f>
        <v>62.3</v>
      </c>
      <c r="BO107" s="19">
        <f>VLOOKUP(A107,DEC2020_RESPONSERATE_COUNTY_TRA!$B$3:$BX$377,75, FALSE)</f>
        <v>62.3</v>
      </c>
      <c r="BP107" s="19">
        <f>VLOOKUP(A107,DEC2020_RESPONSERATE_COUNTY_TRA!$B$3:$BY$377,76, FALSE)</f>
        <v>62.3</v>
      </c>
      <c r="BQ107" s="19">
        <f>VLOOKUP(A107,DEC2020_RESPONSERATE_COUNTY_TRA!$B$3:$BZ$377,77, FALSE)</f>
        <v>62.3</v>
      </c>
      <c r="BR107" s="19">
        <f>VLOOKUP(A107,DEC2020_RESPONSERATE_COUNTY_TRA!$B$3:$CA$377,78, FALSE)</f>
        <v>62.3</v>
      </c>
      <c r="BS107" s="19">
        <f>VLOOKUP(A107,DEC2020_RESPONSERATE_COUNTY_TRA!$B$3:$CB$377,79, FALSE)</f>
        <v>62.3</v>
      </c>
      <c r="BT107" s="19">
        <f>VLOOKUP(A107,DEC2020_RESPONSERATE_COUNTY_TRA!$B$3:$CC$377,80, FALSE)</f>
        <v>62.4</v>
      </c>
      <c r="BU107" s="19">
        <f>VLOOKUP(A107,DEC2020_RESPONSERATE_COUNTY_TRA!$B$3:$CD$377,81, FALSE)</f>
        <v>62.4</v>
      </c>
      <c r="BV107" s="19">
        <f>VLOOKUP(A107,DEC2020_RESPONSERATE_COUNTY_TRA!$B$3:$CE$377,82, FALSE)</f>
        <v>62.4</v>
      </c>
      <c r="BW107" s="19">
        <f>VLOOKUP(A107,DEC2020_RESPONSERATE_COUNTY_TRA!$B$3:$CF$377,83, FALSE)</f>
        <v>62.4</v>
      </c>
      <c r="BX107" s="19">
        <f>VLOOKUP(A107,DEC2020_RESPONSERATE_COUNTY_TRA!$B$3:$CG$377,84, FALSE)</f>
        <v>62.4</v>
      </c>
      <c r="BY107" s="19">
        <f>VLOOKUP(A107,DEC2020_RESPONSERATE_COUNTY_TRA!$B$3:$CH$377,85, FALSE)</f>
        <v>62.4</v>
      </c>
      <c r="BZ107" s="19">
        <f>VLOOKUP(A107,DEC2020_RESPONSERATE_COUNTY_TRA!$B$3:$CI$377,85, FALSE)</f>
        <v>62.4</v>
      </c>
      <c r="CA107" s="19">
        <f>VLOOKUP(A107,DEC2020_RESPONSERATE_COUNTY_TRA!$B$3:$CJ$377,86, FALSE)</f>
        <v>62.6</v>
      </c>
      <c r="CB107" s="19">
        <f>VLOOKUP(A107,DEC2020_RESPONSERATE_COUNTY_TRA!$B$3:$CK$377,87, FALSE)</f>
        <v>62.7</v>
      </c>
      <c r="CC107" s="19">
        <f t="shared" si="4"/>
        <v>0</v>
      </c>
      <c r="CD107" s="41">
        <f t="shared" si="5"/>
        <v>5</v>
      </c>
    </row>
    <row r="108" spans="1:83" ht="28.8" x14ac:dyDescent="0.3">
      <c r="A108" s="5" t="s">
        <v>565</v>
      </c>
      <c r="B108" s="5">
        <v>30029001401</v>
      </c>
      <c r="C108" s="181" t="s">
        <v>1161</v>
      </c>
      <c r="D108" s="190" t="s">
        <v>1285</v>
      </c>
      <c r="F108" s="94" t="s">
        <v>1101</v>
      </c>
      <c r="G108" s="102" t="s">
        <v>1101</v>
      </c>
      <c r="H108" s="209" t="s">
        <v>1101</v>
      </c>
      <c r="I108" s="94" t="s">
        <v>1101</v>
      </c>
      <c r="J108" s="11">
        <v>30</v>
      </c>
      <c r="K108" s="11">
        <v>70</v>
      </c>
      <c r="L108">
        <f>VLOOKUP(A108,DEC2020_RESPONSERATE_COUNTY_TRA!$B$3:$I$376, 8, FALSE)</f>
        <v>28.9</v>
      </c>
      <c r="M108">
        <f>VLOOKUP(A108,DEC2020_RESPONSERATE_COUNTY_TRA!$B$3:$J$376, 9, FALSE)</f>
        <v>29.9</v>
      </c>
      <c r="N108">
        <f>VLOOKUP(A108,DEC2020_RESPONSERATE_COUNTY_TRA!$B$3:$K$376, 10, FALSE)</f>
        <v>31.6</v>
      </c>
      <c r="O108">
        <f>VLOOKUP(A108,DEC2020_RESPONSERATE_COUNTY_TRA!$B$3:$L$376, 11, FALSE)</f>
        <v>33.1</v>
      </c>
      <c r="P108">
        <f>VLOOKUP(A108,DEC2020_RESPONSERATE_COUNTY_TRA!$B$3:$M$376, 12, FALSE)</f>
        <v>37</v>
      </c>
      <c r="Q108" s="61">
        <f>VLOOKUP(A108,DEC2020_RESPONSERATE_COUNTY_TRA!$B$3:$N$376, 13, FALSE)</f>
        <v>38</v>
      </c>
      <c r="R108">
        <f>VLOOKUP(A108,DEC2020_RESPONSERATE_COUNTY_TRA!$B$3:$O$376, 14, FALSE)</f>
        <v>38.6</v>
      </c>
      <c r="S108">
        <f>VLOOKUP(A108,DEC2020_RESPONSERATE_COUNTY_TRA!$B$3:$P$376, 15, FALSE)</f>
        <v>39.5</v>
      </c>
      <c r="T108">
        <f>VLOOKUP(A108,DEC2020_RESPONSERATE_COUNTY_TRA!$B$3:$Q$376, 16, FALSE)</f>
        <v>39.9</v>
      </c>
      <c r="U108" s="61">
        <f>VLOOKUP(A108,DEC2020_RESPONSERATE_COUNTY_TRA!$B$3:$R$376, 17, FALSE)</f>
        <v>40.700000000000003</v>
      </c>
      <c r="V108" s="61">
        <f>VLOOKUP(A108,DEC2020_RESPONSERATE_COUNTY_TRA!$B$3:$S$376, 18, FALSE)</f>
        <v>40.9</v>
      </c>
      <c r="W108" s="61">
        <f>VLOOKUP(A108,DEC2020_RESPONSERATE_COUNTY_TRA!$B$3:$T$376, 19, FALSE)</f>
        <v>41.3</v>
      </c>
      <c r="X108" s="61">
        <f>VLOOKUP(A108,DEC2020_RESPONSERATE_COUNTY_TRA!$B$3:$U$376, 20, FALSE)</f>
        <v>41.7</v>
      </c>
      <c r="Y108" s="61">
        <f>VLOOKUP(A108,DEC2020_RESPONSERATE_COUNTY_TRA!$B$3:$V$376, 21, FALSE)</f>
        <v>42.2</v>
      </c>
      <c r="Z108" s="61">
        <f>VLOOKUP(A108,DEC2020_RESPONSERATE_COUNTY_TRA!$B$3:$W$376, 22, FALSE)</f>
        <v>43</v>
      </c>
      <c r="AA108" s="61">
        <f>VLOOKUP(A108,DEC2020_RESPONSERATE_COUNTY_TRA!$B$3:$X$376, 23, FALSE)</f>
        <v>43.1</v>
      </c>
      <c r="AB108" s="61">
        <f>VLOOKUP(A108,DEC2020_RESPONSERATE_COUNTY_TRA!$B$3:$Y$376, 24, FALSE)</f>
        <v>43.2</v>
      </c>
      <c r="AC108" s="61">
        <f>VLOOKUP(A108,DEC2020_RESPONSERATE_COUNTY_TRA!$B$3:$Z$376, 25, FALSE)</f>
        <v>44</v>
      </c>
      <c r="AD108" s="61">
        <f>VLOOKUP(A108,DEC2020_RESPONSERATE_COUNTY_TRA!$B$3:$AC$376, 26, FALSE)</f>
        <v>44</v>
      </c>
      <c r="AE108" s="188">
        <f>VLOOKUP(A108,DEC2020_RESPONSERATE_COUNTY_TRA!$B$3:$AD$376, 27, FALSE)</f>
        <v>44.6</v>
      </c>
      <c r="AF108" s="188">
        <f>VLOOKUP(A108,DEC2020_RESPONSERATE_COUNTY_TRA!$B$3:$AE$376, 28, FALSE)</f>
        <v>45</v>
      </c>
      <c r="AG108" s="188">
        <f>VLOOKUP(A108,DEC2020_RESPONSERATE_COUNTY_TRA!$B$3:$AF$376, 29, FALSE)</f>
        <v>47.5</v>
      </c>
      <c r="AH108" s="188">
        <f>VLOOKUP(A108,DEC2020_RESPONSERATE_COUNTY_TRA!$B$3:$AG$376, 30, FALSE)</f>
        <v>47.9</v>
      </c>
      <c r="AI108" s="188">
        <f>VLOOKUP(A108,DEC2020_RESPONSERATE_COUNTY_TRA!$B$3:$AF$376, 31, FALSE)</f>
        <v>48.1</v>
      </c>
      <c r="AJ108" s="188">
        <f>VLOOKUP(A108,DEC2020_RESPONSERATE_COUNTY_TRA!$B$3:$AG$376, 32, FALSE)</f>
        <v>48.8</v>
      </c>
      <c r="AK108" s="188">
        <f>VLOOKUP(A108,DEC2020_RESPONSERATE_COUNTY_TRA!$B$3:$CP$376, 33, FALSE)</f>
        <v>49.3</v>
      </c>
      <c r="AL108" s="188">
        <f>VLOOKUP(A108,DEC2020_RESPONSERATE_COUNTY_TRA!$B$3:$AR$376,43, FALSE)</f>
        <v>51.4</v>
      </c>
      <c r="AM108" s="188">
        <f>VLOOKUP(A108,DEC2020_RESPONSERATE_COUNTY_TRA!$B$3:$AS$376,44, FALSE)</f>
        <v>51.4</v>
      </c>
      <c r="AN108" s="188">
        <f>VLOOKUP(A108,DEC2020_RESPONSERATE_COUNTY_TRA!$B$3:$AW$376,48, FALSE)</f>
        <v>51.7</v>
      </c>
      <c r="AO108" s="188">
        <f>VLOOKUP(A108,DEC2020_RESPONSERATE_COUNTY_TRA!$B$3:$AX$376,49, FALSE)</f>
        <v>51.7</v>
      </c>
      <c r="AP108" s="188">
        <f>VLOOKUP(A108,DEC2020_RESPONSERATE_COUNTY_TRA!$B$3:$AY$376,49, FALSE)</f>
        <v>51.7</v>
      </c>
      <c r="AQ108" s="188">
        <f>VLOOKUP(A108,DEC2020_RESPONSERATE_COUNTY_TRA!$B$3:$AZ$376,50, FALSE)</f>
        <v>51.7</v>
      </c>
      <c r="AR108" s="188">
        <f>VLOOKUP(A108,DEC2020_RESPONSERATE_COUNTY_TRA!$B$3:$BA$376,51, FALSE)</f>
        <v>51.8</v>
      </c>
      <c r="AS108" s="188">
        <f>VLOOKUP(A108,DEC2020_RESPONSERATE_COUNTY_TRA!$B$3:$BB$376,53, FALSE)</f>
        <v>51.8</v>
      </c>
      <c r="AT108" s="188">
        <f>VLOOKUP(A108,DEC2020_RESPONSERATE_COUNTY_TRA!$B$3:$BC$376,54, FALSE)</f>
        <v>51.9</v>
      </c>
      <c r="AU108" s="188">
        <f>VLOOKUP(A108,DEC2020_RESPONSERATE_COUNTY_TRA!$B$3:$BD$376,55, FALSE)</f>
        <v>51.9</v>
      </c>
      <c r="AV108" s="188">
        <f>VLOOKUP(A108,DEC2020_RESPONSERATE_COUNTY_TRA!$B$3:$BE$376,56, FALSE)</f>
        <v>51.9</v>
      </c>
      <c r="AW108" s="188">
        <f>VLOOKUP(A108,DEC2020_RESPONSERATE_COUNTY_TRA!$B$3:$BF$376,57, FALSE)</f>
        <v>52.1</v>
      </c>
      <c r="AX108" s="188">
        <f>VLOOKUP(A108,DEC2020_RESPONSERATE_COUNTY_TRA!$B$3:$BG$376,58, FALSE)</f>
        <v>57.2</v>
      </c>
      <c r="AY108" s="188">
        <f>VLOOKUP(A108,DEC2020_RESPONSERATE_COUNTY_TRA!$B$3:$BH$376,59, FALSE)</f>
        <v>57.3</v>
      </c>
      <c r="AZ108" s="188">
        <f>VLOOKUP(A108,DEC2020_RESPONSERATE_COUNTY_TRA!$B$3:$BI$376,60, FALSE)</f>
        <v>57.3</v>
      </c>
      <c r="BA108" s="188">
        <f>VLOOKUP(A108,DEC2020_RESPONSERATE_COUNTY_TRA!$B$3:$BJ$376,61, FALSE)</f>
        <v>57.5</v>
      </c>
      <c r="BB108" s="188">
        <f>VLOOKUP(A108,DEC2020_RESPONSERATE_COUNTY_TRA!$B$3:$BK$376,62, FALSE)</f>
        <v>57.5</v>
      </c>
      <c r="BC108" s="188">
        <f>VLOOKUP(A108,DEC2020_RESPONSERATE_COUNTY_TRA!$B$3:$BL$376,63, FALSE)</f>
        <v>57.5</v>
      </c>
      <c r="BD108" s="188">
        <f>VLOOKUP(A108,DEC2020_RESPONSERATE_COUNTY_TRA!$B$3:$BM$376,64, FALSE)</f>
        <v>57.5</v>
      </c>
      <c r="BE108" s="188">
        <f>VLOOKUP(A108,DEC2020_RESPONSERATE_COUNTY_TRA!$B$3:$BN$376,65, FALSE)</f>
        <v>57.5</v>
      </c>
      <c r="BF108" s="188">
        <f>VLOOKUP(A108,DEC2020_RESPONSERATE_COUNTY_TRA!$B$3:$BO$376,66, FALSE)</f>
        <v>57.5</v>
      </c>
      <c r="BG108" s="188">
        <f>VLOOKUP(A108,DEC2020_RESPONSERATE_COUNTY_TRA!$B$3:$BP$376,67, FALSE)</f>
        <v>57.7</v>
      </c>
      <c r="BH108" s="188">
        <f>VLOOKUP(A108,DEC2020_RESPONSERATE_COUNTY_TRA!$B$3:$BQ$376,68, FALSE)</f>
        <v>57.7</v>
      </c>
      <c r="BI108" s="188">
        <f>VLOOKUP(A108,DEC2020_RESPONSERATE_COUNTY_TRA!$B$3:$BR$376,69, FALSE)</f>
        <v>57.7</v>
      </c>
      <c r="BJ108" s="188">
        <f>VLOOKUP(A108,DEC2020_RESPONSERATE_COUNTY_TRA!$B$3:$BS$376,70, FALSE)</f>
        <v>57.7</v>
      </c>
      <c r="BK108" s="188">
        <f>VLOOKUP(A108,DEC2020_RESPONSERATE_COUNTY_TRA!$B$3:$BT$376,71, FALSE)</f>
        <v>57.7</v>
      </c>
      <c r="BL108" s="188">
        <f>VLOOKUP(A108,DEC2020_RESPONSERATE_COUNTY_TRA!$B$3:$BU$377,72, FALSE)</f>
        <v>57.7</v>
      </c>
      <c r="BM108" s="188">
        <f>VLOOKUP(A108,DEC2020_RESPONSERATE_COUNTY_TRA!$B$3:$BV$377,73, FALSE)</f>
        <v>57.7</v>
      </c>
      <c r="BN108" s="188">
        <f>VLOOKUP(A108,DEC2020_RESPONSERATE_COUNTY_TRA!$B$3:$BW$377,74, FALSE)</f>
        <v>57.7</v>
      </c>
      <c r="BO108" s="188">
        <f>VLOOKUP(A108,DEC2020_RESPONSERATE_COUNTY_TRA!$B$3:$BX$377,75, FALSE)</f>
        <v>57.7</v>
      </c>
      <c r="BP108" s="188">
        <f>VLOOKUP(A108,DEC2020_RESPONSERATE_COUNTY_TRA!$B$3:$BY$377,76, FALSE)</f>
        <v>57.8</v>
      </c>
      <c r="BQ108" s="188">
        <f>VLOOKUP(A108,DEC2020_RESPONSERATE_COUNTY_TRA!$B$3:$BZ$377,77, FALSE)</f>
        <v>57.8</v>
      </c>
      <c r="BR108" s="188">
        <f>VLOOKUP(A108,DEC2020_RESPONSERATE_COUNTY_TRA!$B$3:$CA$377,78, FALSE)</f>
        <v>57.9</v>
      </c>
      <c r="BS108" s="188">
        <f>VLOOKUP(A108,DEC2020_RESPONSERATE_COUNTY_TRA!$B$3:$CB$377,79, FALSE)</f>
        <v>57.9</v>
      </c>
      <c r="BT108" s="188">
        <f>VLOOKUP(A108,DEC2020_RESPONSERATE_COUNTY_TRA!$B$3:$CC$377,80, FALSE)</f>
        <v>58.1</v>
      </c>
      <c r="BU108" s="188">
        <f>VLOOKUP(A108,DEC2020_RESPONSERATE_COUNTY_TRA!$B$3:$CD$377,81, FALSE)</f>
        <v>58.1</v>
      </c>
      <c r="BV108" s="188">
        <f>VLOOKUP(A108,DEC2020_RESPONSERATE_COUNTY_TRA!$B$3:$CE$377,82, FALSE)</f>
        <v>58.1</v>
      </c>
      <c r="BW108" s="188">
        <f>VLOOKUP(A108,DEC2020_RESPONSERATE_COUNTY_TRA!$B$3:$CF$377,83, FALSE)</f>
        <v>58.1</v>
      </c>
      <c r="BX108" s="188">
        <f>VLOOKUP(A108,DEC2020_RESPONSERATE_COUNTY_TRA!$B$3:$CG$377,84, FALSE)</f>
        <v>58.1</v>
      </c>
      <c r="BY108" s="188">
        <f>VLOOKUP(A108,DEC2020_RESPONSERATE_COUNTY_TRA!$B$3:$CH$377,85, FALSE)</f>
        <v>58.3</v>
      </c>
      <c r="BZ108" s="188">
        <f>VLOOKUP(A108,DEC2020_RESPONSERATE_COUNTY_TRA!$B$3:$CI$377,85, FALSE)</f>
        <v>58.3</v>
      </c>
      <c r="CA108" s="188">
        <f>VLOOKUP(A108,DEC2020_RESPONSERATE_COUNTY_TRA!$B$3:$CJ$377,86, FALSE)</f>
        <v>58.3</v>
      </c>
      <c r="CB108" s="188">
        <f>VLOOKUP(A108,DEC2020_RESPONSERATE_COUNTY_TRA!$B$3:$CK$377,87, FALSE)</f>
        <v>58.3</v>
      </c>
      <c r="CC108" s="188">
        <f t="shared" si="4"/>
        <v>0</v>
      </c>
      <c r="CD108" s="41">
        <f t="shared" si="5"/>
        <v>4</v>
      </c>
    </row>
    <row r="109" spans="1:83" x14ac:dyDescent="0.3">
      <c r="A109" s="16" t="s">
        <v>567</v>
      </c>
      <c r="B109" s="16">
        <v>30029001402</v>
      </c>
      <c r="C109" s="17" t="s">
        <v>1825</v>
      </c>
      <c r="D109" s="17" t="s">
        <v>1291</v>
      </c>
      <c r="E109" s="17"/>
      <c r="F109" s="95" t="s">
        <v>1101</v>
      </c>
      <c r="G109" s="103" t="s">
        <v>1101</v>
      </c>
      <c r="H109" s="208" t="s">
        <v>1101</v>
      </c>
      <c r="I109" s="95" t="s">
        <v>1101</v>
      </c>
      <c r="J109" s="18">
        <v>30</v>
      </c>
      <c r="K109" s="18">
        <v>70</v>
      </c>
      <c r="L109" s="19">
        <f>VLOOKUP(A109,DEC2020_RESPONSERATE_COUNTY_TRA!$B$3:$I$376, 8, FALSE)</f>
        <v>16</v>
      </c>
      <c r="M109" s="19">
        <f>VLOOKUP(A109,DEC2020_RESPONSERATE_COUNTY_TRA!$B$3:$J$376, 9, FALSE)</f>
        <v>17.3</v>
      </c>
      <c r="N109" s="19">
        <f>VLOOKUP(A109,DEC2020_RESPONSERATE_COUNTY_TRA!$B$3:$K$376, 10, FALSE)</f>
        <v>18.600000000000001</v>
      </c>
      <c r="O109" s="19">
        <f>VLOOKUP(A109,DEC2020_RESPONSERATE_COUNTY_TRA!$B$3:$L$376, 11, FALSE)</f>
        <v>20.6</v>
      </c>
      <c r="P109" s="19">
        <f>VLOOKUP(A109,DEC2020_RESPONSERATE_COUNTY_TRA!$B$3:$M$376, 12, FALSE)</f>
        <v>23.2</v>
      </c>
      <c r="Q109" s="19">
        <f>VLOOKUP(A109,DEC2020_RESPONSERATE_COUNTY_TRA!$B$3:$N$376, 13, FALSE)</f>
        <v>23.6</v>
      </c>
      <c r="R109" s="19">
        <f>VLOOKUP(A109,DEC2020_RESPONSERATE_COUNTY_TRA!$B$3:$O$376, 14, FALSE)</f>
        <v>24.1</v>
      </c>
      <c r="S109" s="19">
        <f>VLOOKUP(A109,DEC2020_RESPONSERATE_COUNTY_TRA!$B$3:$P$376, 15, FALSE)</f>
        <v>24.3</v>
      </c>
      <c r="T109" s="19">
        <f>VLOOKUP(A109,DEC2020_RESPONSERATE_COUNTY_TRA!$B$3:$Q$376, 16, FALSE)</f>
        <v>24.5</v>
      </c>
      <c r="U109" s="19">
        <f>VLOOKUP(A109,DEC2020_RESPONSERATE_COUNTY_TRA!$B$3:$R$376, 17, FALSE)</f>
        <v>25.4</v>
      </c>
      <c r="V109" s="19">
        <f>VLOOKUP(A109,DEC2020_RESPONSERATE_COUNTY_TRA!$B$3:$S$376, 18, FALSE)</f>
        <v>25.5</v>
      </c>
      <c r="W109" s="19">
        <f>VLOOKUP(A109,DEC2020_RESPONSERATE_COUNTY_TRA!$B$3:$T$376, 19, FALSE)</f>
        <v>25.8</v>
      </c>
      <c r="X109" s="19">
        <f>VLOOKUP(A109,DEC2020_RESPONSERATE_COUNTY_TRA!$B$3:$U$376, 20, FALSE)</f>
        <v>26</v>
      </c>
      <c r="Y109" s="19">
        <f>VLOOKUP(A109,DEC2020_RESPONSERATE_COUNTY_TRA!$B$3:$V$376, 21, FALSE)</f>
        <v>26.2</v>
      </c>
      <c r="Z109" s="19">
        <f>VLOOKUP(A109,DEC2020_RESPONSERATE_COUNTY_TRA!$B$3:$W$376, 22, FALSE)</f>
        <v>26.6</v>
      </c>
      <c r="AA109" s="19">
        <f>VLOOKUP(A109,DEC2020_RESPONSERATE_COUNTY_TRA!$B$3:$X$376, 23, FALSE)</f>
        <v>26.7</v>
      </c>
      <c r="AB109" s="19">
        <f>VLOOKUP(A109,DEC2020_RESPONSERATE_COUNTY_TRA!$B$3:$Y$376, 24, FALSE)</f>
        <v>26.7</v>
      </c>
      <c r="AC109" s="19">
        <f>VLOOKUP(A109,DEC2020_RESPONSERATE_COUNTY_TRA!$B$3:$Z$376, 25, FALSE)</f>
        <v>27.7</v>
      </c>
      <c r="AD109" s="19">
        <f>VLOOKUP(A109,DEC2020_RESPONSERATE_COUNTY_TRA!$B$3:$AC$376, 26, FALSE)</f>
        <v>27.9</v>
      </c>
      <c r="AE109" s="19">
        <f>VLOOKUP(A109,DEC2020_RESPONSERATE_COUNTY_TRA!$B$3:$AD$376, 27, FALSE)</f>
        <v>28.1</v>
      </c>
      <c r="AF109" s="19">
        <f>VLOOKUP(A109,DEC2020_RESPONSERATE_COUNTY_TRA!$B$3:$AE$376, 28, FALSE)</f>
        <v>28.3</v>
      </c>
      <c r="AG109" s="19">
        <f>VLOOKUP(A109,DEC2020_RESPONSERATE_COUNTY_TRA!$B$3:$AF$376, 29, FALSE)</f>
        <v>28.9</v>
      </c>
      <c r="AH109" s="19">
        <f>VLOOKUP(A109,DEC2020_RESPONSERATE_COUNTY_TRA!$B$3:$AG$376, 30, FALSE)</f>
        <v>29</v>
      </c>
      <c r="AI109" s="19">
        <f>VLOOKUP(A109,DEC2020_RESPONSERATE_COUNTY_TRA!$B$3:$AF$376, 31, FALSE)</f>
        <v>29</v>
      </c>
      <c r="AJ109" s="19">
        <f>VLOOKUP(A109,DEC2020_RESPONSERATE_COUNTY_TRA!$B$3:$AG$376, 32, FALSE)</f>
        <v>29.2</v>
      </c>
      <c r="AK109" s="19">
        <f>VLOOKUP(A109,DEC2020_RESPONSERATE_COUNTY_TRA!$B$3:$CP$376, 33, FALSE)</f>
        <v>29.2</v>
      </c>
      <c r="AL109" s="19">
        <f>VLOOKUP(A109,DEC2020_RESPONSERATE_COUNTY_TRA!$B$3:$AR$376,43, FALSE)</f>
        <v>31</v>
      </c>
      <c r="AM109" s="19">
        <f>VLOOKUP(A109,DEC2020_RESPONSERATE_COUNTY_TRA!$B$3:$AS$376,44, FALSE)</f>
        <v>31</v>
      </c>
      <c r="AN109" s="19">
        <f>VLOOKUP(A109,DEC2020_RESPONSERATE_COUNTY_TRA!$B$3:$AW$376,48, FALSE)</f>
        <v>31.2</v>
      </c>
      <c r="AO109" s="19">
        <f>VLOOKUP(A109,DEC2020_RESPONSERATE_COUNTY_TRA!$B$3:$AX$376,49, FALSE)</f>
        <v>31.2</v>
      </c>
      <c r="AP109" s="19">
        <f>VLOOKUP(A109,DEC2020_RESPONSERATE_COUNTY_TRA!$B$3:$AY$376,49, FALSE)</f>
        <v>31.2</v>
      </c>
      <c r="AQ109" s="19">
        <f>VLOOKUP(A109,DEC2020_RESPONSERATE_COUNTY_TRA!$B$3:$AZ$376,50, FALSE)</f>
        <v>31.3</v>
      </c>
      <c r="AR109" s="19">
        <f>VLOOKUP(A109,DEC2020_RESPONSERATE_COUNTY_TRA!$B$3:$BA$376,51, FALSE)</f>
        <v>31.3</v>
      </c>
      <c r="AS109" s="19">
        <f>VLOOKUP(A109,DEC2020_RESPONSERATE_COUNTY_TRA!$B$3:$BB$376,53, FALSE)</f>
        <v>31.4</v>
      </c>
      <c r="AT109" s="19">
        <f>VLOOKUP(A109,DEC2020_RESPONSERATE_COUNTY_TRA!$B$3:$BC$376,54, FALSE)</f>
        <v>31.4</v>
      </c>
      <c r="AU109" s="19">
        <f>VLOOKUP(A109,DEC2020_RESPONSERATE_COUNTY_TRA!$B$3:$BD$376,55, FALSE)</f>
        <v>31.5</v>
      </c>
      <c r="AV109" s="19">
        <f>VLOOKUP(A109,DEC2020_RESPONSERATE_COUNTY_TRA!$B$3:$BE$376,56, FALSE)</f>
        <v>31.6</v>
      </c>
      <c r="AW109" s="19">
        <f>VLOOKUP(A109,DEC2020_RESPONSERATE_COUNTY_TRA!$B$3:$BF$376,57, FALSE)</f>
        <v>31.7</v>
      </c>
      <c r="AX109" s="19">
        <f>VLOOKUP(A109,DEC2020_RESPONSERATE_COUNTY_TRA!$B$3:$BG$376,58, FALSE)</f>
        <v>37.4</v>
      </c>
      <c r="AY109" s="19">
        <f>VLOOKUP(A109,DEC2020_RESPONSERATE_COUNTY_TRA!$B$3:$BH$376,59, FALSE)</f>
        <v>37.5</v>
      </c>
      <c r="AZ109" s="19">
        <f>VLOOKUP(A109,DEC2020_RESPONSERATE_COUNTY_TRA!$B$3:$BI$376,60, FALSE)</f>
        <v>37.6</v>
      </c>
      <c r="BA109" s="19">
        <f>VLOOKUP(A109,DEC2020_RESPONSERATE_COUNTY_TRA!$B$3:$BJ$376,61, FALSE)</f>
        <v>37.700000000000003</v>
      </c>
      <c r="BB109" s="19">
        <f>VLOOKUP(A109,DEC2020_RESPONSERATE_COUNTY_TRA!$B$3:$BK$376,62, FALSE)</f>
        <v>37.700000000000003</v>
      </c>
      <c r="BC109" s="19">
        <f>VLOOKUP(A109,DEC2020_RESPONSERATE_COUNTY_TRA!$B$3:$BL$376,63, FALSE)</f>
        <v>38</v>
      </c>
      <c r="BD109" s="19">
        <f>VLOOKUP(A109,DEC2020_RESPONSERATE_COUNTY_TRA!$B$3:$BM$376,64, FALSE)</f>
        <v>38</v>
      </c>
      <c r="BE109" s="19">
        <f>VLOOKUP(A109,DEC2020_RESPONSERATE_COUNTY_TRA!$B$3:$BN$376,65, FALSE)</f>
        <v>38</v>
      </c>
      <c r="BF109" s="19">
        <f>VLOOKUP(A109,DEC2020_RESPONSERATE_COUNTY_TRA!$B$3:$BO$376,66, FALSE)</f>
        <v>38</v>
      </c>
      <c r="BG109" s="19">
        <f>VLOOKUP(A109,DEC2020_RESPONSERATE_COUNTY_TRA!$B$3:$BP$376,67, FALSE)</f>
        <v>38</v>
      </c>
      <c r="BH109" s="19">
        <f>VLOOKUP(A109,DEC2020_RESPONSERATE_COUNTY_TRA!$B$3:$BQ$376,68, FALSE)</f>
        <v>38.1</v>
      </c>
      <c r="BI109" s="19">
        <f>VLOOKUP(A109,DEC2020_RESPONSERATE_COUNTY_TRA!$B$3:$BR$376,69, FALSE)</f>
        <v>38.1</v>
      </c>
      <c r="BJ109" s="19">
        <f>VLOOKUP(A109,DEC2020_RESPONSERATE_COUNTY_TRA!$B$3:$BS$376,70, FALSE)</f>
        <v>38.1</v>
      </c>
      <c r="BK109" s="19">
        <f>VLOOKUP(A109,DEC2020_RESPONSERATE_COUNTY_TRA!$B$3:$BT$376,71, FALSE)</f>
        <v>38.200000000000003</v>
      </c>
      <c r="BL109" s="19">
        <f>VLOOKUP(A109,DEC2020_RESPONSERATE_COUNTY_TRA!$B$3:$BU$377,72, FALSE)</f>
        <v>38.299999999999997</v>
      </c>
      <c r="BM109" s="19">
        <f>VLOOKUP(A109,DEC2020_RESPONSERATE_COUNTY_TRA!$B$3:$BV$377,73, FALSE)</f>
        <v>38.299999999999997</v>
      </c>
      <c r="BN109" s="19">
        <f>VLOOKUP(A109,DEC2020_RESPONSERATE_COUNTY_TRA!$B$3:$BW$377,74, FALSE)</f>
        <v>38.299999999999997</v>
      </c>
      <c r="BO109" s="19">
        <f>VLOOKUP(A109,DEC2020_RESPONSERATE_COUNTY_TRA!$B$3:$BX$377,75, FALSE)</f>
        <v>38.4</v>
      </c>
      <c r="BP109" s="19">
        <f>VLOOKUP(A109,DEC2020_RESPONSERATE_COUNTY_TRA!$B$3:$BY$377,76, FALSE)</f>
        <v>38.5</v>
      </c>
      <c r="BQ109" s="19">
        <f>VLOOKUP(A109,DEC2020_RESPONSERATE_COUNTY_TRA!$B$3:$BZ$377,77, FALSE)</f>
        <v>38.5</v>
      </c>
      <c r="BR109" s="19">
        <f>VLOOKUP(A109,DEC2020_RESPONSERATE_COUNTY_TRA!$B$3:$CA$377,78, FALSE)</f>
        <v>38.6</v>
      </c>
      <c r="BS109" s="19">
        <f>VLOOKUP(A109,DEC2020_RESPONSERATE_COUNTY_TRA!$B$3:$CB$377,79, FALSE)</f>
        <v>38.700000000000003</v>
      </c>
      <c r="BT109" s="19">
        <f>VLOOKUP(A109,DEC2020_RESPONSERATE_COUNTY_TRA!$B$3:$CC$377,80, FALSE)</f>
        <v>38.799999999999997</v>
      </c>
      <c r="BU109" s="19">
        <f>VLOOKUP(A109,DEC2020_RESPONSERATE_COUNTY_TRA!$B$3:$CD$377,81, FALSE)</f>
        <v>38.799999999999997</v>
      </c>
      <c r="BV109" s="19">
        <f>VLOOKUP(A109,DEC2020_RESPONSERATE_COUNTY_TRA!$B$3:$CE$377,82, FALSE)</f>
        <v>39</v>
      </c>
      <c r="BW109" s="19">
        <f>VLOOKUP(A109,DEC2020_RESPONSERATE_COUNTY_TRA!$B$3:$CF$377,83, FALSE)</f>
        <v>39</v>
      </c>
      <c r="BX109" s="19">
        <f>VLOOKUP(A109,DEC2020_RESPONSERATE_COUNTY_TRA!$B$3:$CG$377,84, FALSE)</f>
        <v>39</v>
      </c>
      <c r="BY109" s="19">
        <f>VLOOKUP(A109,DEC2020_RESPONSERATE_COUNTY_TRA!$B$3:$CH$377,85, FALSE)</f>
        <v>39</v>
      </c>
      <c r="BZ109" s="19">
        <f>VLOOKUP(A109,DEC2020_RESPONSERATE_COUNTY_TRA!$B$3:$CI$377,85, FALSE)</f>
        <v>39</v>
      </c>
      <c r="CA109" s="19">
        <f>VLOOKUP(A109,DEC2020_RESPONSERATE_COUNTY_TRA!$B$3:$CJ$377,86, FALSE)</f>
        <v>39.200000000000003</v>
      </c>
      <c r="CB109" s="19">
        <f>VLOOKUP(A109,DEC2020_RESPONSERATE_COUNTY_TRA!$B$3:$CK$377,87, FALSE)</f>
        <v>39.299999999999997</v>
      </c>
      <c r="CC109" s="19">
        <f t="shared" si="4"/>
        <v>0</v>
      </c>
      <c r="CD109" s="41">
        <f t="shared" si="5"/>
        <v>2</v>
      </c>
    </row>
    <row r="110" spans="1:83" x14ac:dyDescent="0.3">
      <c r="A110" s="5" t="s">
        <v>287</v>
      </c>
      <c r="B110" s="5">
        <v>30029001701</v>
      </c>
      <c r="C110" s="130" t="s">
        <v>951</v>
      </c>
      <c r="D110" s="130" t="s">
        <v>1286</v>
      </c>
      <c r="E110" s="130"/>
      <c r="F110" s="94" t="s">
        <v>1101</v>
      </c>
      <c r="G110" s="102" t="s">
        <v>1101</v>
      </c>
      <c r="H110" s="209" t="s">
        <v>1101</v>
      </c>
      <c r="I110" s="94" t="s">
        <v>1101</v>
      </c>
      <c r="J110" s="11">
        <v>18</v>
      </c>
      <c r="K110" s="11">
        <v>82</v>
      </c>
      <c r="L110">
        <f>VLOOKUP(A110,DEC2020_RESPONSERATE_COUNTY_TRA!$B$3:$I$376, 8, FALSE)</f>
        <v>25.9</v>
      </c>
      <c r="M110">
        <f>VLOOKUP(A110,DEC2020_RESPONSERATE_COUNTY_TRA!$B$3:$J$376, 9, FALSE)</f>
        <v>26.9</v>
      </c>
      <c r="N110">
        <f>VLOOKUP(A110,DEC2020_RESPONSERATE_COUNTY_TRA!$B$3:$K$376, 10, FALSE)</f>
        <v>28.2</v>
      </c>
      <c r="O110">
        <f>VLOOKUP(A110,DEC2020_RESPONSERATE_COUNTY_TRA!$B$3:$L$376, 11, FALSE)</f>
        <v>30.4</v>
      </c>
      <c r="P110">
        <f>VLOOKUP(A110,DEC2020_RESPONSERATE_COUNTY_TRA!$B$3:$M$376, 12, FALSE)</f>
        <v>34.799999999999997</v>
      </c>
      <c r="Q110" s="61">
        <f>VLOOKUP(A110,DEC2020_RESPONSERATE_COUNTY_TRA!$B$3:$N$376, 13, FALSE)</f>
        <v>35.9</v>
      </c>
      <c r="R110">
        <f>VLOOKUP(A110,DEC2020_RESPONSERATE_COUNTY_TRA!$B$3:$O$376, 14, FALSE)</f>
        <v>36.200000000000003</v>
      </c>
      <c r="S110">
        <f>VLOOKUP(A110,DEC2020_RESPONSERATE_COUNTY_TRA!$B$3:$P$376, 15, FALSE)</f>
        <v>36.6</v>
      </c>
      <c r="T110">
        <f>VLOOKUP(A110,DEC2020_RESPONSERATE_COUNTY_TRA!$B$3:$Q$376, 16, FALSE)</f>
        <v>36.9</v>
      </c>
      <c r="U110" s="61">
        <f>VLOOKUP(A110,DEC2020_RESPONSERATE_COUNTY_TRA!$B$3:$R$376, 17, FALSE)</f>
        <v>37.700000000000003</v>
      </c>
      <c r="V110" s="61">
        <f>VLOOKUP(A110,DEC2020_RESPONSERATE_COUNTY_TRA!$B$3:$S$376, 18, FALSE)</f>
        <v>38</v>
      </c>
      <c r="W110" s="61">
        <f>VLOOKUP(A110,DEC2020_RESPONSERATE_COUNTY_TRA!$B$3:$T$376, 19, FALSE)</f>
        <v>38.5</v>
      </c>
      <c r="X110" s="61">
        <f>VLOOKUP(A110,DEC2020_RESPONSERATE_COUNTY_TRA!$B$3:$U$376, 20, FALSE)</f>
        <v>39.200000000000003</v>
      </c>
      <c r="Y110" s="61">
        <f>VLOOKUP(A110,DEC2020_RESPONSERATE_COUNTY_TRA!$B$3:$V$376, 21, FALSE)</f>
        <v>40.1</v>
      </c>
      <c r="Z110" s="61">
        <f>VLOOKUP(A110,DEC2020_RESPONSERATE_COUNTY_TRA!$B$3:$W$376, 22, FALSE)</f>
        <v>41.1</v>
      </c>
      <c r="AA110" s="61">
        <f>VLOOKUP(A110,DEC2020_RESPONSERATE_COUNTY_TRA!$B$3:$X$376, 23, FALSE)</f>
        <v>41.3</v>
      </c>
      <c r="AB110" s="61">
        <f>VLOOKUP(A110,DEC2020_RESPONSERATE_COUNTY_TRA!$B$3:$Y$376, 24, FALSE)</f>
        <v>41.3</v>
      </c>
      <c r="AC110" s="61">
        <f>VLOOKUP(A110,DEC2020_RESPONSERATE_COUNTY_TRA!$B$3:$Z$376, 25, FALSE)</f>
        <v>42.2</v>
      </c>
      <c r="AD110" s="61">
        <f>VLOOKUP(A110,DEC2020_RESPONSERATE_COUNTY_TRA!$B$3:$AC$376, 26, FALSE)</f>
        <v>42.7</v>
      </c>
      <c r="AE110" s="188">
        <f>VLOOKUP(A110,DEC2020_RESPONSERATE_COUNTY_TRA!$B$3:$AD$376, 27, FALSE)</f>
        <v>43</v>
      </c>
      <c r="AF110" s="188">
        <f>VLOOKUP(A110,DEC2020_RESPONSERATE_COUNTY_TRA!$B$3:$AE$376, 28, FALSE)</f>
        <v>44.2</v>
      </c>
      <c r="AG110" s="188">
        <f>VLOOKUP(A110,DEC2020_RESPONSERATE_COUNTY_TRA!$B$3:$AF$376, 29, FALSE)</f>
        <v>46.3</v>
      </c>
      <c r="AH110" s="188">
        <f>VLOOKUP(A110,DEC2020_RESPONSERATE_COUNTY_TRA!$B$3:$AG$376, 30, FALSE)</f>
        <v>46.6</v>
      </c>
      <c r="AI110" s="188">
        <f>VLOOKUP(A110,DEC2020_RESPONSERATE_COUNTY_TRA!$B$3:$AF$376, 31, FALSE)</f>
        <v>47</v>
      </c>
      <c r="AJ110" s="188">
        <f>VLOOKUP(A110,DEC2020_RESPONSERATE_COUNTY_TRA!$B$3:$AG$376, 32, FALSE)</f>
        <v>47.4</v>
      </c>
      <c r="AK110" s="188">
        <f>VLOOKUP(A110,DEC2020_RESPONSERATE_COUNTY_TRA!$B$3:$CP$376, 33, FALSE)</f>
        <v>47.7</v>
      </c>
      <c r="AL110" s="188">
        <f>VLOOKUP(A110,DEC2020_RESPONSERATE_COUNTY_TRA!$B$3:$AR$376,43, FALSE)</f>
        <v>50.5</v>
      </c>
      <c r="AM110" s="188">
        <f>VLOOKUP(A110,DEC2020_RESPONSERATE_COUNTY_TRA!$B$3:$AS$376,44, FALSE)</f>
        <v>50.5</v>
      </c>
      <c r="AN110" s="188">
        <f>VLOOKUP(A110,DEC2020_RESPONSERATE_COUNTY_TRA!$B$3:$AW$376,48, FALSE)</f>
        <v>50.9</v>
      </c>
      <c r="AO110" s="188">
        <f>VLOOKUP(A110,DEC2020_RESPONSERATE_COUNTY_TRA!$B$3:$AX$376,49, FALSE)</f>
        <v>50.9</v>
      </c>
      <c r="AP110" s="188">
        <f>VLOOKUP(A110,DEC2020_RESPONSERATE_COUNTY_TRA!$B$3:$AY$376,49, FALSE)</f>
        <v>50.9</v>
      </c>
      <c r="AQ110" s="188">
        <f>VLOOKUP(A110,DEC2020_RESPONSERATE_COUNTY_TRA!$B$3:$AZ$376,50, FALSE)</f>
        <v>51</v>
      </c>
      <c r="AR110" s="188">
        <f>VLOOKUP(A110,DEC2020_RESPONSERATE_COUNTY_TRA!$B$3:$BA$376,51, FALSE)</f>
        <v>51.1</v>
      </c>
      <c r="AS110" s="188">
        <f>VLOOKUP(A110,DEC2020_RESPONSERATE_COUNTY_TRA!$B$3:$BB$376,53, FALSE)</f>
        <v>51.3</v>
      </c>
      <c r="AT110" s="188">
        <f>VLOOKUP(A110,DEC2020_RESPONSERATE_COUNTY_TRA!$B$3:$BC$376,54, FALSE)</f>
        <v>51.3</v>
      </c>
      <c r="AU110" s="188">
        <f>VLOOKUP(A110,DEC2020_RESPONSERATE_COUNTY_TRA!$B$3:$BD$376,55, FALSE)</f>
        <v>51.5</v>
      </c>
      <c r="AV110" s="188">
        <f>VLOOKUP(A110,DEC2020_RESPONSERATE_COUNTY_TRA!$B$3:$BE$376,56, FALSE)</f>
        <v>51.5</v>
      </c>
      <c r="AW110" s="188">
        <f>VLOOKUP(A110,DEC2020_RESPONSERATE_COUNTY_TRA!$B$3:$BF$376,57, FALSE)</f>
        <v>51.5</v>
      </c>
      <c r="AX110" s="188">
        <f>VLOOKUP(A110,DEC2020_RESPONSERATE_COUNTY_TRA!$B$3:$BG$376,58, FALSE)</f>
        <v>52.9</v>
      </c>
      <c r="AY110" s="188">
        <f>VLOOKUP(A110,DEC2020_RESPONSERATE_COUNTY_TRA!$B$3:$BH$376,59, FALSE)</f>
        <v>53.4</v>
      </c>
      <c r="AZ110" s="188">
        <f>VLOOKUP(A110,DEC2020_RESPONSERATE_COUNTY_TRA!$B$3:$BI$376,60, FALSE)</f>
        <v>53.4</v>
      </c>
      <c r="BA110" s="188">
        <f>VLOOKUP(A110,DEC2020_RESPONSERATE_COUNTY_TRA!$B$3:$BJ$376,61, FALSE)</f>
        <v>53.4</v>
      </c>
      <c r="BB110" s="188">
        <f>VLOOKUP(A110,DEC2020_RESPONSERATE_COUNTY_TRA!$B$3:$BK$376,62, FALSE)</f>
        <v>53.5</v>
      </c>
      <c r="BC110" s="188">
        <f>VLOOKUP(A110,DEC2020_RESPONSERATE_COUNTY_TRA!$B$3:$BL$376,63, FALSE)</f>
        <v>53.6</v>
      </c>
      <c r="BD110" s="188">
        <f>VLOOKUP(A110,DEC2020_RESPONSERATE_COUNTY_TRA!$B$3:$BM$376,64, FALSE)</f>
        <v>53.6</v>
      </c>
      <c r="BE110" s="188">
        <f>VLOOKUP(A110,DEC2020_RESPONSERATE_COUNTY_TRA!$B$3:$BN$376,65, FALSE)</f>
        <v>53.7</v>
      </c>
      <c r="BF110" s="188">
        <f>VLOOKUP(A110,DEC2020_RESPONSERATE_COUNTY_TRA!$B$3:$BO$376,66, FALSE)</f>
        <v>53.7</v>
      </c>
      <c r="BG110" s="188">
        <f>VLOOKUP(A110,DEC2020_RESPONSERATE_COUNTY_TRA!$B$3:$BP$376,67, FALSE)</f>
        <v>53.7</v>
      </c>
      <c r="BH110" s="188">
        <f>VLOOKUP(A110,DEC2020_RESPONSERATE_COUNTY_TRA!$B$3:$BQ$376,68, FALSE)</f>
        <v>53.7</v>
      </c>
      <c r="BI110" s="188">
        <f>VLOOKUP(A110,DEC2020_RESPONSERATE_COUNTY_TRA!$B$3:$BR$376,69, FALSE)</f>
        <v>53.7</v>
      </c>
      <c r="BJ110" s="188">
        <f>VLOOKUP(A110,DEC2020_RESPONSERATE_COUNTY_TRA!$B$3:$BS$376,70, FALSE)</f>
        <v>53.8</v>
      </c>
      <c r="BK110" s="188">
        <f>VLOOKUP(A110,DEC2020_RESPONSERATE_COUNTY_TRA!$B$3:$BT$376,71, FALSE)</f>
        <v>53.8</v>
      </c>
      <c r="BL110" s="188">
        <f>VLOOKUP(A110,DEC2020_RESPONSERATE_COUNTY_TRA!$B$3:$BU$377,72, FALSE)</f>
        <v>53.8</v>
      </c>
      <c r="BM110" s="188">
        <f>VLOOKUP(A110,DEC2020_RESPONSERATE_COUNTY_TRA!$B$3:$BV$377,73, FALSE)</f>
        <v>53.8</v>
      </c>
      <c r="BN110" s="188">
        <f>VLOOKUP(A110,DEC2020_RESPONSERATE_COUNTY_TRA!$B$3:$BW$377,74, FALSE)</f>
        <v>53.8</v>
      </c>
      <c r="BO110" s="188">
        <f>VLOOKUP(A110,DEC2020_RESPONSERATE_COUNTY_TRA!$B$3:$BX$377,75, FALSE)</f>
        <v>53.9</v>
      </c>
      <c r="BP110" s="188">
        <f>VLOOKUP(A110,DEC2020_RESPONSERATE_COUNTY_TRA!$B$3:$BY$377,76, FALSE)</f>
        <v>53.9</v>
      </c>
      <c r="BQ110" s="188">
        <f>VLOOKUP(A110,DEC2020_RESPONSERATE_COUNTY_TRA!$B$3:$BZ$377,77, FALSE)</f>
        <v>53.9</v>
      </c>
      <c r="BR110" s="188">
        <f>VLOOKUP(A110,DEC2020_RESPONSERATE_COUNTY_TRA!$B$3:$CA$377,78, FALSE)</f>
        <v>53.9</v>
      </c>
      <c r="BS110" s="188">
        <f>VLOOKUP(A110,DEC2020_RESPONSERATE_COUNTY_TRA!$B$3:$CB$377,79, FALSE)</f>
        <v>53.9</v>
      </c>
      <c r="BT110" s="188">
        <f>VLOOKUP(A110,DEC2020_RESPONSERATE_COUNTY_TRA!$B$3:$CC$377,80, FALSE)</f>
        <v>53.9</v>
      </c>
      <c r="BU110" s="188">
        <f>VLOOKUP(A110,DEC2020_RESPONSERATE_COUNTY_TRA!$B$3:$CD$377,81, FALSE)</f>
        <v>54</v>
      </c>
      <c r="BV110" s="188">
        <f>VLOOKUP(A110,DEC2020_RESPONSERATE_COUNTY_TRA!$B$3:$CE$377,82, FALSE)</f>
        <v>54.1</v>
      </c>
      <c r="BW110" s="188">
        <f>VLOOKUP(A110,DEC2020_RESPONSERATE_COUNTY_TRA!$B$3:$CF$377,83, FALSE)</f>
        <v>54.1</v>
      </c>
      <c r="BX110" s="188">
        <f>VLOOKUP(A110,DEC2020_RESPONSERATE_COUNTY_TRA!$B$3:$CG$377,84, FALSE)</f>
        <v>54.1</v>
      </c>
      <c r="BY110" s="188">
        <f>VLOOKUP(A110,DEC2020_RESPONSERATE_COUNTY_TRA!$B$3:$CH$377,85, FALSE)</f>
        <v>54.1</v>
      </c>
      <c r="BZ110" s="188">
        <f>VLOOKUP(A110,DEC2020_RESPONSERATE_COUNTY_TRA!$B$3:$CI$377,85, FALSE)</f>
        <v>54.1</v>
      </c>
      <c r="CA110" s="188">
        <f>VLOOKUP(A110,DEC2020_RESPONSERATE_COUNTY_TRA!$B$3:$CJ$377,86, FALSE)</f>
        <v>54.2</v>
      </c>
      <c r="CB110" s="188">
        <f>VLOOKUP(A110,DEC2020_RESPONSERATE_COUNTY_TRA!$B$3:$CK$377,87, FALSE)</f>
        <v>54.3</v>
      </c>
      <c r="CC110" s="188">
        <f t="shared" si="4"/>
        <v>0</v>
      </c>
      <c r="CD110" s="41">
        <f t="shared" si="5"/>
        <v>4</v>
      </c>
    </row>
    <row r="111" spans="1:83" ht="28.8" x14ac:dyDescent="0.3">
      <c r="A111" s="16" t="s">
        <v>569</v>
      </c>
      <c r="B111" s="16">
        <v>30029001702</v>
      </c>
      <c r="C111" s="17" t="s">
        <v>1440</v>
      </c>
      <c r="D111" s="17" t="s">
        <v>1287</v>
      </c>
      <c r="E111" s="17"/>
      <c r="F111" s="95" t="s">
        <v>1101</v>
      </c>
      <c r="G111" s="103" t="s">
        <v>1101</v>
      </c>
      <c r="H111" s="208" t="s">
        <v>1101</v>
      </c>
      <c r="I111" s="95" t="s">
        <v>1101</v>
      </c>
      <c r="J111" s="18">
        <v>18</v>
      </c>
      <c r="K111" s="18">
        <v>82</v>
      </c>
      <c r="L111" s="19">
        <f>VLOOKUP(A111,DEC2020_RESPONSERATE_COUNTY_TRA!$B$3:$I$376, 8, FALSE)</f>
        <v>25.3</v>
      </c>
      <c r="M111" s="19">
        <f>VLOOKUP(A111,DEC2020_RESPONSERATE_COUNTY_TRA!$B$3:$J$376, 9, FALSE)</f>
        <v>27.2</v>
      </c>
      <c r="N111" s="19">
        <f>VLOOKUP(A111,DEC2020_RESPONSERATE_COUNTY_TRA!$B$3:$K$376, 10, FALSE)</f>
        <v>28.8</v>
      </c>
      <c r="O111" s="19">
        <f>VLOOKUP(A111,DEC2020_RESPONSERATE_COUNTY_TRA!$B$3:$L$376, 11, FALSE)</f>
        <v>31.5</v>
      </c>
      <c r="P111" s="19">
        <f>VLOOKUP(A111,DEC2020_RESPONSERATE_COUNTY_TRA!$B$3:$M$376, 12, FALSE)</f>
        <v>35.1</v>
      </c>
      <c r="Q111" s="19">
        <f>VLOOKUP(A111,DEC2020_RESPONSERATE_COUNTY_TRA!$B$3:$N$376, 13, FALSE)</f>
        <v>35.4</v>
      </c>
      <c r="R111" s="19">
        <f>VLOOKUP(A111,DEC2020_RESPONSERATE_COUNTY_TRA!$B$3:$O$376, 14, FALSE)</f>
        <v>36</v>
      </c>
      <c r="S111" s="19">
        <f>VLOOKUP(A111,DEC2020_RESPONSERATE_COUNTY_TRA!$B$3:$P$376, 15, FALSE)</f>
        <v>36.200000000000003</v>
      </c>
      <c r="T111" s="19">
        <f>VLOOKUP(A111,DEC2020_RESPONSERATE_COUNTY_TRA!$B$3:$Q$376, 16, FALSE)</f>
        <v>36.4</v>
      </c>
      <c r="U111" s="19">
        <f>VLOOKUP(A111,DEC2020_RESPONSERATE_COUNTY_TRA!$B$3:$R$376, 17, FALSE)</f>
        <v>37.4</v>
      </c>
      <c r="V111" s="19">
        <f>VLOOKUP(A111,DEC2020_RESPONSERATE_COUNTY_TRA!$B$3:$S$376, 18, FALSE)</f>
        <v>37.799999999999997</v>
      </c>
      <c r="W111" s="19">
        <f>VLOOKUP(A111,DEC2020_RESPONSERATE_COUNTY_TRA!$B$3:$T$376, 19, FALSE)</f>
        <v>38.6</v>
      </c>
      <c r="X111" s="19">
        <f>VLOOKUP(A111,DEC2020_RESPONSERATE_COUNTY_TRA!$B$3:$U$376, 20, FALSE)</f>
        <v>39.299999999999997</v>
      </c>
      <c r="Y111" s="19">
        <f>VLOOKUP(A111,DEC2020_RESPONSERATE_COUNTY_TRA!$B$3:$V$376, 21, FALSE)</f>
        <v>39.6</v>
      </c>
      <c r="Z111" s="19">
        <f>VLOOKUP(A111,DEC2020_RESPONSERATE_COUNTY_TRA!$B$3:$W$376, 22, FALSE)</f>
        <v>40.9</v>
      </c>
      <c r="AA111" s="19">
        <f>VLOOKUP(A111,DEC2020_RESPONSERATE_COUNTY_TRA!$B$3:$X$376, 23, FALSE)</f>
        <v>41.2</v>
      </c>
      <c r="AB111" s="19">
        <f>VLOOKUP(A111,DEC2020_RESPONSERATE_COUNTY_TRA!$B$3:$Y$376, 24, FALSE)</f>
        <v>41.4</v>
      </c>
      <c r="AC111" s="19">
        <f>VLOOKUP(A111,DEC2020_RESPONSERATE_COUNTY_TRA!$B$3:$Z$376, 25, FALSE)</f>
        <v>42.8</v>
      </c>
      <c r="AD111" s="19">
        <f>VLOOKUP(A111,DEC2020_RESPONSERATE_COUNTY_TRA!$B$3:$AC$376, 26, FALSE)</f>
        <v>43.6</v>
      </c>
      <c r="AE111" s="19">
        <f>VLOOKUP(A111,DEC2020_RESPONSERATE_COUNTY_TRA!$B$3:$AD$376, 27, FALSE)</f>
        <v>43.8</v>
      </c>
      <c r="AF111" s="19">
        <f>VLOOKUP(A111,DEC2020_RESPONSERATE_COUNTY_TRA!$B$3:$AE$376, 28, FALSE)</f>
        <v>45.2</v>
      </c>
      <c r="AG111" s="19">
        <f>VLOOKUP(A111,DEC2020_RESPONSERATE_COUNTY_TRA!$B$3:$AF$376, 29, FALSE)</f>
        <v>48.2</v>
      </c>
      <c r="AH111" s="19">
        <f>VLOOKUP(A111,DEC2020_RESPONSERATE_COUNTY_TRA!$B$3:$AG$376, 30, FALSE)</f>
        <v>48.5</v>
      </c>
      <c r="AI111" s="19">
        <f>VLOOKUP(A111,DEC2020_RESPONSERATE_COUNTY_TRA!$B$3:$AF$376, 31, FALSE)</f>
        <v>48.8</v>
      </c>
      <c r="AJ111" s="19">
        <f>VLOOKUP(A111,DEC2020_RESPONSERATE_COUNTY_TRA!$B$3:$AG$376, 32, FALSE)</f>
        <v>49.5</v>
      </c>
      <c r="AK111" s="19">
        <f>VLOOKUP(A111,DEC2020_RESPONSERATE_COUNTY_TRA!$B$3:$CP$376, 33, FALSE)</f>
        <v>50</v>
      </c>
      <c r="AL111" s="19">
        <f>VLOOKUP(A111,DEC2020_RESPONSERATE_COUNTY_TRA!$B$3:$AR$376,43, FALSE)</f>
        <v>52.7</v>
      </c>
      <c r="AM111" s="19">
        <f>VLOOKUP(A111,DEC2020_RESPONSERATE_COUNTY_TRA!$B$3:$AS$376,44, FALSE)</f>
        <v>52.7</v>
      </c>
      <c r="AN111" s="19">
        <f>VLOOKUP(A111,DEC2020_RESPONSERATE_COUNTY_TRA!$B$3:$AW$376,48, FALSE)</f>
        <v>53</v>
      </c>
      <c r="AO111" s="19">
        <f>VLOOKUP(A111,DEC2020_RESPONSERATE_COUNTY_TRA!$B$3:$AX$376,49, FALSE)</f>
        <v>53.1</v>
      </c>
      <c r="AP111" s="19">
        <f>VLOOKUP(A111,DEC2020_RESPONSERATE_COUNTY_TRA!$B$3:$AY$376,49, FALSE)</f>
        <v>53.1</v>
      </c>
      <c r="AQ111" s="19">
        <f>VLOOKUP(A111,DEC2020_RESPONSERATE_COUNTY_TRA!$B$3:$AZ$376,50, FALSE)</f>
        <v>53.1</v>
      </c>
      <c r="AR111" s="19">
        <f>VLOOKUP(A111,DEC2020_RESPONSERATE_COUNTY_TRA!$B$3:$BA$376,51, FALSE)</f>
        <v>53.1</v>
      </c>
      <c r="AS111" s="19">
        <f>VLOOKUP(A111,DEC2020_RESPONSERATE_COUNTY_TRA!$B$3:$BB$376,53, FALSE)</f>
        <v>53.3</v>
      </c>
      <c r="AT111" s="19">
        <f>VLOOKUP(A111,DEC2020_RESPONSERATE_COUNTY_TRA!$B$3:$BC$376,54, FALSE)</f>
        <v>53.3</v>
      </c>
      <c r="AU111" s="19">
        <f>VLOOKUP(A111,DEC2020_RESPONSERATE_COUNTY_TRA!$B$3:$BD$376,55, FALSE)</f>
        <v>53.3</v>
      </c>
      <c r="AV111" s="19">
        <f>VLOOKUP(A111,DEC2020_RESPONSERATE_COUNTY_TRA!$B$3:$BE$376,56, FALSE)</f>
        <v>53.3</v>
      </c>
      <c r="AW111" s="19">
        <f>VLOOKUP(A111,DEC2020_RESPONSERATE_COUNTY_TRA!$B$3:$BF$376,57, FALSE)</f>
        <v>53.3</v>
      </c>
      <c r="AX111" s="19">
        <f>VLOOKUP(A111,DEC2020_RESPONSERATE_COUNTY_TRA!$B$3:$BG$376,58, FALSE)</f>
        <v>53.6</v>
      </c>
      <c r="AY111" s="19">
        <f>VLOOKUP(A111,DEC2020_RESPONSERATE_COUNTY_TRA!$B$3:$BH$376,59, FALSE)</f>
        <v>53.6</v>
      </c>
      <c r="AZ111" s="19">
        <f>VLOOKUP(A111,DEC2020_RESPONSERATE_COUNTY_TRA!$B$3:$BI$376,60, FALSE)</f>
        <v>53.7</v>
      </c>
      <c r="BA111" s="19">
        <f>VLOOKUP(A111,DEC2020_RESPONSERATE_COUNTY_TRA!$B$3:$BJ$376,61, FALSE)</f>
        <v>53.7</v>
      </c>
      <c r="BB111" s="19">
        <f>VLOOKUP(A111,DEC2020_RESPONSERATE_COUNTY_TRA!$B$3:$BK$376,62, FALSE)</f>
        <v>53.7</v>
      </c>
      <c r="BC111" s="19">
        <f>VLOOKUP(A111,DEC2020_RESPONSERATE_COUNTY_TRA!$B$3:$BL$376,63, FALSE)</f>
        <v>53.7</v>
      </c>
      <c r="BD111" s="19">
        <f>VLOOKUP(A111,DEC2020_RESPONSERATE_COUNTY_TRA!$B$3:$BM$376,64, FALSE)</f>
        <v>53.8</v>
      </c>
      <c r="BE111" s="19">
        <f>VLOOKUP(A111,DEC2020_RESPONSERATE_COUNTY_TRA!$B$3:$BN$376,65, FALSE)</f>
        <v>53.8</v>
      </c>
      <c r="BF111" s="19">
        <f>VLOOKUP(A111,DEC2020_RESPONSERATE_COUNTY_TRA!$B$3:$BO$376,66, FALSE)</f>
        <v>53.9</v>
      </c>
      <c r="BG111" s="19">
        <f>VLOOKUP(A111,DEC2020_RESPONSERATE_COUNTY_TRA!$B$3:$BP$376,67, FALSE)</f>
        <v>53.9</v>
      </c>
      <c r="BH111" s="19">
        <f>VLOOKUP(A111,DEC2020_RESPONSERATE_COUNTY_TRA!$B$3:$BQ$376,68, FALSE)</f>
        <v>54</v>
      </c>
      <c r="BI111" s="19">
        <f>VLOOKUP(A111,DEC2020_RESPONSERATE_COUNTY_TRA!$B$3:$BR$376,69, FALSE)</f>
        <v>54</v>
      </c>
      <c r="BJ111" s="19">
        <f>VLOOKUP(A111,DEC2020_RESPONSERATE_COUNTY_TRA!$B$3:$BS$376,70, FALSE)</f>
        <v>54.1</v>
      </c>
      <c r="BK111" s="19">
        <f>VLOOKUP(A111,DEC2020_RESPONSERATE_COUNTY_TRA!$B$3:$BT$376,71, FALSE)</f>
        <v>54.1</v>
      </c>
      <c r="BL111" s="19">
        <f>VLOOKUP(A111,DEC2020_RESPONSERATE_COUNTY_TRA!$B$3:$BU$377,72, FALSE)</f>
        <v>54.1</v>
      </c>
      <c r="BM111" s="19">
        <f>VLOOKUP(A111,DEC2020_RESPONSERATE_COUNTY_TRA!$B$3:$BV$377,73, FALSE)</f>
        <v>54.1</v>
      </c>
      <c r="BN111" s="19">
        <f>VLOOKUP(A111,DEC2020_RESPONSERATE_COUNTY_TRA!$B$3:$BW$377,74, FALSE)</f>
        <v>54.2</v>
      </c>
      <c r="BO111" s="19">
        <f>VLOOKUP(A111,DEC2020_RESPONSERATE_COUNTY_TRA!$B$3:$BX$377,75, FALSE)</f>
        <v>54.2</v>
      </c>
      <c r="BP111" s="19">
        <f>VLOOKUP(A111,DEC2020_RESPONSERATE_COUNTY_TRA!$B$3:$BY$377,76, FALSE)</f>
        <v>54.3</v>
      </c>
      <c r="BQ111" s="19">
        <f>VLOOKUP(A111,DEC2020_RESPONSERATE_COUNTY_TRA!$B$3:$BZ$377,77, FALSE)</f>
        <v>54.3</v>
      </c>
      <c r="BR111" s="19">
        <f>VLOOKUP(A111,DEC2020_RESPONSERATE_COUNTY_TRA!$B$3:$CA$377,78, FALSE)</f>
        <v>54.3</v>
      </c>
      <c r="BS111" s="19">
        <f>VLOOKUP(A111,DEC2020_RESPONSERATE_COUNTY_TRA!$B$3:$CB$377,79, FALSE)</f>
        <v>54.3</v>
      </c>
      <c r="BT111" s="19">
        <f>VLOOKUP(A111,DEC2020_RESPONSERATE_COUNTY_TRA!$B$3:$CC$377,80, FALSE)</f>
        <v>54.4</v>
      </c>
      <c r="BU111" s="19">
        <f>VLOOKUP(A111,DEC2020_RESPONSERATE_COUNTY_TRA!$B$3:$CD$377,81, FALSE)</f>
        <v>54.4</v>
      </c>
      <c r="BV111" s="19">
        <f>VLOOKUP(A111,DEC2020_RESPONSERATE_COUNTY_TRA!$B$3:$CE$377,82, FALSE)</f>
        <v>54.5</v>
      </c>
      <c r="BW111" s="19">
        <f>VLOOKUP(A111,DEC2020_RESPONSERATE_COUNTY_TRA!$B$3:$CF$377,83, FALSE)</f>
        <v>54.6</v>
      </c>
      <c r="BX111" s="19">
        <f>VLOOKUP(A111,DEC2020_RESPONSERATE_COUNTY_TRA!$B$3:$CG$377,84, FALSE)</f>
        <v>54.7</v>
      </c>
      <c r="BY111" s="19">
        <f>VLOOKUP(A111,DEC2020_RESPONSERATE_COUNTY_TRA!$B$3:$CH$377,85, FALSE)</f>
        <v>54.8</v>
      </c>
      <c r="BZ111" s="19">
        <f>VLOOKUP(A111,DEC2020_RESPONSERATE_COUNTY_TRA!$B$3:$CI$377,85, FALSE)</f>
        <v>54.8</v>
      </c>
      <c r="CA111" s="19">
        <f>VLOOKUP(A111,DEC2020_RESPONSERATE_COUNTY_TRA!$B$3:$CJ$377,86, FALSE)</f>
        <v>54.9</v>
      </c>
      <c r="CB111" s="19">
        <f>VLOOKUP(A111,DEC2020_RESPONSERATE_COUNTY_TRA!$B$3:$CK$377,87, FALSE)</f>
        <v>55</v>
      </c>
      <c r="CC111" s="19">
        <f t="shared" si="4"/>
        <v>0</v>
      </c>
      <c r="CD111" s="41">
        <f t="shared" si="5"/>
        <v>4</v>
      </c>
    </row>
    <row r="112" spans="1:83" ht="29.4" thickBot="1" x14ac:dyDescent="0.35">
      <c r="A112" s="21" t="s">
        <v>289</v>
      </c>
      <c r="B112" s="21">
        <v>30029001703</v>
      </c>
      <c r="C112" s="22" t="s">
        <v>950</v>
      </c>
      <c r="D112" s="22" t="s">
        <v>1292</v>
      </c>
      <c r="E112" s="22"/>
      <c r="F112" s="96" t="s">
        <v>1101</v>
      </c>
      <c r="G112" s="104" t="s">
        <v>1101</v>
      </c>
      <c r="H112" s="215" t="s">
        <v>1101</v>
      </c>
      <c r="I112" s="96" t="s">
        <v>1101</v>
      </c>
      <c r="J112" s="23">
        <v>18</v>
      </c>
      <c r="K112" s="23">
        <v>82</v>
      </c>
      <c r="L112" s="24">
        <f>VLOOKUP(A112,DEC2020_RESPONSERATE_COUNTY_TRA!$B$3:$I$376, 8, FALSE)</f>
        <v>12.3</v>
      </c>
      <c r="M112" s="24">
        <f>VLOOKUP(A112,DEC2020_RESPONSERATE_COUNTY_TRA!$B$3:$J$376, 9, FALSE)</f>
        <v>13.2</v>
      </c>
      <c r="N112" s="24">
        <f>VLOOKUP(A112,DEC2020_RESPONSERATE_COUNTY_TRA!$B$3:$K$376, 10, FALSE)</f>
        <v>14.2</v>
      </c>
      <c r="O112" s="24">
        <f>VLOOKUP(A112,DEC2020_RESPONSERATE_COUNTY_TRA!$B$3:$L$376, 11, FALSE)</f>
        <v>15.7</v>
      </c>
      <c r="P112" s="24">
        <f>VLOOKUP(A112,DEC2020_RESPONSERATE_COUNTY_TRA!$B$3:$M$376, 12, FALSE)</f>
        <v>17.600000000000001</v>
      </c>
      <c r="Q112" s="24">
        <f>VLOOKUP(A112,DEC2020_RESPONSERATE_COUNTY_TRA!$B$3:$N$376, 13, FALSE)</f>
        <v>18</v>
      </c>
      <c r="R112" s="24">
        <f>VLOOKUP(A112,DEC2020_RESPONSERATE_COUNTY_TRA!$B$3:$O$376, 14, FALSE)</f>
        <v>18.399999999999999</v>
      </c>
      <c r="S112" s="24">
        <f>VLOOKUP(A112,DEC2020_RESPONSERATE_COUNTY_TRA!$B$3:$P$376, 15, FALSE)</f>
        <v>19</v>
      </c>
      <c r="T112" s="24">
        <f>VLOOKUP(A112,DEC2020_RESPONSERATE_COUNTY_TRA!$B$3:$Q$376, 16, FALSE)</f>
        <v>19.399999999999999</v>
      </c>
      <c r="U112" s="24">
        <f>VLOOKUP(A112,DEC2020_RESPONSERATE_COUNTY_TRA!$B$3:$R$376, 17, FALSE)</f>
        <v>19.899999999999999</v>
      </c>
      <c r="V112" s="24">
        <f>VLOOKUP(A112,DEC2020_RESPONSERATE_COUNTY_TRA!$B$3:$S$376, 18, FALSE)</f>
        <v>20.100000000000001</v>
      </c>
      <c r="W112" s="24">
        <f>VLOOKUP(A112,DEC2020_RESPONSERATE_COUNTY_TRA!$B$3:$T$376, 19, FALSE)</f>
        <v>20.2</v>
      </c>
      <c r="X112" s="24">
        <f>VLOOKUP(A112,DEC2020_RESPONSERATE_COUNTY_TRA!$B$3:$U$376, 20, FALSE)</f>
        <v>20.5</v>
      </c>
      <c r="Y112" s="24">
        <f>VLOOKUP(A112,DEC2020_RESPONSERATE_COUNTY_TRA!$B$3:$V$376, 21, FALSE)</f>
        <v>20.8</v>
      </c>
      <c r="Z112" s="24">
        <f>VLOOKUP(A112,DEC2020_RESPONSERATE_COUNTY_TRA!$B$3:$W$376, 22, FALSE)</f>
        <v>21.2</v>
      </c>
      <c r="AA112" s="24">
        <f>VLOOKUP(A112,DEC2020_RESPONSERATE_COUNTY_TRA!$B$3:$X$376, 23, FALSE)</f>
        <v>21.3</v>
      </c>
      <c r="AB112" s="24">
        <f>VLOOKUP(A112,DEC2020_RESPONSERATE_COUNTY_TRA!$B$3:$Y$376, 24, FALSE)</f>
        <v>21.3</v>
      </c>
      <c r="AC112" s="24">
        <f>VLOOKUP(A112,DEC2020_RESPONSERATE_COUNTY_TRA!$B$3:$Z$376, 25, FALSE)</f>
        <v>21.9</v>
      </c>
      <c r="AD112" s="24">
        <f>VLOOKUP(A112,DEC2020_RESPONSERATE_COUNTY_TRA!$B$3:$AC$376, 26, FALSE)</f>
        <v>22.3</v>
      </c>
      <c r="AE112" s="24">
        <f>VLOOKUP(A112,DEC2020_RESPONSERATE_COUNTY_TRA!$B$3:$AD$376, 27, FALSE)</f>
        <v>22.4</v>
      </c>
      <c r="AF112" s="24">
        <f>VLOOKUP(A112,DEC2020_RESPONSERATE_COUNTY_TRA!$B$3:$AE$376, 28, FALSE)</f>
        <v>23.2</v>
      </c>
      <c r="AG112" s="24">
        <f>VLOOKUP(A112,DEC2020_RESPONSERATE_COUNTY_TRA!$B$3:$AF$376, 29, FALSE)</f>
        <v>24.6</v>
      </c>
      <c r="AH112" s="24">
        <f>VLOOKUP(A112,DEC2020_RESPONSERATE_COUNTY_TRA!$B$3:$AG$376, 30, FALSE)</f>
        <v>24.6</v>
      </c>
      <c r="AI112" s="24">
        <f>VLOOKUP(A112,DEC2020_RESPONSERATE_COUNTY_TRA!$B$3:$AF$376, 31, FALSE)</f>
        <v>24.7</v>
      </c>
      <c r="AJ112" s="24">
        <f>VLOOKUP(A112,DEC2020_RESPONSERATE_COUNTY_TRA!$B$3:$AG$376, 32, FALSE)</f>
        <v>24.8</v>
      </c>
      <c r="AK112" s="24">
        <f>VLOOKUP(A112,DEC2020_RESPONSERATE_COUNTY_TRA!$B$3:$CP$376, 33, FALSE)</f>
        <v>25</v>
      </c>
      <c r="AL112" s="24">
        <f>VLOOKUP(A112,DEC2020_RESPONSERATE_COUNTY_TRA!$B$3:$AR$376,43, FALSE)</f>
        <v>25.9</v>
      </c>
      <c r="AM112" s="24">
        <f>VLOOKUP(A112,DEC2020_RESPONSERATE_COUNTY_TRA!$B$3:$AS$376,44, FALSE)</f>
        <v>25.9</v>
      </c>
      <c r="AN112" s="24">
        <f>VLOOKUP(A112,DEC2020_RESPONSERATE_COUNTY_TRA!$B$3:$AW$376,48, FALSE)</f>
        <v>25.9</v>
      </c>
      <c r="AO112" s="24">
        <f>VLOOKUP(A112,DEC2020_RESPONSERATE_COUNTY_TRA!$B$3:$AX$376,49, FALSE)</f>
        <v>25.9</v>
      </c>
      <c r="AP112" s="24">
        <f>VLOOKUP(A112,DEC2020_RESPONSERATE_COUNTY_TRA!$B$3:$AY$376,49, FALSE)</f>
        <v>25.9</v>
      </c>
      <c r="AQ112" s="24">
        <f>VLOOKUP(A112,DEC2020_RESPONSERATE_COUNTY_TRA!$B$3:$AZ$376,50, FALSE)</f>
        <v>26</v>
      </c>
      <c r="AR112" s="24">
        <f>VLOOKUP(A112,DEC2020_RESPONSERATE_COUNTY_TRA!$B$3:$BA$376,51, FALSE)</f>
        <v>26</v>
      </c>
      <c r="AS112" s="24">
        <f>VLOOKUP(A112,DEC2020_RESPONSERATE_COUNTY_TRA!$B$3:$BB$376,53, FALSE)</f>
        <v>26.2</v>
      </c>
      <c r="AT112" s="24">
        <f>VLOOKUP(A112,DEC2020_RESPONSERATE_COUNTY_TRA!$B$3:$BC$376,54, FALSE)</f>
        <v>26.2</v>
      </c>
      <c r="AU112" s="24">
        <f>VLOOKUP(A112,DEC2020_RESPONSERATE_COUNTY_TRA!$B$3:$BD$376,55, FALSE)</f>
        <v>26.2</v>
      </c>
      <c r="AV112" s="24">
        <f>VLOOKUP(A112,DEC2020_RESPONSERATE_COUNTY_TRA!$B$3:$BE$376,56, FALSE)</f>
        <v>26.2</v>
      </c>
      <c r="AW112" s="24">
        <f>VLOOKUP(A112,DEC2020_RESPONSERATE_COUNTY_TRA!$B$3:$BF$376,57, FALSE)</f>
        <v>26.2</v>
      </c>
      <c r="AX112" s="24">
        <f>VLOOKUP(A112,DEC2020_RESPONSERATE_COUNTY_TRA!$B$3:$BG$376,58, FALSE)</f>
        <v>30.3</v>
      </c>
      <c r="AY112" s="24">
        <f>VLOOKUP(A112,DEC2020_RESPONSERATE_COUNTY_TRA!$B$3:$BH$376,59, FALSE)</f>
        <v>30.3</v>
      </c>
      <c r="AZ112" s="24">
        <f>VLOOKUP(A112,DEC2020_RESPONSERATE_COUNTY_TRA!$B$3:$BI$376,60, FALSE)</f>
        <v>30.3</v>
      </c>
      <c r="BA112" s="24">
        <f>VLOOKUP(A112,DEC2020_RESPONSERATE_COUNTY_TRA!$B$3:$BJ$376,61, FALSE)</f>
        <v>30.3</v>
      </c>
      <c r="BB112" s="24">
        <f>VLOOKUP(A112,DEC2020_RESPONSERATE_COUNTY_TRA!$B$3:$BK$376,62, FALSE)</f>
        <v>30.4</v>
      </c>
      <c r="BC112" s="24">
        <f>VLOOKUP(A112,DEC2020_RESPONSERATE_COUNTY_TRA!$B$3:$BL$376,63, FALSE)</f>
        <v>30.5</v>
      </c>
      <c r="BD112" s="24">
        <f>VLOOKUP(A112,DEC2020_RESPONSERATE_COUNTY_TRA!$B$3:$BM$376,64, FALSE)</f>
        <v>30.5</v>
      </c>
      <c r="BE112" s="24">
        <f>VLOOKUP(A112,DEC2020_RESPONSERATE_COUNTY_TRA!$B$3:$BN$376,65, FALSE)</f>
        <v>30.6</v>
      </c>
      <c r="BF112" s="24">
        <f>VLOOKUP(A112,DEC2020_RESPONSERATE_COUNTY_TRA!$B$3:$BO$376,66, FALSE)</f>
        <v>30.7</v>
      </c>
      <c r="BG112" s="24">
        <f>VLOOKUP(A112,DEC2020_RESPONSERATE_COUNTY_TRA!$B$3:$BP$376,67, FALSE)</f>
        <v>30.7</v>
      </c>
      <c r="BH112" s="24">
        <f>VLOOKUP(A112,DEC2020_RESPONSERATE_COUNTY_TRA!$B$3:$BQ$376,68, FALSE)</f>
        <v>30.7</v>
      </c>
      <c r="BI112" s="24">
        <f>VLOOKUP(A112,DEC2020_RESPONSERATE_COUNTY_TRA!$B$3:$BR$376,69, FALSE)</f>
        <v>30.7</v>
      </c>
      <c r="BJ112" s="24">
        <f>VLOOKUP(A112,DEC2020_RESPONSERATE_COUNTY_TRA!$B$3:$BS$376,70, FALSE)</f>
        <v>30.8</v>
      </c>
      <c r="BK112" s="24">
        <f>VLOOKUP(A112,DEC2020_RESPONSERATE_COUNTY_TRA!$B$3:$BT$376,71, FALSE)</f>
        <v>30.8</v>
      </c>
      <c r="BL112" s="24">
        <f>VLOOKUP(A112,DEC2020_RESPONSERATE_COUNTY_TRA!$B$3:$BU$377,72, FALSE)</f>
        <v>30.8</v>
      </c>
      <c r="BM112" s="24">
        <f>VLOOKUP(A112,DEC2020_RESPONSERATE_COUNTY_TRA!$B$3:$BV$377,73, FALSE)</f>
        <v>30.8</v>
      </c>
      <c r="BN112" s="24">
        <f>VLOOKUP(A112,DEC2020_RESPONSERATE_COUNTY_TRA!$B$3:$BW$377,74, FALSE)</f>
        <v>30.8</v>
      </c>
      <c r="BO112" s="24">
        <f>VLOOKUP(A112,DEC2020_RESPONSERATE_COUNTY_TRA!$B$3:$BX$377,75, FALSE)</f>
        <v>30.8</v>
      </c>
      <c r="BP112" s="24">
        <f>VLOOKUP(A112,DEC2020_RESPONSERATE_COUNTY_TRA!$B$3:$BY$377,76, FALSE)</f>
        <v>30.9</v>
      </c>
      <c r="BQ112" s="24">
        <f>VLOOKUP(A112,DEC2020_RESPONSERATE_COUNTY_TRA!$B$3:$BZ$377,77, FALSE)</f>
        <v>30.9</v>
      </c>
      <c r="BR112" s="24">
        <f>VLOOKUP(A112,DEC2020_RESPONSERATE_COUNTY_TRA!$B$3:$CA$377,78, FALSE)</f>
        <v>31</v>
      </c>
      <c r="BS112" s="24">
        <f>VLOOKUP(A112,DEC2020_RESPONSERATE_COUNTY_TRA!$B$3:$CB$377,79, FALSE)</f>
        <v>31.1</v>
      </c>
      <c r="BT112" s="24">
        <f>VLOOKUP(A112,DEC2020_RESPONSERATE_COUNTY_TRA!$B$3:$CC$377,80, FALSE)</f>
        <v>31.2</v>
      </c>
      <c r="BU112" s="24">
        <f>VLOOKUP(A112,DEC2020_RESPONSERATE_COUNTY_TRA!$B$3:$CD$377,81, FALSE)</f>
        <v>31.2</v>
      </c>
      <c r="BV112" s="24">
        <f>VLOOKUP(A112,DEC2020_RESPONSERATE_COUNTY_TRA!$B$3:$CE$377,82, FALSE)</f>
        <v>31.6</v>
      </c>
      <c r="BW112" s="24">
        <f>VLOOKUP(A112,DEC2020_RESPONSERATE_COUNTY_TRA!$B$3:$CF$377,83, FALSE)</f>
        <v>31.6</v>
      </c>
      <c r="BX112" s="24">
        <f>VLOOKUP(A112,DEC2020_RESPONSERATE_COUNTY_TRA!$B$3:$CG$377,84, FALSE)</f>
        <v>31.6</v>
      </c>
      <c r="BY112" s="24">
        <f>VLOOKUP(A112,DEC2020_RESPONSERATE_COUNTY_TRA!$B$3:$CH$377,85, FALSE)</f>
        <v>31.7</v>
      </c>
      <c r="BZ112" s="24">
        <f>VLOOKUP(A112,DEC2020_RESPONSERATE_COUNTY_TRA!$B$3:$CI$377,85, FALSE)</f>
        <v>31.7</v>
      </c>
      <c r="CA112" s="24">
        <f>VLOOKUP(A112,DEC2020_RESPONSERATE_COUNTY_TRA!$B$3:$CJ$377,86, FALSE)</f>
        <v>31.8</v>
      </c>
      <c r="CB112" s="24">
        <f>VLOOKUP(A112,DEC2020_RESPONSERATE_COUNTY_TRA!$B$3:$CK$377,87, FALSE)</f>
        <v>31.8</v>
      </c>
      <c r="CC112" s="24">
        <f t="shared" si="4"/>
        <v>0</v>
      </c>
      <c r="CD112" s="42">
        <f t="shared" si="5"/>
        <v>2</v>
      </c>
      <c r="CE112" s="45" t="s">
        <v>836</v>
      </c>
    </row>
    <row r="113" spans="1:82" ht="18" x14ac:dyDescent="0.35">
      <c r="A113" s="20" t="s">
        <v>33</v>
      </c>
      <c r="B113" s="5"/>
      <c r="C113" s="181" t="s">
        <v>33</v>
      </c>
      <c r="F113" s="180">
        <v>47976</v>
      </c>
      <c r="G113" s="199">
        <v>6.6613067227884321E-2</v>
      </c>
      <c r="I113" s="192">
        <v>33.5</v>
      </c>
      <c r="J113" s="91" t="s">
        <v>835</v>
      </c>
      <c r="K113" s="91" t="s">
        <v>835</v>
      </c>
      <c r="L113">
        <f>VLOOKUP(A113,DEC2020_RESPONSERATE_COUNTY_TRA!$B$3:$I$376, 8, FALSE)</f>
        <v>32.200000000000003</v>
      </c>
      <c r="M113">
        <f>VLOOKUP(A113,DEC2020_RESPONSERATE_COUNTY_TRA!$B$3:$J$376, 9, FALSE)</f>
        <v>34</v>
      </c>
      <c r="N113">
        <f>VLOOKUP(A113,DEC2020_RESPONSERATE_COUNTY_TRA!$B$3:$K$376, 10, FALSE)</f>
        <v>36</v>
      </c>
      <c r="O113">
        <f>VLOOKUP(A113,DEC2020_RESPONSERATE_COUNTY_TRA!$B$3:$L$376, 11, FALSE)</f>
        <v>38.700000000000003</v>
      </c>
      <c r="P113">
        <f>VLOOKUP(A113,DEC2020_RESPONSERATE_COUNTY_TRA!$B$3:$M$376, 12, FALSE)</f>
        <v>42.9</v>
      </c>
      <c r="Q113" s="61">
        <f>VLOOKUP(A113,DEC2020_RESPONSERATE_COUNTY_TRA!$B$3:$N$376, 13, FALSE)</f>
        <v>43.7</v>
      </c>
      <c r="R113">
        <f>VLOOKUP(A113,DEC2020_RESPONSERATE_COUNTY_TRA!$B$3:$O$376, 14, FALSE)</f>
        <v>44.7</v>
      </c>
      <c r="S113">
        <f>VLOOKUP(A113,DEC2020_RESPONSERATE_COUNTY_TRA!$B$3:$P$376, 15, FALSE)</f>
        <v>45.3</v>
      </c>
      <c r="T113">
        <f>VLOOKUP(A113,DEC2020_RESPONSERATE_COUNTY_TRA!$B$3:$Q$376, 16, FALSE)</f>
        <v>45.9</v>
      </c>
      <c r="U113" s="61">
        <f>VLOOKUP(A113,DEC2020_RESPONSERATE_COUNTY_TRA!$B$3:$R$376, 17, FALSE)</f>
        <v>47.2</v>
      </c>
      <c r="V113" s="61">
        <f>VLOOKUP(A113,DEC2020_RESPONSERATE_COUNTY_TRA!$B$3:$S$376, 18, FALSE)</f>
        <v>47.7</v>
      </c>
      <c r="W113" s="61">
        <f>VLOOKUP(A113,DEC2020_RESPONSERATE_COUNTY_TRA!$B$3:$T$376, 19, FALSE)</f>
        <v>48.3</v>
      </c>
      <c r="X113" s="61">
        <f>VLOOKUP(A113,DEC2020_RESPONSERATE_COUNTY_TRA!$B$3:$U$376, 20, FALSE)</f>
        <v>49</v>
      </c>
      <c r="Y113" s="61">
        <f>VLOOKUP(A113,DEC2020_RESPONSERATE_COUNTY_TRA!$B$3:$V$376, 21, FALSE)</f>
        <v>49.6</v>
      </c>
      <c r="Z113" s="61">
        <f>VLOOKUP(A113,DEC2020_RESPONSERATE_COUNTY_TRA!$B$3:$W$376, 22, FALSE)</f>
        <v>50.6</v>
      </c>
      <c r="AA113" s="61">
        <f>VLOOKUP(A113,DEC2020_RESPONSERATE_COUNTY_TRA!$B$3:$X$376, 23, FALSE)</f>
        <v>50.8</v>
      </c>
      <c r="AB113" s="61">
        <f>VLOOKUP(A113,DEC2020_RESPONSERATE_COUNTY_TRA!$B$3:$Y$376, 24, FALSE)</f>
        <v>51.1</v>
      </c>
      <c r="AC113" s="61">
        <f>VLOOKUP(A113,DEC2020_RESPONSERATE_COUNTY_TRA!$B$3:$Z$376, 25, FALSE)</f>
        <v>53.2</v>
      </c>
      <c r="AD113" s="61">
        <f>VLOOKUP(A113,DEC2020_RESPONSERATE_COUNTY_TRA!$B$3:$AC$376, 26, FALSE)</f>
        <v>53.5</v>
      </c>
      <c r="AE113" s="188">
        <f>VLOOKUP(A113,DEC2020_RESPONSERATE_COUNTY_TRA!$B$3:$AD$376, 27, FALSE)</f>
        <v>53.8</v>
      </c>
      <c r="AF113" s="188">
        <f>VLOOKUP(A113,DEC2020_RESPONSERATE_COUNTY_TRA!$B$3:$AE$376, 28, FALSE)</f>
        <v>54.5</v>
      </c>
      <c r="AG113" s="188">
        <f>VLOOKUP(A113,DEC2020_RESPONSERATE_COUNTY_TRA!$B$3:$AF$376, 29, FALSE)</f>
        <v>56.1</v>
      </c>
      <c r="AH113" s="188">
        <f>VLOOKUP(A113,DEC2020_RESPONSERATE_COUNTY_TRA!$B$3:$AG$376, 30, FALSE)</f>
        <v>56.3</v>
      </c>
      <c r="AI113" s="188">
        <f>VLOOKUP(A113,DEC2020_RESPONSERATE_COUNTY_TRA!$B$3:$AF$376, 31, FALSE)</f>
        <v>56.6</v>
      </c>
      <c r="AJ113" s="188">
        <f>VLOOKUP(A113,DEC2020_RESPONSERATE_COUNTY_TRA!$B$3:$AG$376, 32, FALSE)</f>
        <v>57</v>
      </c>
      <c r="AK113" s="188">
        <f>VLOOKUP(A113,DEC2020_RESPONSERATE_COUNTY_TRA!$B$3:$CP$376, 33, FALSE)</f>
        <v>57.3</v>
      </c>
      <c r="AL113" s="188">
        <f>VLOOKUP(A113,DEC2020_RESPONSERATE_COUNTY_TRA!$B$3:$AR$376,43, FALSE)</f>
        <v>59.3</v>
      </c>
      <c r="AM113" s="188">
        <f>VLOOKUP(A113,DEC2020_RESPONSERATE_COUNTY_TRA!$B$3:$AS$376,44, FALSE)</f>
        <v>59.4</v>
      </c>
      <c r="AN113" s="188">
        <f>VLOOKUP(A113,DEC2020_RESPONSERATE_COUNTY_TRA!$B$3:$AW$376,48, FALSE)</f>
        <v>59.7</v>
      </c>
      <c r="AO113" s="188">
        <f>VLOOKUP(A113,DEC2020_RESPONSERATE_COUNTY_TRA!$B$3:$AX$376,49, FALSE)</f>
        <v>59.7</v>
      </c>
      <c r="AP113" s="188">
        <f>VLOOKUP(A113,DEC2020_RESPONSERATE_COUNTY_TRA!$B$3:$AY$376,49, FALSE)</f>
        <v>59.7</v>
      </c>
      <c r="AQ113" s="188">
        <f>VLOOKUP(A113,DEC2020_RESPONSERATE_COUNTY_TRA!$B$3:$AZ$376,50, FALSE)</f>
        <v>59.8</v>
      </c>
      <c r="AR113" s="188">
        <f>VLOOKUP(A113,DEC2020_RESPONSERATE_COUNTY_TRA!$B$3:$BA$376,51, FALSE)</f>
        <v>59.8</v>
      </c>
      <c r="AS113" s="188">
        <f>VLOOKUP(A113,DEC2020_RESPONSERATE_COUNTY_TRA!$B$3:$BB$376,53, FALSE)</f>
        <v>60</v>
      </c>
      <c r="AT113" s="188">
        <f>VLOOKUP(A113,DEC2020_RESPONSERATE_COUNTY_TRA!$B$3:$BC$376,54, FALSE)</f>
        <v>60</v>
      </c>
      <c r="AU113" s="188">
        <f>VLOOKUP(A113,DEC2020_RESPONSERATE_COUNTY_TRA!$B$3:$BD$376,55, FALSE)</f>
        <v>60.1</v>
      </c>
      <c r="AV113" s="188">
        <f>VLOOKUP(A113,DEC2020_RESPONSERATE_COUNTY_TRA!$B$3:$BE$376,56, FALSE)</f>
        <v>60.1</v>
      </c>
      <c r="AW113" s="188">
        <f>VLOOKUP(A113,DEC2020_RESPONSERATE_COUNTY_TRA!$B$3:$BF$376,57, FALSE)</f>
        <v>60.1</v>
      </c>
      <c r="AX113" s="188">
        <f>VLOOKUP(A113,DEC2020_RESPONSERATE_COUNTY_TRA!$B$3:$BG$376,58, FALSE)</f>
        <v>61.8</v>
      </c>
      <c r="AY113" s="188">
        <f>VLOOKUP(A113,DEC2020_RESPONSERATE_COUNTY_TRA!$B$3:$BH$376,59, FALSE)</f>
        <v>61.9</v>
      </c>
      <c r="AZ113" s="188">
        <f>VLOOKUP(A113,DEC2020_RESPONSERATE_COUNTY_TRA!$B$3:$BI$376,60, FALSE)</f>
        <v>61.9</v>
      </c>
      <c r="BA113" s="188">
        <f>VLOOKUP(A113,DEC2020_RESPONSERATE_COUNTY_TRA!$B$3:$BJ$376,61, FALSE)</f>
        <v>62</v>
      </c>
      <c r="BB113" s="188">
        <f>VLOOKUP(A113,DEC2020_RESPONSERATE_COUNTY_TRA!$B$3:$BK$376,62, FALSE)</f>
        <v>62</v>
      </c>
      <c r="BC113" s="188">
        <f>VLOOKUP(A113,DEC2020_RESPONSERATE_COUNTY_TRA!$B$3:$BL$376,63, FALSE)</f>
        <v>62.1</v>
      </c>
      <c r="BD113" s="188">
        <f>VLOOKUP(A113,DEC2020_RESPONSERATE_COUNTY_TRA!$B$3:$BM$376,64, FALSE)</f>
        <v>62.1</v>
      </c>
      <c r="BE113" s="188">
        <f>VLOOKUP(A113,DEC2020_RESPONSERATE_COUNTY_TRA!$B$3:$BN$376,65, FALSE)</f>
        <v>62.2</v>
      </c>
      <c r="BF113" s="188">
        <f>VLOOKUP(A113,DEC2020_RESPONSERATE_COUNTY_TRA!$B$3:$BO$376,66, FALSE)</f>
        <v>62.2</v>
      </c>
      <c r="BG113" s="188">
        <f>VLOOKUP(A113,DEC2020_RESPONSERATE_COUNTY_TRA!$B$3:$BP$376,67, FALSE)</f>
        <v>62.2</v>
      </c>
      <c r="BH113" s="188">
        <f>VLOOKUP(A113,DEC2020_RESPONSERATE_COUNTY_TRA!$B$3:$BQ$376,68, FALSE)</f>
        <v>62.3</v>
      </c>
      <c r="BI113" s="188">
        <f>VLOOKUP(A113,DEC2020_RESPONSERATE_COUNTY_TRA!$B$3:$BR$376,69, FALSE)</f>
        <v>62.3</v>
      </c>
      <c r="BJ113" s="188">
        <f>VLOOKUP(A113,DEC2020_RESPONSERATE_COUNTY_TRA!$B$3:$BS$376,70, FALSE)</f>
        <v>62.3</v>
      </c>
      <c r="BK113" s="188">
        <f>VLOOKUP(A113,DEC2020_RESPONSERATE_COUNTY_TRA!$B$3:$BT$376,71, FALSE)</f>
        <v>62.4</v>
      </c>
      <c r="BL113" s="188">
        <f>VLOOKUP(A113,DEC2020_RESPONSERATE_COUNTY_TRA!$B$3:$BU$377,72, FALSE)</f>
        <v>62.4</v>
      </c>
      <c r="BM113" s="188">
        <f>VLOOKUP(A113,DEC2020_RESPONSERATE_COUNTY_TRA!$B$3:$BV$377,73, FALSE)</f>
        <v>62.5</v>
      </c>
      <c r="BN113" s="188">
        <f>VLOOKUP(A113,DEC2020_RESPONSERATE_COUNTY_TRA!$B$3:$BW$377,74, FALSE)</f>
        <v>62.5</v>
      </c>
      <c r="BO113" s="188">
        <f>VLOOKUP(A113,DEC2020_RESPONSERATE_COUNTY_TRA!$B$3:$BX$377,75, FALSE)</f>
        <v>62.5</v>
      </c>
      <c r="BP113" s="188">
        <f>VLOOKUP(A113,DEC2020_RESPONSERATE_COUNTY_TRA!$B$3:$BY$377,76, FALSE)</f>
        <v>62.6</v>
      </c>
      <c r="BQ113" s="188">
        <f>VLOOKUP(A113,DEC2020_RESPONSERATE_COUNTY_TRA!$B$3:$BZ$377,77, FALSE)</f>
        <v>62.6</v>
      </c>
      <c r="BR113" s="188">
        <f>VLOOKUP(A113,DEC2020_RESPONSERATE_COUNTY_TRA!$B$3:$CA$377,78, FALSE)</f>
        <v>62.6</v>
      </c>
      <c r="BS113" s="188">
        <f>VLOOKUP(A113,DEC2020_RESPONSERATE_COUNTY_TRA!$B$3:$CB$377,79, FALSE)</f>
        <v>62.6</v>
      </c>
      <c r="BT113" s="188">
        <f>VLOOKUP(A113,DEC2020_RESPONSERATE_COUNTY_TRA!$B$3:$CC$377,80, FALSE)</f>
        <v>62.7</v>
      </c>
      <c r="BU113" s="188">
        <f>VLOOKUP(A113,DEC2020_RESPONSERATE_COUNTY_TRA!$B$3:$CD$377,81, FALSE)</f>
        <v>62.7</v>
      </c>
      <c r="BV113" s="188">
        <f>VLOOKUP(A113,DEC2020_RESPONSERATE_COUNTY_TRA!$B$3:$CE$377,82, FALSE)</f>
        <v>62.8</v>
      </c>
      <c r="BW113" s="188">
        <f>VLOOKUP(A113,DEC2020_RESPONSERATE_COUNTY_TRA!$B$3:$CF$377,83, FALSE)</f>
        <v>62.8</v>
      </c>
      <c r="BX113" s="188">
        <f>VLOOKUP(A113,DEC2020_RESPONSERATE_COUNTY_TRA!$B$3:$CG$377,84, FALSE)</f>
        <v>62.8</v>
      </c>
      <c r="BY113" s="188">
        <f>VLOOKUP(A113,DEC2020_RESPONSERATE_COUNTY_TRA!$B$3:$CH$377,85, FALSE)</f>
        <v>62.9</v>
      </c>
      <c r="BZ113" s="188">
        <f>VLOOKUP(A113,DEC2020_RESPONSERATE_COUNTY_TRA!$B$3:$CI$377,85, FALSE)</f>
        <v>62.9</v>
      </c>
      <c r="CA113" s="188">
        <f>VLOOKUP(A113,DEC2020_RESPONSERATE_COUNTY_TRA!$B$3:$CJ$377,86, FALSE)</f>
        <v>63.1</v>
      </c>
      <c r="CB113" s="188">
        <f>VLOOKUP(A113,DEC2020_RESPONSERATE_COUNTY_TRA!$B$3:$CK$377,87, FALSE)</f>
        <v>63.1</v>
      </c>
      <c r="CC113" s="188">
        <f t="shared" si="4"/>
        <v>0</v>
      </c>
      <c r="CD113" s="41">
        <f t="shared" si="5"/>
        <v>5</v>
      </c>
    </row>
    <row r="114" spans="1:82" ht="28.8" x14ac:dyDescent="0.3">
      <c r="A114" s="16" t="s">
        <v>571</v>
      </c>
      <c r="B114" s="16">
        <v>30031000101</v>
      </c>
      <c r="C114" s="17" t="s">
        <v>1162</v>
      </c>
      <c r="D114" s="17" t="s">
        <v>1293</v>
      </c>
      <c r="E114" s="17"/>
      <c r="F114" s="95">
        <v>2280</v>
      </c>
      <c r="G114" s="103">
        <v>3.4228541337546076E-2</v>
      </c>
      <c r="H114" s="205">
        <v>1.195840554592721E-2</v>
      </c>
      <c r="I114" s="193">
        <v>40.9</v>
      </c>
      <c r="J114" s="18">
        <v>0.6</v>
      </c>
      <c r="K114" s="18">
        <f>100-J114</f>
        <v>99.4</v>
      </c>
      <c r="L114" s="19">
        <f>VLOOKUP(A114,DEC2020_RESPONSERATE_COUNTY_TRA!$B$3:$I$376, 8, FALSE)</f>
        <v>40.9</v>
      </c>
      <c r="M114" s="19">
        <f>VLOOKUP(A114,DEC2020_RESPONSERATE_COUNTY_TRA!$B$3:$J$376, 9, FALSE)</f>
        <v>42.7</v>
      </c>
      <c r="N114" s="19">
        <f>VLOOKUP(A114,DEC2020_RESPONSERATE_COUNTY_TRA!$B$3:$K$376, 10, FALSE)</f>
        <v>45.5</v>
      </c>
      <c r="O114" s="19">
        <f>VLOOKUP(A114,DEC2020_RESPONSERATE_COUNTY_TRA!$B$3:$L$376, 11, FALSE)</f>
        <v>48.1</v>
      </c>
      <c r="P114" s="19">
        <f>VLOOKUP(A114,DEC2020_RESPONSERATE_COUNTY_TRA!$B$3:$M$376, 12, FALSE)</f>
        <v>53.4</v>
      </c>
      <c r="Q114" s="19">
        <f>VLOOKUP(A114,DEC2020_RESPONSERATE_COUNTY_TRA!$B$3:$N$376, 13, FALSE)</f>
        <v>54.6</v>
      </c>
      <c r="R114" s="19">
        <f>VLOOKUP(A114,DEC2020_RESPONSERATE_COUNTY_TRA!$B$3:$O$376, 14, FALSE)</f>
        <v>55.8</v>
      </c>
      <c r="S114" s="19">
        <f>VLOOKUP(A114,DEC2020_RESPONSERATE_COUNTY_TRA!$B$3:$P$376, 15, FALSE)</f>
        <v>56.3</v>
      </c>
      <c r="T114" s="19">
        <f>VLOOKUP(A114,DEC2020_RESPONSERATE_COUNTY_TRA!$B$3:$Q$376, 16, FALSE)</f>
        <v>56.8</v>
      </c>
      <c r="U114" s="19">
        <f>VLOOKUP(A114,DEC2020_RESPONSERATE_COUNTY_TRA!$B$3:$R$376, 17, FALSE)</f>
        <v>57.9</v>
      </c>
      <c r="V114" s="19">
        <f>VLOOKUP(A114,DEC2020_RESPONSERATE_COUNTY_TRA!$B$3:$S$376, 18, FALSE)</f>
        <v>58.3</v>
      </c>
      <c r="W114" s="19">
        <f>VLOOKUP(A114,DEC2020_RESPONSERATE_COUNTY_TRA!$B$3:$T$376, 19, FALSE)</f>
        <v>58.8</v>
      </c>
      <c r="X114" s="19">
        <f>VLOOKUP(A114,DEC2020_RESPONSERATE_COUNTY_TRA!$B$3:$U$376, 20, FALSE)</f>
        <v>59.3</v>
      </c>
      <c r="Y114" s="19">
        <f>VLOOKUP(A114,DEC2020_RESPONSERATE_COUNTY_TRA!$B$3:$V$376, 21, FALSE)</f>
        <v>59.7</v>
      </c>
      <c r="Z114" s="19">
        <f>VLOOKUP(A114,DEC2020_RESPONSERATE_COUNTY_TRA!$B$3:$W$376, 22, FALSE)</f>
        <v>60.8</v>
      </c>
      <c r="AA114" s="19">
        <f>VLOOKUP(A114,DEC2020_RESPONSERATE_COUNTY_TRA!$B$3:$X$376, 23, FALSE)</f>
        <v>61</v>
      </c>
      <c r="AB114" s="19">
        <f>VLOOKUP(A114,DEC2020_RESPONSERATE_COUNTY_TRA!$B$3:$Y$376, 24, FALSE)</f>
        <v>61.2</v>
      </c>
      <c r="AC114" s="19">
        <f>VLOOKUP(A114,DEC2020_RESPONSERATE_COUNTY_TRA!$B$3:$Z$376, 25, FALSE)</f>
        <v>65.3</v>
      </c>
      <c r="AD114" s="19">
        <f>VLOOKUP(A114,DEC2020_RESPONSERATE_COUNTY_TRA!$B$3:$AC$376, 26, FALSE)</f>
        <v>65.599999999999994</v>
      </c>
      <c r="AE114" s="19">
        <f>VLOOKUP(A114,DEC2020_RESPONSERATE_COUNTY_TRA!$B$3:$AD$376, 27, FALSE)</f>
        <v>65.900000000000006</v>
      </c>
      <c r="AF114" s="19">
        <f>VLOOKUP(A114,DEC2020_RESPONSERATE_COUNTY_TRA!$B$3:$AE$376, 28, FALSE)</f>
        <v>66.7</v>
      </c>
      <c r="AG114" s="19">
        <f>VLOOKUP(A114,DEC2020_RESPONSERATE_COUNTY_TRA!$B$3:$AF$376, 29, FALSE)</f>
        <v>68.099999999999994</v>
      </c>
      <c r="AH114" s="19">
        <f>VLOOKUP(A114,DEC2020_RESPONSERATE_COUNTY_TRA!$B$3:$AG$376, 30, FALSE)</f>
        <v>68.5</v>
      </c>
      <c r="AI114" s="19">
        <f>VLOOKUP(A114,DEC2020_RESPONSERATE_COUNTY_TRA!$B$3:$AF$376, 31, FALSE)</f>
        <v>68.7</v>
      </c>
      <c r="AJ114" s="19">
        <f>VLOOKUP(A114,DEC2020_RESPONSERATE_COUNTY_TRA!$B$3:$AG$376, 32, FALSE)</f>
        <v>69.099999999999994</v>
      </c>
      <c r="AK114" s="19">
        <f>VLOOKUP(A114,DEC2020_RESPONSERATE_COUNTY_TRA!$B$3:$CP$376, 33, FALSE)</f>
        <v>69.3</v>
      </c>
      <c r="AL114" s="19">
        <f>VLOOKUP(A114,DEC2020_RESPONSERATE_COUNTY_TRA!$B$3:$AR$376,43, FALSE)</f>
        <v>71.3</v>
      </c>
      <c r="AM114" s="19">
        <f>VLOOKUP(A114,DEC2020_RESPONSERATE_COUNTY_TRA!$B$3:$AS$376,44, FALSE)</f>
        <v>71.400000000000006</v>
      </c>
      <c r="AN114" s="19">
        <f>VLOOKUP(A114,DEC2020_RESPONSERATE_COUNTY_TRA!$B$3:$AW$376,48, FALSE)</f>
        <v>71.5</v>
      </c>
      <c r="AO114" s="19">
        <f>VLOOKUP(A114,DEC2020_RESPONSERATE_COUNTY_TRA!$B$3:$AX$376,49, FALSE)</f>
        <v>71.599999999999994</v>
      </c>
      <c r="AP114" s="19">
        <f>VLOOKUP(A114,DEC2020_RESPONSERATE_COUNTY_TRA!$B$3:$AY$376,49, FALSE)</f>
        <v>71.599999999999994</v>
      </c>
      <c r="AQ114" s="19">
        <f>VLOOKUP(A114,DEC2020_RESPONSERATE_COUNTY_TRA!$B$3:$AZ$376,50, FALSE)</f>
        <v>71.7</v>
      </c>
      <c r="AR114" s="19">
        <f>VLOOKUP(A114,DEC2020_RESPONSERATE_COUNTY_TRA!$B$3:$BA$376,51, FALSE)</f>
        <v>71.8</v>
      </c>
      <c r="AS114" s="19">
        <f>VLOOKUP(A114,DEC2020_RESPONSERATE_COUNTY_TRA!$B$3:$BB$376,53, FALSE)</f>
        <v>71.900000000000006</v>
      </c>
      <c r="AT114" s="19">
        <f>VLOOKUP(A114,DEC2020_RESPONSERATE_COUNTY_TRA!$B$3:$BC$376,54, FALSE)</f>
        <v>71.900000000000006</v>
      </c>
      <c r="AU114" s="19">
        <f>VLOOKUP(A114,DEC2020_RESPONSERATE_COUNTY_TRA!$B$3:$BD$376,55, FALSE)</f>
        <v>72</v>
      </c>
      <c r="AV114" s="19">
        <f>VLOOKUP(A114,DEC2020_RESPONSERATE_COUNTY_TRA!$B$3:$BE$376,56, FALSE)</f>
        <v>72</v>
      </c>
      <c r="AW114" s="19">
        <f>VLOOKUP(A114,DEC2020_RESPONSERATE_COUNTY_TRA!$B$3:$BF$376,57, FALSE)</f>
        <v>72</v>
      </c>
      <c r="AX114" s="19">
        <f>VLOOKUP(A114,DEC2020_RESPONSERATE_COUNTY_TRA!$B$3:$BG$376,58, FALSE)</f>
        <v>72.3</v>
      </c>
      <c r="AY114" s="19">
        <f>VLOOKUP(A114,DEC2020_RESPONSERATE_COUNTY_TRA!$B$3:$BH$376,59, FALSE)</f>
        <v>72.3</v>
      </c>
      <c r="AZ114" s="19">
        <f>VLOOKUP(A114,DEC2020_RESPONSERATE_COUNTY_TRA!$B$3:$BI$376,60, FALSE)</f>
        <v>72.3</v>
      </c>
      <c r="BA114" s="19">
        <f>VLOOKUP(A114,DEC2020_RESPONSERATE_COUNTY_TRA!$B$3:$BJ$376,61, FALSE)</f>
        <v>72.3</v>
      </c>
      <c r="BB114" s="19">
        <f>VLOOKUP(A114,DEC2020_RESPONSERATE_COUNTY_TRA!$B$3:$BK$376,62, FALSE)</f>
        <v>72.3</v>
      </c>
      <c r="BC114" s="19">
        <f>VLOOKUP(A114,DEC2020_RESPONSERATE_COUNTY_TRA!$B$3:$BL$376,63, FALSE)</f>
        <v>72.400000000000006</v>
      </c>
      <c r="BD114" s="19">
        <f>VLOOKUP(A114,DEC2020_RESPONSERATE_COUNTY_TRA!$B$3:$BM$376,64, FALSE)</f>
        <v>72.400000000000006</v>
      </c>
      <c r="BE114" s="19">
        <f>VLOOKUP(A114,DEC2020_RESPONSERATE_COUNTY_TRA!$B$3:$BN$376,65, FALSE)</f>
        <v>72.5</v>
      </c>
      <c r="BF114" s="19">
        <f>VLOOKUP(A114,DEC2020_RESPONSERATE_COUNTY_TRA!$B$3:$BO$376,66, FALSE)</f>
        <v>72.5</v>
      </c>
      <c r="BG114" s="19">
        <f>VLOOKUP(A114,DEC2020_RESPONSERATE_COUNTY_TRA!$B$3:$BP$376,67, FALSE)</f>
        <v>72.5</v>
      </c>
      <c r="BH114" s="19">
        <f>VLOOKUP(A114,DEC2020_RESPONSERATE_COUNTY_TRA!$B$3:$BQ$376,68, FALSE)</f>
        <v>72.599999999999994</v>
      </c>
      <c r="BI114" s="19">
        <f>VLOOKUP(A114,DEC2020_RESPONSERATE_COUNTY_TRA!$B$3:$BR$376,69, FALSE)</f>
        <v>72.599999999999994</v>
      </c>
      <c r="BJ114" s="19">
        <f>VLOOKUP(A114,DEC2020_RESPONSERATE_COUNTY_TRA!$B$3:$BS$376,70, FALSE)</f>
        <v>72.599999999999994</v>
      </c>
      <c r="BK114" s="19">
        <f>VLOOKUP(A114,DEC2020_RESPONSERATE_COUNTY_TRA!$B$3:$BT$376,71, FALSE)</f>
        <v>72.599999999999994</v>
      </c>
      <c r="BL114" s="19">
        <f>VLOOKUP(A114,DEC2020_RESPONSERATE_COUNTY_TRA!$B$3:$BU$377,72, FALSE)</f>
        <v>72.7</v>
      </c>
      <c r="BM114" s="19">
        <f>VLOOKUP(A114,DEC2020_RESPONSERATE_COUNTY_TRA!$B$3:$BV$377,73, FALSE)</f>
        <v>72.7</v>
      </c>
      <c r="BN114" s="19">
        <f>VLOOKUP(A114,DEC2020_RESPONSERATE_COUNTY_TRA!$B$3:$BW$377,74, FALSE)</f>
        <v>72.7</v>
      </c>
      <c r="BO114" s="19">
        <f>VLOOKUP(A114,DEC2020_RESPONSERATE_COUNTY_TRA!$B$3:$BX$377,75, FALSE)</f>
        <v>72.7</v>
      </c>
      <c r="BP114" s="19">
        <f>VLOOKUP(A114,DEC2020_RESPONSERATE_COUNTY_TRA!$B$3:$BY$377,76, FALSE)</f>
        <v>72.8</v>
      </c>
      <c r="BQ114" s="19">
        <f>VLOOKUP(A114,DEC2020_RESPONSERATE_COUNTY_TRA!$B$3:$BZ$377,77, FALSE)</f>
        <v>72.900000000000006</v>
      </c>
      <c r="BR114" s="19">
        <f>VLOOKUP(A114,DEC2020_RESPONSERATE_COUNTY_TRA!$B$3:$CA$377,78, FALSE)</f>
        <v>72.900000000000006</v>
      </c>
      <c r="BS114" s="19">
        <f>VLOOKUP(A114,DEC2020_RESPONSERATE_COUNTY_TRA!$B$3:$CB$377,79, FALSE)</f>
        <v>72.900000000000006</v>
      </c>
      <c r="BT114" s="19">
        <f>VLOOKUP(A114,DEC2020_RESPONSERATE_COUNTY_TRA!$B$3:$CC$377,80, FALSE)</f>
        <v>72.900000000000006</v>
      </c>
      <c r="BU114" s="19">
        <f>VLOOKUP(A114,DEC2020_RESPONSERATE_COUNTY_TRA!$B$3:$CD$377,81, FALSE)</f>
        <v>73</v>
      </c>
      <c r="BV114" s="19">
        <f>VLOOKUP(A114,DEC2020_RESPONSERATE_COUNTY_TRA!$B$3:$CE$377,82, FALSE)</f>
        <v>73.099999999999994</v>
      </c>
      <c r="BW114" s="19">
        <f>VLOOKUP(A114,DEC2020_RESPONSERATE_COUNTY_TRA!$B$3:$CF$377,83, FALSE)</f>
        <v>73.099999999999994</v>
      </c>
      <c r="BX114" s="19">
        <f>VLOOKUP(A114,DEC2020_RESPONSERATE_COUNTY_TRA!$B$3:$CG$377,84, FALSE)</f>
        <v>73.099999999999994</v>
      </c>
      <c r="BY114" s="19">
        <f>VLOOKUP(A114,DEC2020_RESPONSERATE_COUNTY_TRA!$B$3:$CH$377,85, FALSE)</f>
        <v>73.2</v>
      </c>
      <c r="BZ114" s="19">
        <f>VLOOKUP(A114,DEC2020_RESPONSERATE_COUNTY_TRA!$B$3:$CI$377,85, FALSE)</f>
        <v>73.2</v>
      </c>
      <c r="CA114" s="19">
        <f>VLOOKUP(A114,DEC2020_RESPONSERATE_COUNTY_TRA!$B$3:$CJ$377,86, FALSE)</f>
        <v>73.3</v>
      </c>
      <c r="CB114" s="19">
        <f>VLOOKUP(A114,DEC2020_RESPONSERATE_COUNTY_TRA!$B$3:$CK$377,87, FALSE)</f>
        <v>73.400000000000006</v>
      </c>
      <c r="CC114" s="19">
        <f t="shared" si="4"/>
        <v>0.10000000000000853</v>
      </c>
      <c r="CD114" s="41">
        <f t="shared" si="5"/>
        <v>6</v>
      </c>
    </row>
    <row r="115" spans="1:82" ht="28.8" x14ac:dyDescent="0.3">
      <c r="A115" s="5" t="s">
        <v>573</v>
      </c>
      <c r="B115" s="5">
        <v>30031000104</v>
      </c>
      <c r="C115" s="181" t="s">
        <v>1163</v>
      </c>
      <c r="D115" s="190">
        <v>59714</v>
      </c>
      <c r="F115" s="94" t="s">
        <v>1101</v>
      </c>
      <c r="G115" s="102" t="s">
        <v>1101</v>
      </c>
      <c r="H115" s="209" t="s">
        <v>1101</v>
      </c>
      <c r="I115" s="94" t="s">
        <v>1101</v>
      </c>
      <c r="J115" s="11">
        <v>0</v>
      </c>
      <c r="K115" s="11">
        <v>100</v>
      </c>
      <c r="L115">
        <f>VLOOKUP(A115,DEC2020_RESPONSERATE_COUNTY_TRA!$B$3:$I$376, 8, FALSE)</f>
        <v>34.9</v>
      </c>
      <c r="M115">
        <f>VLOOKUP(A115,DEC2020_RESPONSERATE_COUNTY_TRA!$B$3:$J$376, 9, FALSE)</f>
        <v>36.299999999999997</v>
      </c>
      <c r="N115">
        <f>VLOOKUP(A115,DEC2020_RESPONSERATE_COUNTY_TRA!$B$3:$K$376, 10, FALSE)</f>
        <v>38.1</v>
      </c>
      <c r="O115">
        <f>VLOOKUP(A115,DEC2020_RESPONSERATE_COUNTY_TRA!$B$3:$L$376, 11, FALSE)</f>
        <v>40.6</v>
      </c>
      <c r="P115">
        <f>VLOOKUP(A115,DEC2020_RESPONSERATE_COUNTY_TRA!$B$3:$M$376, 12, FALSE)</f>
        <v>43.7</v>
      </c>
      <c r="Q115" s="61">
        <f>VLOOKUP(A115,DEC2020_RESPONSERATE_COUNTY_TRA!$B$3:$N$376, 13, FALSE)</f>
        <v>44.4</v>
      </c>
      <c r="R115">
        <f>VLOOKUP(A115,DEC2020_RESPONSERATE_COUNTY_TRA!$B$3:$O$376, 14, FALSE)</f>
        <v>45.1</v>
      </c>
      <c r="S115">
        <f>VLOOKUP(A115,DEC2020_RESPONSERATE_COUNTY_TRA!$B$3:$P$376, 15, FALSE)</f>
        <v>45.5</v>
      </c>
      <c r="T115">
        <f>VLOOKUP(A115,DEC2020_RESPONSERATE_COUNTY_TRA!$B$3:$Q$376, 16, FALSE)</f>
        <v>45.9</v>
      </c>
      <c r="U115" s="61">
        <f>VLOOKUP(A115,DEC2020_RESPONSERATE_COUNTY_TRA!$B$3:$R$376, 17, FALSE)</f>
        <v>47.8</v>
      </c>
      <c r="V115" s="61">
        <f>VLOOKUP(A115,DEC2020_RESPONSERATE_COUNTY_TRA!$B$3:$S$376, 18, FALSE)</f>
        <v>48.5</v>
      </c>
      <c r="W115" s="61">
        <f>VLOOKUP(A115,DEC2020_RESPONSERATE_COUNTY_TRA!$B$3:$T$376, 19, FALSE)</f>
        <v>48.9</v>
      </c>
      <c r="X115" s="61">
        <f>VLOOKUP(A115,DEC2020_RESPONSERATE_COUNTY_TRA!$B$3:$U$376, 20, FALSE)</f>
        <v>49.9</v>
      </c>
      <c r="Y115" s="61">
        <f>VLOOKUP(A115,DEC2020_RESPONSERATE_COUNTY_TRA!$B$3:$V$376, 21, FALSE)</f>
        <v>51.1</v>
      </c>
      <c r="Z115" s="61">
        <f>VLOOKUP(A115,DEC2020_RESPONSERATE_COUNTY_TRA!$B$3:$W$376, 22, FALSE)</f>
        <v>53</v>
      </c>
      <c r="AA115" s="61">
        <f>VLOOKUP(A115,DEC2020_RESPONSERATE_COUNTY_TRA!$B$3:$X$376, 23, FALSE)</f>
        <v>53.2</v>
      </c>
      <c r="AB115" s="61">
        <f>VLOOKUP(A115,DEC2020_RESPONSERATE_COUNTY_TRA!$B$3:$Y$376, 24, FALSE)</f>
        <v>53.3</v>
      </c>
      <c r="AC115" s="61">
        <f>VLOOKUP(A115,DEC2020_RESPONSERATE_COUNTY_TRA!$B$3:$Z$376, 25, FALSE)</f>
        <v>54.6</v>
      </c>
      <c r="AD115" s="61">
        <f>VLOOKUP(A115,DEC2020_RESPONSERATE_COUNTY_TRA!$B$3:$AC$376, 26, FALSE)</f>
        <v>54.7</v>
      </c>
      <c r="AE115" s="188">
        <f>VLOOKUP(A115,DEC2020_RESPONSERATE_COUNTY_TRA!$B$3:$AD$376, 27, FALSE)</f>
        <v>55.2</v>
      </c>
      <c r="AF115" s="188">
        <f>VLOOKUP(A115,DEC2020_RESPONSERATE_COUNTY_TRA!$B$3:$AE$376, 28, FALSE)</f>
        <v>55.7</v>
      </c>
      <c r="AG115" s="188">
        <f>VLOOKUP(A115,DEC2020_RESPONSERATE_COUNTY_TRA!$B$3:$AF$376, 29, FALSE)</f>
        <v>57.2</v>
      </c>
      <c r="AH115" s="188">
        <f>VLOOKUP(A115,DEC2020_RESPONSERATE_COUNTY_TRA!$B$3:$AG$376, 30, FALSE)</f>
        <v>57.5</v>
      </c>
      <c r="AI115" s="188">
        <f>VLOOKUP(A115,DEC2020_RESPONSERATE_COUNTY_TRA!$B$3:$AF$376, 31, FALSE)</f>
        <v>57.7</v>
      </c>
      <c r="AJ115" s="188">
        <f>VLOOKUP(A115,DEC2020_RESPONSERATE_COUNTY_TRA!$B$3:$AG$376, 32, FALSE)</f>
        <v>57.9</v>
      </c>
      <c r="AK115" s="188">
        <f>VLOOKUP(A115,DEC2020_RESPONSERATE_COUNTY_TRA!$B$3:$CP$376, 33, FALSE)</f>
        <v>58.3</v>
      </c>
      <c r="AL115" s="188">
        <f>VLOOKUP(A115,DEC2020_RESPONSERATE_COUNTY_TRA!$B$3:$AR$376,43, FALSE)</f>
        <v>60.6</v>
      </c>
      <c r="AM115" s="188">
        <f>VLOOKUP(A115,DEC2020_RESPONSERATE_COUNTY_TRA!$B$3:$AS$376,44, FALSE)</f>
        <v>60.8</v>
      </c>
      <c r="AN115" s="188">
        <f>VLOOKUP(A115,DEC2020_RESPONSERATE_COUNTY_TRA!$B$3:$AW$376,48, FALSE)</f>
        <v>61</v>
      </c>
      <c r="AO115" s="188">
        <f>VLOOKUP(A115,DEC2020_RESPONSERATE_COUNTY_TRA!$B$3:$AX$376,49, FALSE)</f>
        <v>61</v>
      </c>
      <c r="AP115" s="188">
        <f>VLOOKUP(A115,DEC2020_RESPONSERATE_COUNTY_TRA!$B$3:$AY$376,49, FALSE)</f>
        <v>61</v>
      </c>
      <c r="AQ115" s="188">
        <f>VLOOKUP(A115,DEC2020_RESPONSERATE_COUNTY_TRA!$B$3:$AZ$376,50, FALSE)</f>
        <v>61.1</v>
      </c>
      <c r="AR115" s="188">
        <f>VLOOKUP(A115,DEC2020_RESPONSERATE_COUNTY_TRA!$B$3:$BA$376,51, FALSE)</f>
        <v>61.1</v>
      </c>
      <c r="AS115" s="188">
        <f>VLOOKUP(A115,DEC2020_RESPONSERATE_COUNTY_TRA!$B$3:$BB$376,53, FALSE)</f>
        <v>61.2</v>
      </c>
      <c r="AT115" s="188">
        <f>VLOOKUP(A115,DEC2020_RESPONSERATE_COUNTY_TRA!$B$3:$BC$376,54, FALSE)</f>
        <v>61.2</v>
      </c>
      <c r="AU115" s="188">
        <f>VLOOKUP(A115,DEC2020_RESPONSERATE_COUNTY_TRA!$B$3:$BD$376,55, FALSE)</f>
        <v>61.2</v>
      </c>
      <c r="AV115" s="188">
        <f>VLOOKUP(A115,DEC2020_RESPONSERATE_COUNTY_TRA!$B$3:$BE$376,56, FALSE)</f>
        <v>61.2</v>
      </c>
      <c r="AW115" s="188">
        <f>VLOOKUP(A115,DEC2020_RESPONSERATE_COUNTY_TRA!$B$3:$BF$376,57, FALSE)</f>
        <v>61.3</v>
      </c>
      <c r="AX115" s="188">
        <f>VLOOKUP(A115,DEC2020_RESPONSERATE_COUNTY_TRA!$B$3:$BG$376,58, FALSE)</f>
        <v>61.5</v>
      </c>
      <c r="AY115" s="188">
        <f>VLOOKUP(A115,DEC2020_RESPONSERATE_COUNTY_TRA!$B$3:$BH$376,59, FALSE)</f>
        <v>61.6</v>
      </c>
      <c r="AZ115" s="188">
        <f>VLOOKUP(A115,DEC2020_RESPONSERATE_COUNTY_TRA!$B$3:$BI$376,60, FALSE)</f>
        <v>61.7</v>
      </c>
      <c r="BA115" s="188">
        <f>VLOOKUP(A115,DEC2020_RESPONSERATE_COUNTY_TRA!$B$3:$BJ$376,61, FALSE)</f>
        <v>61.7</v>
      </c>
      <c r="BB115" s="188">
        <f>VLOOKUP(A115,DEC2020_RESPONSERATE_COUNTY_TRA!$B$3:$BK$376,62, FALSE)</f>
        <v>61.7</v>
      </c>
      <c r="BC115" s="188">
        <f>VLOOKUP(A115,DEC2020_RESPONSERATE_COUNTY_TRA!$B$3:$BL$376,63, FALSE)</f>
        <v>61.8</v>
      </c>
      <c r="BD115" s="188">
        <f>VLOOKUP(A115,DEC2020_RESPONSERATE_COUNTY_TRA!$B$3:$BM$376,64, FALSE)</f>
        <v>61.8</v>
      </c>
      <c r="BE115" s="188">
        <f>VLOOKUP(A115,DEC2020_RESPONSERATE_COUNTY_TRA!$B$3:$BN$376,65, FALSE)</f>
        <v>61.8</v>
      </c>
      <c r="BF115" s="188">
        <f>VLOOKUP(A115,DEC2020_RESPONSERATE_COUNTY_TRA!$B$3:$BO$376,66, FALSE)</f>
        <v>61.8</v>
      </c>
      <c r="BG115" s="188">
        <f>VLOOKUP(A115,DEC2020_RESPONSERATE_COUNTY_TRA!$B$3:$BP$376,67, FALSE)</f>
        <v>61.9</v>
      </c>
      <c r="BH115" s="188">
        <f>VLOOKUP(A115,DEC2020_RESPONSERATE_COUNTY_TRA!$B$3:$BQ$376,68, FALSE)</f>
        <v>61.9</v>
      </c>
      <c r="BI115" s="188">
        <f>VLOOKUP(A115,DEC2020_RESPONSERATE_COUNTY_TRA!$B$3:$BR$376,69, FALSE)</f>
        <v>61.9</v>
      </c>
      <c r="BJ115" s="188">
        <f>VLOOKUP(A115,DEC2020_RESPONSERATE_COUNTY_TRA!$B$3:$BS$376,70, FALSE)</f>
        <v>61.9</v>
      </c>
      <c r="BK115" s="188">
        <f>VLOOKUP(A115,DEC2020_RESPONSERATE_COUNTY_TRA!$B$3:$BT$376,71, FALSE)</f>
        <v>62</v>
      </c>
      <c r="BL115" s="188">
        <f>VLOOKUP(A115,DEC2020_RESPONSERATE_COUNTY_TRA!$B$3:$BU$377,72, FALSE)</f>
        <v>62</v>
      </c>
      <c r="BM115" s="188">
        <f>VLOOKUP(A115,DEC2020_RESPONSERATE_COUNTY_TRA!$B$3:$BV$377,73, FALSE)</f>
        <v>62</v>
      </c>
      <c r="BN115" s="188">
        <f>VLOOKUP(A115,DEC2020_RESPONSERATE_COUNTY_TRA!$B$3:$BW$377,74, FALSE)</f>
        <v>62</v>
      </c>
      <c r="BO115" s="188">
        <f>VLOOKUP(A115,DEC2020_RESPONSERATE_COUNTY_TRA!$B$3:$BX$377,75, FALSE)</f>
        <v>62</v>
      </c>
      <c r="BP115" s="188">
        <f>VLOOKUP(A115,DEC2020_RESPONSERATE_COUNTY_TRA!$B$3:$BY$377,76, FALSE)</f>
        <v>62.1</v>
      </c>
      <c r="BQ115" s="188">
        <f>VLOOKUP(A115,DEC2020_RESPONSERATE_COUNTY_TRA!$B$3:$BZ$377,77, FALSE)</f>
        <v>62.1</v>
      </c>
      <c r="BR115" s="188">
        <f>VLOOKUP(A115,DEC2020_RESPONSERATE_COUNTY_TRA!$B$3:$CA$377,78, FALSE)</f>
        <v>62.1</v>
      </c>
      <c r="BS115" s="188">
        <f>VLOOKUP(A115,DEC2020_RESPONSERATE_COUNTY_TRA!$B$3:$CB$377,79, FALSE)</f>
        <v>62.1</v>
      </c>
      <c r="BT115" s="188">
        <f>VLOOKUP(A115,DEC2020_RESPONSERATE_COUNTY_TRA!$B$3:$CC$377,80, FALSE)</f>
        <v>62.1</v>
      </c>
      <c r="BU115" s="188">
        <f>VLOOKUP(A115,DEC2020_RESPONSERATE_COUNTY_TRA!$B$3:$CD$377,81, FALSE)</f>
        <v>62.2</v>
      </c>
      <c r="BV115" s="188">
        <f>VLOOKUP(A115,DEC2020_RESPONSERATE_COUNTY_TRA!$B$3:$CE$377,82, FALSE)</f>
        <v>62.2</v>
      </c>
      <c r="BW115" s="188">
        <f>VLOOKUP(A115,DEC2020_RESPONSERATE_COUNTY_TRA!$B$3:$CF$377,83, FALSE)</f>
        <v>62.2</v>
      </c>
      <c r="BX115" s="188">
        <f>VLOOKUP(A115,DEC2020_RESPONSERATE_COUNTY_TRA!$B$3:$CG$377,84, FALSE)</f>
        <v>62.2</v>
      </c>
      <c r="BY115" s="188">
        <f>VLOOKUP(A115,DEC2020_RESPONSERATE_COUNTY_TRA!$B$3:$CH$377,85, FALSE)</f>
        <v>62.4</v>
      </c>
      <c r="BZ115" s="188">
        <f>VLOOKUP(A115,DEC2020_RESPONSERATE_COUNTY_TRA!$B$3:$CI$377,85, FALSE)</f>
        <v>62.4</v>
      </c>
      <c r="CA115" s="188">
        <f>VLOOKUP(A115,DEC2020_RESPONSERATE_COUNTY_TRA!$B$3:$CJ$377,86, FALSE)</f>
        <v>62.7</v>
      </c>
      <c r="CB115" s="188">
        <f>VLOOKUP(A115,DEC2020_RESPONSERATE_COUNTY_TRA!$B$3:$CK$377,87, FALSE)</f>
        <v>62.8</v>
      </c>
      <c r="CC115" s="188">
        <f t="shared" si="4"/>
        <v>0</v>
      </c>
      <c r="CD115" s="41">
        <f t="shared" si="5"/>
        <v>5</v>
      </c>
    </row>
    <row r="116" spans="1:82" ht="28.8" x14ac:dyDescent="0.3">
      <c r="A116" s="16" t="s">
        <v>291</v>
      </c>
      <c r="B116" s="16">
        <v>30031000105</v>
      </c>
      <c r="C116" s="17" t="s">
        <v>1164</v>
      </c>
      <c r="D116" s="17">
        <v>59714</v>
      </c>
      <c r="E116" s="17"/>
      <c r="F116" s="95" t="s">
        <v>1101</v>
      </c>
      <c r="G116" s="103" t="s">
        <v>1101</v>
      </c>
      <c r="H116" s="208" t="s">
        <v>1101</v>
      </c>
      <c r="I116" s="95" t="s">
        <v>1101</v>
      </c>
      <c r="J116" s="18">
        <v>0</v>
      </c>
      <c r="K116" s="18">
        <v>100</v>
      </c>
      <c r="L116" s="19">
        <f>VLOOKUP(A116,DEC2020_RESPONSERATE_COUNTY_TRA!$B$3:$I$376, 8, FALSE)</f>
        <v>36.1</v>
      </c>
      <c r="M116" s="19">
        <f>VLOOKUP(A116,DEC2020_RESPONSERATE_COUNTY_TRA!$B$3:$J$376, 9, FALSE)</f>
        <v>37.799999999999997</v>
      </c>
      <c r="N116" s="19">
        <f>VLOOKUP(A116,DEC2020_RESPONSERATE_COUNTY_TRA!$B$3:$K$376, 10, FALSE)</f>
        <v>39.799999999999997</v>
      </c>
      <c r="O116" s="19">
        <f>VLOOKUP(A116,DEC2020_RESPONSERATE_COUNTY_TRA!$B$3:$L$376, 11, FALSE)</f>
        <v>42.8</v>
      </c>
      <c r="P116" s="19">
        <f>VLOOKUP(A116,DEC2020_RESPONSERATE_COUNTY_TRA!$B$3:$M$376, 12, FALSE)</f>
        <v>46.7</v>
      </c>
      <c r="Q116" s="19">
        <f>VLOOKUP(A116,DEC2020_RESPONSERATE_COUNTY_TRA!$B$3:$N$376, 13, FALSE)</f>
        <v>47.2</v>
      </c>
      <c r="R116" s="19">
        <f>VLOOKUP(A116,DEC2020_RESPONSERATE_COUNTY_TRA!$B$3:$O$376, 14, FALSE)</f>
        <v>48.2</v>
      </c>
      <c r="S116" s="19">
        <f>VLOOKUP(A116,DEC2020_RESPONSERATE_COUNTY_TRA!$B$3:$P$376, 15, FALSE)</f>
        <v>48.8</v>
      </c>
      <c r="T116" s="19">
        <f>VLOOKUP(A116,DEC2020_RESPONSERATE_COUNTY_TRA!$B$3:$Q$376, 16, FALSE)</f>
        <v>49.5</v>
      </c>
      <c r="U116" s="19">
        <f>VLOOKUP(A116,DEC2020_RESPONSERATE_COUNTY_TRA!$B$3:$R$376, 17, FALSE)</f>
        <v>51.1</v>
      </c>
      <c r="V116" s="19">
        <f>VLOOKUP(A116,DEC2020_RESPONSERATE_COUNTY_TRA!$B$3:$S$376, 18, FALSE)</f>
        <v>52.4</v>
      </c>
      <c r="W116" s="19">
        <f>VLOOKUP(A116,DEC2020_RESPONSERATE_COUNTY_TRA!$B$3:$T$376, 19, FALSE)</f>
        <v>53.2</v>
      </c>
      <c r="X116" s="19">
        <f>VLOOKUP(A116,DEC2020_RESPONSERATE_COUNTY_TRA!$B$3:$U$376, 20, FALSE)</f>
        <v>55</v>
      </c>
      <c r="Y116" s="19">
        <f>VLOOKUP(A116,DEC2020_RESPONSERATE_COUNTY_TRA!$B$3:$V$376, 21, FALSE)</f>
        <v>56.2</v>
      </c>
      <c r="Z116" s="19">
        <f>VLOOKUP(A116,DEC2020_RESPONSERATE_COUNTY_TRA!$B$3:$W$376, 22, FALSE)</f>
        <v>57.9</v>
      </c>
      <c r="AA116" s="19">
        <f>VLOOKUP(A116,DEC2020_RESPONSERATE_COUNTY_TRA!$B$3:$X$376, 23, FALSE)</f>
        <v>58.2</v>
      </c>
      <c r="AB116" s="19">
        <f>VLOOKUP(A116,DEC2020_RESPONSERATE_COUNTY_TRA!$B$3:$Y$376, 24, FALSE)</f>
        <v>58.6</v>
      </c>
      <c r="AC116" s="19">
        <f>VLOOKUP(A116,DEC2020_RESPONSERATE_COUNTY_TRA!$B$3:$Z$376, 25, FALSE)</f>
        <v>60.5</v>
      </c>
      <c r="AD116" s="19">
        <f>VLOOKUP(A116,DEC2020_RESPONSERATE_COUNTY_TRA!$B$3:$AC$376, 26, FALSE)</f>
        <v>60.7</v>
      </c>
      <c r="AE116" s="19">
        <f>VLOOKUP(A116,DEC2020_RESPONSERATE_COUNTY_TRA!$B$3:$AD$376, 27, FALSE)</f>
        <v>60.8</v>
      </c>
      <c r="AF116" s="19">
        <f>VLOOKUP(A116,DEC2020_RESPONSERATE_COUNTY_TRA!$B$3:$AE$376, 28, FALSE)</f>
        <v>61.9</v>
      </c>
      <c r="AG116" s="19">
        <f>VLOOKUP(A116,DEC2020_RESPONSERATE_COUNTY_TRA!$B$3:$AF$376, 29, FALSE)</f>
        <v>64.099999999999994</v>
      </c>
      <c r="AH116" s="19">
        <f>VLOOKUP(A116,DEC2020_RESPONSERATE_COUNTY_TRA!$B$3:$AG$376, 30, FALSE)</f>
        <v>64.599999999999994</v>
      </c>
      <c r="AI116" s="19">
        <f>VLOOKUP(A116,DEC2020_RESPONSERATE_COUNTY_TRA!$B$3:$AF$376, 31, FALSE)</f>
        <v>64.7</v>
      </c>
      <c r="AJ116" s="19">
        <f>VLOOKUP(A116,DEC2020_RESPONSERATE_COUNTY_TRA!$B$3:$AG$376, 32, FALSE)</f>
        <v>65</v>
      </c>
      <c r="AK116" s="19">
        <f>VLOOKUP(A116,DEC2020_RESPONSERATE_COUNTY_TRA!$B$3:$CP$376, 33, FALSE)</f>
        <v>65.400000000000006</v>
      </c>
      <c r="AL116" s="19">
        <f>VLOOKUP(A116,DEC2020_RESPONSERATE_COUNTY_TRA!$B$3:$AR$376,43, FALSE)</f>
        <v>67.7</v>
      </c>
      <c r="AM116" s="19">
        <f>VLOOKUP(A116,DEC2020_RESPONSERATE_COUNTY_TRA!$B$3:$AS$376,44, FALSE)</f>
        <v>67.7</v>
      </c>
      <c r="AN116" s="19">
        <f>VLOOKUP(A116,DEC2020_RESPONSERATE_COUNTY_TRA!$B$3:$AW$376,48, FALSE)</f>
        <v>67.900000000000006</v>
      </c>
      <c r="AO116" s="19">
        <f>VLOOKUP(A116,DEC2020_RESPONSERATE_COUNTY_TRA!$B$3:$AX$376,49, FALSE)</f>
        <v>68</v>
      </c>
      <c r="AP116" s="19">
        <f>VLOOKUP(A116,DEC2020_RESPONSERATE_COUNTY_TRA!$B$3:$AY$376,49, FALSE)</f>
        <v>68</v>
      </c>
      <c r="AQ116" s="19">
        <f>VLOOKUP(A116,DEC2020_RESPONSERATE_COUNTY_TRA!$B$3:$AZ$376,50, FALSE)</f>
        <v>68.099999999999994</v>
      </c>
      <c r="AR116" s="19">
        <f>VLOOKUP(A116,DEC2020_RESPONSERATE_COUNTY_TRA!$B$3:$BA$376,51, FALSE)</f>
        <v>68.099999999999994</v>
      </c>
      <c r="AS116" s="19">
        <f>VLOOKUP(A116,DEC2020_RESPONSERATE_COUNTY_TRA!$B$3:$BB$376,53, FALSE)</f>
        <v>68.099999999999994</v>
      </c>
      <c r="AT116" s="19">
        <f>VLOOKUP(A116,DEC2020_RESPONSERATE_COUNTY_TRA!$B$3:$BC$376,54, FALSE)</f>
        <v>68.099999999999994</v>
      </c>
      <c r="AU116" s="19">
        <f>VLOOKUP(A116,DEC2020_RESPONSERATE_COUNTY_TRA!$B$3:$BD$376,55, FALSE)</f>
        <v>68.2</v>
      </c>
      <c r="AV116" s="19">
        <f>VLOOKUP(A116,DEC2020_RESPONSERATE_COUNTY_TRA!$B$3:$BE$376,56, FALSE)</f>
        <v>68.2</v>
      </c>
      <c r="AW116" s="19">
        <f>VLOOKUP(A116,DEC2020_RESPONSERATE_COUNTY_TRA!$B$3:$BF$376,57, FALSE)</f>
        <v>68.3</v>
      </c>
      <c r="AX116" s="19">
        <f>VLOOKUP(A116,DEC2020_RESPONSERATE_COUNTY_TRA!$B$3:$BG$376,58, FALSE)</f>
        <v>68.400000000000006</v>
      </c>
      <c r="AY116" s="19">
        <f>VLOOKUP(A116,DEC2020_RESPONSERATE_COUNTY_TRA!$B$3:$BH$376,59, FALSE)</f>
        <v>68.400000000000006</v>
      </c>
      <c r="AZ116" s="19">
        <f>VLOOKUP(A116,DEC2020_RESPONSERATE_COUNTY_TRA!$B$3:$BI$376,60, FALSE)</f>
        <v>68.5</v>
      </c>
      <c r="BA116" s="19">
        <f>VLOOKUP(A116,DEC2020_RESPONSERATE_COUNTY_TRA!$B$3:$BJ$376,61, FALSE)</f>
        <v>68.599999999999994</v>
      </c>
      <c r="BB116" s="19">
        <f>VLOOKUP(A116,DEC2020_RESPONSERATE_COUNTY_TRA!$B$3:$BK$376,62, FALSE)</f>
        <v>68.599999999999994</v>
      </c>
      <c r="BC116" s="19">
        <f>VLOOKUP(A116,DEC2020_RESPONSERATE_COUNTY_TRA!$B$3:$BL$376,63, FALSE)</f>
        <v>68.7</v>
      </c>
      <c r="BD116" s="19">
        <f>VLOOKUP(A116,DEC2020_RESPONSERATE_COUNTY_TRA!$B$3:$BM$376,64, FALSE)</f>
        <v>68.7</v>
      </c>
      <c r="BE116" s="19">
        <f>VLOOKUP(A116,DEC2020_RESPONSERATE_COUNTY_TRA!$B$3:$BN$376,65, FALSE)</f>
        <v>68.7</v>
      </c>
      <c r="BF116" s="19">
        <f>VLOOKUP(A116,DEC2020_RESPONSERATE_COUNTY_TRA!$B$3:$BO$376,66, FALSE)</f>
        <v>68.8</v>
      </c>
      <c r="BG116" s="19">
        <f>VLOOKUP(A116,DEC2020_RESPONSERATE_COUNTY_TRA!$B$3:$BP$376,67, FALSE)</f>
        <v>68.8</v>
      </c>
      <c r="BH116" s="19">
        <f>VLOOKUP(A116,DEC2020_RESPONSERATE_COUNTY_TRA!$B$3:$BQ$376,68, FALSE)</f>
        <v>68.900000000000006</v>
      </c>
      <c r="BI116" s="19">
        <f>VLOOKUP(A116,DEC2020_RESPONSERATE_COUNTY_TRA!$B$3:$BR$376,69, FALSE)</f>
        <v>68.900000000000006</v>
      </c>
      <c r="BJ116" s="19">
        <f>VLOOKUP(A116,DEC2020_RESPONSERATE_COUNTY_TRA!$B$3:$BS$376,70, FALSE)</f>
        <v>68.900000000000006</v>
      </c>
      <c r="BK116" s="19">
        <f>VLOOKUP(A116,DEC2020_RESPONSERATE_COUNTY_TRA!$B$3:$BT$376,71, FALSE)</f>
        <v>68.900000000000006</v>
      </c>
      <c r="BL116" s="19">
        <f>VLOOKUP(A116,DEC2020_RESPONSERATE_COUNTY_TRA!$B$3:$BU$377,72, FALSE)</f>
        <v>69.099999999999994</v>
      </c>
      <c r="BM116" s="19">
        <f>VLOOKUP(A116,DEC2020_RESPONSERATE_COUNTY_TRA!$B$3:$BV$377,73, FALSE)</f>
        <v>69.099999999999994</v>
      </c>
      <c r="BN116" s="19">
        <f>VLOOKUP(A116,DEC2020_RESPONSERATE_COUNTY_TRA!$B$3:$BW$377,74, FALSE)</f>
        <v>69.099999999999994</v>
      </c>
      <c r="BO116" s="19">
        <f>VLOOKUP(A116,DEC2020_RESPONSERATE_COUNTY_TRA!$B$3:$BX$377,75, FALSE)</f>
        <v>69.2</v>
      </c>
      <c r="BP116" s="19">
        <f>VLOOKUP(A116,DEC2020_RESPONSERATE_COUNTY_TRA!$B$3:$BY$377,76, FALSE)</f>
        <v>69.2</v>
      </c>
      <c r="BQ116" s="19">
        <f>VLOOKUP(A116,DEC2020_RESPONSERATE_COUNTY_TRA!$B$3:$BZ$377,77, FALSE)</f>
        <v>69.3</v>
      </c>
      <c r="BR116" s="19">
        <f>VLOOKUP(A116,DEC2020_RESPONSERATE_COUNTY_TRA!$B$3:$CA$377,78, FALSE)</f>
        <v>69.3</v>
      </c>
      <c r="BS116" s="19">
        <f>VLOOKUP(A116,DEC2020_RESPONSERATE_COUNTY_TRA!$B$3:$CB$377,79, FALSE)</f>
        <v>69.3</v>
      </c>
      <c r="BT116" s="19">
        <f>VLOOKUP(A116,DEC2020_RESPONSERATE_COUNTY_TRA!$B$3:$CC$377,80, FALSE)</f>
        <v>69.3</v>
      </c>
      <c r="BU116" s="19">
        <f>VLOOKUP(A116,DEC2020_RESPONSERATE_COUNTY_TRA!$B$3:$CD$377,81, FALSE)</f>
        <v>69.3</v>
      </c>
      <c r="BV116" s="19">
        <f>VLOOKUP(A116,DEC2020_RESPONSERATE_COUNTY_TRA!$B$3:$CE$377,82, FALSE)</f>
        <v>69.400000000000006</v>
      </c>
      <c r="BW116" s="19">
        <f>VLOOKUP(A116,DEC2020_RESPONSERATE_COUNTY_TRA!$B$3:$CF$377,83, FALSE)</f>
        <v>69.400000000000006</v>
      </c>
      <c r="BX116" s="19">
        <f>VLOOKUP(A116,DEC2020_RESPONSERATE_COUNTY_TRA!$B$3:$CG$377,84, FALSE)</f>
        <v>69.400000000000006</v>
      </c>
      <c r="BY116" s="19">
        <f>VLOOKUP(A116,DEC2020_RESPONSERATE_COUNTY_TRA!$B$3:$CH$377,85, FALSE)</f>
        <v>69.5</v>
      </c>
      <c r="BZ116" s="19">
        <f>VLOOKUP(A116,DEC2020_RESPONSERATE_COUNTY_TRA!$B$3:$CI$377,85, FALSE)</f>
        <v>69.5</v>
      </c>
      <c r="CA116" s="19">
        <f>VLOOKUP(A116,DEC2020_RESPONSERATE_COUNTY_TRA!$B$3:$CJ$377,86, FALSE)</f>
        <v>69.599999999999994</v>
      </c>
      <c r="CB116" s="19">
        <f>VLOOKUP(A116,DEC2020_RESPONSERATE_COUNTY_TRA!$B$3:$CK$377,87, FALSE)</f>
        <v>69.599999999999994</v>
      </c>
      <c r="CC116" s="19">
        <f t="shared" si="4"/>
        <v>9.9999999999994316E-2</v>
      </c>
      <c r="CD116" s="41">
        <f t="shared" si="5"/>
        <v>5</v>
      </c>
    </row>
    <row r="117" spans="1:82" ht="28.8" x14ac:dyDescent="0.3">
      <c r="A117" s="5" t="s">
        <v>663</v>
      </c>
      <c r="B117" s="5">
        <v>30031000201</v>
      </c>
      <c r="C117" s="181" t="s">
        <v>1165</v>
      </c>
      <c r="D117" s="190">
        <v>59714</v>
      </c>
      <c r="F117" s="94" t="s">
        <v>1101</v>
      </c>
      <c r="G117" s="102" t="s">
        <v>1101</v>
      </c>
      <c r="H117" s="209" t="s">
        <v>1101</v>
      </c>
      <c r="I117" s="94" t="s">
        <v>1101</v>
      </c>
      <c r="J117" s="11">
        <v>0</v>
      </c>
      <c r="K117" s="11">
        <v>100</v>
      </c>
      <c r="L117">
        <f>VLOOKUP(A117,DEC2020_RESPONSERATE_COUNTY_TRA!$B$3:$I$376, 8, FALSE)</f>
        <v>39.4</v>
      </c>
      <c r="M117">
        <f>VLOOKUP(A117,DEC2020_RESPONSERATE_COUNTY_TRA!$B$3:$J$376, 9, FALSE)</f>
        <v>41.2</v>
      </c>
      <c r="N117">
        <f>VLOOKUP(A117,DEC2020_RESPONSERATE_COUNTY_TRA!$B$3:$K$376, 10, FALSE)</f>
        <v>43.7</v>
      </c>
      <c r="O117">
        <f>VLOOKUP(A117,DEC2020_RESPONSERATE_COUNTY_TRA!$B$3:$L$376, 11, FALSE)</f>
        <v>46.3</v>
      </c>
      <c r="P117">
        <f>VLOOKUP(A117,DEC2020_RESPONSERATE_COUNTY_TRA!$B$3:$M$376, 12, FALSE)</f>
        <v>54</v>
      </c>
      <c r="Q117" s="61">
        <f>VLOOKUP(A117,DEC2020_RESPONSERATE_COUNTY_TRA!$B$3:$N$376, 13, FALSE)</f>
        <v>54.8</v>
      </c>
      <c r="R117">
        <f>VLOOKUP(A117,DEC2020_RESPONSERATE_COUNTY_TRA!$B$3:$O$376, 14, FALSE)</f>
        <v>55.9</v>
      </c>
      <c r="S117">
        <f>VLOOKUP(A117,DEC2020_RESPONSERATE_COUNTY_TRA!$B$3:$P$376, 15, FALSE)</f>
        <v>56.7</v>
      </c>
      <c r="T117">
        <f>VLOOKUP(A117,DEC2020_RESPONSERATE_COUNTY_TRA!$B$3:$Q$376, 16, FALSE)</f>
        <v>57.4</v>
      </c>
      <c r="U117" s="61">
        <f>VLOOKUP(A117,DEC2020_RESPONSERATE_COUNTY_TRA!$B$3:$R$376, 17, FALSE)</f>
        <v>58.1</v>
      </c>
      <c r="V117" s="61">
        <f>VLOOKUP(A117,DEC2020_RESPONSERATE_COUNTY_TRA!$B$3:$S$376, 18, FALSE)</f>
        <v>58.5</v>
      </c>
      <c r="W117" s="61">
        <f>VLOOKUP(A117,DEC2020_RESPONSERATE_COUNTY_TRA!$B$3:$T$376, 19, FALSE)</f>
        <v>59.1</v>
      </c>
      <c r="X117" s="61">
        <f>VLOOKUP(A117,DEC2020_RESPONSERATE_COUNTY_TRA!$B$3:$U$376, 20, FALSE)</f>
        <v>59.6</v>
      </c>
      <c r="Y117" s="61">
        <f>VLOOKUP(A117,DEC2020_RESPONSERATE_COUNTY_TRA!$B$3:$V$376, 21, FALSE)</f>
        <v>60</v>
      </c>
      <c r="Z117" s="61">
        <f>VLOOKUP(A117,DEC2020_RESPONSERATE_COUNTY_TRA!$B$3:$W$376, 22, FALSE)</f>
        <v>61</v>
      </c>
      <c r="AA117" s="61">
        <f>VLOOKUP(A117,DEC2020_RESPONSERATE_COUNTY_TRA!$B$3:$X$376, 23, FALSE)</f>
        <v>61.2</v>
      </c>
      <c r="AB117" s="61">
        <f>VLOOKUP(A117,DEC2020_RESPONSERATE_COUNTY_TRA!$B$3:$Y$376, 24, FALSE)</f>
        <v>61.4</v>
      </c>
      <c r="AC117" s="61">
        <f>VLOOKUP(A117,DEC2020_RESPONSERATE_COUNTY_TRA!$B$3:$Z$376, 25, FALSE)</f>
        <v>65.400000000000006</v>
      </c>
      <c r="AD117" s="61">
        <f>VLOOKUP(A117,DEC2020_RESPONSERATE_COUNTY_TRA!$B$3:$AC$376, 26, FALSE)</f>
        <v>65.8</v>
      </c>
      <c r="AE117" s="188">
        <f>VLOOKUP(A117,DEC2020_RESPONSERATE_COUNTY_TRA!$B$3:$AD$376, 27, FALSE)</f>
        <v>66.099999999999994</v>
      </c>
      <c r="AF117" s="188">
        <f>VLOOKUP(A117,DEC2020_RESPONSERATE_COUNTY_TRA!$B$3:$AE$376, 28, FALSE)</f>
        <v>66.8</v>
      </c>
      <c r="AG117" s="188">
        <f>VLOOKUP(A117,DEC2020_RESPONSERATE_COUNTY_TRA!$B$3:$AF$376, 29, FALSE)</f>
        <v>68.400000000000006</v>
      </c>
      <c r="AH117" s="188">
        <f>VLOOKUP(A117,DEC2020_RESPONSERATE_COUNTY_TRA!$B$3:$AG$376, 30, FALSE)</f>
        <v>68.599999999999994</v>
      </c>
      <c r="AI117" s="188">
        <f>VLOOKUP(A117,DEC2020_RESPONSERATE_COUNTY_TRA!$B$3:$AF$376, 31, FALSE)</f>
        <v>69</v>
      </c>
      <c r="AJ117" s="188">
        <f>VLOOKUP(A117,DEC2020_RESPONSERATE_COUNTY_TRA!$B$3:$AG$376, 32, FALSE)</f>
        <v>69.7</v>
      </c>
      <c r="AK117" s="188">
        <f>VLOOKUP(A117,DEC2020_RESPONSERATE_COUNTY_TRA!$B$3:$CP$376, 33, FALSE)</f>
        <v>70.400000000000006</v>
      </c>
      <c r="AL117" s="188">
        <f>VLOOKUP(A117,DEC2020_RESPONSERATE_COUNTY_TRA!$B$3:$AR$376,43, FALSE)</f>
        <v>72.599999999999994</v>
      </c>
      <c r="AM117" s="188">
        <f>VLOOKUP(A117,DEC2020_RESPONSERATE_COUNTY_TRA!$B$3:$AS$376,44, FALSE)</f>
        <v>72.599999999999994</v>
      </c>
      <c r="AN117" s="188">
        <f>VLOOKUP(A117,DEC2020_RESPONSERATE_COUNTY_TRA!$B$3:$AW$376,48, FALSE)</f>
        <v>73.2</v>
      </c>
      <c r="AO117" s="188">
        <f>VLOOKUP(A117,DEC2020_RESPONSERATE_COUNTY_TRA!$B$3:$AX$376,49, FALSE)</f>
        <v>73.3</v>
      </c>
      <c r="AP117" s="188">
        <f>VLOOKUP(A117,DEC2020_RESPONSERATE_COUNTY_TRA!$B$3:$AY$376,49, FALSE)</f>
        <v>73.3</v>
      </c>
      <c r="AQ117" s="188">
        <f>VLOOKUP(A117,DEC2020_RESPONSERATE_COUNTY_TRA!$B$3:$AZ$376,50, FALSE)</f>
        <v>73.3</v>
      </c>
      <c r="AR117" s="188">
        <f>VLOOKUP(A117,DEC2020_RESPONSERATE_COUNTY_TRA!$B$3:$BA$376,51, FALSE)</f>
        <v>73.400000000000006</v>
      </c>
      <c r="AS117" s="188">
        <f>VLOOKUP(A117,DEC2020_RESPONSERATE_COUNTY_TRA!$B$3:$BB$376,53, FALSE)</f>
        <v>73.400000000000006</v>
      </c>
      <c r="AT117" s="188">
        <f>VLOOKUP(A117,DEC2020_RESPONSERATE_COUNTY_TRA!$B$3:$BC$376,54, FALSE)</f>
        <v>73.5</v>
      </c>
      <c r="AU117" s="188">
        <f>VLOOKUP(A117,DEC2020_RESPONSERATE_COUNTY_TRA!$B$3:$BD$376,55, FALSE)</f>
        <v>73.5</v>
      </c>
      <c r="AV117" s="188">
        <f>VLOOKUP(A117,DEC2020_RESPONSERATE_COUNTY_TRA!$B$3:$BE$376,56, FALSE)</f>
        <v>73.5</v>
      </c>
      <c r="AW117" s="188">
        <f>VLOOKUP(A117,DEC2020_RESPONSERATE_COUNTY_TRA!$B$3:$BF$376,57, FALSE)</f>
        <v>73.7</v>
      </c>
      <c r="AX117" s="188">
        <f>VLOOKUP(A117,DEC2020_RESPONSERATE_COUNTY_TRA!$B$3:$BG$376,58, FALSE)</f>
        <v>73.900000000000006</v>
      </c>
      <c r="AY117" s="188">
        <f>VLOOKUP(A117,DEC2020_RESPONSERATE_COUNTY_TRA!$B$3:$BH$376,59, FALSE)</f>
        <v>73.900000000000006</v>
      </c>
      <c r="AZ117" s="188">
        <f>VLOOKUP(A117,DEC2020_RESPONSERATE_COUNTY_TRA!$B$3:$BI$376,60, FALSE)</f>
        <v>73.900000000000006</v>
      </c>
      <c r="BA117" s="188">
        <f>VLOOKUP(A117,DEC2020_RESPONSERATE_COUNTY_TRA!$B$3:$BJ$376,61, FALSE)</f>
        <v>73.900000000000006</v>
      </c>
      <c r="BB117" s="188">
        <f>VLOOKUP(A117,DEC2020_RESPONSERATE_COUNTY_TRA!$B$3:$BK$376,62, FALSE)</f>
        <v>73.900000000000006</v>
      </c>
      <c r="BC117" s="188">
        <f>VLOOKUP(A117,DEC2020_RESPONSERATE_COUNTY_TRA!$B$3:$BL$376,63, FALSE)</f>
        <v>74</v>
      </c>
      <c r="BD117" s="188">
        <f>VLOOKUP(A117,DEC2020_RESPONSERATE_COUNTY_TRA!$B$3:$BM$376,64, FALSE)</f>
        <v>74</v>
      </c>
      <c r="BE117" s="188">
        <f>VLOOKUP(A117,DEC2020_RESPONSERATE_COUNTY_TRA!$B$3:$BN$376,65, FALSE)</f>
        <v>74</v>
      </c>
      <c r="BF117" s="188">
        <f>VLOOKUP(A117,DEC2020_RESPONSERATE_COUNTY_TRA!$B$3:$BO$376,66, FALSE)</f>
        <v>74</v>
      </c>
      <c r="BG117" s="188">
        <f>VLOOKUP(A117,DEC2020_RESPONSERATE_COUNTY_TRA!$B$3:$BP$376,67, FALSE)</f>
        <v>74</v>
      </c>
      <c r="BH117" s="188">
        <f>VLOOKUP(A117,DEC2020_RESPONSERATE_COUNTY_TRA!$B$3:$BQ$376,68, FALSE)</f>
        <v>74.099999999999994</v>
      </c>
      <c r="BI117" s="188">
        <f>VLOOKUP(A117,DEC2020_RESPONSERATE_COUNTY_TRA!$B$3:$BR$376,69, FALSE)</f>
        <v>74.099999999999994</v>
      </c>
      <c r="BJ117" s="188">
        <f>VLOOKUP(A117,DEC2020_RESPONSERATE_COUNTY_TRA!$B$3:$BS$376,70, FALSE)</f>
        <v>74.099999999999994</v>
      </c>
      <c r="BK117" s="188">
        <f>VLOOKUP(A117,DEC2020_RESPONSERATE_COUNTY_TRA!$B$3:$BT$376,71, FALSE)</f>
        <v>74.099999999999994</v>
      </c>
      <c r="BL117" s="188">
        <f>VLOOKUP(A117,DEC2020_RESPONSERATE_COUNTY_TRA!$B$3:$BU$377,72, FALSE)</f>
        <v>74.099999999999994</v>
      </c>
      <c r="BM117" s="188">
        <f>VLOOKUP(A117,DEC2020_RESPONSERATE_COUNTY_TRA!$B$3:$BV$377,73, FALSE)</f>
        <v>74.2</v>
      </c>
      <c r="BN117" s="188">
        <f>VLOOKUP(A117,DEC2020_RESPONSERATE_COUNTY_TRA!$B$3:$BW$377,74, FALSE)</f>
        <v>74.2</v>
      </c>
      <c r="BO117" s="188">
        <f>VLOOKUP(A117,DEC2020_RESPONSERATE_COUNTY_TRA!$B$3:$BX$377,75, FALSE)</f>
        <v>74.2</v>
      </c>
      <c r="BP117" s="188">
        <f>VLOOKUP(A117,DEC2020_RESPONSERATE_COUNTY_TRA!$B$3:$BY$377,76, FALSE)</f>
        <v>74.3</v>
      </c>
      <c r="BQ117" s="188">
        <f>VLOOKUP(A117,DEC2020_RESPONSERATE_COUNTY_TRA!$B$3:$BZ$377,77, FALSE)</f>
        <v>74.3</v>
      </c>
      <c r="BR117" s="188">
        <f>VLOOKUP(A117,DEC2020_RESPONSERATE_COUNTY_TRA!$B$3:$CA$377,78, FALSE)</f>
        <v>74.3</v>
      </c>
      <c r="BS117" s="188">
        <f>VLOOKUP(A117,DEC2020_RESPONSERATE_COUNTY_TRA!$B$3:$CB$377,79, FALSE)</f>
        <v>74.3</v>
      </c>
      <c r="BT117" s="188">
        <f>VLOOKUP(A117,DEC2020_RESPONSERATE_COUNTY_TRA!$B$3:$CC$377,80, FALSE)</f>
        <v>74.3</v>
      </c>
      <c r="BU117" s="188">
        <f>VLOOKUP(A117,DEC2020_RESPONSERATE_COUNTY_TRA!$B$3:$CD$377,81, FALSE)</f>
        <v>74.3</v>
      </c>
      <c r="BV117" s="188">
        <f>VLOOKUP(A117,DEC2020_RESPONSERATE_COUNTY_TRA!$B$3:$CE$377,82, FALSE)</f>
        <v>74.400000000000006</v>
      </c>
      <c r="BW117" s="188">
        <f>VLOOKUP(A117,DEC2020_RESPONSERATE_COUNTY_TRA!$B$3:$CF$377,83, FALSE)</f>
        <v>74.400000000000006</v>
      </c>
      <c r="BX117" s="188">
        <f>VLOOKUP(A117,DEC2020_RESPONSERATE_COUNTY_TRA!$B$3:$CG$377,84, FALSE)</f>
        <v>74.400000000000006</v>
      </c>
      <c r="BY117" s="188">
        <f>VLOOKUP(A117,DEC2020_RESPONSERATE_COUNTY_TRA!$B$3:$CH$377,85, FALSE)</f>
        <v>74.5</v>
      </c>
      <c r="BZ117" s="188">
        <f>VLOOKUP(A117,DEC2020_RESPONSERATE_COUNTY_TRA!$B$3:$CI$377,85, FALSE)</f>
        <v>74.5</v>
      </c>
      <c r="CA117" s="188">
        <f>VLOOKUP(A117,DEC2020_RESPONSERATE_COUNTY_TRA!$B$3:$CJ$377,86, FALSE)</f>
        <v>74.7</v>
      </c>
      <c r="CB117" s="188">
        <f>VLOOKUP(A117,DEC2020_RESPONSERATE_COUNTY_TRA!$B$3:$CK$377,87, FALSE)</f>
        <v>74.7</v>
      </c>
      <c r="CC117" s="188">
        <f t="shared" si="4"/>
        <v>0</v>
      </c>
      <c r="CD117" s="41">
        <f t="shared" si="5"/>
        <v>6</v>
      </c>
    </row>
    <row r="118" spans="1:82" ht="28.8" x14ac:dyDescent="0.3">
      <c r="A118" s="16" t="s">
        <v>575</v>
      </c>
      <c r="B118" s="16">
        <v>30031000202</v>
      </c>
      <c r="C118" s="17" t="s">
        <v>1166</v>
      </c>
      <c r="D118" s="17" t="s">
        <v>1296</v>
      </c>
      <c r="E118" s="17"/>
      <c r="F118" s="95" t="s">
        <v>1101</v>
      </c>
      <c r="G118" s="103" t="s">
        <v>1101</v>
      </c>
      <c r="H118" s="208" t="s">
        <v>1101</v>
      </c>
      <c r="I118" s="95" t="s">
        <v>1101</v>
      </c>
      <c r="J118" s="18">
        <v>0</v>
      </c>
      <c r="K118" s="18">
        <v>100</v>
      </c>
      <c r="L118" s="19">
        <f>VLOOKUP(A118,DEC2020_RESPONSERATE_COUNTY_TRA!$B$3:$I$376, 8, FALSE)</f>
        <v>41</v>
      </c>
      <c r="M118" s="19">
        <f>VLOOKUP(A118,DEC2020_RESPONSERATE_COUNTY_TRA!$B$3:$J$376, 9, FALSE)</f>
        <v>42.6</v>
      </c>
      <c r="N118" s="19">
        <f>VLOOKUP(A118,DEC2020_RESPONSERATE_COUNTY_TRA!$B$3:$K$376, 10, FALSE)</f>
        <v>44.7</v>
      </c>
      <c r="O118" s="19">
        <f>VLOOKUP(A118,DEC2020_RESPONSERATE_COUNTY_TRA!$B$3:$L$376, 11, FALSE)</f>
        <v>47</v>
      </c>
      <c r="P118" s="19">
        <f>VLOOKUP(A118,DEC2020_RESPONSERATE_COUNTY_TRA!$B$3:$M$376, 12, FALSE)</f>
        <v>53.3</v>
      </c>
      <c r="Q118" s="19">
        <f>VLOOKUP(A118,DEC2020_RESPONSERATE_COUNTY_TRA!$B$3:$N$376, 13, FALSE)</f>
        <v>54</v>
      </c>
      <c r="R118" s="19">
        <f>VLOOKUP(A118,DEC2020_RESPONSERATE_COUNTY_TRA!$B$3:$O$376, 14, FALSE)</f>
        <v>55.3</v>
      </c>
      <c r="S118" s="19">
        <f>VLOOKUP(A118,DEC2020_RESPONSERATE_COUNTY_TRA!$B$3:$P$376, 15, FALSE)</f>
        <v>56.1</v>
      </c>
      <c r="T118" s="19">
        <f>VLOOKUP(A118,DEC2020_RESPONSERATE_COUNTY_TRA!$B$3:$Q$376, 16, FALSE)</f>
        <v>56.7</v>
      </c>
      <c r="U118" s="19">
        <f>VLOOKUP(A118,DEC2020_RESPONSERATE_COUNTY_TRA!$B$3:$R$376, 17, FALSE)</f>
        <v>58</v>
      </c>
      <c r="V118" s="19">
        <f>VLOOKUP(A118,DEC2020_RESPONSERATE_COUNTY_TRA!$B$3:$S$376, 18, FALSE)</f>
        <v>58.5</v>
      </c>
      <c r="W118" s="19">
        <f>VLOOKUP(A118,DEC2020_RESPONSERATE_COUNTY_TRA!$B$3:$T$376, 19, FALSE)</f>
        <v>59.2</v>
      </c>
      <c r="X118" s="19">
        <f>VLOOKUP(A118,DEC2020_RESPONSERATE_COUNTY_TRA!$B$3:$U$376, 20, FALSE)</f>
        <v>59.5</v>
      </c>
      <c r="Y118" s="19">
        <f>VLOOKUP(A118,DEC2020_RESPONSERATE_COUNTY_TRA!$B$3:$V$376, 21, FALSE)</f>
        <v>59.8</v>
      </c>
      <c r="Z118" s="19">
        <f>VLOOKUP(A118,DEC2020_RESPONSERATE_COUNTY_TRA!$B$3:$W$376, 22, FALSE)</f>
        <v>60.6</v>
      </c>
      <c r="AA118" s="19">
        <f>VLOOKUP(A118,DEC2020_RESPONSERATE_COUNTY_TRA!$B$3:$X$376, 23, FALSE)</f>
        <v>60.8</v>
      </c>
      <c r="AB118" s="19">
        <f>VLOOKUP(A118,DEC2020_RESPONSERATE_COUNTY_TRA!$B$3:$Y$376, 24, FALSE)</f>
        <v>61.1</v>
      </c>
      <c r="AC118" s="19">
        <f>VLOOKUP(A118,DEC2020_RESPONSERATE_COUNTY_TRA!$B$3:$Z$376, 25, FALSE)</f>
        <v>65.099999999999994</v>
      </c>
      <c r="AD118" s="19">
        <f>VLOOKUP(A118,DEC2020_RESPONSERATE_COUNTY_TRA!$B$3:$AC$376, 26, FALSE)</f>
        <v>65.5</v>
      </c>
      <c r="AE118" s="19">
        <f>VLOOKUP(A118,DEC2020_RESPONSERATE_COUNTY_TRA!$B$3:$AD$376, 27, FALSE)</f>
        <v>65.7</v>
      </c>
      <c r="AF118" s="19">
        <f>VLOOKUP(A118,DEC2020_RESPONSERATE_COUNTY_TRA!$B$3:$AE$376, 28, FALSE)</f>
        <v>66.7</v>
      </c>
      <c r="AG118" s="19">
        <f>VLOOKUP(A118,DEC2020_RESPONSERATE_COUNTY_TRA!$B$3:$AF$376, 29, FALSE)</f>
        <v>68.3</v>
      </c>
      <c r="AH118" s="19">
        <f>VLOOKUP(A118,DEC2020_RESPONSERATE_COUNTY_TRA!$B$3:$AG$376, 30, FALSE)</f>
        <v>68.7</v>
      </c>
      <c r="AI118" s="19">
        <f>VLOOKUP(A118,DEC2020_RESPONSERATE_COUNTY_TRA!$B$3:$AF$376, 31, FALSE)</f>
        <v>69</v>
      </c>
      <c r="AJ118" s="19">
        <f>VLOOKUP(A118,DEC2020_RESPONSERATE_COUNTY_TRA!$B$3:$AG$376, 32, FALSE)</f>
        <v>69.599999999999994</v>
      </c>
      <c r="AK118" s="19">
        <f>VLOOKUP(A118,DEC2020_RESPONSERATE_COUNTY_TRA!$B$3:$CP$376, 33, FALSE)</f>
        <v>69.900000000000006</v>
      </c>
      <c r="AL118" s="19">
        <f>VLOOKUP(A118,DEC2020_RESPONSERATE_COUNTY_TRA!$B$3:$AR$376,43, FALSE)</f>
        <v>72</v>
      </c>
      <c r="AM118" s="19">
        <f>VLOOKUP(A118,DEC2020_RESPONSERATE_COUNTY_TRA!$B$3:$AS$376,44, FALSE)</f>
        <v>72</v>
      </c>
      <c r="AN118" s="19">
        <f>VLOOKUP(A118,DEC2020_RESPONSERATE_COUNTY_TRA!$B$3:$AW$376,48, FALSE)</f>
        <v>72.400000000000006</v>
      </c>
      <c r="AO118" s="19">
        <f>VLOOKUP(A118,DEC2020_RESPONSERATE_COUNTY_TRA!$B$3:$AX$376,49, FALSE)</f>
        <v>72.400000000000006</v>
      </c>
      <c r="AP118" s="19">
        <f>VLOOKUP(A118,DEC2020_RESPONSERATE_COUNTY_TRA!$B$3:$AY$376,49, FALSE)</f>
        <v>72.400000000000006</v>
      </c>
      <c r="AQ118" s="19">
        <f>VLOOKUP(A118,DEC2020_RESPONSERATE_COUNTY_TRA!$B$3:$AZ$376,50, FALSE)</f>
        <v>72.5</v>
      </c>
      <c r="AR118" s="19">
        <f>VLOOKUP(A118,DEC2020_RESPONSERATE_COUNTY_TRA!$B$3:$BA$376,51, FALSE)</f>
        <v>72.5</v>
      </c>
      <c r="AS118" s="19">
        <f>VLOOKUP(A118,DEC2020_RESPONSERATE_COUNTY_TRA!$B$3:$BB$376,53, FALSE)</f>
        <v>72.7</v>
      </c>
      <c r="AT118" s="19">
        <f>VLOOKUP(A118,DEC2020_RESPONSERATE_COUNTY_TRA!$B$3:$BC$376,54, FALSE)</f>
        <v>72.7</v>
      </c>
      <c r="AU118" s="19">
        <f>VLOOKUP(A118,DEC2020_RESPONSERATE_COUNTY_TRA!$B$3:$BD$376,55, FALSE)</f>
        <v>72.7</v>
      </c>
      <c r="AV118" s="19">
        <f>VLOOKUP(A118,DEC2020_RESPONSERATE_COUNTY_TRA!$B$3:$BE$376,56, FALSE)</f>
        <v>72.8</v>
      </c>
      <c r="AW118" s="19">
        <f>VLOOKUP(A118,DEC2020_RESPONSERATE_COUNTY_TRA!$B$3:$BF$376,57, FALSE)</f>
        <v>72.8</v>
      </c>
      <c r="AX118" s="19">
        <f>VLOOKUP(A118,DEC2020_RESPONSERATE_COUNTY_TRA!$B$3:$BG$376,58, FALSE)</f>
        <v>72.900000000000006</v>
      </c>
      <c r="AY118" s="19">
        <f>VLOOKUP(A118,DEC2020_RESPONSERATE_COUNTY_TRA!$B$3:$BH$376,59, FALSE)</f>
        <v>72.900000000000006</v>
      </c>
      <c r="AZ118" s="19">
        <f>VLOOKUP(A118,DEC2020_RESPONSERATE_COUNTY_TRA!$B$3:$BI$376,60, FALSE)</f>
        <v>73</v>
      </c>
      <c r="BA118" s="19">
        <f>VLOOKUP(A118,DEC2020_RESPONSERATE_COUNTY_TRA!$B$3:$BJ$376,61, FALSE)</f>
        <v>73.099999999999994</v>
      </c>
      <c r="BB118" s="19">
        <f>VLOOKUP(A118,DEC2020_RESPONSERATE_COUNTY_TRA!$B$3:$BK$376,62, FALSE)</f>
        <v>73.099999999999994</v>
      </c>
      <c r="BC118" s="19">
        <f>VLOOKUP(A118,DEC2020_RESPONSERATE_COUNTY_TRA!$B$3:$BL$376,63, FALSE)</f>
        <v>73.2</v>
      </c>
      <c r="BD118" s="19">
        <f>VLOOKUP(A118,DEC2020_RESPONSERATE_COUNTY_TRA!$B$3:$BM$376,64, FALSE)</f>
        <v>73.3</v>
      </c>
      <c r="BE118" s="19">
        <f>VLOOKUP(A118,DEC2020_RESPONSERATE_COUNTY_TRA!$B$3:$BN$376,65, FALSE)</f>
        <v>73.3</v>
      </c>
      <c r="BF118" s="19">
        <f>VLOOKUP(A118,DEC2020_RESPONSERATE_COUNTY_TRA!$B$3:$BO$376,66, FALSE)</f>
        <v>73.400000000000006</v>
      </c>
      <c r="BG118" s="19">
        <f>VLOOKUP(A118,DEC2020_RESPONSERATE_COUNTY_TRA!$B$3:$BP$376,67, FALSE)</f>
        <v>73.400000000000006</v>
      </c>
      <c r="BH118" s="19">
        <f>VLOOKUP(A118,DEC2020_RESPONSERATE_COUNTY_TRA!$B$3:$BQ$376,68, FALSE)</f>
        <v>73.400000000000006</v>
      </c>
      <c r="BI118" s="19">
        <f>VLOOKUP(A118,DEC2020_RESPONSERATE_COUNTY_TRA!$B$3:$BR$376,69, FALSE)</f>
        <v>73.5</v>
      </c>
      <c r="BJ118" s="19">
        <f>VLOOKUP(A118,DEC2020_RESPONSERATE_COUNTY_TRA!$B$3:$BS$376,70, FALSE)</f>
        <v>73.5</v>
      </c>
      <c r="BK118" s="19">
        <f>VLOOKUP(A118,DEC2020_RESPONSERATE_COUNTY_TRA!$B$3:$BT$376,71, FALSE)</f>
        <v>73.5</v>
      </c>
      <c r="BL118" s="19">
        <f>VLOOKUP(A118,DEC2020_RESPONSERATE_COUNTY_TRA!$B$3:$BU$377,72, FALSE)</f>
        <v>73.599999999999994</v>
      </c>
      <c r="BM118" s="19">
        <f>VLOOKUP(A118,DEC2020_RESPONSERATE_COUNTY_TRA!$B$3:$BV$377,73, FALSE)</f>
        <v>73.599999999999994</v>
      </c>
      <c r="BN118" s="19">
        <f>VLOOKUP(A118,DEC2020_RESPONSERATE_COUNTY_TRA!$B$3:$BW$377,74, FALSE)</f>
        <v>73.599999999999994</v>
      </c>
      <c r="BO118" s="19">
        <f>VLOOKUP(A118,DEC2020_RESPONSERATE_COUNTY_TRA!$B$3:$BX$377,75, FALSE)</f>
        <v>73.7</v>
      </c>
      <c r="BP118" s="19">
        <f>VLOOKUP(A118,DEC2020_RESPONSERATE_COUNTY_TRA!$B$3:$BY$377,76, FALSE)</f>
        <v>73.8</v>
      </c>
      <c r="BQ118" s="19">
        <f>VLOOKUP(A118,DEC2020_RESPONSERATE_COUNTY_TRA!$B$3:$BZ$377,77, FALSE)</f>
        <v>73.8</v>
      </c>
      <c r="BR118" s="19">
        <f>VLOOKUP(A118,DEC2020_RESPONSERATE_COUNTY_TRA!$B$3:$CA$377,78, FALSE)</f>
        <v>73.8</v>
      </c>
      <c r="BS118" s="19">
        <f>VLOOKUP(A118,DEC2020_RESPONSERATE_COUNTY_TRA!$B$3:$CB$377,79, FALSE)</f>
        <v>73.8</v>
      </c>
      <c r="BT118" s="19">
        <f>VLOOKUP(A118,DEC2020_RESPONSERATE_COUNTY_TRA!$B$3:$CC$377,80, FALSE)</f>
        <v>73.8</v>
      </c>
      <c r="BU118" s="19">
        <f>VLOOKUP(A118,DEC2020_RESPONSERATE_COUNTY_TRA!$B$3:$CD$377,81, FALSE)</f>
        <v>73.900000000000006</v>
      </c>
      <c r="BV118" s="19">
        <f>VLOOKUP(A118,DEC2020_RESPONSERATE_COUNTY_TRA!$B$3:$CE$377,82, FALSE)</f>
        <v>73.900000000000006</v>
      </c>
      <c r="BW118" s="19">
        <f>VLOOKUP(A118,DEC2020_RESPONSERATE_COUNTY_TRA!$B$3:$CF$377,83, FALSE)</f>
        <v>74</v>
      </c>
      <c r="BX118" s="19">
        <f>VLOOKUP(A118,DEC2020_RESPONSERATE_COUNTY_TRA!$B$3:$CG$377,84, FALSE)</f>
        <v>74</v>
      </c>
      <c r="BY118" s="19">
        <f>VLOOKUP(A118,DEC2020_RESPONSERATE_COUNTY_TRA!$B$3:$CH$377,85, FALSE)</f>
        <v>74.099999999999994</v>
      </c>
      <c r="BZ118" s="19">
        <f>VLOOKUP(A118,DEC2020_RESPONSERATE_COUNTY_TRA!$B$3:$CI$377,85, FALSE)</f>
        <v>74.099999999999994</v>
      </c>
      <c r="CA118" s="19">
        <f>VLOOKUP(A118,DEC2020_RESPONSERATE_COUNTY_TRA!$B$3:$CJ$377,86, FALSE)</f>
        <v>74.2</v>
      </c>
      <c r="CB118" s="19">
        <f>VLOOKUP(A118,DEC2020_RESPONSERATE_COUNTY_TRA!$B$3:$CK$377,87, FALSE)</f>
        <v>74.3</v>
      </c>
      <c r="CC118" s="19">
        <f t="shared" si="4"/>
        <v>0</v>
      </c>
      <c r="CD118" s="41">
        <f t="shared" si="5"/>
        <v>6</v>
      </c>
    </row>
    <row r="119" spans="1:82" ht="28.8" x14ac:dyDescent="0.3">
      <c r="A119" s="5" t="s">
        <v>293</v>
      </c>
      <c r="B119" s="5">
        <v>30031000300</v>
      </c>
      <c r="C119" s="181" t="s">
        <v>1193</v>
      </c>
      <c r="D119" s="190" t="s">
        <v>1297</v>
      </c>
      <c r="F119" s="94">
        <v>1567</v>
      </c>
      <c r="G119" s="102">
        <v>0.10112359550561797</v>
      </c>
      <c r="H119" s="204">
        <v>2.9511220411927452E-2</v>
      </c>
      <c r="I119" s="192">
        <v>41.7</v>
      </c>
      <c r="J119" s="11">
        <v>14.8</v>
      </c>
      <c r="K119" s="11">
        <f>100-J119</f>
        <v>85.2</v>
      </c>
      <c r="L119">
        <f>VLOOKUP(A119,DEC2020_RESPONSERATE_COUNTY_TRA!$B$3:$I$376, 8, FALSE)</f>
        <v>11.3</v>
      </c>
      <c r="M119">
        <f>VLOOKUP(A119,DEC2020_RESPONSERATE_COUNTY_TRA!$B$3:$J$376, 9, FALSE)</f>
        <v>12.1</v>
      </c>
      <c r="N119">
        <f>VLOOKUP(A119,DEC2020_RESPONSERATE_COUNTY_TRA!$B$3:$K$376, 10, FALSE)</f>
        <v>12.8</v>
      </c>
      <c r="O119">
        <f>VLOOKUP(A119,DEC2020_RESPONSERATE_COUNTY_TRA!$B$3:$L$376, 11, FALSE)</f>
        <v>13.9</v>
      </c>
      <c r="P119">
        <f>VLOOKUP(A119,DEC2020_RESPONSERATE_COUNTY_TRA!$B$3:$M$376, 12, FALSE)</f>
        <v>19.600000000000001</v>
      </c>
      <c r="Q119" s="61">
        <f>VLOOKUP(A119,DEC2020_RESPONSERATE_COUNTY_TRA!$B$3:$N$376, 13, FALSE)</f>
        <v>21.1</v>
      </c>
      <c r="R119">
        <f>VLOOKUP(A119,DEC2020_RESPONSERATE_COUNTY_TRA!$B$3:$O$376, 14, FALSE)</f>
        <v>22.8</v>
      </c>
      <c r="S119">
        <f>VLOOKUP(A119,DEC2020_RESPONSERATE_COUNTY_TRA!$B$3:$P$376, 15, FALSE)</f>
        <v>25</v>
      </c>
      <c r="T119">
        <f>VLOOKUP(A119,DEC2020_RESPONSERATE_COUNTY_TRA!$B$3:$Q$376, 16, FALSE)</f>
        <v>25.8</v>
      </c>
      <c r="U119" s="61">
        <f>VLOOKUP(A119,DEC2020_RESPONSERATE_COUNTY_TRA!$B$3:$R$376, 17, FALSE)</f>
        <v>27.9</v>
      </c>
      <c r="V119" s="61">
        <f>VLOOKUP(A119,DEC2020_RESPONSERATE_COUNTY_TRA!$B$3:$S$376, 18, FALSE)</f>
        <v>28.2</v>
      </c>
      <c r="W119" s="61">
        <f>VLOOKUP(A119,DEC2020_RESPONSERATE_COUNTY_TRA!$B$3:$T$376, 19, FALSE)</f>
        <v>28.9</v>
      </c>
      <c r="X119" s="61">
        <f>VLOOKUP(A119,DEC2020_RESPONSERATE_COUNTY_TRA!$B$3:$U$376, 20, FALSE)</f>
        <v>29.7</v>
      </c>
      <c r="Y119" s="61">
        <f>VLOOKUP(A119,DEC2020_RESPONSERATE_COUNTY_TRA!$B$3:$V$376, 21, FALSE)</f>
        <v>30.3</v>
      </c>
      <c r="Z119" s="61">
        <f>VLOOKUP(A119,DEC2020_RESPONSERATE_COUNTY_TRA!$B$3:$W$376, 22, FALSE)</f>
        <v>30.8</v>
      </c>
      <c r="AA119" s="61">
        <f>VLOOKUP(A119,DEC2020_RESPONSERATE_COUNTY_TRA!$B$3:$X$376, 23, FALSE)</f>
        <v>30.9</v>
      </c>
      <c r="AB119" s="61">
        <f>VLOOKUP(A119,DEC2020_RESPONSERATE_COUNTY_TRA!$B$3:$Y$376, 24, FALSE)</f>
        <v>31.1</v>
      </c>
      <c r="AC119" s="61">
        <f>VLOOKUP(A119,DEC2020_RESPONSERATE_COUNTY_TRA!$B$3:$Z$376, 25, FALSE)</f>
        <v>32.6</v>
      </c>
      <c r="AD119" s="61">
        <f>VLOOKUP(A119,DEC2020_RESPONSERATE_COUNTY_TRA!$B$3:$AC$376, 26, FALSE)</f>
        <v>32.6</v>
      </c>
      <c r="AE119" s="188">
        <f>VLOOKUP(A119,DEC2020_RESPONSERATE_COUNTY_TRA!$B$3:$AD$376, 27, FALSE)</f>
        <v>32.9</v>
      </c>
      <c r="AF119" s="188">
        <f>VLOOKUP(A119,DEC2020_RESPONSERATE_COUNTY_TRA!$B$3:$AE$376, 28, FALSE)</f>
        <v>34</v>
      </c>
      <c r="AG119" s="188">
        <f>VLOOKUP(A119,DEC2020_RESPONSERATE_COUNTY_TRA!$B$3:$AF$376, 29, FALSE)</f>
        <v>35.5</v>
      </c>
      <c r="AH119" s="188">
        <f>VLOOKUP(A119,DEC2020_RESPONSERATE_COUNTY_TRA!$B$3:$AG$376, 30, FALSE)</f>
        <v>35.6</v>
      </c>
      <c r="AI119" s="188">
        <f>VLOOKUP(A119,DEC2020_RESPONSERATE_COUNTY_TRA!$B$3:$AF$376, 31, FALSE)</f>
        <v>35.799999999999997</v>
      </c>
      <c r="AJ119" s="188">
        <f>VLOOKUP(A119,DEC2020_RESPONSERATE_COUNTY_TRA!$B$3:$AG$376, 32, FALSE)</f>
        <v>36</v>
      </c>
      <c r="AK119" s="188">
        <f>VLOOKUP(A119,DEC2020_RESPONSERATE_COUNTY_TRA!$B$3:$CP$376, 33, FALSE)</f>
        <v>36.4</v>
      </c>
      <c r="AL119" s="188">
        <f>VLOOKUP(A119,DEC2020_RESPONSERATE_COUNTY_TRA!$B$3:$AR$376,43, FALSE)</f>
        <v>38.9</v>
      </c>
      <c r="AM119" s="188">
        <f>VLOOKUP(A119,DEC2020_RESPONSERATE_COUNTY_TRA!$B$3:$AS$376,44, FALSE)</f>
        <v>38.9</v>
      </c>
      <c r="AN119" s="188">
        <f>VLOOKUP(A119,DEC2020_RESPONSERATE_COUNTY_TRA!$B$3:$AW$376,48, FALSE)</f>
        <v>39.6</v>
      </c>
      <c r="AO119" s="188">
        <f>VLOOKUP(A119,DEC2020_RESPONSERATE_COUNTY_TRA!$B$3:$AX$376,49, FALSE)</f>
        <v>39.700000000000003</v>
      </c>
      <c r="AP119" s="188">
        <f>VLOOKUP(A119,DEC2020_RESPONSERATE_COUNTY_TRA!$B$3:$AY$376,49, FALSE)</f>
        <v>39.700000000000003</v>
      </c>
      <c r="AQ119" s="188">
        <f>VLOOKUP(A119,DEC2020_RESPONSERATE_COUNTY_TRA!$B$3:$AZ$376,50, FALSE)</f>
        <v>39.700000000000003</v>
      </c>
      <c r="AR119" s="188">
        <f>VLOOKUP(A119,DEC2020_RESPONSERATE_COUNTY_TRA!$B$3:$BA$376,51, FALSE)</f>
        <v>39.700000000000003</v>
      </c>
      <c r="AS119" s="188">
        <f>VLOOKUP(A119,DEC2020_RESPONSERATE_COUNTY_TRA!$B$3:$BB$376,53, FALSE)</f>
        <v>39.9</v>
      </c>
      <c r="AT119" s="188">
        <f>VLOOKUP(A119,DEC2020_RESPONSERATE_COUNTY_TRA!$B$3:$BC$376,54, FALSE)</f>
        <v>39.9</v>
      </c>
      <c r="AU119" s="188">
        <f>VLOOKUP(A119,DEC2020_RESPONSERATE_COUNTY_TRA!$B$3:$BD$376,55, FALSE)</f>
        <v>40</v>
      </c>
      <c r="AV119" s="188">
        <f>VLOOKUP(A119,DEC2020_RESPONSERATE_COUNTY_TRA!$B$3:$BE$376,56, FALSE)</f>
        <v>40.200000000000003</v>
      </c>
      <c r="AW119" s="188">
        <f>VLOOKUP(A119,DEC2020_RESPONSERATE_COUNTY_TRA!$B$3:$BF$376,57, FALSE)</f>
        <v>40.299999999999997</v>
      </c>
      <c r="AX119" s="188">
        <f>VLOOKUP(A119,DEC2020_RESPONSERATE_COUNTY_TRA!$B$3:$BG$376,58, FALSE)</f>
        <v>45.8</v>
      </c>
      <c r="AY119" s="188">
        <f>VLOOKUP(A119,DEC2020_RESPONSERATE_COUNTY_TRA!$B$3:$BH$376,59, FALSE)</f>
        <v>45.8</v>
      </c>
      <c r="AZ119" s="188">
        <f>VLOOKUP(A119,DEC2020_RESPONSERATE_COUNTY_TRA!$B$3:$BI$376,60, FALSE)</f>
        <v>46</v>
      </c>
      <c r="BA119" s="188">
        <f>VLOOKUP(A119,DEC2020_RESPONSERATE_COUNTY_TRA!$B$3:$BJ$376,61, FALSE)</f>
        <v>46.1</v>
      </c>
      <c r="BB119" s="188">
        <f>VLOOKUP(A119,DEC2020_RESPONSERATE_COUNTY_TRA!$B$3:$BK$376,62, FALSE)</f>
        <v>46.1</v>
      </c>
      <c r="BC119" s="188">
        <f>VLOOKUP(A119,DEC2020_RESPONSERATE_COUNTY_TRA!$B$3:$BL$376,63, FALSE)</f>
        <v>46.1</v>
      </c>
      <c r="BD119" s="188">
        <f>VLOOKUP(A119,DEC2020_RESPONSERATE_COUNTY_TRA!$B$3:$BM$376,64, FALSE)</f>
        <v>46.2</v>
      </c>
      <c r="BE119" s="188">
        <f>VLOOKUP(A119,DEC2020_RESPONSERATE_COUNTY_TRA!$B$3:$BN$376,65, FALSE)</f>
        <v>46.2</v>
      </c>
      <c r="BF119" s="188">
        <f>VLOOKUP(A119,DEC2020_RESPONSERATE_COUNTY_TRA!$B$3:$BO$376,66, FALSE)</f>
        <v>46.4</v>
      </c>
      <c r="BG119" s="188">
        <f>VLOOKUP(A119,DEC2020_RESPONSERATE_COUNTY_TRA!$B$3:$BP$376,67, FALSE)</f>
        <v>46.4</v>
      </c>
      <c r="BH119" s="188">
        <f>VLOOKUP(A119,DEC2020_RESPONSERATE_COUNTY_TRA!$B$3:$BQ$376,68, FALSE)</f>
        <v>46.4</v>
      </c>
      <c r="BI119" s="188">
        <f>VLOOKUP(A119,DEC2020_RESPONSERATE_COUNTY_TRA!$B$3:$BR$376,69, FALSE)</f>
        <v>46.4</v>
      </c>
      <c r="BJ119" s="188">
        <f>VLOOKUP(A119,DEC2020_RESPONSERATE_COUNTY_TRA!$B$3:$BS$376,70, FALSE)</f>
        <v>46.6</v>
      </c>
      <c r="BK119" s="188">
        <f>VLOOKUP(A119,DEC2020_RESPONSERATE_COUNTY_TRA!$B$3:$BT$376,71, FALSE)</f>
        <v>46.6</v>
      </c>
      <c r="BL119" s="188">
        <f>VLOOKUP(A119,DEC2020_RESPONSERATE_COUNTY_TRA!$B$3:$BU$377,72, FALSE)</f>
        <v>46.7</v>
      </c>
      <c r="BM119" s="188">
        <f>VLOOKUP(A119,DEC2020_RESPONSERATE_COUNTY_TRA!$B$3:$BV$377,73, FALSE)</f>
        <v>46.7</v>
      </c>
      <c r="BN119" s="188">
        <f>VLOOKUP(A119,DEC2020_RESPONSERATE_COUNTY_TRA!$B$3:$BW$377,74, FALSE)</f>
        <v>46.7</v>
      </c>
      <c r="BO119" s="188">
        <f>VLOOKUP(A119,DEC2020_RESPONSERATE_COUNTY_TRA!$B$3:$BX$377,75, FALSE)</f>
        <v>46.8</v>
      </c>
      <c r="BP119" s="188">
        <f>VLOOKUP(A119,DEC2020_RESPONSERATE_COUNTY_TRA!$B$3:$BY$377,76, FALSE)</f>
        <v>46.8</v>
      </c>
      <c r="BQ119" s="188">
        <f>VLOOKUP(A119,DEC2020_RESPONSERATE_COUNTY_TRA!$B$3:$BZ$377,77, FALSE)</f>
        <v>47.1</v>
      </c>
      <c r="BR119" s="188">
        <f>VLOOKUP(A119,DEC2020_RESPONSERATE_COUNTY_TRA!$B$3:$CA$377,78, FALSE)</f>
        <v>47.3</v>
      </c>
      <c r="BS119" s="188">
        <f>VLOOKUP(A119,DEC2020_RESPONSERATE_COUNTY_TRA!$B$3:$CB$377,79, FALSE)</f>
        <v>47.3</v>
      </c>
      <c r="BT119" s="188">
        <f>VLOOKUP(A119,DEC2020_RESPONSERATE_COUNTY_TRA!$B$3:$CC$377,80, FALSE)</f>
        <v>47.4</v>
      </c>
      <c r="BU119" s="188">
        <f>VLOOKUP(A119,DEC2020_RESPONSERATE_COUNTY_TRA!$B$3:$CD$377,81, FALSE)</f>
        <v>47.5</v>
      </c>
      <c r="BV119" s="188">
        <f>VLOOKUP(A119,DEC2020_RESPONSERATE_COUNTY_TRA!$B$3:$CE$377,82, FALSE)</f>
        <v>47.5</v>
      </c>
      <c r="BW119" s="188">
        <f>VLOOKUP(A119,DEC2020_RESPONSERATE_COUNTY_TRA!$B$3:$CF$377,83, FALSE)</f>
        <v>47.5</v>
      </c>
      <c r="BX119" s="188">
        <f>VLOOKUP(A119,DEC2020_RESPONSERATE_COUNTY_TRA!$B$3:$CG$377,84, FALSE)</f>
        <v>47.6</v>
      </c>
      <c r="BY119" s="188">
        <f>VLOOKUP(A119,DEC2020_RESPONSERATE_COUNTY_TRA!$B$3:$CH$377,85, FALSE)</f>
        <v>48</v>
      </c>
      <c r="BZ119" s="188">
        <f>VLOOKUP(A119,DEC2020_RESPONSERATE_COUNTY_TRA!$B$3:$CI$377,85, FALSE)</f>
        <v>48</v>
      </c>
      <c r="CA119" s="188">
        <f>VLOOKUP(A119,DEC2020_RESPONSERATE_COUNTY_TRA!$B$3:$CJ$377,86, FALSE)</f>
        <v>48.3</v>
      </c>
      <c r="CB119" s="188">
        <f>VLOOKUP(A119,DEC2020_RESPONSERATE_COUNTY_TRA!$B$3:$CK$377,87, FALSE)</f>
        <v>48.4</v>
      </c>
      <c r="CC119" s="188">
        <f t="shared" si="4"/>
        <v>0.30000000000000426</v>
      </c>
      <c r="CD119" s="41">
        <f t="shared" si="5"/>
        <v>3</v>
      </c>
    </row>
    <row r="120" spans="1:82" ht="28.8" x14ac:dyDescent="0.3">
      <c r="A120" s="16" t="s">
        <v>577</v>
      </c>
      <c r="B120" s="16">
        <v>30031000400</v>
      </c>
      <c r="C120" s="17" t="s">
        <v>1167</v>
      </c>
      <c r="D120" s="17" t="s">
        <v>1298</v>
      </c>
      <c r="E120" s="17"/>
      <c r="F120" s="95">
        <v>2144</v>
      </c>
      <c r="G120" s="103">
        <v>5.3352219074598681E-2</v>
      </c>
      <c r="H120" s="205">
        <v>1.892313694888802E-2</v>
      </c>
      <c r="I120" s="193">
        <v>43.3</v>
      </c>
      <c r="J120" s="18">
        <v>6.5</v>
      </c>
      <c r="K120" s="18">
        <f>100-J120</f>
        <v>93.5</v>
      </c>
      <c r="L120" s="19">
        <f>VLOOKUP(A120,DEC2020_RESPONSERATE_COUNTY_TRA!$B$3:$I$376, 8, FALSE)</f>
        <v>22.7</v>
      </c>
      <c r="M120" s="19">
        <f>VLOOKUP(A120,DEC2020_RESPONSERATE_COUNTY_TRA!$B$3:$J$376, 9, FALSE)</f>
        <v>24.1</v>
      </c>
      <c r="N120" s="19">
        <f>VLOOKUP(A120,DEC2020_RESPONSERATE_COUNTY_TRA!$B$3:$K$376, 10, FALSE)</f>
        <v>26.3</v>
      </c>
      <c r="O120" s="19">
        <f>VLOOKUP(A120,DEC2020_RESPONSERATE_COUNTY_TRA!$B$3:$L$376, 11, FALSE)</f>
        <v>28.4</v>
      </c>
      <c r="P120" s="19">
        <f>VLOOKUP(A120,DEC2020_RESPONSERATE_COUNTY_TRA!$B$3:$M$376, 12, FALSE)</f>
        <v>32.200000000000003</v>
      </c>
      <c r="Q120" s="19">
        <f>VLOOKUP(A120,DEC2020_RESPONSERATE_COUNTY_TRA!$B$3:$N$376, 13, FALSE)</f>
        <v>33</v>
      </c>
      <c r="R120" s="19">
        <f>VLOOKUP(A120,DEC2020_RESPONSERATE_COUNTY_TRA!$B$3:$O$376, 14, FALSE)</f>
        <v>33.799999999999997</v>
      </c>
      <c r="S120" s="19">
        <f>VLOOKUP(A120,DEC2020_RESPONSERATE_COUNTY_TRA!$B$3:$P$376, 15, FALSE)</f>
        <v>34.4</v>
      </c>
      <c r="T120" s="19">
        <f>VLOOKUP(A120,DEC2020_RESPONSERATE_COUNTY_TRA!$B$3:$Q$376, 16, FALSE)</f>
        <v>35</v>
      </c>
      <c r="U120" s="19">
        <f>VLOOKUP(A120,DEC2020_RESPONSERATE_COUNTY_TRA!$B$3:$R$376, 17, FALSE)</f>
        <v>36.5</v>
      </c>
      <c r="V120" s="19">
        <f>VLOOKUP(A120,DEC2020_RESPONSERATE_COUNTY_TRA!$B$3:$S$376, 18, FALSE)</f>
        <v>37.299999999999997</v>
      </c>
      <c r="W120" s="19">
        <f>VLOOKUP(A120,DEC2020_RESPONSERATE_COUNTY_TRA!$B$3:$T$376, 19, FALSE)</f>
        <v>38.200000000000003</v>
      </c>
      <c r="X120" s="19">
        <f>VLOOKUP(A120,DEC2020_RESPONSERATE_COUNTY_TRA!$B$3:$U$376, 20, FALSE)</f>
        <v>39.6</v>
      </c>
      <c r="Y120" s="19">
        <f>VLOOKUP(A120,DEC2020_RESPONSERATE_COUNTY_TRA!$B$3:$V$376, 21, FALSE)</f>
        <v>40.1</v>
      </c>
      <c r="Z120" s="19">
        <f>VLOOKUP(A120,DEC2020_RESPONSERATE_COUNTY_TRA!$B$3:$W$376, 22, FALSE)</f>
        <v>41.3</v>
      </c>
      <c r="AA120" s="19">
        <f>VLOOKUP(A120,DEC2020_RESPONSERATE_COUNTY_TRA!$B$3:$X$376, 23, FALSE)</f>
        <v>41.4</v>
      </c>
      <c r="AB120" s="19">
        <f>VLOOKUP(A120,DEC2020_RESPONSERATE_COUNTY_TRA!$B$3:$Y$376, 24, FALSE)</f>
        <v>41.7</v>
      </c>
      <c r="AC120" s="19">
        <f>VLOOKUP(A120,DEC2020_RESPONSERATE_COUNTY_TRA!$B$3:$Z$376, 25, FALSE)</f>
        <v>42.8</v>
      </c>
      <c r="AD120" s="19">
        <f>VLOOKUP(A120,DEC2020_RESPONSERATE_COUNTY_TRA!$B$3:$AC$376, 26, FALSE)</f>
        <v>43</v>
      </c>
      <c r="AE120" s="19">
        <f>VLOOKUP(A120,DEC2020_RESPONSERATE_COUNTY_TRA!$B$3:$AD$376, 27, FALSE)</f>
        <v>43</v>
      </c>
      <c r="AF120" s="19">
        <f>VLOOKUP(A120,DEC2020_RESPONSERATE_COUNTY_TRA!$B$3:$AE$376, 28, FALSE)</f>
        <v>43.9</v>
      </c>
      <c r="AG120" s="19">
        <f>VLOOKUP(A120,DEC2020_RESPONSERATE_COUNTY_TRA!$B$3:$AF$376, 29, FALSE)</f>
        <v>47</v>
      </c>
      <c r="AH120" s="19">
        <f>VLOOKUP(A120,DEC2020_RESPONSERATE_COUNTY_TRA!$B$3:$AG$376, 30, FALSE)</f>
        <v>47.2</v>
      </c>
      <c r="AI120" s="19">
        <f>VLOOKUP(A120,DEC2020_RESPONSERATE_COUNTY_TRA!$B$3:$AF$376, 31, FALSE)</f>
        <v>47.5</v>
      </c>
      <c r="AJ120" s="19">
        <f>VLOOKUP(A120,DEC2020_RESPONSERATE_COUNTY_TRA!$B$3:$AG$376, 32, FALSE)</f>
        <v>47.9</v>
      </c>
      <c r="AK120" s="19">
        <f>VLOOKUP(A120,DEC2020_RESPONSERATE_COUNTY_TRA!$B$3:$CP$376, 33, FALSE)</f>
        <v>48.3</v>
      </c>
      <c r="AL120" s="19">
        <f>VLOOKUP(A120,DEC2020_RESPONSERATE_COUNTY_TRA!$B$3:$AR$376,43, FALSE)</f>
        <v>51.1</v>
      </c>
      <c r="AM120" s="19">
        <f>VLOOKUP(A120,DEC2020_RESPONSERATE_COUNTY_TRA!$B$3:$AS$376,44, FALSE)</f>
        <v>51.1</v>
      </c>
      <c r="AN120" s="19">
        <f>VLOOKUP(A120,DEC2020_RESPONSERATE_COUNTY_TRA!$B$3:$AW$376,48, FALSE)</f>
        <v>51.7</v>
      </c>
      <c r="AO120" s="19">
        <f>VLOOKUP(A120,DEC2020_RESPONSERATE_COUNTY_TRA!$B$3:$AX$376,49, FALSE)</f>
        <v>51.7</v>
      </c>
      <c r="AP120" s="19">
        <f>VLOOKUP(A120,DEC2020_RESPONSERATE_COUNTY_TRA!$B$3:$AY$376,49, FALSE)</f>
        <v>51.7</v>
      </c>
      <c r="AQ120" s="19">
        <f>VLOOKUP(A120,DEC2020_RESPONSERATE_COUNTY_TRA!$B$3:$AZ$376,50, FALSE)</f>
        <v>51.8</v>
      </c>
      <c r="AR120" s="19">
        <f>VLOOKUP(A120,DEC2020_RESPONSERATE_COUNTY_TRA!$B$3:$BA$376,51, FALSE)</f>
        <v>51.8</v>
      </c>
      <c r="AS120" s="19">
        <f>VLOOKUP(A120,DEC2020_RESPONSERATE_COUNTY_TRA!$B$3:$BB$376,53, FALSE)</f>
        <v>51.9</v>
      </c>
      <c r="AT120" s="19">
        <f>VLOOKUP(A120,DEC2020_RESPONSERATE_COUNTY_TRA!$B$3:$BC$376,54, FALSE)</f>
        <v>52</v>
      </c>
      <c r="AU120" s="19">
        <f>VLOOKUP(A120,DEC2020_RESPONSERATE_COUNTY_TRA!$B$3:$BD$376,55, FALSE)</f>
        <v>52.1</v>
      </c>
      <c r="AV120" s="19">
        <f>VLOOKUP(A120,DEC2020_RESPONSERATE_COUNTY_TRA!$B$3:$BE$376,56, FALSE)</f>
        <v>52.1</v>
      </c>
      <c r="AW120" s="19">
        <f>VLOOKUP(A120,DEC2020_RESPONSERATE_COUNTY_TRA!$B$3:$BF$376,57, FALSE)</f>
        <v>52.2</v>
      </c>
      <c r="AX120" s="19">
        <f>VLOOKUP(A120,DEC2020_RESPONSERATE_COUNTY_TRA!$B$3:$BG$376,58, FALSE)</f>
        <v>55.2</v>
      </c>
      <c r="AY120" s="19">
        <f>VLOOKUP(A120,DEC2020_RESPONSERATE_COUNTY_TRA!$B$3:$BH$376,59, FALSE)</f>
        <v>55.3</v>
      </c>
      <c r="AZ120" s="19">
        <f>VLOOKUP(A120,DEC2020_RESPONSERATE_COUNTY_TRA!$B$3:$BI$376,60, FALSE)</f>
        <v>55.4</v>
      </c>
      <c r="BA120" s="19">
        <f>VLOOKUP(A120,DEC2020_RESPONSERATE_COUNTY_TRA!$B$3:$BJ$376,61, FALSE)</f>
        <v>55.5</v>
      </c>
      <c r="BB120" s="19">
        <f>VLOOKUP(A120,DEC2020_RESPONSERATE_COUNTY_TRA!$B$3:$BK$376,62, FALSE)</f>
        <v>55.5</v>
      </c>
      <c r="BC120" s="19">
        <f>VLOOKUP(A120,DEC2020_RESPONSERATE_COUNTY_TRA!$B$3:$BL$376,63, FALSE)</f>
        <v>55.6</v>
      </c>
      <c r="BD120" s="19">
        <f>VLOOKUP(A120,DEC2020_RESPONSERATE_COUNTY_TRA!$B$3:$BM$376,64, FALSE)</f>
        <v>55.7</v>
      </c>
      <c r="BE120" s="19">
        <f>VLOOKUP(A120,DEC2020_RESPONSERATE_COUNTY_TRA!$B$3:$BN$376,65, FALSE)</f>
        <v>55.7</v>
      </c>
      <c r="BF120" s="19">
        <f>VLOOKUP(A120,DEC2020_RESPONSERATE_COUNTY_TRA!$B$3:$BO$376,66, FALSE)</f>
        <v>55.9</v>
      </c>
      <c r="BG120" s="19">
        <f>VLOOKUP(A120,DEC2020_RESPONSERATE_COUNTY_TRA!$B$3:$BP$376,67, FALSE)</f>
        <v>55.9</v>
      </c>
      <c r="BH120" s="19">
        <f>VLOOKUP(A120,DEC2020_RESPONSERATE_COUNTY_TRA!$B$3:$BQ$376,68, FALSE)</f>
        <v>56</v>
      </c>
      <c r="BI120" s="19">
        <f>VLOOKUP(A120,DEC2020_RESPONSERATE_COUNTY_TRA!$B$3:$BR$376,69, FALSE)</f>
        <v>56.1</v>
      </c>
      <c r="BJ120" s="19">
        <f>VLOOKUP(A120,DEC2020_RESPONSERATE_COUNTY_TRA!$B$3:$BS$376,70, FALSE)</f>
        <v>56.1</v>
      </c>
      <c r="BK120" s="19">
        <f>VLOOKUP(A120,DEC2020_RESPONSERATE_COUNTY_TRA!$B$3:$BT$376,71, FALSE)</f>
        <v>56.2</v>
      </c>
      <c r="BL120" s="19">
        <f>VLOOKUP(A120,DEC2020_RESPONSERATE_COUNTY_TRA!$B$3:$BU$377,72, FALSE)</f>
        <v>56.3</v>
      </c>
      <c r="BM120" s="19">
        <f>VLOOKUP(A120,DEC2020_RESPONSERATE_COUNTY_TRA!$B$3:$BV$377,73, FALSE)</f>
        <v>56.4</v>
      </c>
      <c r="BN120" s="19">
        <f>VLOOKUP(A120,DEC2020_RESPONSERATE_COUNTY_TRA!$B$3:$BW$377,74, FALSE)</f>
        <v>56.4</v>
      </c>
      <c r="BO120" s="19">
        <f>VLOOKUP(A120,DEC2020_RESPONSERATE_COUNTY_TRA!$B$3:$BX$377,75, FALSE)</f>
        <v>56.4</v>
      </c>
      <c r="BP120" s="19">
        <f>VLOOKUP(A120,DEC2020_RESPONSERATE_COUNTY_TRA!$B$3:$BY$377,76, FALSE)</f>
        <v>56.4</v>
      </c>
      <c r="BQ120" s="19">
        <f>VLOOKUP(A120,DEC2020_RESPONSERATE_COUNTY_TRA!$B$3:$BZ$377,77, FALSE)</f>
        <v>56.6</v>
      </c>
      <c r="BR120" s="19">
        <f>VLOOKUP(A120,DEC2020_RESPONSERATE_COUNTY_TRA!$B$3:$CA$377,78, FALSE)</f>
        <v>57</v>
      </c>
      <c r="BS120" s="19">
        <f>VLOOKUP(A120,DEC2020_RESPONSERATE_COUNTY_TRA!$B$3:$CB$377,79, FALSE)</f>
        <v>57.1</v>
      </c>
      <c r="BT120" s="19">
        <f>VLOOKUP(A120,DEC2020_RESPONSERATE_COUNTY_TRA!$B$3:$CC$377,80, FALSE)</f>
        <v>57.4</v>
      </c>
      <c r="BU120" s="19">
        <f>VLOOKUP(A120,DEC2020_RESPONSERATE_COUNTY_TRA!$B$3:$CD$377,81, FALSE)</f>
        <v>57.6</v>
      </c>
      <c r="BV120" s="19">
        <f>VLOOKUP(A120,DEC2020_RESPONSERATE_COUNTY_TRA!$B$3:$CE$377,82, FALSE)</f>
        <v>57.7</v>
      </c>
      <c r="BW120" s="19">
        <f>VLOOKUP(A120,DEC2020_RESPONSERATE_COUNTY_TRA!$B$3:$CF$377,83, FALSE)</f>
        <v>57.9</v>
      </c>
      <c r="BX120" s="19">
        <f>VLOOKUP(A120,DEC2020_RESPONSERATE_COUNTY_TRA!$B$3:$CG$377,84, FALSE)</f>
        <v>58.1</v>
      </c>
      <c r="BY120" s="19">
        <f>VLOOKUP(A120,DEC2020_RESPONSERATE_COUNTY_TRA!$B$3:$CH$377,85, FALSE)</f>
        <v>58.2</v>
      </c>
      <c r="BZ120" s="19">
        <f>VLOOKUP(A120,DEC2020_RESPONSERATE_COUNTY_TRA!$B$3:$CI$377,85, FALSE)</f>
        <v>58.2</v>
      </c>
      <c r="CA120" s="19">
        <f>VLOOKUP(A120,DEC2020_RESPONSERATE_COUNTY_TRA!$B$3:$CJ$377,86, FALSE)</f>
        <v>58.4</v>
      </c>
      <c r="CB120" s="19">
        <f>VLOOKUP(A120,DEC2020_RESPONSERATE_COUNTY_TRA!$B$3:$CK$377,87, FALSE)</f>
        <v>58.4</v>
      </c>
      <c r="CC120" s="19">
        <f t="shared" si="4"/>
        <v>0.20000000000000284</v>
      </c>
      <c r="CD120" s="41">
        <f t="shared" si="5"/>
        <v>4</v>
      </c>
    </row>
    <row r="121" spans="1:82" ht="28.8" x14ac:dyDescent="0.3">
      <c r="A121" s="5" t="s">
        <v>295</v>
      </c>
      <c r="B121" s="5">
        <v>30031000502</v>
      </c>
      <c r="C121" s="181" t="s">
        <v>1168</v>
      </c>
      <c r="D121" s="190" t="s">
        <v>1294</v>
      </c>
      <c r="F121" s="94">
        <v>2593</v>
      </c>
      <c r="G121" s="102">
        <v>4.8514851485148516E-2</v>
      </c>
      <c r="H121" s="204">
        <v>2.8624347533254758E-2</v>
      </c>
      <c r="I121" s="192">
        <v>42.2</v>
      </c>
      <c r="J121" s="11">
        <v>0</v>
      </c>
      <c r="K121" s="11">
        <f>100-J121</f>
        <v>100</v>
      </c>
      <c r="L121">
        <f>VLOOKUP(A121,DEC2020_RESPONSERATE_COUNTY_TRA!$B$3:$I$376, 8, FALSE)</f>
        <v>42.8</v>
      </c>
      <c r="M121">
        <f>VLOOKUP(A121,DEC2020_RESPONSERATE_COUNTY_TRA!$B$3:$J$376, 9, FALSE)</f>
        <v>44.8</v>
      </c>
      <c r="N121">
        <f>VLOOKUP(A121,DEC2020_RESPONSERATE_COUNTY_TRA!$B$3:$K$376, 10, FALSE)</f>
        <v>47</v>
      </c>
      <c r="O121">
        <f>VLOOKUP(A121,DEC2020_RESPONSERATE_COUNTY_TRA!$B$3:$L$376, 11, FALSE)</f>
        <v>50.3</v>
      </c>
      <c r="P121">
        <f>VLOOKUP(A121,DEC2020_RESPONSERATE_COUNTY_TRA!$B$3:$M$376, 12, FALSE)</f>
        <v>56.8</v>
      </c>
      <c r="Q121" s="61">
        <f>VLOOKUP(A121,DEC2020_RESPONSERATE_COUNTY_TRA!$B$3:$N$376, 13, FALSE)</f>
        <v>57.8</v>
      </c>
      <c r="R121">
        <f>VLOOKUP(A121,DEC2020_RESPONSERATE_COUNTY_TRA!$B$3:$O$376, 14, FALSE)</f>
        <v>59</v>
      </c>
      <c r="S121">
        <f>VLOOKUP(A121,DEC2020_RESPONSERATE_COUNTY_TRA!$B$3:$P$376, 15, FALSE)</f>
        <v>59.6</v>
      </c>
      <c r="T121">
        <f>VLOOKUP(A121,DEC2020_RESPONSERATE_COUNTY_TRA!$B$3:$Q$376, 16, FALSE)</f>
        <v>60.1</v>
      </c>
      <c r="U121" s="61">
        <f>VLOOKUP(A121,DEC2020_RESPONSERATE_COUNTY_TRA!$B$3:$R$376, 17, FALSE)</f>
        <v>61.5</v>
      </c>
      <c r="V121" s="61">
        <f>VLOOKUP(A121,DEC2020_RESPONSERATE_COUNTY_TRA!$B$3:$S$376, 18, FALSE)</f>
        <v>61.8</v>
      </c>
      <c r="W121" s="61">
        <f>VLOOKUP(A121,DEC2020_RESPONSERATE_COUNTY_TRA!$B$3:$T$376, 19, FALSE)</f>
        <v>62.3</v>
      </c>
      <c r="X121" s="61">
        <f>VLOOKUP(A121,DEC2020_RESPONSERATE_COUNTY_TRA!$B$3:$U$376, 20, FALSE)</f>
        <v>62.6</v>
      </c>
      <c r="Y121" s="61">
        <f>VLOOKUP(A121,DEC2020_RESPONSERATE_COUNTY_TRA!$B$3:$V$376, 21, FALSE)</f>
        <v>63.1</v>
      </c>
      <c r="Z121" s="61">
        <f>VLOOKUP(A121,DEC2020_RESPONSERATE_COUNTY_TRA!$B$3:$W$376, 22, FALSE)</f>
        <v>63.8</v>
      </c>
      <c r="AA121" s="61">
        <f>VLOOKUP(A121,DEC2020_RESPONSERATE_COUNTY_TRA!$B$3:$X$376, 23, FALSE)</f>
        <v>64</v>
      </c>
      <c r="AB121" s="61">
        <f>VLOOKUP(A121,DEC2020_RESPONSERATE_COUNTY_TRA!$B$3:$Y$376, 24, FALSE)</f>
        <v>64.2</v>
      </c>
      <c r="AC121" s="61">
        <f>VLOOKUP(A121,DEC2020_RESPONSERATE_COUNTY_TRA!$B$3:$Z$376, 25, FALSE)</f>
        <v>68.3</v>
      </c>
      <c r="AD121" s="61">
        <f>VLOOKUP(A121,DEC2020_RESPONSERATE_COUNTY_TRA!$B$3:$AC$376, 26, FALSE)</f>
        <v>68.599999999999994</v>
      </c>
      <c r="AE121" s="188">
        <f>VLOOKUP(A121,DEC2020_RESPONSERATE_COUNTY_TRA!$B$3:$AD$376, 27, FALSE)</f>
        <v>68.900000000000006</v>
      </c>
      <c r="AF121" s="188">
        <f>VLOOKUP(A121,DEC2020_RESPONSERATE_COUNTY_TRA!$B$3:$AE$376, 28, FALSE)</f>
        <v>69.8</v>
      </c>
      <c r="AG121" s="188">
        <f>VLOOKUP(A121,DEC2020_RESPONSERATE_COUNTY_TRA!$B$3:$AF$376, 29, FALSE)</f>
        <v>71.3</v>
      </c>
      <c r="AH121" s="188">
        <f>VLOOKUP(A121,DEC2020_RESPONSERATE_COUNTY_TRA!$B$3:$AG$376, 30, FALSE)</f>
        <v>71.8</v>
      </c>
      <c r="AI121" s="188">
        <f>VLOOKUP(A121,DEC2020_RESPONSERATE_COUNTY_TRA!$B$3:$AF$376, 31, FALSE)</f>
        <v>72</v>
      </c>
      <c r="AJ121" s="188">
        <f>VLOOKUP(A121,DEC2020_RESPONSERATE_COUNTY_TRA!$B$3:$AG$376, 32, FALSE)</f>
        <v>72.5</v>
      </c>
      <c r="AK121" s="188">
        <f>VLOOKUP(A121,DEC2020_RESPONSERATE_COUNTY_TRA!$B$3:$CP$376, 33, FALSE)</f>
        <v>72.8</v>
      </c>
      <c r="AL121" s="188">
        <f>VLOOKUP(A121,DEC2020_RESPONSERATE_COUNTY_TRA!$B$3:$AR$376,43, FALSE)</f>
        <v>74.400000000000006</v>
      </c>
      <c r="AM121" s="188">
        <f>VLOOKUP(A121,DEC2020_RESPONSERATE_COUNTY_TRA!$B$3:$AS$376,44, FALSE)</f>
        <v>74.400000000000006</v>
      </c>
      <c r="AN121" s="188">
        <f>VLOOKUP(A121,DEC2020_RESPONSERATE_COUNTY_TRA!$B$3:$AW$376,48, FALSE)</f>
        <v>74.5</v>
      </c>
      <c r="AO121" s="188">
        <f>VLOOKUP(A121,DEC2020_RESPONSERATE_COUNTY_TRA!$B$3:$AX$376,49, FALSE)</f>
        <v>74.5</v>
      </c>
      <c r="AP121" s="188">
        <f>VLOOKUP(A121,DEC2020_RESPONSERATE_COUNTY_TRA!$B$3:$AY$376,49, FALSE)</f>
        <v>74.5</v>
      </c>
      <c r="AQ121" s="188">
        <f>VLOOKUP(A121,DEC2020_RESPONSERATE_COUNTY_TRA!$B$3:$AZ$376,50, FALSE)</f>
        <v>74.599999999999994</v>
      </c>
      <c r="AR121" s="188">
        <f>VLOOKUP(A121,DEC2020_RESPONSERATE_COUNTY_TRA!$B$3:$BA$376,51, FALSE)</f>
        <v>74.599999999999994</v>
      </c>
      <c r="AS121" s="188">
        <f>VLOOKUP(A121,DEC2020_RESPONSERATE_COUNTY_TRA!$B$3:$BB$376,53, FALSE)</f>
        <v>74.8</v>
      </c>
      <c r="AT121" s="188">
        <f>VLOOKUP(A121,DEC2020_RESPONSERATE_COUNTY_TRA!$B$3:$BC$376,54, FALSE)</f>
        <v>74.8</v>
      </c>
      <c r="AU121" s="188">
        <f>VLOOKUP(A121,DEC2020_RESPONSERATE_COUNTY_TRA!$B$3:$BD$376,55, FALSE)</f>
        <v>74.900000000000006</v>
      </c>
      <c r="AV121" s="188">
        <f>VLOOKUP(A121,DEC2020_RESPONSERATE_COUNTY_TRA!$B$3:$BE$376,56, FALSE)</f>
        <v>75</v>
      </c>
      <c r="AW121" s="188">
        <f>VLOOKUP(A121,DEC2020_RESPONSERATE_COUNTY_TRA!$B$3:$BF$376,57, FALSE)</f>
        <v>75.099999999999994</v>
      </c>
      <c r="AX121" s="188">
        <f>VLOOKUP(A121,DEC2020_RESPONSERATE_COUNTY_TRA!$B$3:$BG$376,58, FALSE)</f>
        <v>75.2</v>
      </c>
      <c r="AY121" s="188">
        <f>VLOOKUP(A121,DEC2020_RESPONSERATE_COUNTY_TRA!$B$3:$BH$376,59, FALSE)</f>
        <v>75.3</v>
      </c>
      <c r="AZ121" s="188">
        <f>VLOOKUP(A121,DEC2020_RESPONSERATE_COUNTY_TRA!$B$3:$BI$376,60, FALSE)</f>
        <v>75.3</v>
      </c>
      <c r="BA121" s="188">
        <f>VLOOKUP(A121,DEC2020_RESPONSERATE_COUNTY_TRA!$B$3:$BJ$376,61, FALSE)</f>
        <v>75.400000000000006</v>
      </c>
      <c r="BB121" s="188">
        <f>VLOOKUP(A121,DEC2020_RESPONSERATE_COUNTY_TRA!$B$3:$BK$376,62, FALSE)</f>
        <v>75.5</v>
      </c>
      <c r="BC121" s="188">
        <f>VLOOKUP(A121,DEC2020_RESPONSERATE_COUNTY_TRA!$B$3:$BL$376,63, FALSE)</f>
        <v>75.599999999999994</v>
      </c>
      <c r="BD121" s="188">
        <f>VLOOKUP(A121,DEC2020_RESPONSERATE_COUNTY_TRA!$B$3:$BM$376,64, FALSE)</f>
        <v>75.599999999999994</v>
      </c>
      <c r="BE121" s="188">
        <f>VLOOKUP(A121,DEC2020_RESPONSERATE_COUNTY_TRA!$B$3:$BN$376,65, FALSE)</f>
        <v>75.599999999999994</v>
      </c>
      <c r="BF121" s="188">
        <f>VLOOKUP(A121,DEC2020_RESPONSERATE_COUNTY_TRA!$B$3:$BO$376,66, FALSE)</f>
        <v>75.599999999999994</v>
      </c>
      <c r="BG121" s="188">
        <f>VLOOKUP(A121,DEC2020_RESPONSERATE_COUNTY_TRA!$B$3:$BP$376,67, FALSE)</f>
        <v>75.599999999999994</v>
      </c>
      <c r="BH121" s="188">
        <f>VLOOKUP(A121,DEC2020_RESPONSERATE_COUNTY_TRA!$B$3:$BQ$376,68, FALSE)</f>
        <v>75.7</v>
      </c>
      <c r="BI121" s="188">
        <f>VLOOKUP(A121,DEC2020_RESPONSERATE_COUNTY_TRA!$B$3:$BR$376,69, FALSE)</f>
        <v>75.7</v>
      </c>
      <c r="BJ121" s="188">
        <f>VLOOKUP(A121,DEC2020_RESPONSERATE_COUNTY_TRA!$B$3:$BS$376,70, FALSE)</f>
        <v>75.7</v>
      </c>
      <c r="BK121" s="188">
        <f>VLOOKUP(A121,DEC2020_RESPONSERATE_COUNTY_TRA!$B$3:$BT$376,71, FALSE)</f>
        <v>75.8</v>
      </c>
      <c r="BL121" s="188">
        <f>VLOOKUP(A121,DEC2020_RESPONSERATE_COUNTY_TRA!$B$3:$BU$377,72, FALSE)</f>
        <v>75.8</v>
      </c>
      <c r="BM121" s="188">
        <f>VLOOKUP(A121,DEC2020_RESPONSERATE_COUNTY_TRA!$B$3:$BV$377,73, FALSE)</f>
        <v>75.8</v>
      </c>
      <c r="BN121" s="188">
        <f>VLOOKUP(A121,DEC2020_RESPONSERATE_COUNTY_TRA!$B$3:$BW$377,74, FALSE)</f>
        <v>75.900000000000006</v>
      </c>
      <c r="BO121" s="188">
        <f>VLOOKUP(A121,DEC2020_RESPONSERATE_COUNTY_TRA!$B$3:$BX$377,75, FALSE)</f>
        <v>75.900000000000006</v>
      </c>
      <c r="BP121" s="188">
        <f>VLOOKUP(A121,DEC2020_RESPONSERATE_COUNTY_TRA!$B$3:$BY$377,76, FALSE)</f>
        <v>75.900000000000006</v>
      </c>
      <c r="BQ121" s="188">
        <f>VLOOKUP(A121,DEC2020_RESPONSERATE_COUNTY_TRA!$B$3:$BZ$377,77, FALSE)</f>
        <v>75.900000000000006</v>
      </c>
      <c r="BR121" s="188">
        <f>VLOOKUP(A121,DEC2020_RESPONSERATE_COUNTY_TRA!$B$3:$CA$377,78, FALSE)</f>
        <v>76</v>
      </c>
      <c r="BS121" s="188">
        <f>VLOOKUP(A121,DEC2020_RESPONSERATE_COUNTY_TRA!$B$3:$CB$377,79, FALSE)</f>
        <v>76</v>
      </c>
      <c r="BT121" s="188">
        <f>VLOOKUP(A121,DEC2020_RESPONSERATE_COUNTY_TRA!$B$3:$CC$377,80, FALSE)</f>
        <v>76</v>
      </c>
      <c r="BU121" s="188">
        <f>VLOOKUP(A121,DEC2020_RESPONSERATE_COUNTY_TRA!$B$3:$CD$377,81, FALSE)</f>
        <v>76</v>
      </c>
      <c r="BV121" s="188">
        <f>VLOOKUP(A121,DEC2020_RESPONSERATE_COUNTY_TRA!$B$3:$CE$377,82, FALSE)</f>
        <v>76</v>
      </c>
      <c r="BW121" s="188">
        <f>VLOOKUP(A121,DEC2020_RESPONSERATE_COUNTY_TRA!$B$3:$CF$377,83, FALSE)</f>
        <v>76</v>
      </c>
      <c r="BX121" s="188">
        <f>VLOOKUP(A121,DEC2020_RESPONSERATE_COUNTY_TRA!$B$3:$CG$377,84, FALSE)</f>
        <v>76.099999999999994</v>
      </c>
      <c r="BY121" s="188">
        <f>VLOOKUP(A121,DEC2020_RESPONSERATE_COUNTY_TRA!$B$3:$CH$377,85, FALSE)</f>
        <v>76.2</v>
      </c>
      <c r="BZ121" s="188">
        <f>VLOOKUP(A121,DEC2020_RESPONSERATE_COUNTY_TRA!$B$3:$CI$377,85, FALSE)</f>
        <v>76.2</v>
      </c>
      <c r="CA121" s="188">
        <f>VLOOKUP(A121,DEC2020_RESPONSERATE_COUNTY_TRA!$B$3:$CJ$377,86, FALSE)</f>
        <v>76.3</v>
      </c>
      <c r="CB121" s="188">
        <f>VLOOKUP(A121,DEC2020_RESPONSERATE_COUNTY_TRA!$B$3:$CK$377,87, FALSE)</f>
        <v>76.3</v>
      </c>
      <c r="CC121" s="188">
        <f t="shared" si="4"/>
        <v>0</v>
      </c>
      <c r="CD121" s="41">
        <f t="shared" si="5"/>
        <v>6</v>
      </c>
    </row>
    <row r="122" spans="1:82" ht="28.8" x14ac:dyDescent="0.3">
      <c r="A122" s="16" t="s">
        <v>579</v>
      </c>
      <c r="B122" s="16">
        <v>30031000504</v>
      </c>
      <c r="C122" s="17" t="s">
        <v>1169</v>
      </c>
      <c r="D122" s="17">
        <v>59715</v>
      </c>
      <c r="E122" s="17"/>
      <c r="F122" s="95">
        <v>1123</v>
      </c>
      <c r="G122" s="103">
        <v>7.4190177638453494E-2</v>
      </c>
      <c r="H122" s="205">
        <v>3.6319612590799033E-3</v>
      </c>
      <c r="I122" s="193">
        <v>47.6</v>
      </c>
      <c r="J122" s="18">
        <v>0</v>
      </c>
      <c r="K122" s="18">
        <f>100-J122</f>
        <v>100</v>
      </c>
      <c r="L122" s="19">
        <f>VLOOKUP(A122,DEC2020_RESPONSERATE_COUNTY_TRA!$B$3:$I$376, 8, FALSE)</f>
        <v>40.5</v>
      </c>
      <c r="M122" s="19">
        <f>VLOOKUP(A122,DEC2020_RESPONSERATE_COUNTY_TRA!$B$3:$J$376, 9, FALSE)</f>
        <v>42.3</v>
      </c>
      <c r="N122" s="19">
        <f>VLOOKUP(A122,DEC2020_RESPONSERATE_COUNTY_TRA!$B$3:$K$376, 10, FALSE)</f>
        <v>44.2</v>
      </c>
      <c r="O122" s="19">
        <f>VLOOKUP(A122,DEC2020_RESPONSERATE_COUNTY_TRA!$B$3:$L$376, 11, FALSE)</f>
        <v>47.2</v>
      </c>
      <c r="P122" s="19">
        <f>VLOOKUP(A122,DEC2020_RESPONSERATE_COUNTY_TRA!$B$3:$M$376, 12, FALSE)</f>
        <v>52.1</v>
      </c>
      <c r="Q122" s="19">
        <f>VLOOKUP(A122,DEC2020_RESPONSERATE_COUNTY_TRA!$B$3:$N$376, 13, FALSE)</f>
        <v>52.8</v>
      </c>
      <c r="R122" s="19">
        <f>VLOOKUP(A122,DEC2020_RESPONSERATE_COUNTY_TRA!$B$3:$O$376, 14, FALSE)</f>
        <v>53.9</v>
      </c>
      <c r="S122" s="19">
        <f>VLOOKUP(A122,DEC2020_RESPONSERATE_COUNTY_TRA!$B$3:$P$376, 15, FALSE)</f>
        <v>54.9</v>
      </c>
      <c r="T122" s="19">
        <f>VLOOKUP(A122,DEC2020_RESPONSERATE_COUNTY_TRA!$B$3:$Q$376, 16, FALSE)</f>
        <v>55.5</v>
      </c>
      <c r="U122" s="19">
        <f>VLOOKUP(A122,DEC2020_RESPONSERATE_COUNTY_TRA!$B$3:$R$376, 17, FALSE)</f>
        <v>56.2</v>
      </c>
      <c r="V122" s="19">
        <f>VLOOKUP(A122,DEC2020_RESPONSERATE_COUNTY_TRA!$B$3:$S$376, 18, FALSE)</f>
        <v>56.5</v>
      </c>
      <c r="W122" s="19">
        <f>VLOOKUP(A122,DEC2020_RESPONSERATE_COUNTY_TRA!$B$3:$T$376, 19, FALSE)</f>
        <v>56.9</v>
      </c>
      <c r="X122" s="19">
        <f>VLOOKUP(A122,DEC2020_RESPONSERATE_COUNTY_TRA!$B$3:$U$376, 20, FALSE)</f>
        <v>57.1</v>
      </c>
      <c r="Y122" s="19">
        <f>VLOOKUP(A122,DEC2020_RESPONSERATE_COUNTY_TRA!$B$3:$V$376, 21, FALSE)</f>
        <v>57.4</v>
      </c>
      <c r="Z122" s="19">
        <f>VLOOKUP(A122,DEC2020_RESPONSERATE_COUNTY_TRA!$B$3:$W$376, 22, FALSE)</f>
        <v>58.3</v>
      </c>
      <c r="AA122" s="19">
        <f>VLOOKUP(A122,DEC2020_RESPONSERATE_COUNTY_TRA!$B$3:$X$376, 23, FALSE)</f>
        <v>58.5</v>
      </c>
      <c r="AB122" s="19">
        <f>VLOOKUP(A122,DEC2020_RESPONSERATE_COUNTY_TRA!$B$3:$Y$376, 24, FALSE)</f>
        <v>58.8</v>
      </c>
      <c r="AC122" s="19">
        <f>VLOOKUP(A122,DEC2020_RESPONSERATE_COUNTY_TRA!$B$3:$Z$376, 25, FALSE)</f>
        <v>61.5</v>
      </c>
      <c r="AD122" s="19">
        <f>VLOOKUP(A122,DEC2020_RESPONSERATE_COUNTY_TRA!$B$3:$AC$376, 26, FALSE)</f>
        <v>62.1</v>
      </c>
      <c r="AE122" s="19">
        <f>VLOOKUP(A122,DEC2020_RESPONSERATE_COUNTY_TRA!$B$3:$AD$376, 27, FALSE)</f>
        <v>62.2</v>
      </c>
      <c r="AF122" s="19">
        <f>VLOOKUP(A122,DEC2020_RESPONSERATE_COUNTY_TRA!$B$3:$AE$376, 28, FALSE)</f>
        <v>62.9</v>
      </c>
      <c r="AG122" s="19">
        <f>VLOOKUP(A122,DEC2020_RESPONSERATE_COUNTY_TRA!$B$3:$AF$376, 29, FALSE)</f>
        <v>64.599999999999994</v>
      </c>
      <c r="AH122" s="19">
        <f>VLOOKUP(A122,DEC2020_RESPONSERATE_COUNTY_TRA!$B$3:$AG$376, 30, FALSE)</f>
        <v>65</v>
      </c>
      <c r="AI122" s="19">
        <f>VLOOKUP(A122,DEC2020_RESPONSERATE_COUNTY_TRA!$B$3:$AF$376, 31, FALSE)</f>
        <v>65.7</v>
      </c>
      <c r="AJ122" s="19">
        <f>VLOOKUP(A122,DEC2020_RESPONSERATE_COUNTY_TRA!$B$3:$AG$376, 32, FALSE)</f>
        <v>66.099999999999994</v>
      </c>
      <c r="AK122" s="19">
        <f>VLOOKUP(A122,DEC2020_RESPONSERATE_COUNTY_TRA!$B$3:$CP$376, 33, FALSE)</f>
        <v>66.2</v>
      </c>
      <c r="AL122" s="19">
        <f>VLOOKUP(A122,DEC2020_RESPONSERATE_COUNTY_TRA!$B$3:$AR$376,43, FALSE)</f>
        <v>69.099999999999994</v>
      </c>
      <c r="AM122" s="19">
        <f>VLOOKUP(A122,DEC2020_RESPONSERATE_COUNTY_TRA!$B$3:$AS$376,44, FALSE)</f>
        <v>69.099999999999994</v>
      </c>
      <c r="AN122" s="19">
        <f>VLOOKUP(A122,DEC2020_RESPONSERATE_COUNTY_TRA!$B$3:$AW$376,48, FALSE)</f>
        <v>69.3</v>
      </c>
      <c r="AO122" s="19">
        <f>VLOOKUP(A122,DEC2020_RESPONSERATE_COUNTY_TRA!$B$3:$AX$376,49, FALSE)</f>
        <v>69.400000000000006</v>
      </c>
      <c r="AP122" s="19">
        <f>VLOOKUP(A122,DEC2020_RESPONSERATE_COUNTY_TRA!$B$3:$AY$376,49, FALSE)</f>
        <v>69.400000000000006</v>
      </c>
      <c r="AQ122" s="19">
        <f>VLOOKUP(A122,DEC2020_RESPONSERATE_COUNTY_TRA!$B$3:$AZ$376,50, FALSE)</f>
        <v>69.5</v>
      </c>
      <c r="AR122" s="19">
        <f>VLOOKUP(A122,DEC2020_RESPONSERATE_COUNTY_TRA!$B$3:$BA$376,51, FALSE)</f>
        <v>69.5</v>
      </c>
      <c r="AS122" s="19">
        <f>VLOOKUP(A122,DEC2020_RESPONSERATE_COUNTY_TRA!$B$3:$BB$376,53, FALSE)</f>
        <v>69.599999999999994</v>
      </c>
      <c r="AT122" s="19">
        <f>VLOOKUP(A122,DEC2020_RESPONSERATE_COUNTY_TRA!$B$3:$BC$376,54, FALSE)</f>
        <v>69.7</v>
      </c>
      <c r="AU122" s="19">
        <f>VLOOKUP(A122,DEC2020_RESPONSERATE_COUNTY_TRA!$B$3:$BD$376,55, FALSE)</f>
        <v>69.8</v>
      </c>
      <c r="AV122" s="19">
        <f>VLOOKUP(A122,DEC2020_RESPONSERATE_COUNTY_TRA!$B$3:$BE$376,56, FALSE)</f>
        <v>69.8</v>
      </c>
      <c r="AW122" s="19">
        <f>VLOOKUP(A122,DEC2020_RESPONSERATE_COUNTY_TRA!$B$3:$BF$376,57, FALSE)</f>
        <v>69.8</v>
      </c>
      <c r="AX122" s="19">
        <f>VLOOKUP(A122,DEC2020_RESPONSERATE_COUNTY_TRA!$B$3:$BG$376,58, FALSE)</f>
        <v>69.8</v>
      </c>
      <c r="AY122" s="19">
        <f>VLOOKUP(A122,DEC2020_RESPONSERATE_COUNTY_TRA!$B$3:$BH$376,59, FALSE)</f>
        <v>70</v>
      </c>
      <c r="AZ122" s="19">
        <f>VLOOKUP(A122,DEC2020_RESPONSERATE_COUNTY_TRA!$B$3:$BI$376,60, FALSE)</f>
        <v>70</v>
      </c>
      <c r="BA122" s="19">
        <f>VLOOKUP(A122,DEC2020_RESPONSERATE_COUNTY_TRA!$B$3:$BJ$376,61, FALSE)</f>
        <v>70</v>
      </c>
      <c r="BB122" s="19">
        <f>VLOOKUP(A122,DEC2020_RESPONSERATE_COUNTY_TRA!$B$3:$BK$376,62, FALSE)</f>
        <v>70</v>
      </c>
      <c r="BC122" s="19">
        <f>VLOOKUP(A122,DEC2020_RESPONSERATE_COUNTY_TRA!$B$3:$BL$376,63, FALSE)</f>
        <v>70.2</v>
      </c>
      <c r="BD122" s="19">
        <f>VLOOKUP(A122,DEC2020_RESPONSERATE_COUNTY_TRA!$B$3:$BM$376,64, FALSE)</f>
        <v>70.2</v>
      </c>
      <c r="BE122" s="19">
        <f>VLOOKUP(A122,DEC2020_RESPONSERATE_COUNTY_TRA!$B$3:$BN$376,65, FALSE)</f>
        <v>70.2</v>
      </c>
      <c r="BF122" s="19">
        <f>VLOOKUP(A122,DEC2020_RESPONSERATE_COUNTY_TRA!$B$3:$BO$376,66, FALSE)</f>
        <v>70.2</v>
      </c>
      <c r="BG122" s="19">
        <f>VLOOKUP(A122,DEC2020_RESPONSERATE_COUNTY_TRA!$B$3:$BP$376,67, FALSE)</f>
        <v>70.2</v>
      </c>
      <c r="BH122" s="19">
        <f>VLOOKUP(A122,DEC2020_RESPONSERATE_COUNTY_TRA!$B$3:$BQ$376,68, FALSE)</f>
        <v>70.2</v>
      </c>
      <c r="BI122" s="19">
        <f>VLOOKUP(A122,DEC2020_RESPONSERATE_COUNTY_TRA!$B$3:$BR$376,69, FALSE)</f>
        <v>70.2</v>
      </c>
      <c r="BJ122" s="19">
        <f>VLOOKUP(A122,DEC2020_RESPONSERATE_COUNTY_TRA!$B$3:$BS$376,70, FALSE)</f>
        <v>70.2</v>
      </c>
      <c r="BK122" s="19">
        <f>VLOOKUP(A122,DEC2020_RESPONSERATE_COUNTY_TRA!$B$3:$BT$376,71, FALSE)</f>
        <v>70.2</v>
      </c>
      <c r="BL122" s="19">
        <f>VLOOKUP(A122,DEC2020_RESPONSERATE_COUNTY_TRA!$B$3:$BU$377,72, FALSE)</f>
        <v>70.3</v>
      </c>
      <c r="BM122" s="19">
        <f>VLOOKUP(A122,DEC2020_RESPONSERATE_COUNTY_TRA!$B$3:$BV$377,73, FALSE)</f>
        <v>70.3</v>
      </c>
      <c r="BN122" s="19">
        <f>VLOOKUP(A122,DEC2020_RESPONSERATE_COUNTY_TRA!$B$3:$BW$377,74, FALSE)</f>
        <v>70.3</v>
      </c>
      <c r="BO122" s="19">
        <f>VLOOKUP(A122,DEC2020_RESPONSERATE_COUNTY_TRA!$B$3:$BX$377,75, FALSE)</f>
        <v>70.400000000000006</v>
      </c>
      <c r="BP122" s="19">
        <f>VLOOKUP(A122,DEC2020_RESPONSERATE_COUNTY_TRA!$B$3:$BY$377,76, FALSE)</f>
        <v>70.400000000000006</v>
      </c>
      <c r="BQ122" s="19">
        <f>VLOOKUP(A122,DEC2020_RESPONSERATE_COUNTY_TRA!$B$3:$BZ$377,77, FALSE)</f>
        <v>70.5</v>
      </c>
      <c r="BR122" s="19">
        <f>VLOOKUP(A122,DEC2020_RESPONSERATE_COUNTY_TRA!$B$3:$CA$377,78, FALSE)</f>
        <v>70.5</v>
      </c>
      <c r="BS122" s="19">
        <f>VLOOKUP(A122,DEC2020_RESPONSERATE_COUNTY_TRA!$B$3:$CB$377,79, FALSE)</f>
        <v>70.5</v>
      </c>
      <c r="BT122" s="19">
        <f>VLOOKUP(A122,DEC2020_RESPONSERATE_COUNTY_TRA!$B$3:$CC$377,80, FALSE)</f>
        <v>70.5</v>
      </c>
      <c r="BU122" s="19">
        <f>VLOOKUP(A122,DEC2020_RESPONSERATE_COUNTY_TRA!$B$3:$CD$377,81, FALSE)</f>
        <v>70.5</v>
      </c>
      <c r="BV122" s="19">
        <f>VLOOKUP(A122,DEC2020_RESPONSERATE_COUNTY_TRA!$B$3:$CE$377,82, FALSE)</f>
        <v>70.5</v>
      </c>
      <c r="BW122" s="19">
        <f>VLOOKUP(A122,DEC2020_RESPONSERATE_COUNTY_TRA!$B$3:$CF$377,83, FALSE)</f>
        <v>70.5</v>
      </c>
      <c r="BX122" s="19">
        <f>VLOOKUP(A122,DEC2020_RESPONSERATE_COUNTY_TRA!$B$3:$CG$377,84, FALSE)</f>
        <v>70.5</v>
      </c>
      <c r="BY122" s="19">
        <f>VLOOKUP(A122,DEC2020_RESPONSERATE_COUNTY_TRA!$B$3:$CH$377,85, FALSE)</f>
        <v>70.599999999999994</v>
      </c>
      <c r="BZ122" s="19">
        <f>VLOOKUP(A122,DEC2020_RESPONSERATE_COUNTY_TRA!$B$3:$CI$377,85, FALSE)</f>
        <v>70.599999999999994</v>
      </c>
      <c r="CA122" s="19">
        <f>VLOOKUP(A122,DEC2020_RESPONSERATE_COUNTY_TRA!$B$3:$CJ$377,86, FALSE)</f>
        <v>70.7</v>
      </c>
      <c r="CB122" s="19">
        <f>VLOOKUP(A122,DEC2020_RESPONSERATE_COUNTY_TRA!$B$3:$CK$377,87, FALSE)</f>
        <v>70.7</v>
      </c>
      <c r="CC122" s="19">
        <f t="shared" si="4"/>
        <v>9.9999999999994316E-2</v>
      </c>
      <c r="CD122" s="41">
        <f t="shared" si="5"/>
        <v>6</v>
      </c>
    </row>
    <row r="123" spans="1:82" ht="28.8" x14ac:dyDescent="0.3">
      <c r="A123" s="5" t="s">
        <v>581</v>
      </c>
      <c r="B123" s="5">
        <v>30031000505</v>
      </c>
      <c r="C123" s="181" t="s">
        <v>1194</v>
      </c>
      <c r="D123" s="190">
        <v>59718</v>
      </c>
      <c r="F123" s="94" t="s">
        <v>1101</v>
      </c>
      <c r="G123" s="102" t="s">
        <v>1101</v>
      </c>
      <c r="H123" s="209" t="s">
        <v>1101</v>
      </c>
      <c r="I123" s="94" t="s">
        <v>1101</v>
      </c>
      <c r="J123" s="11">
        <v>0</v>
      </c>
      <c r="K123" s="11">
        <v>100</v>
      </c>
      <c r="L123">
        <f>VLOOKUP(A123,DEC2020_RESPONSERATE_COUNTY_TRA!$B$3:$I$376, 8, FALSE)</f>
        <v>32.1</v>
      </c>
      <c r="M123">
        <f>VLOOKUP(A123,DEC2020_RESPONSERATE_COUNTY_TRA!$B$3:$J$376, 9, FALSE)</f>
        <v>34.6</v>
      </c>
      <c r="N123">
        <f>VLOOKUP(A123,DEC2020_RESPONSERATE_COUNTY_TRA!$B$3:$K$376, 10, FALSE)</f>
        <v>37.5</v>
      </c>
      <c r="O123">
        <f>VLOOKUP(A123,DEC2020_RESPONSERATE_COUNTY_TRA!$B$3:$L$376, 11, FALSE)</f>
        <v>40.700000000000003</v>
      </c>
      <c r="P123">
        <f>VLOOKUP(A123,DEC2020_RESPONSERATE_COUNTY_TRA!$B$3:$M$376, 12, FALSE)</f>
        <v>45.3</v>
      </c>
      <c r="Q123" s="61">
        <f>VLOOKUP(A123,DEC2020_RESPONSERATE_COUNTY_TRA!$B$3:$N$376, 13, FALSE)</f>
        <v>46.3</v>
      </c>
      <c r="R123">
        <f>VLOOKUP(A123,DEC2020_RESPONSERATE_COUNTY_TRA!$B$3:$O$376, 14, FALSE)</f>
        <v>47.4</v>
      </c>
      <c r="S123">
        <f>VLOOKUP(A123,DEC2020_RESPONSERATE_COUNTY_TRA!$B$3:$P$376, 15, FALSE)</f>
        <v>48.2</v>
      </c>
      <c r="T123">
        <f>VLOOKUP(A123,DEC2020_RESPONSERATE_COUNTY_TRA!$B$3:$Q$376, 16, FALSE)</f>
        <v>48.9</v>
      </c>
      <c r="U123" s="61">
        <f>VLOOKUP(A123,DEC2020_RESPONSERATE_COUNTY_TRA!$B$3:$R$376, 17, FALSE)</f>
        <v>49.9</v>
      </c>
      <c r="V123" s="61">
        <f>VLOOKUP(A123,DEC2020_RESPONSERATE_COUNTY_TRA!$B$3:$S$376, 18, FALSE)</f>
        <v>50.3</v>
      </c>
      <c r="W123" s="61">
        <f>VLOOKUP(A123,DEC2020_RESPONSERATE_COUNTY_TRA!$B$3:$T$376, 19, FALSE)</f>
        <v>51</v>
      </c>
      <c r="X123" s="61">
        <f>VLOOKUP(A123,DEC2020_RESPONSERATE_COUNTY_TRA!$B$3:$U$376, 20, FALSE)</f>
        <v>51.2</v>
      </c>
      <c r="Y123" s="61">
        <f>VLOOKUP(A123,DEC2020_RESPONSERATE_COUNTY_TRA!$B$3:$V$376, 21, FALSE)</f>
        <v>51.7</v>
      </c>
      <c r="Z123" s="61">
        <f>VLOOKUP(A123,DEC2020_RESPONSERATE_COUNTY_TRA!$B$3:$W$376, 22, FALSE)</f>
        <v>52.5</v>
      </c>
      <c r="AA123" s="61">
        <f>VLOOKUP(A123,DEC2020_RESPONSERATE_COUNTY_TRA!$B$3:$X$376, 23, FALSE)</f>
        <v>52.8</v>
      </c>
      <c r="AB123" s="61">
        <f>VLOOKUP(A123,DEC2020_RESPONSERATE_COUNTY_TRA!$B$3:$Y$376, 24, FALSE)</f>
        <v>53.1</v>
      </c>
      <c r="AC123" s="61">
        <f>VLOOKUP(A123,DEC2020_RESPONSERATE_COUNTY_TRA!$B$3:$Z$376, 25, FALSE)</f>
        <v>55.3</v>
      </c>
      <c r="AD123" s="61">
        <f>VLOOKUP(A123,DEC2020_RESPONSERATE_COUNTY_TRA!$B$3:$AC$376, 26, FALSE)</f>
        <v>55.5</v>
      </c>
      <c r="AE123" s="188">
        <f>VLOOKUP(A123,DEC2020_RESPONSERATE_COUNTY_TRA!$B$3:$AD$376, 27, FALSE)</f>
        <v>55.9</v>
      </c>
      <c r="AF123" s="188">
        <f>VLOOKUP(A123,DEC2020_RESPONSERATE_COUNTY_TRA!$B$3:$AE$376, 28, FALSE)</f>
        <v>56.5</v>
      </c>
      <c r="AG123" s="188">
        <f>VLOOKUP(A123,DEC2020_RESPONSERATE_COUNTY_TRA!$B$3:$AF$376, 29, FALSE)</f>
        <v>58.5</v>
      </c>
      <c r="AH123" s="188">
        <f>VLOOKUP(A123,DEC2020_RESPONSERATE_COUNTY_TRA!$B$3:$AG$376, 30, FALSE)</f>
        <v>58.7</v>
      </c>
      <c r="AI123" s="188">
        <f>VLOOKUP(A123,DEC2020_RESPONSERATE_COUNTY_TRA!$B$3:$AF$376, 31, FALSE)</f>
        <v>58.9</v>
      </c>
      <c r="AJ123" s="188">
        <f>VLOOKUP(A123,DEC2020_RESPONSERATE_COUNTY_TRA!$B$3:$AG$376, 32, FALSE)</f>
        <v>59.3</v>
      </c>
      <c r="AK123" s="188">
        <f>VLOOKUP(A123,DEC2020_RESPONSERATE_COUNTY_TRA!$B$3:$CP$376, 33, FALSE)</f>
        <v>59.6</v>
      </c>
      <c r="AL123" s="188">
        <f>VLOOKUP(A123,DEC2020_RESPONSERATE_COUNTY_TRA!$B$3:$AR$376,43, FALSE)</f>
        <v>62.3</v>
      </c>
      <c r="AM123" s="188">
        <f>VLOOKUP(A123,DEC2020_RESPONSERATE_COUNTY_TRA!$B$3:$AS$376,44, FALSE)</f>
        <v>62.4</v>
      </c>
      <c r="AN123" s="188">
        <f>VLOOKUP(A123,DEC2020_RESPONSERATE_COUNTY_TRA!$B$3:$AW$376,48, FALSE)</f>
        <v>62.6</v>
      </c>
      <c r="AO123" s="188">
        <f>VLOOKUP(A123,DEC2020_RESPONSERATE_COUNTY_TRA!$B$3:$AX$376,49, FALSE)</f>
        <v>62.7</v>
      </c>
      <c r="AP123" s="188">
        <f>VLOOKUP(A123,DEC2020_RESPONSERATE_COUNTY_TRA!$B$3:$AY$376,49, FALSE)</f>
        <v>62.7</v>
      </c>
      <c r="AQ123" s="188">
        <f>VLOOKUP(A123,DEC2020_RESPONSERATE_COUNTY_TRA!$B$3:$AZ$376,50, FALSE)</f>
        <v>62.8</v>
      </c>
      <c r="AR123" s="188">
        <f>VLOOKUP(A123,DEC2020_RESPONSERATE_COUNTY_TRA!$B$3:$BA$376,51, FALSE)</f>
        <v>62.8</v>
      </c>
      <c r="AS123" s="188">
        <f>VLOOKUP(A123,DEC2020_RESPONSERATE_COUNTY_TRA!$B$3:$BB$376,53, FALSE)</f>
        <v>63</v>
      </c>
      <c r="AT123" s="188">
        <f>VLOOKUP(A123,DEC2020_RESPONSERATE_COUNTY_TRA!$B$3:$BC$376,54, FALSE)</f>
        <v>63</v>
      </c>
      <c r="AU123" s="188">
        <f>VLOOKUP(A123,DEC2020_RESPONSERATE_COUNTY_TRA!$B$3:$BD$376,55, FALSE)</f>
        <v>63.1</v>
      </c>
      <c r="AV123" s="188">
        <f>VLOOKUP(A123,DEC2020_RESPONSERATE_COUNTY_TRA!$B$3:$BE$376,56, FALSE)</f>
        <v>63.2</v>
      </c>
      <c r="AW123" s="188">
        <f>VLOOKUP(A123,DEC2020_RESPONSERATE_COUNTY_TRA!$B$3:$BF$376,57, FALSE)</f>
        <v>63.3</v>
      </c>
      <c r="AX123" s="188">
        <f>VLOOKUP(A123,DEC2020_RESPONSERATE_COUNTY_TRA!$B$3:$BG$376,58, FALSE)</f>
        <v>63.3</v>
      </c>
      <c r="AY123" s="188">
        <f>VLOOKUP(A123,DEC2020_RESPONSERATE_COUNTY_TRA!$B$3:$BH$376,59, FALSE)</f>
        <v>63.3</v>
      </c>
      <c r="AZ123" s="188">
        <f>VLOOKUP(A123,DEC2020_RESPONSERATE_COUNTY_TRA!$B$3:$BI$376,60, FALSE)</f>
        <v>63.4</v>
      </c>
      <c r="BA123" s="188">
        <f>VLOOKUP(A123,DEC2020_RESPONSERATE_COUNTY_TRA!$B$3:$BJ$376,61, FALSE)</f>
        <v>63.4</v>
      </c>
      <c r="BB123" s="188">
        <f>VLOOKUP(A123,DEC2020_RESPONSERATE_COUNTY_TRA!$B$3:$BK$376,62, FALSE)</f>
        <v>63.4</v>
      </c>
      <c r="BC123" s="188">
        <f>VLOOKUP(A123,DEC2020_RESPONSERATE_COUNTY_TRA!$B$3:$BL$376,63, FALSE)</f>
        <v>63.4</v>
      </c>
      <c r="BD123" s="188">
        <f>VLOOKUP(A123,DEC2020_RESPONSERATE_COUNTY_TRA!$B$3:$BM$376,64, FALSE)</f>
        <v>63.5</v>
      </c>
      <c r="BE123" s="188">
        <f>VLOOKUP(A123,DEC2020_RESPONSERATE_COUNTY_TRA!$B$3:$BN$376,65, FALSE)</f>
        <v>63.5</v>
      </c>
      <c r="BF123" s="188">
        <f>VLOOKUP(A123,DEC2020_RESPONSERATE_COUNTY_TRA!$B$3:$BO$376,66, FALSE)</f>
        <v>63.5</v>
      </c>
      <c r="BG123" s="188">
        <f>VLOOKUP(A123,DEC2020_RESPONSERATE_COUNTY_TRA!$B$3:$BP$376,67, FALSE)</f>
        <v>63.6</v>
      </c>
      <c r="BH123" s="188">
        <f>VLOOKUP(A123,DEC2020_RESPONSERATE_COUNTY_TRA!$B$3:$BQ$376,68, FALSE)</f>
        <v>63.6</v>
      </c>
      <c r="BI123" s="188">
        <f>VLOOKUP(A123,DEC2020_RESPONSERATE_COUNTY_TRA!$B$3:$BR$376,69, FALSE)</f>
        <v>63.6</v>
      </c>
      <c r="BJ123" s="188">
        <f>VLOOKUP(A123,DEC2020_RESPONSERATE_COUNTY_TRA!$B$3:$BS$376,70, FALSE)</f>
        <v>63.6</v>
      </c>
      <c r="BK123" s="188">
        <f>VLOOKUP(A123,DEC2020_RESPONSERATE_COUNTY_TRA!$B$3:$BT$376,71, FALSE)</f>
        <v>63.7</v>
      </c>
      <c r="BL123" s="188">
        <f>VLOOKUP(A123,DEC2020_RESPONSERATE_COUNTY_TRA!$B$3:$BU$377,72, FALSE)</f>
        <v>63.7</v>
      </c>
      <c r="BM123" s="188">
        <f>VLOOKUP(A123,DEC2020_RESPONSERATE_COUNTY_TRA!$B$3:$BV$377,73, FALSE)</f>
        <v>63.7</v>
      </c>
      <c r="BN123" s="188">
        <f>VLOOKUP(A123,DEC2020_RESPONSERATE_COUNTY_TRA!$B$3:$BW$377,74, FALSE)</f>
        <v>63.7</v>
      </c>
      <c r="BO123" s="188">
        <f>VLOOKUP(A123,DEC2020_RESPONSERATE_COUNTY_TRA!$B$3:$BX$377,75, FALSE)</f>
        <v>63.7</v>
      </c>
      <c r="BP123" s="188">
        <f>VLOOKUP(A123,DEC2020_RESPONSERATE_COUNTY_TRA!$B$3:$BY$377,76, FALSE)</f>
        <v>63.8</v>
      </c>
      <c r="BQ123" s="188">
        <f>VLOOKUP(A123,DEC2020_RESPONSERATE_COUNTY_TRA!$B$3:$BZ$377,77, FALSE)</f>
        <v>63.8</v>
      </c>
      <c r="BR123" s="188">
        <f>VLOOKUP(A123,DEC2020_RESPONSERATE_COUNTY_TRA!$B$3:$CA$377,78, FALSE)</f>
        <v>63.8</v>
      </c>
      <c r="BS123" s="188">
        <f>VLOOKUP(A123,DEC2020_RESPONSERATE_COUNTY_TRA!$B$3:$CB$377,79, FALSE)</f>
        <v>63.8</v>
      </c>
      <c r="BT123" s="188">
        <f>VLOOKUP(A123,DEC2020_RESPONSERATE_COUNTY_TRA!$B$3:$CC$377,80, FALSE)</f>
        <v>63.9</v>
      </c>
      <c r="BU123" s="188">
        <f>VLOOKUP(A123,DEC2020_RESPONSERATE_COUNTY_TRA!$B$3:$CD$377,81, FALSE)</f>
        <v>63.9</v>
      </c>
      <c r="BV123" s="188">
        <f>VLOOKUP(A123,DEC2020_RESPONSERATE_COUNTY_TRA!$B$3:$CE$377,82, FALSE)</f>
        <v>63.9</v>
      </c>
      <c r="BW123" s="188">
        <f>VLOOKUP(A123,DEC2020_RESPONSERATE_COUNTY_TRA!$B$3:$CF$377,83, FALSE)</f>
        <v>63.9</v>
      </c>
      <c r="BX123" s="188">
        <f>VLOOKUP(A123,DEC2020_RESPONSERATE_COUNTY_TRA!$B$3:$CG$377,84, FALSE)</f>
        <v>63.9</v>
      </c>
      <c r="BY123" s="188">
        <f>VLOOKUP(A123,DEC2020_RESPONSERATE_COUNTY_TRA!$B$3:$CH$377,85, FALSE)</f>
        <v>63.9</v>
      </c>
      <c r="BZ123" s="188">
        <f>VLOOKUP(A123,DEC2020_RESPONSERATE_COUNTY_TRA!$B$3:$CI$377,85, FALSE)</f>
        <v>63.9</v>
      </c>
      <c r="CA123" s="188">
        <f>VLOOKUP(A123,DEC2020_RESPONSERATE_COUNTY_TRA!$B$3:$CJ$377,86, FALSE)</f>
        <v>64</v>
      </c>
      <c r="CB123" s="188">
        <f>VLOOKUP(A123,DEC2020_RESPONSERATE_COUNTY_TRA!$B$3:$CK$377,87, FALSE)</f>
        <v>64</v>
      </c>
      <c r="CC123" s="188">
        <f t="shared" si="4"/>
        <v>0</v>
      </c>
      <c r="CD123" s="41">
        <f t="shared" si="5"/>
        <v>5</v>
      </c>
    </row>
    <row r="124" spans="1:82" ht="43.2" x14ac:dyDescent="0.3">
      <c r="A124" s="16" t="s">
        <v>297</v>
      </c>
      <c r="B124" s="16">
        <v>30031000506</v>
      </c>
      <c r="C124" s="17" t="s">
        <v>1195</v>
      </c>
      <c r="D124" s="17">
        <v>59718</v>
      </c>
      <c r="E124" s="17"/>
      <c r="F124" s="95" t="s">
        <v>1101</v>
      </c>
      <c r="G124" s="103" t="s">
        <v>1101</v>
      </c>
      <c r="H124" s="208" t="s">
        <v>1101</v>
      </c>
      <c r="I124" s="95" t="s">
        <v>1101</v>
      </c>
      <c r="J124" s="18">
        <v>0</v>
      </c>
      <c r="K124" s="18">
        <v>100</v>
      </c>
      <c r="L124" s="19">
        <f>VLOOKUP(A124,DEC2020_RESPONSERATE_COUNTY_TRA!$B$3:$I$376, 8, FALSE)</f>
        <v>33.1</v>
      </c>
      <c r="M124" s="19">
        <f>VLOOKUP(A124,DEC2020_RESPONSERATE_COUNTY_TRA!$B$3:$J$376, 9, FALSE)</f>
        <v>35.700000000000003</v>
      </c>
      <c r="N124" s="19">
        <f>VLOOKUP(A124,DEC2020_RESPONSERATE_COUNTY_TRA!$B$3:$K$376, 10, FALSE)</f>
        <v>38.1</v>
      </c>
      <c r="O124" s="19">
        <f>VLOOKUP(A124,DEC2020_RESPONSERATE_COUNTY_TRA!$B$3:$L$376, 11, FALSE)</f>
        <v>41.3</v>
      </c>
      <c r="P124" s="19">
        <f>VLOOKUP(A124,DEC2020_RESPONSERATE_COUNTY_TRA!$B$3:$M$376, 12, FALSE)</f>
        <v>45.8</v>
      </c>
      <c r="Q124" s="19">
        <f>VLOOKUP(A124,DEC2020_RESPONSERATE_COUNTY_TRA!$B$3:$N$376, 13, FALSE)</f>
        <v>47.1</v>
      </c>
      <c r="R124" s="19">
        <f>VLOOKUP(A124,DEC2020_RESPONSERATE_COUNTY_TRA!$B$3:$O$376, 14, FALSE)</f>
        <v>48.5</v>
      </c>
      <c r="S124" s="19">
        <f>VLOOKUP(A124,DEC2020_RESPONSERATE_COUNTY_TRA!$B$3:$P$376, 15, FALSE)</f>
        <v>49.2</v>
      </c>
      <c r="T124" s="19">
        <f>VLOOKUP(A124,DEC2020_RESPONSERATE_COUNTY_TRA!$B$3:$Q$376, 16, FALSE)</f>
        <v>49.9</v>
      </c>
      <c r="U124" s="19">
        <f>VLOOKUP(A124,DEC2020_RESPONSERATE_COUNTY_TRA!$B$3:$R$376, 17, FALSE)</f>
        <v>51.5</v>
      </c>
      <c r="V124" s="19">
        <f>VLOOKUP(A124,DEC2020_RESPONSERATE_COUNTY_TRA!$B$3:$S$376, 18, FALSE)</f>
        <v>51.7</v>
      </c>
      <c r="W124" s="19">
        <f>VLOOKUP(A124,DEC2020_RESPONSERATE_COUNTY_TRA!$B$3:$T$376, 19, FALSE)</f>
        <v>52.2</v>
      </c>
      <c r="X124" s="19">
        <f>VLOOKUP(A124,DEC2020_RESPONSERATE_COUNTY_TRA!$B$3:$U$376, 20, FALSE)</f>
        <v>52.8</v>
      </c>
      <c r="Y124" s="19">
        <f>VLOOKUP(A124,DEC2020_RESPONSERATE_COUNTY_TRA!$B$3:$V$376, 21, FALSE)</f>
        <v>53.2</v>
      </c>
      <c r="Z124" s="19">
        <f>VLOOKUP(A124,DEC2020_RESPONSERATE_COUNTY_TRA!$B$3:$W$376, 22, FALSE)</f>
        <v>54.2</v>
      </c>
      <c r="AA124" s="19">
        <f>VLOOKUP(A124,DEC2020_RESPONSERATE_COUNTY_TRA!$B$3:$X$376, 23, FALSE)</f>
        <v>54.4</v>
      </c>
      <c r="AB124" s="19">
        <f>VLOOKUP(A124,DEC2020_RESPONSERATE_COUNTY_TRA!$B$3:$Y$376, 24, FALSE)</f>
        <v>54.8</v>
      </c>
      <c r="AC124" s="19">
        <f>VLOOKUP(A124,DEC2020_RESPONSERATE_COUNTY_TRA!$B$3:$Z$376, 25, FALSE)</f>
        <v>57</v>
      </c>
      <c r="AD124" s="19">
        <f>VLOOKUP(A124,DEC2020_RESPONSERATE_COUNTY_TRA!$B$3:$AC$376, 26, FALSE)</f>
        <v>57.3</v>
      </c>
      <c r="AE124" s="19">
        <f>VLOOKUP(A124,DEC2020_RESPONSERATE_COUNTY_TRA!$B$3:$AD$376, 27, FALSE)</f>
        <v>57.7</v>
      </c>
      <c r="AF124" s="19">
        <f>VLOOKUP(A124,DEC2020_RESPONSERATE_COUNTY_TRA!$B$3:$AE$376, 28, FALSE)</f>
        <v>58.8</v>
      </c>
      <c r="AG124" s="19">
        <f>VLOOKUP(A124,DEC2020_RESPONSERATE_COUNTY_TRA!$B$3:$AF$376, 29, FALSE)</f>
        <v>60.7</v>
      </c>
      <c r="AH124" s="19">
        <f>VLOOKUP(A124,DEC2020_RESPONSERATE_COUNTY_TRA!$B$3:$AG$376, 30, FALSE)</f>
        <v>61.1</v>
      </c>
      <c r="AI124" s="19">
        <f>VLOOKUP(A124,DEC2020_RESPONSERATE_COUNTY_TRA!$B$3:$AF$376, 31, FALSE)</f>
        <v>61.5</v>
      </c>
      <c r="AJ124" s="19">
        <f>VLOOKUP(A124,DEC2020_RESPONSERATE_COUNTY_TRA!$B$3:$AG$376, 32, FALSE)</f>
        <v>62.2</v>
      </c>
      <c r="AK124" s="19">
        <f>VLOOKUP(A124,DEC2020_RESPONSERATE_COUNTY_TRA!$B$3:$CP$376, 33, FALSE)</f>
        <v>62.6</v>
      </c>
      <c r="AL124" s="19">
        <f>VLOOKUP(A124,DEC2020_RESPONSERATE_COUNTY_TRA!$B$3:$AR$376,43, FALSE)</f>
        <v>65.099999999999994</v>
      </c>
      <c r="AM124" s="19">
        <f>VLOOKUP(A124,DEC2020_RESPONSERATE_COUNTY_TRA!$B$3:$AS$376,44, FALSE)</f>
        <v>65.2</v>
      </c>
      <c r="AN124" s="19">
        <f>VLOOKUP(A124,DEC2020_RESPONSERATE_COUNTY_TRA!$B$3:$AW$376,48, FALSE)</f>
        <v>65.7</v>
      </c>
      <c r="AO124" s="19">
        <f>VLOOKUP(A124,DEC2020_RESPONSERATE_COUNTY_TRA!$B$3:$AX$376,49, FALSE)</f>
        <v>65.7</v>
      </c>
      <c r="AP124" s="19">
        <f>VLOOKUP(A124,DEC2020_RESPONSERATE_COUNTY_TRA!$B$3:$AY$376,49, FALSE)</f>
        <v>65.7</v>
      </c>
      <c r="AQ124" s="19">
        <f>VLOOKUP(A124,DEC2020_RESPONSERATE_COUNTY_TRA!$B$3:$AZ$376,50, FALSE)</f>
        <v>66</v>
      </c>
      <c r="AR124" s="19">
        <f>VLOOKUP(A124,DEC2020_RESPONSERATE_COUNTY_TRA!$B$3:$BA$376,51, FALSE)</f>
        <v>66</v>
      </c>
      <c r="AS124" s="19">
        <f>VLOOKUP(A124,DEC2020_RESPONSERATE_COUNTY_TRA!$B$3:$BB$376,53, FALSE)</f>
        <v>66.099999999999994</v>
      </c>
      <c r="AT124" s="19">
        <f>VLOOKUP(A124,DEC2020_RESPONSERATE_COUNTY_TRA!$B$3:$BC$376,54, FALSE)</f>
        <v>66.2</v>
      </c>
      <c r="AU124" s="19">
        <f>VLOOKUP(A124,DEC2020_RESPONSERATE_COUNTY_TRA!$B$3:$BD$376,55, FALSE)</f>
        <v>66.3</v>
      </c>
      <c r="AV124" s="19">
        <f>VLOOKUP(A124,DEC2020_RESPONSERATE_COUNTY_TRA!$B$3:$BE$376,56, FALSE)</f>
        <v>66.3</v>
      </c>
      <c r="AW124" s="19">
        <f>VLOOKUP(A124,DEC2020_RESPONSERATE_COUNTY_TRA!$B$3:$BF$376,57, FALSE)</f>
        <v>66.400000000000006</v>
      </c>
      <c r="AX124" s="19">
        <f>VLOOKUP(A124,DEC2020_RESPONSERATE_COUNTY_TRA!$B$3:$BG$376,58, FALSE)</f>
        <v>66.5</v>
      </c>
      <c r="AY124" s="19">
        <f>VLOOKUP(A124,DEC2020_RESPONSERATE_COUNTY_TRA!$B$3:$BH$376,59, FALSE)</f>
        <v>66.5</v>
      </c>
      <c r="AZ124" s="19">
        <f>VLOOKUP(A124,DEC2020_RESPONSERATE_COUNTY_TRA!$B$3:$BI$376,60, FALSE)</f>
        <v>66.599999999999994</v>
      </c>
      <c r="BA124" s="19">
        <f>VLOOKUP(A124,DEC2020_RESPONSERATE_COUNTY_TRA!$B$3:$BJ$376,61, FALSE)</f>
        <v>66.599999999999994</v>
      </c>
      <c r="BB124" s="19">
        <f>VLOOKUP(A124,DEC2020_RESPONSERATE_COUNTY_TRA!$B$3:$BK$376,62, FALSE)</f>
        <v>66.7</v>
      </c>
      <c r="BC124" s="19">
        <f>VLOOKUP(A124,DEC2020_RESPONSERATE_COUNTY_TRA!$B$3:$BL$376,63, FALSE)</f>
        <v>66.8</v>
      </c>
      <c r="BD124" s="19">
        <f>VLOOKUP(A124,DEC2020_RESPONSERATE_COUNTY_TRA!$B$3:$BM$376,64, FALSE)</f>
        <v>66.8</v>
      </c>
      <c r="BE124" s="19">
        <f>VLOOKUP(A124,DEC2020_RESPONSERATE_COUNTY_TRA!$B$3:$BN$376,65, FALSE)</f>
        <v>66.8</v>
      </c>
      <c r="BF124" s="19">
        <f>VLOOKUP(A124,DEC2020_RESPONSERATE_COUNTY_TRA!$B$3:$BO$376,66, FALSE)</f>
        <v>66.8</v>
      </c>
      <c r="BG124" s="19">
        <f>VLOOKUP(A124,DEC2020_RESPONSERATE_COUNTY_TRA!$B$3:$BP$376,67, FALSE)</f>
        <v>66.8</v>
      </c>
      <c r="BH124" s="19">
        <f>VLOOKUP(A124,DEC2020_RESPONSERATE_COUNTY_TRA!$B$3:$BQ$376,68, FALSE)</f>
        <v>66.900000000000006</v>
      </c>
      <c r="BI124" s="19">
        <f>VLOOKUP(A124,DEC2020_RESPONSERATE_COUNTY_TRA!$B$3:$BR$376,69, FALSE)</f>
        <v>66.900000000000006</v>
      </c>
      <c r="BJ124" s="19">
        <f>VLOOKUP(A124,DEC2020_RESPONSERATE_COUNTY_TRA!$B$3:$BS$376,70, FALSE)</f>
        <v>66.900000000000006</v>
      </c>
      <c r="BK124" s="19">
        <f>VLOOKUP(A124,DEC2020_RESPONSERATE_COUNTY_TRA!$B$3:$BT$376,71, FALSE)</f>
        <v>66.900000000000006</v>
      </c>
      <c r="BL124" s="19">
        <f>VLOOKUP(A124,DEC2020_RESPONSERATE_COUNTY_TRA!$B$3:$BU$377,72, FALSE)</f>
        <v>66.900000000000006</v>
      </c>
      <c r="BM124" s="19">
        <f>VLOOKUP(A124,DEC2020_RESPONSERATE_COUNTY_TRA!$B$3:$BV$377,73, FALSE)</f>
        <v>66.900000000000006</v>
      </c>
      <c r="BN124" s="19">
        <f>VLOOKUP(A124,DEC2020_RESPONSERATE_COUNTY_TRA!$B$3:$BW$377,74, FALSE)</f>
        <v>66.900000000000006</v>
      </c>
      <c r="BO124" s="19">
        <f>VLOOKUP(A124,DEC2020_RESPONSERATE_COUNTY_TRA!$B$3:$BX$377,75, FALSE)</f>
        <v>67</v>
      </c>
      <c r="BP124" s="19">
        <f>VLOOKUP(A124,DEC2020_RESPONSERATE_COUNTY_TRA!$B$3:$BY$377,76, FALSE)</f>
        <v>67</v>
      </c>
      <c r="BQ124" s="19">
        <f>VLOOKUP(A124,DEC2020_RESPONSERATE_COUNTY_TRA!$B$3:$BZ$377,77, FALSE)</f>
        <v>67</v>
      </c>
      <c r="BR124" s="19">
        <f>VLOOKUP(A124,DEC2020_RESPONSERATE_COUNTY_TRA!$B$3:$CA$377,78, FALSE)</f>
        <v>67</v>
      </c>
      <c r="BS124" s="19">
        <f>VLOOKUP(A124,DEC2020_RESPONSERATE_COUNTY_TRA!$B$3:$CB$377,79, FALSE)</f>
        <v>67</v>
      </c>
      <c r="BT124" s="19">
        <f>VLOOKUP(A124,DEC2020_RESPONSERATE_COUNTY_TRA!$B$3:$CC$377,80, FALSE)</f>
        <v>67</v>
      </c>
      <c r="BU124" s="19">
        <f>VLOOKUP(A124,DEC2020_RESPONSERATE_COUNTY_TRA!$B$3:$CD$377,81, FALSE)</f>
        <v>67.099999999999994</v>
      </c>
      <c r="BV124" s="19">
        <f>VLOOKUP(A124,DEC2020_RESPONSERATE_COUNTY_TRA!$B$3:$CE$377,82, FALSE)</f>
        <v>67.099999999999994</v>
      </c>
      <c r="BW124" s="19">
        <f>VLOOKUP(A124,DEC2020_RESPONSERATE_COUNTY_TRA!$B$3:$CF$377,83, FALSE)</f>
        <v>67.2</v>
      </c>
      <c r="BX124" s="19">
        <f>VLOOKUP(A124,DEC2020_RESPONSERATE_COUNTY_TRA!$B$3:$CG$377,84, FALSE)</f>
        <v>67.2</v>
      </c>
      <c r="BY124" s="19">
        <f>VLOOKUP(A124,DEC2020_RESPONSERATE_COUNTY_TRA!$B$3:$CH$377,85, FALSE)</f>
        <v>67.2</v>
      </c>
      <c r="BZ124" s="19">
        <f>VLOOKUP(A124,DEC2020_RESPONSERATE_COUNTY_TRA!$B$3:$CI$377,85, FALSE)</f>
        <v>67.2</v>
      </c>
      <c r="CA124" s="19">
        <f>VLOOKUP(A124,DEC2020_RESPONSERATE_COUNTY_TRA!$B$3:$CJ$377,86, FALSE)</f>
        <v>67.400000000000006</v>
      </c>
      <c r="CB124" s="19">
        <f>VLOOKUP(A124,DEC2020_RESPONSERATE_COUNTY_TRA!$B$3:$CK$377,87, FALSE)</f>
        <v>67.5</v>
      </c>
      <c r="CC124" s="19">
        <f t="shared" si="4"/>
        <v>0</v>
      </c>
      <c r="CD124" s="41">
        <f t="shared" si="5"/>
        <v>5</v>
      </c>
    </row>
    <row r="125" spans="1:82" ht="28.8" x14ac:dyDescent="0.3">
      <c r="A125" s="5" t="s">
        <v>583</v>
      </c>
      <c r="B125" s="5">
        <v>30031000507</v>
      </c>
      <c r="C125" s="181" t="s">
        <v>1196</v>
      </c>
      <c r="D125" s="190" t="s">
        <v>1294</v>
      </c>
      <c r="F125" s="94" t="s">
        <v>1101</v>
      </c>
      <c r="G125" s="102" t="s">
        <v>1101</v>
      </c>
      <c r="H125" s="209" t="s">
        <v>1101</v>
      </c>
      <c r="I125" s="94" t="s">
        <v>1101</v>
      </c>
      <c r="J125" s="11">
        <v>0</v>
      </c>
      <c r="K125" s="11">
        <v>100</v>
      </c>
      <c r="L125">
        <f>VLOOKUP(A125,DEC2020_RESPONSERATE_COUNTY_TRA!$B$3:$I$376, 8, FALSE)</f>
        <v>26.3</v>
      </c>
      <c r="M125">
        <f>VLOOKUP(A125,DEC2020_RESPONSERATE_COUNTY_TRA!$B$3:$J$376, 9, FALSE)</f>
        <v>28.3</v>
      </c>
      <c r="N125">
        <f>VLOOKUP(A125,DEC2020_RESPONSERATE_COUNTY_TRA!$B$3:$K$376, 10, FALSE)</f>
        <v>30.3</v>
      </c>
      <c r="O125">
        <f>VLOOKUP(A125,DEC2020_RESPONSERATE_COUNTY_TRA!$B$3:$L$376, 11, FALSE)</f>
        <v>33.1</v>
      </c>
      <c r="P125">
        <f>VLOOKUP(A125,DEC2020_RESPONSERATE_COUNTY_TRA!$B$3:$M$376, 12, FALSE)</f>
        <v>37.4</v>
      </c>
      <c r="Q125" s="61">
        <f>VLOOKUP(A125,DEC2020_RESPONSERATE_COUNTY_TRA!$B$3:$N$376, 13, FALSE)</f>
        <v>38.200000000000003</v>
      </c>
      <c r="R125">
        <f>VLOOKUP(A125,DEC2020_RESPONSERATE_COUNTY_TRA!$B$3:$O$376, 14, FALSE)</f>
        <v>39.9</v>
      </c>
      <c r="S125">
        <f>VLOOKUP(A125,DEC2020_RESPONSERATE_COUNTY_TRA!$B$3:$P$376, 15, FALSE)</f>
        <v>41.1</v>
      </c>
      <c r="T125">
        <f>VLOOKUP(A125,DEC2020_RESPONSERATE_COUNTY_TRA!$B$3:$Q$376, 16, FALSE)</f>
        <v>41.6</v>
      </c>
      <c r="U125" s="61">
        <f>VLOOKUP(A125,DEC2020_RESPONSERATE_COUNTY_TRA!$B$3:$R$376, 17, FALSE)</f>
        <v>43</v>
      </c>
      <c r="V125" s="61">
        <f>VLOOKUP(A125,DEC2020_RESPONSERATE_COUNTY_TRA!$B$3:$S$376, 18, FALSE)</f>
        <v>43.6</v>
      </c>
      <c r="W125" s="61">
        <f>VLOOKUP(A125,DEC2020_RESPONSERATE_COUNTY_TRA!$B$3:$T$376, 19, FALSE)</f>
        <v>44.4</v>
      </c>
      <c r="X125" s="61">
        <f>VLOOKUP(A125,DEC2020_RESPONSERATE_COUNTY_TRA!$B$3:$U$376, 20, FALSE)</f>
        <v>44.7</v>
      </c>
      <c r="Y125" s="61">
        <f>VLOOKUP(A125,DEC2020_RESPONSERATE_COUNTY_TRA!$B$3:$V$376, 21, FALSE)</f>
        <v>45.2</v>
      </c>
      <c r="Z125" s="61">
        <f>VLOOKUP(A125,DEC2020_RESPONSERATE_COUNTY_TRA!$B$3:$W$376, 22, FALSE)</f>
        <v>45.8</v>
      </c>
      <c r="AA125" s="61">
        <f>VLOOKUP(A125,DEC2020_RESPONSERATE_COUNTY_TRA!$B$3:$X$376, 23, FALSE)</f>
        <v>46</v>
      </c>
      <c r="AB125" s="61">
        <f>VLOOKUP(A125,DEC2020_RESPONSERATE_COUNTY_TRA!$B$3:$Y$376, 24, FALSE)</f>
        <v>46.5</v>
      </c>
      <c r="AC125" s="61">
        <f>VLOOKUP(A125,DEC2020_RESPONSERATE_COUNTY_TRA!$B$3:$Z$376, 25, FALSE)</f>
        <v>48</v>
      </c>
      <c r="AD125" s="61">
        <f>VLOOKUP(A125,DEC2020_RESPONSERATE_COUNTY_TRA!$B$3:$AC$376, 26, FALSE)</f>
        <v>48.2</v>
      </c>
      <c r="AE125" s="188">
        <f>VLOOKUP(A125,DEC2020_RESPONSERATE_COUNTY_TRA!$B$3:$AD$376, 27, FALSE)</f>
        <v>48.7</v>
      </c>
      <c r="AF125" s="188">
        <f>VLOOKUP(A125,DEC2020_RESPONSERATE_COUNTY_TRA!$B$3:$AE$376, 28, FALSE)</f>
        <v>49.3</v>
      </c>
      <c r="AG125" s="188">
        <f>VLOOKUP(A125,DEC2020_RESPONSERATE_COUNTY_TRA!$B$3:$AF$376, 29, FALSE)</f>
        <v>50.5</v>
      </c>
      <c r="AH125" s="188">
        <f>VLOOKUP(A125,DEC2020_RESPONSERATE_COUNTY_TRA!$B$3:$AG$376, 30, FALSE)</f>
        <v>51</v>
      </c>
      <c r="AI125" s="188">
        <f>VLOOKUP(A125,DEC2020_RESPONSERATE_COUNTY_TRA!$B$3:$AF$376, 31, FALSE)</f>
        <v>51.3</v>
      </c>
      <c r="AJ125" s="188">
        <f>VLOOKUP(A125,DEC2020_RESPONSERATE_COUNTY_TRA!$B$3:$AG$376, 32, FALSE)</f>
        <v>52.1</v>
      </c>
      <c r="AK125" s="188">
        <f>VLOOKUP(A125,DEC2020_RESPONSERATE_COUNTY_TRA!$B$3:$CP$376, 33, FALSE)</f>
        <v>52.3</v>
      </c>
      <c r="AL125" s="188">
        <f>VLOOKUP(A125,DEC2020_RESPONSERATE_COUNTY_TRA!$B$3:$AR$376,43, FALSE)</f>
        <v>54.7</v>
      </c>
      <c r="AM125" s="188">
        <f>VLOOKUP(A125,DEC2020_RESPONSERATE_COUNTY_TRA!$B$3:$AS$376,44, FALSE)</f>
        <v>54.7</v>
      </c>
      <c r="AN125" s="188">
        <f>VLOOKUP(A125,DEC2020_RESPONSERATE_COUNTY_TRA!$B$3:$AW$376,48, FALSE)</f>
        <v>55.1</v>
      </c>
      <c r="AO125" s="188">
        <f>VLOOKUP(A125,DEC2020_RESPONSERATE_COUNTY_TRA!$B$3:$AX$376,49, FALSE)</f>
        <v>55.2</v>
      </c>
      <c r="AP125" s="188">
        <f>VLOOKUP(A125,DEC2020_RESPONSERATE_COUNTY_TRA!$B$3:$AY$376,49, FALSE)</f>
        <v>55.2</v>
      </c>
      <c r="AQ125" s="188">
        <f>VLOOKUP(A125,DEC2020_RESPONSERATE_COUNTY_TRA!$B$3:$AZ$376,50, FALSE)</f>
        <v>55.3</v>
      </c>
      <c r="AR125" s="188">
        <f>VLOOKUP(A125,DEC2020_RESPONSERATE_COUNTY_TRA!$B$3:$BA$376,51, FALSE)</f>
        <v>55.3</v>
      </c>
      <c r="AS125" s="188">
        <f>VLOOKUP(A125,DEC2020_RESPONSERATE_COUNTY_TRA!$B$3:$BB$376,53, FALSE)</f>
        <v>55.5</v>
      </c>
      <c r="AT125" s="188">
        <f>VLOOKUP(A125,DEC2020_RESPONSERATE_COUNTY_TRA!$B$3:$BC$376,54, FALSE)</f>
        <v>55.5</v>
      </c>
      <c r="AU125" s="188">
        <f>VLOOKUP(A125,DEC2020_RESPONSERATE_COUNTY_TRA!$B$3:$BD$376,55, FALSE)</f>
        <v>55.5</v>
      </c>
      <c r="AV125" s="188">
        <f>VLOOKUP(A125,DEC2020_RESPONSERATE_COUNTY_TRA!$B$3:$BE$376,56, FALSE)</f>
        <v>55.5</v>
      </c>
      <c r="AW125" s="188">
        <f>VLOOKUP(A125,DEC2020_RESPONSERATE_COUNTY_TRA!$B$3:$BF$376,57, FALSE)</f>
        <v>55.6</v>
      </c>
      <c r="AX125" s="188">
        <f>VLOOKUP(A125,DEC2020_RESPONSERATE_COUNTY_TRA!$B$3:$BG$376,58, FALSE)</f>
        <v>55.6</v>
      </c>
      <c r="AY125" s="188">
        <f>VLOOKUP(A125,DEC2020_RESPONSERATE_COUNTY_TRA!$B$3:$BH$376,59, FALSE)</f>
        <v>55.7</v>
      </c>
      <c r="AZ125" s="188">
        <f>VLOOKUP(A125,DEC2020_RESPONSERATE_COUNTY_TRA!$B$3:$BI$376,60, FALSE)</f>
        <v>55.8</v>
      </c>
      <c r="BA125" s="188">
        <f>VLOOKUP(A125,DEC2020_RESPONSERATE_COUNTY_TRA!$B$3:$BJ$376,61, FALSE)</f>
        <v>55.8</v>
      </c>
      <c r="BB125" s="188">
        <f>VLOOKUP(A125,DEC2020_RESPONSERATE_COUNTY_TRA!$B$3:$BK$376,62, FALSE)</f>
        <v>55.8</v>
      </c>
      <c r="BC125" s="188">
        <f>VLOOKUP(A125,DEC2020_RESPONSERATE_COUNTY_TRA!$B$3:$BL$376,63, FALSE)</f>
        <v>55.9</v>
      </c>
      <c r="BD125" s="188">
        <f>VLOOKUP(A125,DEC2020_RESPONSERATE_COUNTY_TRA!$B$3:$BM$376,64, FALSE)</f>
        <v>55.9</v>
      </c>
      <c r="BE125" s="188">
        <f>VLOOKUP(A125,DEC2020_RESPONSERATE_COUNTY_TRA!$B$3:$BN$376,65, FALSE)</f>
        <v>56</v>
      </c>
      <c r="BF125" s="188">
        <f>VLOOKUP(A125,DEC2020_RESPONSERATE_COUNTY_TRA!$B$3:$BO$376,66, FALSE)</f>
        <v>56</v>
      </c>
      <c r="BG125" s="188">
        <f>VLOOKUP(A125,DEC2020_RESPONSERATE_COUNTY_TRA!$B$3:$BP$376,67, FALSE)</f>
        <v>56</v>
      </c>
      <c r="BH125" s="188">
        <f>VLOOKUP(A125,DEC2020_RESPONSERATE_COUNTY_TRA!$B$3:$BQ$376,68, FALSE)</f>
        <v>56.1</v>
      </c>
      <c r="BI125" s="188">
        <f>VLOOKUP(A125,DEC2020_RESPONSERATE_COUNTY_TRA!$B$3:$BR$376,69, FALSE)</f>
        <v>56.2</v>
      </c>
      <c r="BJ125" s="188">
        <f>VLOOKUP(A125,DEC2020_RESPONSERATE_COUNTY_TRA!$B$3:$BS$376,70, FALSE)</f>
        <v>56.2</v>
      </c>
      <c r="BK125" s="188">
        <f>VLOOKUP(A125,DEC2020_RESPONSERATE_COUNTY_TRA!$B$3:$BT$376,71, FALSE)</f>
        <v>56.2</v>
      </c>
      <c r="BL125" s="188">
        <f>VLOOKUP(A125,DEC2020_RESPONSERATE_COUNTY_TRA!$B$3:$BU$377,72, FALSE)</f>
        <v>56.2</v>
      </c>
      <c r="BM125" s="188">
        <f>VLOOKUP(A125,DEC2020_RESPONSERATE_COUNTY_TRA!$B$3:$BV$377,73, FALSE)</f>
        <v>56.2</v>
      </c>
      <c r="BN125" s="188">
        <f>VLOOKUP(A125,DEC2020_RESPONSERATE_COUNTY_TRA!$B$3:$BW$377,74, FALSE)</f>
        <v>56.2</v>
      </c>
      <c r="BO125" s="188">
        <f>VLOOKUP(A125,DEC2020_RESPONSERATE_COUNTY_TRA!$B$3:$BX$377,75, FALSE)</f>
        <v>56.3</v>
      </c>
      <c r="BP125" s="188">
        <f>VLOOKUP(A125,DEC2020_RESPONSERATE_COUNTY_TRA!$B$3:$BY$377,76, FALSE)</f>
        <v>56.3</v>
      </c>
      <c r="BQ125" s="188">
        <f>VLOOKUP(A125,DEC2020_RESPONSERATE_COUNTY_TRA!$B$3:$BZ$377,77, FALSE)</f>
        <v>56.3</v>
      </c>
      <c r="BR125" s="188">
        <f>VLOOKUP(A125,DEC2020_RESPONSERATE_COUNTY_TRA!$B$3:$CA$377,78, FALSE)</f>
        <v>56.3</v>
      </c>
      <c r="BS125" s="188">
        <f>VLOOKUP(A125,DEC2020_RESPONSERATE_COUNTY_TRA!$B$3:$CB$377,79, FALSE)</f>
        <v>56.4</v>
      </c>
      <c r="BT125" s="188">
        <f>VLOOKUP(A125,DEC2020_RESPONSERATE_COUNTY_TRA!$B$3:$CC$377,80, FALSE)</f>
        <v>56.4</v>
      </c>
      <c r="BU125" s="188">
        <f>VLOOKUP(A125,DEC2020_RESPONSERATE_COUNTY_TRA!$B$3:$CD$377,81, FALSE)</f>
        <v>56.4</v>
      </c>
      <c r="BV125" s="188">
        <f>VLOOKUP(A125,DEC2020_RESPONSERATE_COUNTY_TRA!$B$3:$CE$377,82, FALSE)</f>
        <v>56.6</v>
      </c>
      <c r="BW125" s="188">
        <f>VLOOKUP(A125,DEC2020_RESPONSERATE_COUNTY_TRA!$B$3:$CF$377,83, FALSE)</f>
        <v>56.6</v>
      </c>
      <c r="BX125" s="188">
        <f>VLOOKUP(A125,DEC2020_RESPONSERATE_COUNTY_TRA!$B$3:$CG$377,84, FALSE)</f>
        <v>56.7</v>
      </c>
      <c r="BY125" s="188">
        <f>VLOOKUP(A125,DEC2020_RESPONSERATE_COUNTY_TRA!$B$3:$CH$377,85, FALSE)</f>
        <v>56.7</v>
      </c>
      <c r="BZ125" s="188">
        <f>VLOOKUP(A125,DEC2020_RESPONSERATE_COUNTY_TRA!$B$3:$CI$377,85, FALSE)</f>
        <v>56.7</v>
      </c>
      <c r="CA125" s="188">
        <f>VLOOKUP(A125,DEC2020_RESPONSERATE_COUNTY_TRA!$B$3:$CJ$377,86, FALSE)</f>
        <v>56.9</v>
      </c>
      <c r="CB125" s="188">
        <f>VLOOKUP(A125,DEC2020_RESPONSERATE_COUNTY_TRA!$B$3:$CK$377,87, FALSE)</f>
        <v>56.9</v>
      </c>
      <c r="CC125" s="188">
        <f t="shared" si="4"/>
        <v>0</v>
      </c>
      <c r="CD125" s="41">
        <f t="shared" si="5"/>
        <v>4</v>
      </c>
    </row>
    <row r="126" spans="1:82" ht="28.8" x14ac:dyDescent="0.3">
      <c r="A126" s="16" t="s">
        <v>585</v>
      </c>
      <c r="B126" s="16">
        <v>30031000600</v>
      </c>
      <c r="C126" s="17" t="s">
        <v>1197</v>
      </c>
      <c r="D126" s="17">
        <v>59715</v>
      </c>
      <c r="E126" s="17"/>
      <c r="F126" s="95">
        <v>1401</v>
      </c>
      <c r="G126" s="103">
        <v>1.8099547511312219E-2</v>
      </c>
      <c r="H126" s="205">
        <v>0.10394126738794436</v>
      </c>
      <c r="I126" s="193">
        <v>36.4</v>
      </c>
      <c r="J126" s="18">
        <v>0</v>
      </c>
      <c r="K126" s="18">
        <f>100-J126</f>
        <v>100</v>
      </c>
      <c r="L126" s="19">
        <f>VLOOKUP(A126,DEC2020_RESPONSERATE_COUNTY_TRA!$B$3:$I$376, 8, FALSE)</f>
        <v>30.3</v>
      </c>
      <c r="M126" s="19">
        <f>VLOOKUP(A126,DEC2020_RESPONSERATE_COUNTY_TRA!$B$3:$J$376, 9, FALSE)</f>
        <v>32.299999999999997</v>
      </c>
      <c r="N126" s="19">
        <f>VLOOKUP(A126,DEC2020_RESPONSERATE_COUNTY_TRA!$B$3:$K$376, 10, FALSE)</f>
        <v>34.4</v>
      </c>
      <c r="O126" s="19">
        <f>VLOOKUP(A126,DEC2020_RESPONSERATE_COUNTY_TRA!$B$3:$L$376, 11, FALSE)</f>
        <v>36.1</v>
      </c>
      <c r="P126" s="19">
        <f>VLOOKUP(A126,DEC2020_RESPONSERATE_COUNTY_TRA!$B$3:$M$376, 12, FALSE)</f>
        <v>38.9</v>
      </c>
      <c r="Q126" s="19">
        <f>VLOOKUP(A126,DEC2020_RESPONSERATE_COUNTY_TRA!$B$3:$N$376, 13, FALSE)</f>
        <v>39.4</v>
      </c>
      <c r="R126" s="19">
        <f>VLOOKUP(A126,DEC2020_RESPONSERATE_COUNTY_TRA!$B$3:$O$376, 14, FALSE)</f>
        <v>40.6</v>
      </c>
      <c r="S126" s="19">
        <f>VLOOKUP(A126,DEC2020_RESPONSERATE_COUNTY_TRA!$B$3:$P$376, 15, FALSE)</f>
        <v>41.2</v>
      </c>
      <c r="T126" s="19">
        <f>VLOOKUP(A126,DEC2020_RESPONSERATE_COUNTY_TRA!$B$3:$Q$376, 16, FALSE)</f>
        <v>41.8</v>
      </c>
      <c r="U126" s="19">
        <f>VLOOKUP(A126,DEC2020_RESPONSERATE_COUNTY_TRA!$B$3:$R$376, 17, FALSE)</f>
        <v>43.3</v>
      </c>
      <c r="V126" s="19">
        <f>VLOOKUP(A126,DEC2020_RESPONSERATE_COUNTY_TRA!$B$3:$S$376, 18, FALSE)</f>
        <v>45.2</v>
      </c>
      <c r="W126" s="19">
        <f>VLOOKUP(A126,DEC2020_RESPONSERATE_COUNTY_TRA!$B$3:$T$376, 19, FALSE)</f>
        <v>45.9</v>
      </c>
      <c r="X126" s="19">
        <f>VLOOKUP(A126,DEC2020_RESPONSERATE_COUNTY_TRA!$B$3:$U$376, 20, FALSE)</f>
        <v>47.5</v>
      </c>
      <c r="Y126" s="19">
        <f>VLOOKUP(A126,DEC2020_RESPONSERATE_COUNTY_TRA!$B$3:$V$376, 21, FALSE)</f>
        <v>48.8</v>
      </c>
      <c r="Z126" s="19">
        <f>VLOOKUP(A126,DEC2020_RESPONSERATE_COUNTY_TRA!$B$3:$W$376, 22, FALSE)</f>
        <v>50.8</v>
      </c>
      <c r="AA126" s="19">
        <f>VLOOKUP(A126,DEC2020_RESPONSERATE_COUNTY_TRA!$B$3:$X$376, 23, FALSE)</f>
        <v>51.1</v>
      </c>
      <c r="AB126" s="19">
        <f>VLOOKUP(A126,DEC2020_RESPONSERATE_COUNTY_TRA!$B$3:$Y$376, 24, FALSE)</f>
        <v>51.3</v>
      </c>
      <c r="AC126" s="19">
        <f>VLOOKUP(A126,DEC2020_RESPONSERATE_COUNTY_TRA!$B$3:$Z$376, 25, FALSE)</f>
        <v>53.4</v>
      </c>
      <c r="AD126" s="19">
        <f>VLOOKUP(A126,DEC2020_RESPONSERATE_COUNTY_TRA!$B$3:$AC$376, 26, FALSE)</f>
        <v>53.7</v>
      </c>
      <c r="AE126" s="19">
        <f>VLOOKUP(A126,DEC2020_RESPONSERATE_COUNTY_TRA!$B$3:$AD$376, 27, FALSE)</f>
        <v>53.9</v>
      </c>
      <c r="AF126" s="19">
        <f>VLOOKUP(A126,DEC2020_RESPONSERATE_COUNTY_TRA!$B$3:$AE$376, 28, FALSE)</f>
        <v>55.8</v>
      </c>
      <c r="AG126" s="19">
        <f>VLOOKUP(A126,DEC2020_RESPONSERATE_COUNTY_TRA!$B$3:$AF$376, 29, FALSE)</f>
        <v>58.2</v>
      </c>
      <c r="AH126" s="19">
        <f>VLOOKUP(A126,DEC2020_RESPONSERATE_COUNTY_TRA!$B$3:$AG$376, 30, FALSE)</f>
        <v>58.4</v>
      </c>
      <c r="AI126" s="19">
        <f>VLOOKUP(A126,DEC2020_RESPONSERATE_COUNTY_TRA!$B$3:$AF$376, 31, FALSE)</f>
        <v>58.7</v>
      </c>
      <c r="AJ126" s="19">
        <f>VLOOKUP(A126,DEC2020_RESPONSERATE_COUNTY_TRA!$B$3:$AG$376, 32, FALSE)</f>
        <v>59.2</v>
      </c>
      <c r="AK126" s="19">
        <f>VLOOKUP(A126,DEC2020_RESPONSERATE_COUNTY_TRA!$B$3:$CP$376, 33, FALSE)</f>
        <v>59.5</v>
      </c>
      <c r="AL126" s="19">
        <f>VLOOKUP(A126,DEC2020_RESPONSERATE_COUNTY_TRA!$B$3:$AR$376,43, FALSE)</f>
        <v>62.4</v>
      </c>
      <c r="AM126" s="19">
        <f>VLOOKUP(A126,DEC2020_RESPONSERATE_COUNTY_TRA!$B$3:$AS$376,44, FALSE)</f>
        <v>62.4</v>
      </c>
      <c r="AN126" s="19">
        <f>VLOOKUP(A126,DEC2020_RESPONSERATE_COUNTY_TRA!$B$3:$AW$376,48, FALSE)</f>
        <v>62.6</v>
      </c>
      <c r="AO126" s="19">
        <f>VLOOKUP(A126,DEC2020_RESPONSERATE_COUNTY_TRA!$B$3:$AX$376,49, FALSE)</f>
        <v>62.6</v>
      </c>
      <c r="AP126" s="19">
        <f>VLOOKUP(A126,DEC2020_RESPONSERATE_COUNTY_TRA!$B$3:$AY$376,49, FALSE)</f>
        <v>62.6</v>
      </c>
      <c r="AQ126" s="19">
        <f>VLOOKUP(A126,DEC2020_RESPONSERATE_COUNTY_TRA!$B$3:$AZ$376,50, FALSE)</f>
        <v>62.7</v>
      </c>
      <c r="AR126" s="19">
        <f>VLOOKUP(A126,DEC2020_RESPONSERATE_COUNTY_TRA!$B$3:$BA$376,51, FALSE)</f>
        <v>62.7</v>
      </c>
      <c r="AS126" s="19">
        <f>VLOOKUP(A126,DEC2020_RESPONSERATE_COUNTY_TRA!$B$3:$BB$376,53, FALSE)</f>
        <v>62.8</v>
      </c>
      <c r="AT126" s="19">
        <f>VLOOKUP(A126,DEC2020_RESPONSERATE_COUNTY_TRA!$B$3:$BC$376,54, FALSE)</f>
        <v>62.9</v>
      </c>
      <c r="AU126" s="19">
        <f>VLOOKUP(A126,DEC2020_RESPONSERATE_COUNTY_TRA!$B$3:$BD$376,55, FALSE)</f>
        <v>62.9</v>
      </c>
      <c r="AV126" s="19">
        <f>VLOOKUP(A126,DEC2020_RESPONSERATE_COUNTY_TRA!$B$3:$BE$376,56, FALSE)</f>
        <v>63.1</v>
      </c>
      <c r="AW126" s="19">
        <f>VLOOKUP(A126,DEC2020_RESPONSERATE_COUNTY_TRA!$B$3:$BF$376,57, FALSE)</f>
        <v>63.1</v>
      </c>
      <c r="AX126" s="19">
        <f>VLOOKUP(A126,DEC2020_RESPONSERATE_COUNTY_TRA!$B$3:$BG$376,58, FALSE)</f>
        <v>63.1</v>
      </c>
      <c r="AY126" s="19">
        <f>VLOOKUP(A126,DEC2020_RESPONSERATE_COUNTY_TRA!$B$3:$BH$376,59, FALSE)</f>
        <v>63.1</v>
      </c>
      <c r="AZ126" s="19">
        <f>VLOOKUP(A126,DEC2020_RESPONSERATE_COUNTY_TRA!$B$3:$BI$376,60, FALSE)</f>
        <v>63.2</v>
      </c>
      <c r="BA126" s="19">
        <f>VLOOKUP(A126,DEC2020_RESPONSERATE_COUNTY_TRA!$B$3:$BJ$376,61, FALSE)</f>
        <v>63.3</v>
      </c>
      <c r="BB126" s="19">
        <f>VLOOKUP(A126,DEC2020_RESPONSERATE_COUNTY_TRA!$B$3:$BK$376,62, FALSE)</f>
        <v>63.4</v>
      </c>
      <c r="BC126" s="19">
        <f>VLOOKUP(A126,DEC2020_RESPONSERATE_COUNTY_TRA!$B$3:$BL$376,63, FALSE)</f>
        <v>63.4</v>
      </c>
      <c r="BD126" s="19">
        <f>VLOOKUP(A126,DEC2020_RESPONSERATE_COUNTY_TRA!$B$3:$BM$376,64, FALSE)</f>
        <v>63.5</v>
      </c>
      <c r="BE126" s="19">
        <f>VLOOKUP(A126,DEC2020_RESPONSERATE_COUNTY_TRA!$B$3:$BN$376,65, FALSE)</f>
        <v>63.6</v>
      </c>
      <c r="BF126" s="19">
        <f>VLOOKUP(A126,DEC2020_RESPONSERATE_COUNTY_TRA!$B$3:$BO$376,66, FALSE)</f>
        <v>63.6</v>
      </c>
      <c r="BG126" s="19">
        <f>VLOOKUP(A126,DEC2020_RESPONSERATE_COUNTY_TRA!$B$3:$BP$376,67, FALSE)</f>
        <v>63.8</v>
      </c>
      <c r="BH126" s="19">
        <f>VLOOKUP(A126,DEC2020_RESPONSERATE_COUNTY_TRA!$B$3:$BQ$376,68, FALSE)</f>
        <v>63.9</v>
      </c>
      <c r="BI126" s="19">
        <f>VLOOKUP(A126,DEC2020_RESPONSERATE_COUNTY_TRA!$B$3:$BR$376,69, FALSE)</f>
        <v>63.9</v>
      </c>
      <c r="BJ126" s="19">
        <f>VLOOKUP(A126,DEC2020_RESPONSERATE_COUNTY_TRA!$B$3:$BS$376,70, FALSE)</f>
        <v>64</v>
      </c>
      <c r="BK126" s="19">
        <f>VLOOKUP(A126,DEC2020_RESPONSERATE_COUNTY_TRA!$B$3:$BT$376,71, FALSE)</f>
        <v>64.099999999999994</v>
      </c>
      <c r="BL126" s="19">
        <f>VLOOKUP(A126,DEC2020_RESPONSERATE_COUNTY_TRA!$B$3:$BU$377,72, FALSE)</f>
        <v>64.099999999999994</v>
      </c>
      <c r="BM126" s="19">
        <f>VLOOKUP(A126,DEC2020_RESPONSERATE_COUNTY_TRA!$B$3:$BV$377,73, FALSE)</f>
        <v>64.099999999999994</v>
      </c>
      <c r="BN126" s="19">
        <f>VLOOKUP(A126,DEC2020_RESPONSERATE_COUNTY_TRA!$B$3:$BW$377,74, FALSE)</f>
        <v>64.099999999999994</v>
      </c>
      <c r="BO126" s="19">
        <f>VLOOKUP(A126,DEC2020_RESPONSERATE_COUNTY_TRA!$B$3:$BX$377,75, FALSE)</f>
        <v>64.099999999999994</v>
      </c>
      <c r="BP126" s="19">
        <f>VLOOKUP(A126,DEC2020_RESPONSERATE_COUNTY_TRA!$B$3:$BY$377,76, FALSE)</f>
        <v>64.099999999999994</v>
      </c>
      <c r="BQ126" s="19">
        <f>VLOOKUP(A126,DEC2020_RESPONSERATE_COUNTY_TRA!$B$3:$BZ$377,77, FALSE)</f>
        <v>64.099999999999994</v>
      </c>
      <c r="BR126" s="19">
        <f>VLOOKUP(A126,DEC2020_RESPONSERATE_COUNTY_TRA!$B$3:$CA$377,78, FALSE)</f>
        <v>64.099999999999994</v>
      </c>
      <c r="BS126" s="19">
        <f>VLOOKUP(A126,DEC2020_RESPONSERATE_COUNTY_TRA!$B$3:$CB$377,79, FALSE)</f>
        <v>64.099999999999994</v>
      </c>
      <c r="BT126" s="19">
        <f>VLOOKUP(A126,DEC2020_RESPONSERATE_COUNTY_TRA!$B$3:$CC$377,80, FALSE)</f>
        <v>64.3</v>
      </c>
      <c r="BU126" s="19">
        <f>VLOOKUP(A126,DEC2020_RESPONSERATE_COUNTY_TRA!$B$3:$CD$377,81, FALSE)</f>
        <v>64.400000000000006</v>
      </c>
      <c r="BV126" s="19">
        <f>VLOOKUP(A126,DEC2020_RESPONSERATE_COUNTY_TRA!$B$3:$CE$377,82, FALSE)</f>
        <v>64.5</v>
      </c>
      <c r="BW126" s="19">
        <f>VLOOKUP(A126,DEC2020_RESPONSERATE_COUNTY_TRA!$B$3:$CF$377,83, FALSE)</f>
        <v>64.5</v>
      </c>
      <c r="BX126" s="19">
        <f>VLOOKUP(A126,DEC2020_RESPONSERATE_COUNTY_TRA!$B$3:$CG$377,84, FALSE)</f>
        <v>64.5</v>
      </c>
      <c r="BY126" s="19">
        <f>VLOOKUP(A126,DEC2020_RESPONSERATE_COUNTY_TRA!$B$3:$CH$377,85, FALSE)</f>
        <v>64.8</v>
      </c>
      <c r="BZ126" s="19">
        <f>VLOOKUP(A126,DEC2020_RESPONSERATE_COUNTY_TRA!$B$3:$CI$377,85, FALSE)</f>
        <v>64.8</v>
      </c>
      <c r="CA126" s="19">
        <f>VLOOKUP(A126,DEC2020_RESPONSERATE_COUNTY_TRA!$B$3:$CJ$377,86, FALSE)</f>
        <v>65.099999999999994</v>
      </c>
      <c r="CB126" s="19">
        <f>VLOOKUP(A126,DEC2020_RESPONSERATE_COUNTY_TRA!$B$3:$CK$377,87, FALSE)</f>
        <v>65.099999999999994</v>
      </c>
      <c r="CC126" s="19">
        <f t="shared" si="4"/>
        <v>0</v>
      </c>
      <c r="CD126" s="41">
        <f t="shared" si="5"/>
        <v>5</v>
      </c>
    </row>
    <row r="127" spans="1:82" ht="28.8" x14ac:dyDescent="0.3">
      <c r="A127" s="5" t="s">
        <v>299</v>
      </c>
      <c r="B127" s="5">
        <v>30031000701</v>
      </c>
      <c r="C127" s="181" t="s">
        <v>1170</v>
      </c>
      <c r="D127" s="190">
        <v>59715</v>
      </c>
      <c r="F127" s="94">
        <v>1999</v>
      </c>
      <c r="G127" s="102">
        <v>5.358119190814653E-2</v>
      </c>
      <c r="H127" s="204">
        <v>1.5310028068384791E-3</v>
      </c>
      <c r="I127" s="192">
        <v>31.2</v>
      </c>
      <c r="J127" s="11">
        <v>0</v>
      </c>
      <c r="K127" s="11">
        <f>100-J127</f>
        <v>100</v>
      </c>
      <c r="L127">
        <f>VLOOKUP(A127,DEC2020_RESPONSERATE_COUNTY_TRA!$B$3:$I$376, 8, FALSE)</f>
        <v>35.799999999999997</v>
      </c>
      <c r="M127">
        <f>VLOOKUP(A127,DEC2020_RESPONSERATE_COUNTY_TRA!$B$3:$J$376, 9, FALSE)</f>
        <v>37.4</v>
      </c>
      <c r="N127">
        <f>VLOOKUP(A127,DEC2020_RESPONSERATE_COUNTY_TRA!$B$3:$K$376, 10, FALSE)</f>
        <v>39.200000000000003</v>
      </c>
      <c r="O127">
        <f>VLOOKUP(A127,DEC2020_RESPONSERATE_COUNTY_TRA!$B$3:$L$376, 11, FALSE)</f>
        <v>42.1</v>
      </c>
      <c r="P127">
        <f>VLOOKUP(A127,DEC2020_RESPONSERATE_COUNTY_TRA!$B$3:$M$376, 12, FALSE)</f>
        <v>45.1</v>
      </c>
      <c r="Q127" s="61">
        <f>VLOOKUP(A127,DEC2020_RESPONSERATE_COUNTY_TRA!$B$3:$N$376, 13, FALSE)</f>
        <v>45.9</v>
      </c>
      <c r="R127">
        <f>VLOOKUP(A127,DEC2020_RESPONSERATE_COUNTY_TRA!$B$3:$O$376, 14, FALSE)</f>
        <v>46.5</v>
      </c>
      <c r="S127">
        <f>VLOOKUP(A127,DEC2020_RESPONSERATE_COUNTY_TRA!$B$3:$P$376, 15, FALSE)</f>
        <v>47</v>
      </c>
      <c r="T127">
        <f>VLOOKUP(A127,DEC2020_RESPONSERATE_COUNTY_TRA!$B$3:$Q$376, 16, FALSE)</f>
        <v>47.3</v>
      </c>
      <c r="U127" s="61">
        <f>VLOOKUP(A127,DEC2020_RESPONSERATE_COUNTY_TRA!$B$3:$R$376, 17, FALSE)</f>
        <v>48.8</v>
      </c>
      <c r="V127" s="61">
        <f>VLOOKUP(A127,DEC2020_RESPONSERATE_COUNTY_TRA!$B$3:$S$376, 18, FALSE)</f>
        <v>49.6</v>
      </c>
      <c r="W127" s="61">
        <f>VLOOKUP(A127,DEC2020_RESPONSERATE_COUNTY_TRA!$B$3:$T$376, 19, FALSE)</f>
        <v>50</v>
      </c>
      <c r="X127" s="61">
        <f>VLOOKUP(A127,DEC2020_RESPONSERATE_COUNTY_TRA!$B$3:$U$376, 20, FALSE)</f>
        <v>51.1</v>
      </c>
      <c r="Y127" s="61">
        <f>VLOOKUP(A127,DEC2020_RESPONSERATE_COUNTY_TRA!$B$3:$V$376, 21, FALSE)</f>
        <v>52.1</v>
      </c>
      <c r="Z127" s="61">
        <f>VLOOKUP(A127,DEC2020_RESPONSERATE_COUNTY_TRA!$B$3:$W$376, 22, FALSE)</f>
        <v>54.1</v>
      </c>
      <c r="AA127" s="61">
        <f>VLOOKUP(A127,DEC2020_RESPONSERATE_COUNTY_TRA!$B$3:$X$376, 23, FALSE)</f>
        <v>54.3</v>
      </c>
      <c r="AB127" s="61">
        <f>VLOOKUP(A127,DEC2020_RESPONSERATE_COUNTY_TRA!$B$3:$Y$376, 24, FALSE)</f>
        <v>54.7</v>
      </c>
      <c r="AC127" s="61">
        <f>VLOOKUP(A127,DEC2020_RESPONSERATE_COUNTY_TRA!$B$3:$Z$376, 25, FALSE)</f>
        <v>55.7</v>
      </c>
      <c r="AD127" s="61">
        <f>VLOOKUP(A127,DEC2020_RESPONSERATE_COUNTY_TRA!$B$3:$AC$376, 26, FALSE)</f>
        <v>55.8</v>
      </c>
      <c r="AE127" s="188">
        <f>VLOOKUP(A127,DEC2020_RESPONSERATE_COUNTY_TRA!$B$3:$AD$376, 27, FALSE)</f>
        <v>56.2</v>
      </c>
      <c r="AF127" s="188">
        <f>VLOOKUP(A127,DEC2020_RESPONSERATE_COUNTY_TRA!$B$3:$AE$376, 28, FALSE)</f>
        <v>56.9</v>
      </c>
      <c r="AG127" s="188">
        <f>VLOOKUP(A127,DEC2020_RESPONSERATE_COUNTY_TRA!$B$3:$AF$376, 29, FALSE)</f>
        <v>58.1</v>
      </c>
      <c r="AH127" s="188">
        <f>VLOOKUP(A127,DEC2020_RESPONSERATE_COUNTY_TRA!$B$3:$AG$376, 30, FALSE)</f>
        <v>58.2</v>
      </c>
      <c r="AI127" s="188">
        <f>VLOOKUP(A127,DEC2020_RESPONSERATE_COUNTY_TRA!$B$3:$AF$376, 31, FALSE)</f>
        <v>58.4</v>
      </c>
      <c r="AJ127" s="188">
        <f>VLOOKUP(A127,DEC2020_RESPONSERATE_COUNTY_TRA!$B$3:$AG$376, 32, FALSE)</f>
        <v>58.7</v>
      </c>
      <c r="AK127" s="188">
        <f>VLOOKUP(A127,DEC2020_RESPONSERATE_COUNTY_TRA!$B$3:$CP$376, 33, FALSE)</f>
        <v>58.9</v>
      </c>
      <c r="AL127" s="188">
        <f>VLOOKUP(A127,DEC2020_RESPONSERATE_COUNTY_TRA!$B$3:$AR$376,43, FALSE)</f>
        <v>60.8</v>
      </c>
      <c r="AM127" s="188">
        <f>VLOOKUP(A127,DEC2020_RESPONSERATE_COUNTY_TRA!$B$3:$AS$376,44, FALSE)</f>
        <v>60.8</v>
      </c>
      <c r="AN127" s="188">
        <f>VLOOKUP(A127,DEC2020_RESPONSERATE_COUNTY_TRA!$B$3:$AW$376,48, FALSE)</f>
        <v>60.9</v>
      </c>
      <c r="AO127" s="188">
        <f>VLOOKUP(A127,DEC2020_RESPONSERATE_COUNTY_TRA!$B$3:$AX$376,49, FALSE)</f>
        <v>61</v>
      </c>
      <c r="AP127" s="188">
        <f>VLOOKUP(A127,DEC2020_RESPONSERATE_COUNTY_TRA!$B$3:$AY$376,49, FALSE)</f>
        <v>61</v>
      </c>
      <c r="AQ127" s="188">
        <f>VLOOKUP(A127,DEC2020_RESPONSERATE_COUNTY_TRA!$B$3:$AZ$376,50, FALSE)</f>
        <v>61.1</v>
      </c>
      <c r="AR127" s="188">
        <f>VLOOKUP(A127,DEC2020_RESPONSERATE_COUNTY_TRA!$B$3:$BA$376,51, FALSE)</f>
        <v>61.2</v>
      </c>
      <c r="AS127" s="188">
        <f>VLOOKUP(A127,DEC2020_RESPONSERATE_COUNTY_TRA!$B$3:$BB$376,53, FALSE)</f>
        <v>61.4</v>
      </c>
      <c r="AT127" s="188">
        <f>VLOOKUP(A127,DEC2020_RESPONSERATE_COUNTY_TRA!$B$3:$BC$376,54, FALSE)</f>
        <v>61.4</v>
      </c>
      <c r="AU127" s="188">
        <f>VLOOKUP(A127,DEC2020_RESPONSERATE_COUNTY_TRA!$B$3:$BD$376,55, FALSE)</f>
        <v>61.4</v>
      </c>
      <c r="AV127" s="188">
        <f>VLOOKUP(A127,DEC2020_RESPONSERATE_COUNTY_TRA!$B$3:$BE$376,56, FALSE)</f>
        <v>61.4</v>
      </c>
      <c r="AW127" s="188">
        <f>VLOOKUP(A127,DEC2020_RESPONSERATE_COUNTY_TRA!$B$3:$BF$376,57, FALSE)</f>
        <v>61.5</v>
      </c>
      <c r="AX127" s="188">
        <f>VLOOKUP(A127,DEC2020_RESPONSERATE_COUNTY_TRA!$B$3:$BG$376,58, FALSE)</f>
        <v>61.6</v>
      </c>
      <c r="AY127" s="188">
        <f>VLOOKUP(A127,DEC2020_RESPONSERATE_COUNTY_TRA!$B$3:$BH$376,59, FALSE)</f>
        <v>61.6</v>
      </c>
      <c r="AZ127" s="188">
        <f>VLOOKUP(A127,DEC2020_RESPONSERATE_COUNTY_TRA!$B$3:$BI$376,60, FALSE)</f>
        <v>61.6</v>
      </c>
      <c r="BA127" s="188">
        <f>VLOOKUP(A127,DEC2020_RESPONSERATE_COUNTY_TRA!$B$3:$BJ$376,61, FALSE)</f>
        <v>61.7</v>
      </c>
      <c r="BB127" s="188">
        <f>VLOOKUP(A127,DEC2020_RESPONSERATE_COUNTY_TRA!$B$3:$BK$376,62, FALSE)</f>
        <v>61.7</v>
      </c>
      <c r="BC127" s="188">
        <f>VLOOKUP(A127,DEC2020_RESPONSERATE_COUNTY_TRA!$B$3:$BL$376,63, FALSE)</f>
        <v>61.7</v>
      </c>
      <c r="BD127" s="188">
        <f>VLOOKUP(A127,DEC2020_RESPONSERATE_COUNTY_TRA!$B$3:$BM$376,64, FALSE)</f>
        <v>61.7</v>
      </c>
      <c r="BE127" s="188">
        <f>VLOOKUP(A127,DEC2020_RESPONSERATE_COUNTY_TRA!$B$3:$BN$376,65, FALSE)</f>
        <v>61.7</v>
      </c>
      <c r="BF127" s="188">
        <f>VLOOKUP(A127,DEC2020_RESPONSERATE_COUNTY_TRA!$B$3:$BO$376,66, FALSE)</f>
        <v>61.8</v>
      </c>
      <c r="BG127" s="188">
        <f>VLOOKUP(A127,DEC2020_RESPONSERATE_COUNTY_TRA!$B$3:$BP$376,67, FALSE)</f>
        <v>61.8</v>
      </c>
      <c r="BH127" s="188">
        <f>VLOOKUP(A127,DEC2020_RESPONSERATE_COUNTY_TRA!$B$3:$BQ$376,68, FALSE)</f>
        <v>61.9</v>
      </c>
      <c r="BI127" s="188">
        <f>VLOOKUP(A127,DEC2020_RESPONSERATE_COUNTY_TRA!$B$3:$BR$376,69, FALSE)</f>
        <v>61.9</v>
      </c>
      <c r="BJ127" s="188">
        <f>VLOOKUP(A127,DEC2020_RESPONSERATE_COUNTY_TRA!$B$3:$BS$376,70, FALSE)</f>
        <v>61.9</v>
      </c>
      <c r="BK127" s="188">
        <f>VLOOKUP(A127,DEC2020_RESPONSERATE_COUNTY_TRA!$B$3:$BT$376,71, FALSE)</f>
        <v>61.9</v>
      </c>
      <c r="BL127" s="188">
        <f>VLOOKUP(A127,DEC2020_RESPONSERATE_COUNTY_TRA!$B$3:$BU$377,72, FALSE)</f>
        <v>61.9</v>
      </c>
      <c r="BM127" s="188">
        <f>VLOOKUP(A127,DEC2020_RESPONSERATE_COUNTY_TRA!$B$3:$BV$377,73, FALSE)</f>
        <v>61.9</v>
      </c>
      <c r="BN127" s="188">
        <f>VLOOKUP(A127,DEC2020_RESPONSERATE_COUNTY_TRA!$B$3:$BW$377,74, FALSE)</f>
        <v>61.9</v>
      </c>
      <c r="BO127" s="188">
        <f>VLOOKUP(A127,DEC2020_RESPONSERATE_COUNTY_TRA!$B$3:$BX$377,75, FALSE)</f>
        <v>61.9</v>
      </c>
      <c r="BP127" s="188">
        <f>VLOOKUP(A127,DEC2020_RESPONSERATE_COUNTY_TRA!$B$3:$BY$377,76, FALSE)</f>
        <v>61.9</v>
      </c>
      <c r="BQ127" s="188">
        <f>VLOOKUP(A127,DEC2020_RESPONSERATE_COUNTY_TRA!$B$3:$BZ$377,77, FALSE)</f>
        <v>61.9</v>
      </c>
      <c r="BR127" s="188">
        <f>VLOOKUP(A127,DEC2020_RESPONSERATE_COUNTY_TRA!$B$3:$CA$377,78, FALSE)</f>
        <v>61.9</v>
      </c>
      <c r="BS127" s="188">
        <f>VLOOKUP(A127,DEC2020_RESPONSERATE_COUNTY_TRA!$B$3:$CB$377,79, FALSE)</f>
        <v>61.9</v>
      </c>
      <c r="BT127" s="188">
        <f>VLOOKUP(A127,DEC2020_RESPONSERATE_COUNTY_TRA!$B$3:$CC$377,80, FALSE)</f>
        <v>61.9</v>
      </c>
      <c r="BU127" s="188">
        <f>VLOOKUP(A127,DEC2020_RESPONSERATE_COUNTY_TRA!$B$3:$CD$377,81, FALSE)</f>
        <v>61.9</v>
      </c>
      <c r="BV127" s="188">
        <f>VLOOKUP(A127,DEC2020_RESPONSERATE_COUNTY_TRA!$B$3:$CE$377,82, FALSE)</f>
        <v>62</v>
      </c>
      <c r="BW127" s="188">
        <f>VLOOKUP(A127,DEC2020_RESPONSERATE_COUNTY_TRA!$B$3:$CF$377,83, FALSE)</f>
        <v>62</v>
      </c>
      <c r="BX127" s="188">
        <f>VLOOKUP(A127,DEC2020_RESPONSERATE_COUNTY_TRA!$B$3:$CG$377,84, FALSE)</f>
        <v>62</v>
      </c>
      <c r="BY127" s="188">
        <f>VLOOKUP(A127,DEC2020_RESPONSERATE_COUNTY_TRA!$B$3:$CH$377,85, FALSE)</f>
        <v>62.1</v>
      </c>
      <c r="BZ127" s="188">
        <f>VLOOKUP(A127,DEC2020_RESPONSERATE_COUNTY_TRA!$B$3:$CI$377,85, FALSE)</f>
        <v>62.1</v>
      </c>
      <c r="CA127" s="188">
        <f>VLOOKUP(A127,DEC2020_RESPONSERATE_COUNTY_TRA!$B$3:$CJ$377,86, FALSE)</f>
        <v>62.2</v>
      </c>
      <c r="CB127" s="188">
        <f>VLOOKUP(A127,DEC2020_RESPONSERATE_COUNTY_TRA!$B$3:$CK$377,87, FALSE)</f>
        <v>62.3</v>
      </c>
      <c r="CC127" s="188">
        <f t="shared" si="4"/>
        <v>0</v>
      </c>
      <c r="CD127" s="41">
        <f t="shared" si="5"/>
        <v>5</v>
      </c>
    </row>
    <row r="128" spans="1:82" ht="28.8" x14ac:dyDescent="0.3">
      <c r="A128" s="16" t="s">
        <v>587</v>
      </c>
      <c r="B128" s="16">
        <v>30031000703</v>
      </c>
      <c r="C128" s="17" t="s">
        <v>1198</v>
      </c>
      <c r="D128" s="17">
        <v>59718</v>
      </c>
      <c r="E128" s="17"/>
      <c r="F128" s="95" t="s">
        <v>1101</v>
      </c>
      <c r="G128" s="103" t="s">
        <v>1101</v>
      </c>
      <c r="H128" s="208" t="s">
        <v>1101</v>
      </c>
      <c r="I128" s="95" t="s">
        <v>1101</v>
      </c>
      <c r="J128" s="18">
        <v>0</v>
      </c>
      <c r="K128" s="18">
        <v>100</v>
      </c>
      <c r="L128" s="19">
        <f>VLOOKUP(A128,DEC2020_RESPONSERATE_COUNTY_TRA!$B$3:$I$376, 8, FALSE)</f>
        <v>36.5</v>
      </c>
      <c r="M128" s="19">
        <f>VLOOKUP(A128,DEC2020_RESPONSERATE_COUNTY_TRA!$B$3:$J$376, 9, FALSE)</f>
        <v>38.9</v>
      </c>
      <c r="N128" s="19">
        <f>VLOOKUP(A128,DEC2020_RESPONSERATE_COUNTY_TRA!$B$3:$K$376, 10, FALSE)</f>
        <v>42.1</v>
      </c>
      <c r="O128" s="19">
        <f>VLOOKUP(A128,DEC2020_RESPONSERATE_COUNTY_TRA!$B$3:$L$376, 11, FALSE)</f>
        <v>45.6</v>
      </c>
      <c r="P128" s="19">
        <f>VLOOKUP(A128,DEC2020_RESPONSERATE_COUNTY_TRA!$B$3:$M$376, 12, FALSE)</f>
        <v>50.8</v>
      </c>
      <c r="Q128" s="19">
        <f>VLOOKUP(A128,DEC2020_RESPONSERATE_COUNTY_TRA!$B$3:$N$376, 13, FALSE)</f>
        <v>51.2</v>
      </c>
      <c r="R128" s="19">
        <f>VLOOKUP(A128,DEC2020_RESPONSERATE_COUNTY_TRA!$B$3:$O$376, 14, FALSE)</f>
        <v>51.8</v>
      </c>
      <c r="S128" s="19">
        <f>VLOOKUP(A128,DEC2020_RESPONSERATE_COUNTY_TRA!$B$3:$P$376, 15, FALSE)</f>
        <v>52.5</v>
      </c>
      <c r="T128" s="19">
        <f>VLOOKUP(A128,DEC2020_RESPONSERATE_COUNTY_TRA!$B$3:$Q$376, 16, FALSE)</f>
        <v>53</v>
      </c>
      <c r="U128" s="19">
        <f>VLOOKUP(A128,DEC2020_RESPONSERATE_COUNTY_TRA!$B$3:$R$376, 17, FALSE)</f>
        <v>53.8</v>
      </c>
      <c r="V128" s="19">
        <f>VLOOKUP(A128,DEC2020_RESPONSERATE_COUNTY_TRA!$B$3:$S$376, 18, FALSE)</f>
        <v>53.9</v>
      </c>
      <c r="W128" s="19">
        <f>VLOOKUP(A128,DEC2020_RESPONSERATE_COUNTY_TRA!$B$3:$T$376, 19, FALSE)</f>
        <v>54.5</v>
      </c>
      <c r="X128" s="19">
        <f>VLOOKUP(A128,DEC2020_RESPONSERATE_COUNTY_TRA!$B$3:$U$376, 20, FALSE)</f>
        <v>55.1</v>
      </c>
      <c r="Y128" s="19">
        <f>VLOOKUP(A128,DEC2020_RESPONSERATE_COUNTY_TRA!$B$3:$V$376, 21, FALSE)</f>
        <v>55.7</v>
      </c>
      <c r="Z128" s="19">
        <f>VLOOKUP(A128,DEC2020_RESPONSERATE_COUNTY_TRA!$B$3:$W$376, 22, FALSE)</f>
        <v>56.7</v>
      </c>
      <c r="AA128" s="19">
        <f>VLOOKUP(A128,DEC2020_RESPONSERATE_COUNTY_TRA!$B$3:$X$376, 23, FALSE)</f>
        <v>56.8</v>
      </c>
      <c r="AB128" s="19">
        <f>VLOOKUP(A128,DEC2020_RESPONSERATE_COUNTY_TRA!$B$3:$Y$376, 24, FALSE)</f>
        <v>57.3</v>
      </c>
      <c r="AC128" s="19">
        <f>VLOOKUP(A128,DEC2020_RESPONSERATE_COUNTY_TRA!$B$3:$Z$376, 25, FALSE)</f>
        <v>61.2</v>
      </c>
      <c r="AD128" s="19">
        <f>VLOOKUP(A128,DEC2020_RESPONSERATE_COUNTY_TRA!$B$3:$AC$376, 26, FALSE)</f>
        <v>61.7</v>
      </c>
      <c r="AE128" s="19">
        <f>VLOOKUP(A128,DEC2020_RESPONSERATE_COUNTY_TRA!$B$3:$AD$376, 27, FALSE)</f>
        <v>61.7</v>
      </c>
      <c r="AF128" s="19">
        <f>VLOOKUP(A128,DEC2020_RESPONSERATE_COUNTY_TRA!$B$3:$AE$376, 28, FALSE)</f>
        <v>62</v>
      </c>
      <c r="AG128" s="19">
        <f>VLOOKUP(A128,DEC2020_RESPONSERATE_COUNTY_TRA!$B$3:$AF$376, 29, FALSE)</f>
        <v>63.9</v>
      </c>
      <c r="AH128" s="19">
        <f>VLOOKUP(A128,DEC2020_RESPONSERATE_COUNTY_TRA!$B$3:$AG$376, 30, FALSE)</f>
        <v>64.400000000000006</v>
      </c>
      <c r="AI128" s="19">
        <f>VLOOKUP(A128,DEC2020_RESPONSERATE_COUNTY_TRA!$B$3:$AF$376, 31, FALSE)</f>
        <v>64.8</v>
      </c>
      <c r="AJ128" s="19">
        <f>VLOOKUP(A128,DEC2020_RESPONSERATE_COUNTY_TRA!$B$3:$AG$376, 32, FALSE)</f>
        <v>65.400000000000006</v>
      </c>
      <c r="AK128" s="19">
        <f>VLOOKUP(A128,DEC2020_RESPONSERATE_COUNTY_TRA!$B$3:$CP$376, 33, FALSE)</f>
        <v>65.599999999999994</v>
      </c>
      <c r="AL128" s="19">
        <f>VLOOKUP(A128,DEC2020_RESPONSERATE_COUNTY_TRA!$B$3:$AR$376,43, FALSE)</f>
        <v>67.3</v>
      </c>
      <c r="AM128" s="19">
        <f>VLOOKUP(A128,DEC2020_RESPONSERATE_COUNTY_TRA!$B$3:$AS$376,44, FALSE)</f>
        <v>67.599999999999994</v>
      </c>
      <c r="AN128" s="19">
        <f>VLOOKUP(A128,DEC2020_RESPONSERATE_COUNTY_TRA!$B$3:$AW$376,48, FALSE)</f>
        <v>67.8</v>
      </c>
      <c r="AO128" s="19">
        <f>VLOOKUP(A128,DEC2020_RESPONSERATE_COUNTY_TRA!$B$3:$AX$376,49, FALSE)</f>
        <v>67.8</v>
      </c>
      <c r="AP128" s="19">
        <f>VLOOKUP(A128,DEC2020_RESPONSERATE_COUNTY_TRA!$B$3:$AY$376,49, FALSE)</f>
        <v>67.8</v>
      </c>
      <c r="AQ128" s="19">
        <f>VLOOKUP(A128,DEC2020_RESPONSERATE_COUNTY_TRA!$B$3:$AZ$376,50, FALSE)</f>
        <v>67.900000000000006</v>
      </c>
      <c r="AR128" s="19">
        <f>VLOOKUP(A128,DEC2020_RESPONSERATE_COUNTY_TRA!$B$3:$BA$376,51, FALSE)</f>
        <v>68</v>
      </c>
      <c r="AS128" s="19">
        <f>VLOOKUP(A128,DEC2020_RESPONSERATE_COUNTY_TRA!$B$3:$BB$376,53, FALSE)</f>
        <v>68.3</v>
      </c>
      <c r="AT128" s="19">
        <f>VLOOKUP(A128,DEC2020_RESPONSERATE_COUNTY_TRA!$B$3:$BC$376,54, FALSE)</f>
        <v>68.3</v>
      </c>
      <c r="AU128" s="19">
        <f>VLOOKUP(A128,DEC2020_RESPONSERATE_COUNTY_TRA!$B$3:$BD$376,55, FALSE)</f>
        <v>68.5</v>
      </c>
      <c r="AV128" s="19">
        <f>VLOOKUP(A128,DEC2020_RESPONSERATE_COUNTY_TRA!$B$3:$BE$376,56, FALSE)</f>
        <v>68.5</v>
      </c>
      <c r="AW128" s="19">
        <f>VLOOKUP(A128,DEC2020_RESPONSERATE_COUNTY_TRA!$B$3:$BF$376,57, FALSE)</f>
        <v>68.599999999999994</v>
      </c>
      <c r="AX128" s="19">
        <f>VLOOKUP(A128,DEC2020_RESPONSERATE_COUNTY_TRA!$B$3:$BG$376,58, FALSE)</f>
        <v>68.7</v>
      </c>
      <c r="AY128" s="19">
        <f>VLOOKUP(A128,DEC2020_RESPONSERATE_COUNTY_TRA!$B$3:$BH$376,59, FALSE)</f>
        <v>68.8</v>
      </c>
      <c r="AZ128" s="19">
        <f>VLOOKUP(A128,DEC2020_RESPONSERATE_COUNTY_TRA!$B$3:$BI$376,60, FALSE)</f>
        <v>68.8</v>
      </c>
      <c r="BA128" s="19">
        <f>VLOOKUP(A128,DEC2020_RESPONSERATE_COUNTY_TRA!$B$3:$BJ$376,61, FALSE)</f>
        <v>68.8</v>
      </c>
      <c r="BB128" s="19">
        <f>VLOOKUP(A128,DEC2020_RESPONSERATE_COUNTY_TRA!$B$3:$BK$376,62, FALSE)</f>
        <v>68.8</v>
      </c>
      <c r="BC128" s="19">
        <f>VLOOKUP(A128,DEC2020_RESPONSERATE_COUNTY_TRA!$B$3:$BL$376,63, FALSE)</f>
        <v>68.900000000000006</v>
      </c>
      <c r="BD128" s="19">
        <f>VLOOKUP(A128,DEC2020_RESPONSERATE_COUNTY_TRA!$B$3:$BM$376,64, FALSE)</f>
        <v>69</v>
      </c>
      <c r="BE128" s="19">
        <f>VLOOKUP(A128,DEC2020_RESPONSERATE_COUNTY_TRA!$B$3:$BN$376,65, FALSE)</f>
        <v>69</v>
      </c>
      <c r="BF128" s="19">
        <f>VLOOKUP(A128,DEC2020_RESPONSERATE_COUNTY_TRA!$B$3:$BO$376,66, FALSE)</f>
        <v>69</v>
      </c>
      <c r="BG128" s="19">
        <f>VLOOKUP(A128,DEC2020_RESPONSERATE_COUNTY_TRA!$B$3:$BP$376,67, FALSE)</f>
        <v>69</v>
      </c>
      <c r="BH128" s="19">
        <f>VLOOKUP(A128,DEC2020_RESPONSERATE_COUNTY_TRA!$B$3:$BQ$376,68, FALSE)</f>
        <v>69</v>
      </c>
      <c r="BI128" s="19">
        <f>VLOOKUP(A128,DEC2020_RESPONSERATE_COUNTY_TRA!$B$3:$BR$376,69, FALSE)</f>
        <v>69</v>
      </c>
      <c r="BJ128" s="19">
        <f>VLOOKUP(A128,DEC2020_RESPONSERATE_COUNTY_TRA!$B$3:$BS$376,70, FALSE)</f>
        <v>69</v>
      </c>
      <c r="BK128" s="19">
        <f>VLOOKUP(A128,DEC2020_RESPONSERATE_COUNTY_TRA!$B$3:$BT$376,71, FALSE)</f>
        <v>69</v>
      </c>
      <c r="BL128" s="19">
        <f>VLOOKUP(A128,DEC2020_RESPONSERATE_COUNTY_TRA!$B$3:$BU$377,72, FALSE)</f>
        <v>69.099999999999994</v>
      </c>
      <c r="BM128" s="19">
        <f>VLOOKUP(A128,DEC2020_RESPONSERATE_COUNTY_TRA!$B$3:$BV$377,73, FALSE)</f>
        <v>69.099999999999994</v>
      </c>
      <c r="BN128" s="19">
        <f>VLOOKUP(A128,DEC2020_RESPONSERATE_COUNTY_TRA!$B$3:$BW$377,74, FALSE)</f>
        <v>69.099999999999994</v>
      </c>
      <c r="BO128" s="19">
        <f>VLOOKUP(A128,DEC2020_RESPONSERATE_COUNTY_TRA!$B$3:$BX$377,75, FALSE)</f>
        <v>69.099999999999994</v>
      </c>
      <c r="BP128" s="19">
        <f>VLOOKUP(A128,DEC2020_RESPONSERATE_COUNTY_TRA!$B$3:$BY$377,76, FALSE)</f>
        <v>69.099999999999994</v>
      </c>
      <c r="BQ128" s="19">
        <f>VLOOKUP(A128,DEC2020_RESPONSERATE_COUNTY_TRA!$B$3:$BZ$377,77, FALSE)</f>
        <v>69.099999999999994</v>
      </c>
      <c r="BR128" s="19">
        <f>VLOOKUP(A128,DEC2020_RESPONSERATE_COUNTY_TRA!$B$3:$CA$377,78, FALSE)</f>
        <v>69.099999999999994</v>
      </c>
      <c r="BS128" s="19">
        <f>VLOOKUP(A128,DEC2020_RESPONSERATE_COUNTY_TRA!$B$3:$CB$377,79, FALSE)</f>
        <v>69.099999999999994</v>
      </c>
      <c r="BT128" s="19">
        <f>VLOOKUP(A128,DEC2020_RESPONSERATE_COUNTY_TRA!$B$3:$CC$377,80, FALSE)</f>
        <v>69.099999999999994</v>
      </c>
      <c r="BU128" s="19">
        <f>VLOOKUP(A128,DEC2020_RESPONSERATE_COUNTY_TRA!$B$3:$CD$377,81, FALSE)</f>
        <v>69.2</v>
      </c>
      <c r="BV128" s="19">
        <f>VLOOKUP(A128,DEC2020_RESPONSERATE_COUNTY_TRA!$B$3:$CE$377,82, FALSE)</f>
        <v>69.2</v>
      </c>
      <c r="BW128" s="19">
        <f>VLOOKUP(A128,DEC2020_RESPONSERATE_COUNTY_TRA!$B$3:$CF$377,83, FALSE)</f>
        <v>69.2</v>
      </c>
      <c r="BX128" s="19">
        <f>VLOOKUP(A128,DEC2020_RESPONSERATE_COUNTY_TRA!$B$3:$CG$377,84, FALSE)</f>
        <v>69.400000000000006</v>
      </c>
      <c r="BY128" s="19">
        <f>VLOOKUP(A128,DEC2020_RESPONSERATE_COUNTY_TRA!$B$3:$CH$377,85, FALSE)</f>
        <v>69.599999999999994</v>
      </c>
      <c r="BZ128" s="19">
        <f>VLOOKUP(A128,DEC2020_RESPONSERATE_COUNTY_TRA!$B$3:$CI$377,85, FALSE)</f>
        <v>69.599999999999994</v>
      </c>
      <c r="CA128" s="19">
        <f>VLOOKUP(A128,DEC2020_RESPONSERATE_COUNTY_TRA!$B$3:$CJ$377,86, FALSE)</f>
        <v>69.8</v>
      </c>
      <c r="CB128" s="19">
        <f>VLOOKUP(A128,DEC2020_RESPONSERATE_COUNTY_TRA!$B$3:$CK$377,87, FALSE)</f>
        <v>69.900000000000006</v>
      </c>
      <c r="CC128" s="19">
        <f t="shared" si="4"/>
        <v>0</v>
      </c>
      <c r="CD128" s="41">
        <f t="shared" si="5"/>
        <v>5</v>
      </c>
    </row>
    <row r="129" spans="1:83" ht="43.2" x14ac:dyDescent="0.3">
      <c r="A129" s="5" t="s">
        <v>589</v>
      </c>
      <c r="B129" s="5">
        <v>30031000704</v>
      </c>
      <c r="C129" s="181" t="s">
        <v>1199</v>
      </c>
      <c r="D129" s="190">
        <v>59718</v>
      </c>
      <c r="F129" s="94" t="s">
        <v>1101</v>
      </c>
      <c r="G129" s="102" t="s">
        <v>1101</v>
      </c>
      <c r="H129" s="209" t="s">
        <v>1101</v>
      </c>
      <c r="I129" s="94" t="s">
        <v>1101</v>
      </c>
      <c r="J129" s="11">
        <v>0</v>
      </c>
      <c r="K129" s="11">
        <v>100</v>
      </c>
      <c r="L129">
        <f>VLOOKUP(A129,DEC2020_RESPONSERATE_COUNTY_TRA!$B$3:$I$376, 8, FALSE)</f>
        <v>42.3</v>
      </c>
      <c r="M129">
        <f>VLOOKUP(A129,DEC2020_RESPONSERATE_COUNTY_TRA!$B$3:$J$376, 9, FALSE)</f>
        <v>45.4</v>
      </c>
      <c r="N129">
        <f>VLOOKUP(A129,DEC2020_RESPONSERATE_COUNTY_TRA!$B$3:$K$376, 10, FALSE)</f>
        <v>49.3</v>
      </c>
      <c r="O129">
        <f>VLOOKUP(A129,DEC2020_RESPONSERATE_COUNTY_TRA!$B$3:$L$376, 11, FALSE)</f>
        <v>52.6</v>
      </c>
      <c r="P129">
        <f>VLOOKUP(A129,DEC2020_RESPONSERATE_COUNTY_TRA!$B$3:$M$376, 12, FALSE)</f>
        <v>56.3</v>
      </c>
      <c r="Q129" s="61">
        <f>VLOOKUP(A129,DEC2020_RESPONSERATE_COUNTY_TRA!$B$3:$N$376, 13, FALSE)</f>
        <v>57.2</v>
      </c>
      <c r="R129">
        <f>VLOOKUP(A129,DEC2020_RESPONSERATE_COUNTY_TRA!$B$3:$O$376, 14, FALSE)</f>
        <v>57.8</v>
      </c>
      <c r="S129">
        <f>VLOOKUP(A129,DEC2020_RESPONSERATE_COUNTY_TRA!$B$3:$P$376, 15, FALSE)</f>
        <v>58.3</v>
      </c>
      <c r="T129">
        <f>VLOOKUP(A129,DEC2020_RESPONSERATE_COUNTY_TRA!$B$3:$Q$376, 16, FALSE)</f>
        <v>59.2</v>
      </c>
      <c r="U129" s="61">
        <f>VLOOKUP(A129,DEC2020_RESPONSERATE_COUNTY_TRA!$B$3:$R$376, 17, FALSE)</f>
        <v>60.5</v>
      </c>
      <c r="V129" s="61">
        <f>VLOOKUP(A129,DEC2020_RESPONSERATE_COUNTY_TRA!$B$3:$S$376, 18, FALSE)</f>
        <v>60.7</v>
      </c>
      <c r="W129" s="61">
        <f>VLOOKUP(A129,DEC2020_RESPONSERATE_COUNTY_TRA!$B$3:$T$376, 19, FALSE)</f>
        <v>61.3</v>
      </c>
      <c r="X129" s="61">
        <f>VLOOKUP(A129,DEC2020_RESPONSERATE_COUNTY_TRA!$B$3:$U$376, 20, FALSE)</f>
        <v>61.8</v>
      </c>
      <c r="Y129" s="61">
        <f>VLOOKUP(A129,DEC2020_RESPONSERATE_COUNTY_TRA!$B$3:$V$376, 21, FALSE)</f>
        <v>62.1</v>
      </c>
      <c r="Z129" s="61">
        <f>VLOOKUP(A129,DEC2020_RESPONSERATE_COUNTY_TRA!$B$3:$W$376, 22, FALSE)</f>
        <v>62.9</v>
      </c>
      <c r="AA129" s="61">
        <f>VLOOKUP(A129,DEC2020_RESPONSERATE_COUNTY_TRA!$B$3:$X$376, 23, FALSE)</f>
        <v>63.1</v>
      </c>
      <c r="AB129" s="61">
        <f>VLOOKUP(A129,DEC2020_RESPONSERATE_COUNTY_TRA!$B$3:$Y$376, 24, FALSE)</f>
        <v>63.6</v>
      </c>
      <c r="AC129" s="61">
        <f>VLOOKUP(A129,DEC2020_RESPONSERATE_COUNTY_TRA!$B$3:$Z$376, 25, FALSE)</f>
        <v>66.900000000000006</v>
      </c>
      <c r="AD129" s="61">
        <f>VLOOKUP(A129,DEC2020_RESPONSERATE_COUNTY_TRA!$B$3:$AC$376, 26, FALSE)</f>
        <v>67.2</v>
      </c>
      <c r="AE129" s="188">
        <f>VLOOKUP(A129,DEC2020_RESPONSERATE_COUNTY_TRA!$B$3:$AD$376, 27, FALSE)</f>
        <v>67.5</v>
      </c>
      <c r="AF129" s="188">
        <f>VLOOKUP(A129,DEC2020_RESPONSERATE_COUNTY_TRA!$B$3:$AE$376, 28, FALSE)</f>
        <v>67.900000000000006</v>
      </c>
      <c r="AG129" s="188">
        <f>VLOOKUP(A129,DEC2020_RESPONSERATE_COUNTY_TRA!$B$3:$AF$376, 29, FALSE)</f>
        <v>70.099999999999994</v>
      </c>
      <c r="AH129" s="188">
        <f>VLOOKUP(A129,DEC2020_RESPONSERATE_COUNTY_TRA!$B$3:$AG$376, 30, FALSE)</f>
        <v>70.5</v>
      </c>
      <c r="AI129" s="188">
        <f>VLOOKUP(A129,DEC2020_RESPONSERATE_COUNTY_TRA!$B$3:$AF$376, 31, FALSE)</f>
        <v>70.7</v>
      </c>
      <c r="AJ129" s="188">
        <f>VLOOKUP(A129,DEC2020_RESPONSERATE_COUNTY_TRA!$B$3:$AG$376, 32, FALSE)</f>
        <v>71</v>
      </c>
      <c r="AK129" s="188">
        <f>VLOOKUP(A129,DEC2020_RESPONSERATE_COUNTY_TRA!$B$3:$CP$376, 33, FALSE)</f>
        <v>71.400000000000006</v>
      </c>
      <c r="AL129" s="188">
        <f>VLOOKUP(A129,DEC2020_RESPONSERATE_COUNTY_TRA!$B$3:$AR$376,43, FALSE)</f>
        <v>73.2</v>
      </c>
      <c r="AM129" s="188">
        <f>VLOOKUP(A129,DEC2020_RESPONSERATE_COUNTY_TRA!$B$3:$AS$376,44, FALSE)</f>
        <v>73.3</v>
      </c>
      <c r="AN129" s="188">
        <f>VLOOKUP(A129,DEC2020_RESPONSERATE_COUNTY_TRA!$B$3:$AW$376,48, FALSE)</f>
        <v>73.599999999999994</v>
      </c>
      <c r="AO129" s="188">
        <f>VLOOKUP(A129,DEC2020_RESPONSERATE_COUNTY_TRA!$B$3:$AX$376,49, FALSE)</f>
        <v>73.7</v>
      </c>
      <c r="AP129" s="188">
        <f>VLOOKUP(A129,DEC2020_RESPONSERATE_COUNTY_TRA!$B$3:$AY$376,49, FALSE)</f>
        <v>73.7</v>
      </c>
      <c r="AQ129" s="188">
        <f>VLOOKUP(A129,DEC2020_RESPONSERATE_COUNTY_TRA!$B$3:$AZ$376,50, FALSE)</f>
        <v>73.7</v>
      </c>
      <c r="AR129" s="188">
        <f>VLOOKUP(A129,DEC2020_RESPONSERATE_COUNTY_TRA!$B$3:$BA$376,51, FALSE)</f>
        <v>73.8</v>
      </c>
      <c r="AS129" s="188">
        <f>VLOOKUP(A129,DEC2020_RESPONSERATE_COUNTY_TRA!$B$3:$BB$376,53, FALSE)</f>
        <v>74.099999999999994</v>
      </c>
      <c r="AT129" s="188">
        <f>VLOOKUP(A129,DEC2020_RESPONSERATE_COUNTY_TRA!$B$3:$BC$376,54, FALSE)</f>
        <v>74.099999999999994</v>
      </c>
      <c r="AU129" s="188">
        <f>VLOOKUP(A129,DEC2020_RESPONSERATE_COUNTY_TRA!$B$3:$BD$376,55, FALSE)</f>
        <v>74.2</v>
      </c>
      <c r="AV129" s="188">
        <f>VLOOKUP(A129,DEC2020_RESPONSERATE_COUNTY_TRA!$B$3:$BE$376,56, FALSE)</f>
        <v>74.2</v>
      </c>
      <c r="AW129" s="188">
        <f>VLOOKUP(A129,DEC2020_RESPONSERATE_COUNTY_TRA!$B$3:$BF$376,57, FALSE)</f>
        <v>74.2</v>
      </c>
      <c r="AX129" s="188">
        <f>VLOOKUP(A129,DEC2020_RESPONSERATE_COUNTY_TRA!$B$3:$BG$376,58, FALSE)</f>
        <v>74.3</v>
      </c>
      <c r="AY129" s="188">
        <f>VLOOKUP(A129,DEC2020_RESPONSERATE_COUNTY_TRA!$B$3:$BH$376,59, FALSE)</f>
        <v>74.3</v>
      </c>
      <c r="AZ129" s="188">
        <f>VLOOKUP(A129,DEC2020_RESPONSERATE_COUNTY_TRA!$B$3:$BI$376,60, FALSE)</f>
        <v>74.3</v>
      </c>
      <c r="BA129" s="188">
        <f>VLOOKUP(A129,DEC2020_RESPONSERATE_COUNTY_TRA!$B$3:$BJ$376,61, FALSE)</f>
        <v>74.3</v>
      </c>
      <c r="BB129" s="188">
        <f>VLOOKUP(A129,DEC2020_RESPONSERATE_COUNTY_TRA!$B$3:$BK$376,62, FALSE)</f>
        <v>74.3</v>
      </c>
      <c r="BC129" s="188">
        <f>VLOOKUP(A129,DEC2020_RESPONSERATE_COUNTY_TRA!$B$3:$BL$376,63, FALSE)</f>
        <v>74.3</v>
      </c>
      <c r="BD129" s="188">
        <f>VLOOKUP(A129,DEC2020_RESPONSERATE_COUNTY_TRA!$B$3:$BM$376,64, FALSE)</f>
        <v>74.3</v>
      </c>
      <c r="BE129" s="188">
        <f>VLOOKUP(A129,DEC2020_RESPONSERATE_COUNTY_TRA!$B$3:$BN$376,65, FALSE)</f>
        <v>74.3</v>
      </c>
      <c r="BF129" s="188">
        <f>VLOOKUP(A129,DEC2020_RESPONSERATE_COUNTY_TRA!$B$3:$BO$376,66, FALSE)</f>
        <v>74.3</v>
      </c>
      <c r="BG129" s="188">
        <f>VLOOKUP(A129,DEC2020_RESPONSERATE_COUNTY_TRA!$B$3:$BP$376,67, FALSE)</f>
        <v>74.3</v>
      </c>
      <c r="BH129" s="188">
        <f>VLOOKUP(A129,DEC2020_RESPONSERATE_COUNTY_TRA!$B$3:$BQ$376,68, FALSE)</f>
        <v>74.400000000000006</v>
      </c>
      <c r="BI129" s="188">
        <f>VLOOKUP(A129,DEC2020_RESPONSERATE_COUNTY_TRA!$B$3:$BR$376,69, FALSE)</f>
        <v>74.5</v>
      </c>
      <c r="BJ129" s="188">
        <f>VLOOKUP(A129,DEC2020_RESPONSERATE_COUNTY_TRA!$B$3:$BS$376,70, FALSE)</f>
        <v>74.5</v>
      </c>
      <c r="BK129" s="188">
        <f>VLOOKUP(A129,DEC2020_RESPONSERATE_COUNTY_TRA!$B$3:$BT$376,71, FALSE)</f>
        <v>74.5</v>
      </c>
      <c r="BL129" s="188">
        <f>VLOOKUP(A129,DEC2020_RESPONSERATE_COUNTY_TRA!$B$3:$BU$377,72, FALSE)</f>
        <v>74.5</v>
      </c>
      <c r="BM129" s="188">
        <f>VLOOKUP(A129,DEC2020_RESPONSERATE_COUNTY_TRA!$B$3:$BV$377,73, FALSE)</f>
        <v>74.5</v>
      </c>
      <c r="BN129" s="188">
        <f>VLOOKUP(A129,DEC2020_RESPONSERATE_COUNTY_TRA!$B$3:$BW$377,74, FALSE)</f>
        <v>74.599999999999994</v>
      </c>
      <c r="BO129" s="188">
        <f>VLOOKUP(A129,DEC2020_RESPONSERATE_COUNTY_TRA!$B$3:$BX$377,75, FALSE)</f>
        <v>74.599999999999994</v>
      </c>
      <c r="BP129" s="188">
        <f>VLOOKUP(A129,DEC2020_RESPONSERATE_COUNTY_TRA!$B$3:$BY$377,76, FALSE)</f>
        <v>74.599999999999994</v>
      </c>
      <c r="BQ129" s="188">
        <f>VLOOKUP(A129,DEC2020_RESPONSERATE_COUNTY_TRA!$B$3:$BZ$377,77, FALSE)</f>
        <v>74.7</v>
      </c>
      <c r="BR129" s="188">
        <f>VLOOKUP(A129,DEC2020_RESPONSERATE_COUNTY_TRA!$B$3:$CA$377,78, FALSE)</f>
        <v>74.7</v>
      </c>
      <c r="BS129" s="188">
        <f>VLOOKUP(A129,DEC2020_RESPONSERATE_COUNTY_TRA!$B$3:$CB$377,79, FALSE)</f>
        <v>74.7</v>
      </c>
      <c r="BT129" s="188">
        <f>VLOOKUP(A129,DEC2020_RESPONSERATE_COUNTY_TRA!$B$3:$CC$377,80, FALSE)</f>
        <v>74.7</v>
      </c>
      <c r="BU129" s="188">
        <f>VLOOKUP(A129,DEC2020_RESPONSERATE_COUNTY_TRA!$B$3:$CD$377,81, FALSE)</f>
        <v>74.7</v>
      </c>
      <c r="BV129" s="188">
        <f>VLOOKUP(A129,DEC2020_RESPONSERATE_COUNTY_TRA!$B$3:$CE$377,82, FALSE)</f>
        <v>74.900000000000006</v>
      </c>
      <c r="BW129" s="188">
        <f>VLOOKUP(A129,DEC2020_RESPONSERATE_COUNTY_TRA!$B$3:$CF$377,83, FALSE)</f>
        <v>74.900000000000006</v>
      </c>
      <c r="BX129" s="188">
        <f>VLOOKUP(A129,DEC2020_RESPONSERATE_COUNTY_TRA!$B$3:$CG$377,84, FALSE)</f>
        <v>74.900000000000006</v>
      </c>
      <c r="BY129" s="188">
        <f>VLOOKUP(A129,DEC2020_RESPONSERATE_COUNTY_TRA!$B$3:$CH$377,85, FALSE)</f>
        <v>75</v>
      </c>
      <c r="BZ129" s="188">
        <f>VLOOKUP(A129,DEC2020_RESPONSERATE_COUNTY_TRA!$B$3:$CI$377,85, FALSE)</f>
        <v>75</v>
      </c>
      <c r="CA129" s="188">
        <f>VLOOKUP(A129,DEC2020_RESPONSERATE_COUNTY_TRA!$B$3:$CJ$377,86, FALSE)</f>
        <v>75.099999999999994</v>
      </c>
      <c r="CB129" s="188">
        <f>VLOOKUP(A129,DEC2020_RESPONSERATE_COUNTY_TRA!$B$3:$CK$377,87, FALSE)</f>
        <v>75.099999999999994</v>
      </c>
      <c r="CC129" s="188">
        <f t="shared" si="4"/>
        <v>0.10000000000000853</v>
      </c>
      <c r="CD129" s="41">
        <f t="shared" si="5"/>
        <v>6</v>
      </c>
    </row>
    <row r="130" spans="1:83" ht="28.8" x14ac:dyDescent="0.3">
      <c r="A130" s="16" t="s">
        <v>301</v>
      </c>
      <c r="B130" s="16">
        <v>30031000800</v>
      </c>
      <c r="C130" s="17" t="s">
        <v>1171</v>
      </c>
      <c r="D130" s="17">
        <v>59715</v>
      </c>
      <c r="E130" s="17"/>
      <c r="F130" s="95">
        <v>1342</v>
      </c>
      <c r="G130" s="103">
        <v>5.1824817518248176E-2</v>
      </c>
      <c r="H130" s="205">
        <v>2.4612579762989972E-2</v>
      </c>
      <c r="I130" s="193">
        <v>33.700000000000003</v>
      </c>
      <c r="J130" s="18">
        <v>0</v>
      </c>
      <c r="K130" s="18">
        <f>100-J130</f>
        <v>100</v>
      </c>
      <c r="L130" s="19">
        <f>VLOOKUP(A130,DEC2020_RESPONSERATE_COUNTY_TRA!$B$3:$I$376, 8, FALSE)</f>
        <v>35.1</v>
      </c>
      <c r="M130" s="19">
        <f>VLOOKUP(A130,DEC2020_RESPONSERATE_COUNTY_TRA!$B$3:$J$376, 9, FALSE)</f>
        <v>37</v>
      </c>
      <c r="N130" s="19">
        <f>VLOOKUP(A130,DEC2020_RESPONSERATE_COUNTY_TRA!$B$3:$K$376, 10, FALSE)</f>
        <v>39.200000000000003</v>
      </c>
      <c r="O130" s="19">
        <f>VLOOKUP(A130,DEC2020_RESPONSERATE_COUNTY_TRA!$B$3:$L$376, 11, FALSE)</f>
        <v>42.4</v>
      </c>
      <c r="P130" s="19">
        <f>VLOOKUP(A130,DEC2020_RESPONSERATE_COUNTY_TRA!$B$3:$M$376, 12, FALSE)</f>
        <v>45.2</v>
      </c>
      <c r="Q130" s="19">
        <f>VLOOKUP(A130,DEC2020_RESPONSERATE_COUNTY_TRA!$B$3:$N$376, 13, FALSE)</f>
        <v>45.4</v>
      </c>
      <c r="R130" s="19">
        <f>VLOOKUP(A130,DEC2020_RESPONSERATE_COUNTY_TRA!$B$3:$O$376, 14, FALSE)</f>
        <v>46.1</v>
      </c>
      <c r="S130" s="19">
        <f>VLOOKUP(A130,DEC2020_RESPONSERATE_COUNTY_TRA!$B$3:$P$376, 15, FALSE)</f>
        <v>46.6</v>
      </c>
      <c r="T130" s="19">
        <f>VLOOKUP(A130,DEC2020_RESPONSERATE_COUNTY_TRA!$B$3:$Q$376, 16, FALSE)</f>
        <v>46.8</v>
      </c>
      <c r="U130" s="19">
        <f>VLOOKUP(A130,DEC2020_RESPONSERATE_COUNTY_TRA!$B$3:$R$376, 17, FALSE)</f>
        <v>48.7</v>
      </c>
      <c r="V130" s="19">
        <f>VLOOKUP(A130,DEC2020_RESPONSERATE_COUNTY_TRA!$B$3:$S$376, 18, FALSE)</f>
        <v>49.6</v>
      </c>
      <c r="W130" s="19">
        <f>VLOOKUP(A130,DEC2020_RESPONSERATE_COUNTY_TRA!$B$3:$T$376, 19, FALSE)</f>
        <v>50.2</v>
      </c>
      <c r="X130" s="19">
        <f>VLOOKUP(A130,DEC2020_RESPONSERATE_COUNTY_TRA!$B$3:$U$376, 20, FALSE)</f>
        <v>51.7</v>
      </c>
      <c r="Y130" s="19">
        <f>VLOOKUP(A130,DEC2020_RESPONSERATE_COUNTY_TRA!$B$3:$V$376, 21, FALSE)</f>
        <v>52.4</v>
      </c>
      <c r="Z130" s="19">
        <f>VLOOKUP(A130,DEC2020_RESPONSERATE_COUNTY_TRA!$B$3:$W$376, 22, FALSE)</f>
        <v>53.7</v>
      </c>
      <c r="AA130" s="19">
        <f>VLOOKUP(A130,DEC2020_RESPONSERATE_COUNTY_TRA!$B$3:$X$376, 23, FALSE)</f>
        <v>53.8</v>
      </c>
      <c r="AB130" s="19">
        <f>VLOOKUP(A130,DEC2020_RESPONSERATE_COUNTY_TRA!$B$3:$Y$376, 24, FALSE)</f>
        <v>53.9</v>
      </c>
      <c r="AC130" s="19">
        <f>VLOOKUP(A130,DEC2020_RESPONSERATE_COUNTY_TRA!$B$3:$Z$376, 25, FALSE)</f>
        <v>55.3</v>
      </c>
      <c r="AD130" s="19">
        <f>VLOOKUP(A130,DEC2020_RESPONSERATE_COUNTY_TRA!$B$3:$AC$376, 26, FALSE)</f>
        <v>55.5</v>
      </c>
      <c r="AE130" s="19">
        <f>VLOOKUP(A130,DEC2020_RESPONSERATE_COUNTY_TRA!$B$3:$AD$376, 27, FALSE)</f>
        <v>55.7</v>
      </c>
      <c r="AF130" s="19">
        <f>VLOOKUP(A130,DEC2020_RESPONSERATE_COUNTY_TRA!$B$3:$AE$376, 28, FALSE)</f>
        <v>56.2</v>
      </c>
      <c r="AG130" s="19">
        <f>VLOOKUP(A130,DEC2020_RESPONSERATE_COUNTY_TRA!$B$3:$AF$376, 29, FALSE)</f>
        <v>56.9</v>
      </c>
      <c r="AH130" s="19">
        <f>VLOOKUP(A130,DEC2020_RESPONSERATE_COUNTY_TRA!$B$3:$AG$376, 30, FALSE)</f>
        <v>57.3</v>
      </c>
      <c r="AI130" s="19">
        <f>VLOOKUP(A130,DEC2020_RESPONSERATE_COUNTY_TRA!$B$3:$AF$376, 31, FALSE)</f>
        <v>57.3</v>
      </c>
      <c r="AJ130" s="19">
        <f>VLOOKUP(A130,DEC2020_RESPONSERATE_COUNTY_TRA!$B$3:$AG$376, 32, FALSE)</f>
        <v>57.6</v>
      </c>
      <c r="AK130" s="19">
        <f>VLOOKUP(A130,DEC2020_RESPONSERATE_COUNTY_TRA!$B$3:$CP$376, 33, FALSE)</f>
        <v>57.7</v>
      </c>
      <c r="AL130" s="19">
        <f>VLOOKUP(A130,DEC2020_RESPONSERATE_COUNTY_TRA!$B$3:$AR$376,43, FALSE)</f>
        <v>59</v>
      </c>
      <c r="AM130" s="19">
        <f>VLOOKUP(A130,DEC2020_RESPONSERATE_COUNTY_TRA!$B$3:$AS$376,44, FALSE)</f>
        <v>59.1</v>
      </c>
      <c r="AN130" s="19">
        <f>VLOOKUP(A130,DEC2020_RESPONSERATE_COUNTY_TRA!$B$3:$AW$376,48, FALSE)</f>
        <v>59.3</v>
      </c>
      <c r="AO130" s="19">
        <f>VLOOKUP(A130,DEC2020_RESPONSERATE_COUNTY_TRA!$B$3:$AX$376,49, FALSE)</f>
        <v>59.3</v>
      </c>
      <c r="AP130" s="19">
        <f>VLOOKUP(A130,DEC2020_RESPONSERATE_COUNTY_TRA!$B$3:$AY$376,49, FALSE)</f>
        <v>59.3</v>
      </c>
      <c r="AQ130" s="19">
        <f>VLOOKUP(A130,DEC2020_RESPONSERATE_COUNTY_TRA!$B$3:$AZ$376,50, FALSE)</f>
        <v>59.5</v>
      </c>
      <c r="AR130" s="19">
        <f>VLOOKUP(A130,DEC2020_RESPONSERATE_COUNTY_TRA!$B$3:$BA$376,51, FALSE)</f>
        <v>59.5</v>
      </c>
      <c r="AS130" s="19">
        <f>VLOOKUP(A130,DEC2020_RESPONSERATE_COUNTY_TRA!$B$3:$BB$376,53, FALSE)</f>
        <v>59.5</v>
      </c>
      <c r="AT130" s="19">
        <f>VLOOKUP(A130,DEC2020_RESPONSERATE_COUNTY_TRA!$B$3:$BC$376,54, FALSE)</f>
        <v>59.6</v>
      </c>
      <c r="AU130" s="19">
        <f>VLOOKUP(A130,DEC2020_RESPONSERATE_COUNTY_TRA!$B$3:$BD$376,55, FALSE)</f>
        <v>59.6</v>
      </c>
      <c r="AV130" s="19">
        <f>VLOOKUP(A130,DEC2020_RESPONSERATE_COUNTY_TRA!$B$3:$BE$376,56, FALSE)</f>
        <v>59.6</v>
      </c>
      <c r="AW130" s="19">
        <f>VLOOKUP(A130,DEC2020_RESPONSERATE_COUNTY_TRA!$B$3:$BF$376,57, FALSE)</f>
        <v>59.6</v>
      </c>
      <c r="AX130" s="19">
        <f>VLOOKUP(A130,DEC2020_RESPONSERATE_COUNTY_TRA!$B$3:$BG$376,58, FALSE)</f>
        <v>59.7</v>
      </c>
      <c r="AY130" s="19">
        <f>VLOOKUP(A130,DEC2020_RESPONSERATE_COUNTY_TRA!$B$3:$BH$376,59, FALSE)</f>
        <v>59.7</v>
      </c>
      <c r="AZ130" s="19">
        <f>VLOOKUP(A130,DEC2020_RESPONSERATE_COUNTY_TRA!$B$3:$BI$376,60, FALSE)</f>
        <v>59.7</v>
      </c>
      <c r="BA130" s="19">
        <f>VLOOKUP(A130,DEC2020_RESPONSERATE_COUNTY_TRA!$B$3:$BJ$376,61, FALSE)</f>
        <v>59.8</v>
      </c>
      <c r="BB130" s="19">
        <f>VLOOKUP(A130,DEC2020_RESPONSERATE_COUNTY_TRA!$B$3:$BK$376,62, FALSE)</f>
        <v>59.8</v>
      </c>
      <c r="BC130" s="19">
        <f>VLOOKUP(A130,DEC2020_RESPONSERATE_COUNTY_TRA!$B$3:$BL$376,63, FALSE)</f>
        <v>59.9</v>
      </c>
      <c r="BD130" s="19">
        <f>VLOOKUP(A130,DEC2020_RESPONSERATE_COUNTY_TRA!$B$3:$BM$376,64, FALSE)</f>
        <v>59.9</v>
      </c>
      <c r="BE130" s="19">
        <f>VLOOKUP(A130,DEC2020_RESPONSERATE_COUNTY_TRA!$B$3:$BN$376,65, FALSE)</f>
        <v>59.9</v>
      </c>
      <c r="BF130" s="19">
        <f>VLOOKUP(A130,DEC2020_RESPONSERATE_COUNTY_TRA!$B$3:$BO$376,66, FALSE)</f>
        <v>59.9</v>
      </c>
      <c r="BG130" s="19">
        <f>VLOOKUP(A130,DEC2020_RESPONSERATE_COUNTY_TRA!$B$3:$BP$376,67, FALSE)</f>
        <v>60</v>
      </c>
      <c r="BH130" s="19">
        <f>VLOOKUP(A130,DEC2020_RESPONSERATE_COUNTY_TRA!$B$3:$BQ$376,68, FALSE)</f>
        <v>60.1</v>
      </c>
      <c r="BI130" s="19">
        <f>VLOOKUP(A130,DEC2020_RESPONSERATE_COUNTY_TRA!$B$3:$BR$376,69, FALSE)</f>
        <v>60.1</v>
      </c>
      <c r="BJ130" s="19">
        <f>VLOOKUP(A130,DEC2020_RESPONSERATE_COUNTY_TRA!$B$3:$BS$376,70, FALSE)</f>
        <v>60.1</v>
      </c>
      <c r="BK130" s="19">
        <f>VLOOKUP(A130,DEC2020_RESPONSERATE_COUNTY_TRA!$B$3:$BT$376,71, FALSE)</f>
        <v>60.1</v>
      </c>
      <c r="BL130" s="19">
        <f>VLOOKUP(A130,DEC2020_RESPONSERATE_COUNTY_TRA!$B$3:$BU$377,72, FALSE)</f>
        <v>60.3</v>
      </c>
      <c r="BM130" s="19">
        <f>VLOOKUP(A130,DEC2020_RESPONSERATE_COUNTY_TRA!$B$3:$BV$377,73, FALSE)</f>
        <v>60.4</v>
      </c>
      <c r="BN130" s="19">
        <f>VLOOKUP(A130,DEC2020_RESPONSERATE_COUNTY_TRA!$B$3:$BW$377,74, FALSE)</f>
        <v>60.5</v>
      </c>
      <c r="BO130" s="19">
        <f>VLOOKUP(A130,DEC2020_RESPONSERATE_COUNTY_TRA!$B$3:$BX$377,75, FALSE)</f>
        <v>60.5</v>
      </c>
      <c r="BP130" s="19">
        <f>VLOOKUP(A130,DEC2020_RESPONSERATE_COUNTY_TRA!$B$3:$BY$377,76, FALSE)</f>
        <v>60.5</v>
      </c>
      <c r="BQ130" s="19">
        <f>VLOOKUP(A130,DEC2020_RESPONSERATE_COUNTY_TRA!$B$3:$BZ$377,77, FALSE)</f>
        <v>60.5</v>
      </c>
      <c r="BR130" s="19">
        <f>VLOOKUP(A130,DEC2020_RESPONSERATE_COUNTY_TRA!$B$3:$CA$377,78, FALSE)</f>
        <v>60.5</v>
      </c>
      <c r="BS130" s="19">
        <f>VLOOKUP(A130,DEC2020_RESPONSERATE_COUNTY_TRA!$B$3:$CB$377,79, FALSE)</f>
        <v>60.5</v>
      </c>
      <c r="BT130" s="19">
        <f>VLOOKUP(A130,DEC2020_RESPONSERATE_COUNTY_TRA!$B$3:$CC$377,80, FALSE)</f>
        <v>60.5</v>
      </c>
      <c r="BU130" s="19">
        <f>VLOOKUP(A130,DEC2020_RESPONSERATE_COUNTY_TRA!$B$3:$CD$377,81, FALSE)</f>
        <v>60.5</v>
      </c>
      <c r="BV130" s="19">
        <f>VLOOKUP(A130,DEC2020_RESPONSERATE_COUNTY_TRA!$B$3:$CE$377,82, FALSE)</f>
        <v>60.5</v>
      </c>
      <c r="BW130" s="19">
        <f>VLOOKUP(A130,DEC2020_RESPONSERATE_COUNTY_TRA!$B$3:$CF$377,83, FALSE)</f>
        <v>60.5</v>
      </c>
      <c r="BX130" s="19">
        <f>VLOOKUP(A130,DEC2020_RESPONSERATE_COUNTY_TRA!$B$3:$CG$377,84, FALSE)</f>
        <v>60.5</v>
      </c>
      <c r="BY130" s="19">
        <f>VLOOKUP(A130,DEC2020_RESPONSERATE_COUNTY_TRA!$B$3:$CH$377,85, FALSE)</f>
        <v>60.5</v>
      </c>
      <c r="BZ130" s="19">
        <f>VLOOKUP(A130,DEC2020_RESPONSERATE_COUNTY_TRA!$B$3:$CI$377,85, FALSE)</f>
        <v>60.5</v>
      </c>
      <c r="CA130" s="19">
        <f>VLOOKUP(A130,DEC2020_RESPONSERATE_COUNTY_TRA!$B$3:$CJ$377,86, FALSE)</f>
        <v>60.5</v>
      </c>
      <c r="CB130" s="19">
        <f>VLOOKUP(A130,DEC2020_RESPONSERATE_COUNTY_TRA!$B$3:$CK$377,87, FALSE)</f>
        <v>60.5</v>
      </c>
      <c r="CC130" s="19">
        <f t="shared" si="4"/>
        <v>0</v>
      </c>
      <c r="CD130" s="41">
        <f t="shared" si="5"/>
        <v>5</v>
      </c>
    </row>
    <row r="131" spans="1:83" ht="28.8" x14ac:dyDescent="0.3">
      <c r="A131" s="5" t="s">
        <v>591</v>
      </c>
      <c r="B131" s="5">
        <v>30031000900</v>
      </c>
      <c r="C131" s="181" t="s">
        <v>1172</v>
      </c>
      <c r="D131" s="190" t="s">
        <v>1294</v>
      </c>
      <c r="F131" s="94">
        <v>2048</v>
      </c>
      <c r="G131" s="102">
        <v>2.5746652935118436E-2</v>
      </c>
      <c r="H131" s="204">
        <v>5.2113041223749025E-2</v>
      </c>
      <c r="I131" s="192">
        <v>24.4</v>
      </c>
      <c r="J131" s="11">
        <v>0</v>
      </c>
      <c r="K131" s="11">
        <f>100-J131</f>
        <v>100</v>
      </c>
      <c r="L131">
        <f>VLOOKUP(A131,DEC2020_RESPONSERATE_COUNTY_TRA!$B$3:$I$376, 8, FALSE)</f>
        <v>38.700000000000003</v>
      </c>
      <c r="M131">
        <f>VLOOKUP(A131,DEC2020_RESPONSERATE_COUNTY_TRA!$B$3:$J$376, 9, FALSE)</f>
        <v>40.4</v>
      </c>
      <c r="N131">
        <f>VLOOKUP(A131,DEC2020_RESPONSERATE_COUNTY_TRA!$B$3:$K$376, 10, FALSE)</f>
        <v>42.4</v>
      </c>
      <c r="O131">
        <f>VLOOKUP(A131,DEC2020_RESPONSERATE_COUNTY_TRA!$B$3:$L$376, 11, FALSE)</f>
        <v>45.9</v>
      </c>
      <c r="P131">
        <f>VLOOKUP(A131,DEC2020_RESPONSERATE_COUNTY_TRA!$B$3:$M$376, 12, FALSE)</f>
        <v>48.1</v>
      </c>
      <c r="Q131" s="61">
        <f>VLOOKUP(A131,DEC2020_RESPONSERATE_COUNTY_TRA!$B$3:$N$376, 13, FALSE)</f>
        <v>48.4</v>
      </c>
      <c r="R131">
        <f>VLOOKUP(A131,DEC2020_RESPONSERATE_COUNTY_TRA!$B$3:$O$376, 14, FALSE)</f>
        <v>49.2</v>
      </c>
      <c r="S131">
        <f>VLOOKUP(A131,DEC2020_RESPONSERATE_COUNTY_TRA!$B$3:$P$376, 15, FALSE)</f>
        <v>49.6</v>
      </c>
      <c r="T131">
        <f>VLOOKUP(A131,DEC2020_RESPONSERATE_COUNTY_TRA!$B$3:$Q$376, 16, FALSE)</f>
        <v>50.1</v>
      </c>
      <c r="U131" s="61">
        <f>VLOOKUP(A131,DEC2020_RESPONSERATE_COUNTY_TRA!$B$3:$R$376, 17, FALSE)</f>
        <v>51.6</v>
      </c>
      <c r="V131" s="61">
        <f>VLOOKUP(A131,DEC2020_RESPONSERATE_COUNTY_TRA!$B$3:$S$376, 18, FALSE)</f>
        <v>52.9</v>
      </c>
      <c r="W131" s="61">
        <f>VLOOKUP(A131,DEC2020_RESPONSERATE_COUNTY_TRA!$B$3:$T$376, 19, FALSE)</f>
        <v>53.4</v>
      </c>
      <c r="X131" s="61">
        <f>VLOOKUP(A131,DEC2020_RESPONSERATE_COUNTY_TRA!$B$3:$U$376, 20, FALSE)</f>
        <v>54.1</v>
      </c>
      <c r="Y131" s="61">
        <f>VLOOKUP(A131,DEC2020_RESPONSERATE_COUNTY_TRA!$B$3:$V$376, 21, FALSE)</f>
        <v>55.7</v>
      </c>
      <c r="Z131" s="61">
        <f>VLOOKUP(A131,DEC2020_RESPONSERATE_COUNTY_TRA!$B$3:$W$376, 22, FALSE)</f>
        <v>57.1</v>
      </c>
      <c r="AA131" s="61">
        <f>VLOOKUP(A131,DEC2020_RESPONSERATE_COUNTY_TRA!$B$3:$X$376, 23, FALSE)</f>
        <v>57.4</v>
      </c>
      <c r="AB131" s="61">
        <f>VLOOKUP(A131,DEC2020_RESPONSERATE_COUNTY_TRA!$B$3:$Y$376, 24, FALSE)</f>
        <v>57.6</v>
      </c>
      <c r="AC131" s="61">
        <f>VLOOKUP(A131,DEC2020_RESPONSERATE_COUNTY_TRA!$B$3:$Z$376, 25, FALSE)</f>
        <v>59.1</v>
      </c>
      <c r="AD131" s="61">
        <f>VLOOKUP(A131,DEC2020_RESPONSERATE_COUNTY_TRA!$B$3:$AC$376, 26, FALSE)</f>
        <v>59.2</v>
      </c>
      <c r="AE131" s="188">
        <f>VLOOKUP(A131,DEC2020_RESPONSERATE_COUNTY_TRA!$B$3:$AD$376, 27, FALSE)</f>
        <v>59.8</v>
      </c>
      <c r="AF131" s="188">
        <f>VLOOKUP(A131,DEC2020_RESPONSERATE_COUNTY_TRA!$B$3:$AE$376, 28, FALSE)</f>
        <v>60.2</v>
      </c>
      <c r="AG131" s="188">
        <f>VLOOKUP(A131,DEC2020_RESPONSERATE_COUNTY_TRA!$B$3:$AF$376, 29, FALSE)</f>
        <v>61.4</v>
      </c>
      <c r="AH131" s="188">
        <f>VLOOKUP(A131,DEC2020_RESPONSERATE_COUNTY_TRA!$B$3:$AG$376, 30, FALSE)</f>
        <v>61.7</v>
      </c>
      <c r="AI131" s="188">
        <f>VLOOKUP(A131,DEC2020_RESPONSERATE_COUNTY_TRA!$B$3:$AF$376, 31, FALSE)</f>
        <v>61.8</v>
      </c>
      <c r="AJ131" s="188">
        <f>VLOOKUP(A131,DEC2020_RESPONSERATE_COUNTY_TRA!$B$3:$AG$376, 32, FALSE)</f>
        <v>62</v>
      </c>
      <c r="AK131" s="188">
        <f>VLOOKUP(A131,DEC2020_RESPONSERATE_COUNTY_TRA!$B$3:$CP$376, 33, FALSE)</f>
        <v>62.2</v>
      </c>
      <c r="AL131" s="188">
        <f>VLOOKUP(A131,DEC2020_RESPONSERATE_COUNTY_TRA!$B$3:$AR$376,43, FALSE)</f>
        <v>63.8</v>
      </c>
      <c r="AM131" s="188">
        <f>VLOOKUP(A131,DEC2020_RESPONSERATE_COUNTY_TRA!$B$3:$AS$376,44, FALSE)</f>
        <v>63.8</v>
      </c>
      <c r="AN131" s="188">
        <f>VLOOKUP(A131,DEC2020_RESPONSERATE_COUNTY_TRA!$B$3:$AW$376,48, FALSE)</f>
        <v>64</v>
      </c>
      <c r="AO131" s="188">
        <f>VLOOKUP(A131,DEC2020_RESPONSERATE_COUNTY_TRA!$B$3:$AX$376,49, FALSE)</f>
        <v>64.099999999999994</v>
      </c>
      <c r="AP131" s="188">
        <f>VLOOKUP(A131,DEC2020_RESPONSERATE_COUNTY_TRA!$B$3:$AY$376,49, FALSE)</f>
        <v>64.099999999999994</v>
      </c>
      <c r="AQ131" s="188">
        <f>VLOOKUP(A131,DEC2020_RESPONSERATE_COUNTY_TRA!$B$3:$AZ$376,50, FALSE)</f>
        <v>64.099999999999994</v>
      </c>
      <c r="AR131" s="188">
        <f>VLOOKUP(A131,DEC2020_RESPONSERATE_COUNTY_TRA!$B$3:$BA$376,51, FALSE)</f>
        <v>64.3</v>
      </c>
      <c r="AS131" s="188">
        <f>VLOOKUP(A131,DEC2020_RESPONSERATE_COUNTY_TRA!$B$3:$BB$376,53, FALSE)</f>
        <v>64.3</v>
      </c>
      <c r="AT131" s="188">
        <f>VLOOKUP(A131,DEC2020_RESPONSERATE_COUNTY_TRA!$B$3:$BC$376,54, FALSE)</f>
        <v>64.3</v>
      </c>
      <c r="AU131" s="188">
        <f>VLOOKUP(A131,DEC2020_RESPONSERATE_COUNTY_TRA!$B$3:$BD$376,55, FALSE)</f>
        <v>64.400000000000006</v>
      </c>
      <c r="AV131" s="188">
        <f>VLOOKUP(A131,DEC2020_RESPONSERATE_COUNTY_TRA!$B$3:$BE$376,56, FALSE)</f>
        <v>64.400000000000006</v>
      </c>
      <c r="AW131" s="188">
        <f>VLOOKUP(A131,DEC2020_RESPONSERATE_COUNTY_TRA!$B$3:$BF$376,57, FALSE)</f>
        <v>64.400000000000006</v>
      </c>
      <c r="AX131" s="188">
        <f>VLOOKUP(A131,DEC2020_RESPONSERATE_COUNTY_TRA!$B$3:$BG$376,58, FALSE)</f>
        <v>64.5</v>
      </c>
      <c r="AY131" s="188">
        <f>VLOOKUP(A131,DEC2020_RESPONSERATE_COUNTY_TRA!$B$3:$BH$376,59, FALSE)</f>
        <v>64.5</v>
      </c>
      <c r="AZ131" s="188">
        <f>VLOOKUP(A131,DEC2020_RESPONSERATE_COUNTY_TRA!$B$3:$BI$376,60, FALSE)</f>
        <v>64.5</v>
      </c>
      <c r="BA131" s="188">
        <f>VLOOKUP(A131,DEC2020_RESPONSERATE_COUNTY_TRA!$B$3:$BJ$376,61, FALSE)</f>
        <v>64.5</v>
      </c>
      <c r="BB131" s="188">
        <f>VLOOKUP(A131,DEC2020_RESPONSERATE_COUNTY_TRA!$B$3:$BK$376,62, FALSE)</f>
        <v>64.5</v>
      </c>
      <c r="BC131" s="188">
        <f>VLOOKUP(A131,DEC2020_RESPONSERATE_COUNTY_TRA!$B$3:$BL$376,63, FALSE)</f>
        <v>64.599999999999994</v>
      </c>
      <c r="BD131" s="188">
        <f>VLOOKUP(A131,DEC2020_RESPONSERATE_COUNTY_TRA!$B$3:$BM$376,64, FALSE)</f>
        <v>64.599999999999994</v>
      </c>
      <c r="BE131" s="188">
        <f>VLOOKUP(A131,DEC2020_RESPONSERATE_COUNTY_TRA!$B$3:$BN$376,65, FALSE)</f>
        <v>64.599999999999994</v>
      </c>
      <c r="BF131" s="188">
        <f>VLOOKUP(A131,DEC2020_RESPONSERATE_COUNTY_TRA!$B$3:$BO$376,66, FALSE)</f>
        <v>64.599999999999994</v>
      </c>
      <c r="BG131" s="188">
        <f>VLOOKUP(A131,DEC2020_RESPONSERATE_COUNTY_TRA!$B$3:$BP$376,67, FALSE)</f>
        <v>64.599999999999994</v>
      </c>
      <c r="BH131" s="188">
        <f>VLOOKUP(A131,DEC2020_RESPONSERATE_COUNTY_TRA!$B$3:$BQ$376,68, FALSE)</f>
        <v>64.7</v>
      </c>
      <c r="BI131" s="188">
        <f>VLOOKUP(A131,DEC2020_RESPONSERATE_COUNTY_TRA!$B$3:$BR$376,69, FALSE)</f>
        <v>64.7</v>
      </c>
      <c r="BJ131" s="188">
        <f>VLOOKUP(A131,DEC2020_RESPONSERATE_COUNTY_TRA!$B$3:$BS$376,70, FALSE)</f>
        <v>64.7</v>
      </c>
      <c r="BK131" s="188">
        <f>VLOOKUP(A131,DEC2020_RESPONSERATE_COUNTY_TRA!$B$3:$BT$376,71, FALSE)</f>
        <v>64.8</v>
      </c>
      <c r="BL131" s="188">
        <f>VLOOKUP(A131,DEC2020_RESPONSERATE_COUNTY_TRA!$B$3:$BU$377,72, FALSE)</f>
        <v>64.8</v>
      </c>
      <c r="BM131" s="188">
        <f>VLOOKUP(A131,DEC2020_RESPONSERATE_COUNTY_TRA!$B$3:$BV$377,73, FALSE)</f>
        <v>64.8</v>
      </c>
      <c r="BN131" s="188">
        <f>VLOOKUP(A131,DEC2020_RESPONSERATE_COUNTY_TRA!$B$3:$BW$377,74, FALSE)</f>
        <v>64.900000000000006</v>
      </c>
      <c r="BO131" s="188">
        <f>VLOOKUP(A131,DEC2020_RESPONSERATE_COUNTY_TRA!$B$3:$BX$377,75, FALSE)</f>
        <v>64.900000000000006</v>
      </c>
      <c r="BP131" s="188">
        <f>VLOOKUP(A131,DEC2020_RESPONSERATE_COUNTY_TRA!$B$3:$BY$377,76, FALSE)</f>
        <v>65</v>
      </c>
      <c r="BQ131" s="188">
        <f>VLOOKUP(A131,DEC2020_RESPONSERATE_COUNTY_TRA!$B$3:$BZ$377,77, FALSE)</f>
        <v>65</v>
      </c>
      <c r="BR131" s="188">
        <f>VLOOKUP(A131,DEC2020_RESPONSERATE_COUNTY_TRA!$B$3:$CA$377,78, FALSE)</f>
        <v>65</v>
      </c>
      <c r="BS131" s="188">
        <f>VLOOKUP(A131,DEC2020_RESPONSERATE_COUNTY_TRA!$B$3:$CB$377,79, FALSE)</f>
        <v>65</v>
      </c>
      <c r="BT131" s="188">
        <f>VLOOKUP(A131,DEC2020_RESPONSERATE_COUNTY_TRA!$B$3:$CC$377,80, FALSE)</f>
        <v>65</v>
      </c>
      <c r="BU131" s="188">
        <f>VLOOKUP(A131,DEC2020_RESPONSERATE_COUNTY_TRA!$B$3:$CD$377,81, FALSE)</f>
        <v>65</v>
      </c>
      <c r="BV131" s="188">
        <f>VLOOKUP(A131,DEC2020_RESPONSERATE_COUNTY_TRA!$B$3:$CE$377,82, FALSE)</f>
        <v>65</v>
      </c>
      <c r="BW131" s="188">
        <f>VLOOKUP(A131,DEC2020_RESPONSERATE_COUNTY_TRA!$B$3:$CF$377,83, FALSE)</f>
        <v>65</v>
      </c>
      <c r="BX131" s="188">
        <f>VLOOKUP(A131,DEC2020_RESPONSERATE_COUNTY_TRA!$B$3:$CG$377,84, FALSE)</f>
        <v>65</v>
      </c>
      <c r="BY131" s="188">
        <f>VLOOKUP(A131,DEC2020_RESPONSERATE_COUNTY_TRA!$B$3:$CH$377,85, FALSE)</f>
        <v>65</v>
      </c>
      <c r="BZ131" s="188">
        <f>VLOOKUP(A131,DEC2020_RESPONSERATE_COUNTY_TRA!$B$3:$CI$377,85, FALSE)</f>
        <v>65</v>
      </c>
      <c r="CA131" s="188">
        <f>VLOOKUP(A131,DEC2020_RESPONSERATE_COUNTY_TRA!$B$3:$CJ$377,86, FALSE)</f>
        <v>65.2</v>
      </c>
      <c r="CB131" s="188">
        <f>VLOOKUP(A131,DEC2020_RESPONSERATE_COUNTY_TRA!$B$3:$CK$377,87, FALSE)</f>
        <v>65.2</v>
      </c>
      <c r="CC131" s="188">
        <f t="shared" ref="CC131:CC194" si="6">+BQ131-BP131</f>
        <v>0</v>
      </c>
      <c r="CD131" s="41">
        <f t="shared" ref="CD131:CD194" si="7">+IF(CB131&lt;$CF$14,1,IF(CB131&lt;VALUE(RIGHT($CG$3,2)),2,IF(CB131&lt;VALUE(RIGHT($CG$4,2)),3,IF(CB131&lt;VALUE(RIGHT($CG$5,2)),4,IF(CB131&lt;VALUE(RIGHT($CG$6,2)),5,6)))))</f>
        <v>5</v>
      </c>
    </row>
    <row r="132" spans="1:83" ht="28.8" x14ac:dyDescent="0.3">
      <c r="A132" s="16" t="s">
        <v>303</v>
      </c>
      <c r="B132" s="16">
        <v>30031001001</v>
      </c>
      <c r="C132" s="17" t="s">
        <v>1200</v>
      </c>
      <c r="D132" s="17">
        <v>59715</v>
      </c>
      <c r="E132" s="17"/>
      <c r="F132" s="95">
        <v>1420</v>
      </c>
      <c r="G132" s="103">
        <v>3.5502958579881658E-2</v>
      </c>
      <c r="H132" s="205">
        <v>8.6982603479304147E-3</v>
      </c>
      <c r="I132" s="193">
        <v>46.7</v>
      </c>
      <c r="J132" s="18">
        <v>0</v>
      </c>
      <c r="K132" s="18">
        <f t="shared" ref="K132:K195" si="8">100-J132</f>
        <v>100</v>
      </c>
      <c r="L132" s="19">
        <f>VLOOKUP(A132,DEC2020_RESPONSERATE_COUNTY_TRA!$B$3:$I$376, 8, FALSE)</f>
        <v>53.5</v>
      </c>
      <c r="M132" s="19">
        <f>VLOOKUP(A132,DEC2020_RESPONSERATE_COUNTY_TRA!$B$3:$J$376, 9, FALSE)</f>
        <v>55.7</v>
      </c>
      <c r="N132" s="19">
        <f>VLOOKUP(A132,DEC2020_RESPONSERATE_COUNTY_TRA!$B$3:$K$376, 10, FALSE)</f>
        <v>57.7</v>
      </c>
      <c r="O132" s="19">
        <f>VLOOKUP(A132,DEC2020_RESPONSERATE_COUNTY_TRA!$B$3:$L$376, 11, FALSE)</f>
        <v>60.5</v>
      </c>
      <c r="P132" s="19">
        <f>VLOOKUP(A132,DEC2020_RESPONSERATE_COUNTY_TRA!$B$3:$M$376, 12, FALSE)</f>
        <v>65.099999999999994</v>
      </c>
      <c r="Q132" s="19">
        <f>VLOOKUP(A132,DEC2020_RESPONSERATE_COUNTY_TRA!$B$3:$N$376, 13, FALSE)</f>
        <v>65.599999999999994</v>
      </c>
      <c r="R132" s="19">
        <f>VLOOKUP(A132,DEC2020_RESPONSERATE_COUNTY_TRA!$B$3:$O$376, 14, FALSE)</f>
        <v>65.900000000000006</v>
      </c>
      <c r="S132" s="19">
        <f>VLOOKUP(A132,DEC2020_RESPONSERATE_COUNTY_TRA!$B$3:$P$376, 15, FALSE)</f>
        <v>66.400000000000006</v>
      </c>
      <c r="T132" s="19">
        <f>VLOOKUP(A132,DEC2020_RESPONSERATE_COUNTY_TRA!$B$3:$Q$376, 16, FALSE)</f>
        <v>66.8</v>
      </c>
      <c r="U132" s="19">
        <f>VLOOKUP(A132,DEC2020_RESPONSERATE_COUNTY_TRA!$B$3:$R$376, 17, FALSE)</f>
        <v>68.099999999999994</v>
      </c>
      <c r="V132" s="19">
        <f>VLOOKUP(A132,DEC2020_RESPONSERATE_COUNTY_TRA!$B$3:$S$376, 18, FALSE)</f>
        <v>68.900000000000006</v>
      </c>
      <c r="W132" s="19">
        <f>VLOOKUP(A132,DEC2020_RESPONSERATE_COUNTY_TRA!$B$3:$T$376, 19, FALSE)</f>
        <v>69.5</v>
      </c>
      <c r="X132" s="19">
        <f>VLOOKUP(A132,DEC2020_RESPONSERATE_COUNTY_TRA!$B$3:$U$376, 20, FALSE)</f>
        <v>70.3</v>
      </c>
      <c r="Y132" s="19">
        <f>VLOOKUP(A132,DEC2020_RESPONSERATE_COUNTY_TRA!$B$3:$V$376, 21, FALSE)</f>
        <v>70.900000000000006</v>
      </c>
      <c r="Z132" s="19">
        <f>VLOOKUP(A132,DEC2020_RESPONSERATE_COUNTY_TRA!$B$3:$W$376, 22, FALSE)</f>
        <v>72.099999999999994</v>
      </c>
      <c r="AA132" s="19">
        <f>VLOOKUP(A132,DEC2020_RESPONSERATE_COUNTY_TRA!$B$3:$X$376, 23, FALSE)</f>
        <v>72.3</v>
      </c>
      <c r="AB132" s="19">
        <f>VLOOKUP(A132,DEC2020_RESPONSERATE_COUNTY_TRA!$B$3:$Y$376, 24, FALSE)</f>
        <v>72.5</v>
      </c>
      <c r="AC132" s="19">
        <f>VLOOKUP(A132,DEC2020_RESPONSERATE_COUNTY_TRA!$B$3:$Z$376, 25, FALSE)</f>
        <v>74.8</v>
      </c>
      <c r="AD132" s="19">
        <f>VLOOKUP(A132,DEC2020_RESPONSERATE_COUNTY_TRA!$B$3:$AC$376, 26, FALSE)</f>
        <v>75.2</v>
      </c>
      <c r="AE132" s="19">
        <f>VLOOKUP(A132,DEC2020_RESPONSERATE_COUNTY_TRA!$B$3:$AD$376, 27, FALSE)</f>
        <v>75.400000000000006</v>
      </c>
      <c r="AF132" s="19">
        <f>VLOOKUP(A132,DEC2020_RESPONSERATE_COUNTY_TRA!$B$3:$AE$376, 28, FALSE)</f>
        <v>75.900000000000006</v>
      </c>
      <c r="AG132" s="19">
        <f>VLOOKUP(A132,DEC2020_RESPONSERATE_COUNTY_TRA!$B$3:$AF$376, 29, FALSE)</f>
        <v>76.900000000000006</v>
      </c>
      <c r="AH132" s="19">
        <f>VLOOKUP(A132,DEC2020_RESPONSERATE_COUNTY_TRA!$B$3:$AG$376, 30, FALSE)</f>
        <v>77</v>
      </c>
      <c r="AI132" s="19">
        <f>VLOOKUP(A132,DEC2020_RESPONSERATE_COUNTY_TRA!$B$3:$AF$376, 31, FALSE)</f>
        <v>77.099999999999994</v>
      </c>
      <c r="AJ132" s="19">
        <f>VLOOKUP(A132,DEC2020_RESPONSERATE_COUNTY_TRA!$B$3:$AG$376, 32, FALSE)</f>
        <v>77.599999999999994</v>
      </c>
      <c r="AK132" s="19">
        <f>VLOOKUP(A132,DEC2020_RESPONSERATE_COUNTY_TRA!$B$3:$CP$376, 33, FALSE)</f>
        <v>77.7</v>
      </c>
      <c r="AL132" s="19">
        <f>VLOOKUP(A132,DEC2020_RESPONSERATE_COUNTY_TRA!$B$3:$AR$376,43, FALSE)</f>
        <v>79.599999999999994</v>
      </c>
      <c r="AM132" s="19">
        <f>VLOOKUP(A132,DEC2020_RESPONSERATE_COUNTY_TRA!$B$3:$AS$376,44, FALSE)</f>
        <v>79.7</v>
      </c>
      <c r="AN132" s="19">
        <f>VLOOKUP(A132,DEC2020_RESPONSERATE_COUNTY_TRA!$B$3:$AW$376,48, FALSE)</f>
        <v>79.8</v>
      </c>
      <c r="AO132" s="19">
        <f>VLOOKUP(A132,DEC2020_RESPONSERATE_COUNTY_TRA!$B$3:$AX$376,49, FALSE)</f>
        <v>79.8</v>
      </c>
      <c r="AP132" s="19">
        <f>VLOOKUP(A132,DEC2020_RESPONSERATE_COUNTY_TRA!$B$3:$AY$376,49, FALSE)</f>
        <v>79.8</v>
      </c>
      <c r="AQ132" s="19">
        <f>VLOOKUP(A132,DEC2020_RESPONSERATE_COUNTY_TRA!$B$3:$AZ$376,50, FALSE)</f>
        <v>79.8</v>
      </c>
      <c r="AR132" s="19">
        <f>VLOOKUP(A132,DEC2020_RESPONSERATE_COUNTY_TRA!$B$3:$BA$376,51, FALSE)</f>
        <v>79.900000000000006</v>
      </c>
      <c r="AS132" s="19">
        <f>VLOOKUP(A132,DEC2020_RESPONSERATE_COUNTY_TRA!$B$3:$BB$376,53, FALSE)</f>
        <v>80</v>
      </c>
      <c r="AT132" s="19">
        <f>VLOOKUP(A132,DEC2020_RESPONSERATE_COUNTY_TRA!$B$3:$BC$376,54, FALSE)</f>
        <v>80</v>
      </c>
      <c r="AU132" s="19">
        <f>VLOOKUP(A132,DEC2020_RESPONSERATE_COUNTY_TRA!$B$3:$BD$376,55, FALSE)</f>
        <v>80</v>
      </c>
      <c r="AV132" s="19">
        <f>VLOOKUP(A132,DEC2020_RESPONSERATE_COUNTY_TRA!$B$3:$BE$376,56, FALSE)</f>
        <v>80</v>
      </c>
      <c r="AW132" s="19">
        <f>VLOOKUP(A132,DEC2020_RESPONSERATE_COUNTY_TRA!$B$3:$BF$376,57, FALSE)</f>
        <v>80.099999999999994</v>
      </c>
      <c r="AX132" s="19">
        <f>VLOOKUP(A132,DEC2020_RESPONSERATE_COUNTY_TRA!$B$3:$BG$376,58, FALSE)</f>
        <v>80.2</v>
      </c>
      <c r="AY132" s="19">
        <f>VLOOKUP(A132,DEC2020_RESPONSERATE_COUNTY_TRA!$B$3:$BH$376,59, FALSE)</f>
        <v>80.2</v>
      </c>
      <c r="AZ132" s="19">
        <f>VLOOKUP(A132,DEC2020_RESPONSERATE_COUNTY_TRA!$B$3:$BI$376,60, FALSE)</f>
        <v>80.400000000000006</v>
      </c>
      <c r="BA132" s="19">
        <f>VLOOKUP(A132,DEC2020_RESPONSERATE_COUNTY_TRA!$B$3:$BJ$376,61, FALSE)</f>
        <v>80.400000000000006</v>
      </c>
      <c r="BB132" s="19">
        <f>VLOOKUP(A132,DEC2020_RESPONSERATE_COUNTY_TRA!$B$3:$BK$376,62, FALSE)</f>
        <v>80.599999999999994</v>
      </c>
      <c r="BC132" s="19">
        <f>VLOOKUP(A132,DEC2020_RESPONSERATE_COUNTY_TRA!$B$3:$BL$376,63, FALSE)</f>
        <v>80.599999999999994</v>
      </c>
      <c r="BD132" s="19">
        <f>VLOOKUP(A132,DEC2020_RESPONSERATE_COUNTY_TRA!$B$3:$BM$376,64, FALSE)</f>
        <v>80.599999999999994</v>
      </c>
      <c r="BE132" s="19">
        <f>VLOOKUP(A132,DEC2020_RESPONSERATE_COUNTY_TRA!$B$3:$BN$376,65, FALSE)</f>
        <v>80.7</v>
      </c>
      <c r="BF132" s="19">
        <f>VLOOKUP(A132,DEC2020_RESPONSERATE_COUNTY_TRA!$B$3:$BO$376,66, FALSE)</f>
        <v>80.7</v>
      </c>
      <c r="BG132" s="19">
        <f>VLOOKUP(A132,DEC2020_RESPONSERATE_COUNTY_TRA!$B$3:$BP$376,67, FALSE)</f>
        <v>80.8</v>
      </c>
      <c r="BH132" s="19">
        <f>VLOOKUP(A132,DEC2020_RESPONSERATE_COUNTY_TRA!$B$3:$BQ$376,68, FALSE)</f>
        <v>80.8</v>
      </c>
      <c r="BI132" s="19">
        <f>VLOOKUP(A132,DEC2020_RESPONSERATE_COUNTY_TRA!$B$3:$BR$376,69, FALSE)</f>
        <v>80.8</v>
      </c>
      <c r="BJ132" s="19">
        <f>VLOOKUP(A132,DEC2020_RESPONSERATE_COUNTY_TRA!$B$3:$BS$376,70, FALSE)</f>
        <v>80.8</v>
      </c>
      <c r="BK132" s="19">
        <f>VLOOKUP(A132,DEC2020_RESPONSERATE_COUNTY_TRA!$B$3:$BT$376,71, FALSE)</f>
        <v>80.900000000000006</v>
      </c>
      <c r="BL132" s="19">
        <f>VLOOKUP(A132,DEC2020_RESPONSERATE_COUNTY_TRA!$B$3:$BU$377,72, FALSE)</f>
        <v>80.900000000000006</v>
      </c>
      <c r="BM132" s="19">
        <f>VLOOKUP(A132,DEC2020_RESPONSERATE_COUNTY_TRA!$B$3:$BV$377,73, FALSE)</f>
        <v>81</v>
      </c>
      <c r="BN132" s="19">
        <f>VLOOKUP(A132,DEC2020_RESPONSERATE_COUNTY_TRA!$B$3:$BW$377,74, FALSE)</f>
        <v>81.099999999999994</v>
      </c>
      <c r="BO132" s="19">
        <f>VLOOKUP(A132,DEC2020_RESPONSERATE_COUNTY_TRA!$B$3:$BX$377,75, FALSE)</f>
        <v>81.099999999999994</v>
      </c>
      <c r="BP132" s="19">
        <f>VLOOKUP(A132,DEC2020_RESPONSERATE_COUNTY_TRA!$B$3:$BY$377,76, FALSE)</f>
        <v>81.099999999999994</v>
      </c>
      <c r="BQ132" s="19">
        <f>VLOOKUP(A132,DEC2020_RESPONSERATE_COUNTY_TRA!$B$3:$BZ$377,77, FALSE)</f>
        <v>81.099999999999994</v>
      </c>
      <c r="BR132" s="19">
        <f>VLOOKUP(A132,DEC2020_RESPONSERATE_COUNTY_TRA!$B$3:$CA$377,78, FALSE)</f>
        <v>81.099999999999994</v>
      </c>
      <c r="BS132" s="19">
        <f>VLOOKUP(A132,DEC2020_RESPONSERATE_COUNTY_TRA!$B$3:$CB$377,79, FALSE)</f>
        <v>81.099999999999994</v>
      </c>
      <c r="BT132" s="19">
        <f>VLOOKUP(A132,DEC2020_RESPONSERATE_COUNTY_TRA!$B$3:$CC$377,80, FALSE)</f>
        <v>81.099999999999994</v>
      </c>
      <c r="BU132" s="19">
        <f>VLOOKUP(A132,DEC2020_RESPONSERATE_COUNTY_TRA!$B$3:$CD$377,81, FALSE)</f>
        <v>81.099999999999994</v>
      </c>
      <c r="BV132" s="19">
        <f>VLOOKUP(A132,DEC2020_RESPONSERATE_COUNTY_TRA!$B$3:$CE$377,82, FALSE)</f>
        <v>81.2</v>
      </c>
      <c r="BW132" s="19">
        <f>VLOOKUP(A132,DEC2020_RESPONSERATE_COUNTY_TRA!$B$3:$CF$377,83, FALSE)</f>
        <v>81.2</v>
      </c>
      <c r="BX132" s="19">
        <f>VLOOKUP(A132,DEC2020_RESPONSERATE_COUNTY_TRA!$B$3:$CG$377,84, FALSE)</f>
        <v>81.2</v>
      </c>
      <c r="BY132" s="19">
        <f>VLOOKUP(A132,DEC2020_RESPONSERATE_COUNTY_TRA!$B$3:$CH$377,85, FALSE)</f>
        <v>81.3</v>
      </c>
      <c r="BZ132" s="19">
        <f>VLOOKUP(A132,DEC2020_RESPONSERATE_COUNTY_TRA!$B$3:$CI$377,85, FALSE)</f>
        <v>81.3</v>
      </c>
      <c r="CA132" s="19">
        <f>VLOOKUP(A132,DEC2020_RESPONSERATE_COUNTY_TRA!$B$3:$CJ$377,86, FALSE)</f>
        <v>81.3</v>
      </c>
      <c r="CB132" s="19">
        <f>VLOOKUP(A132,DEC2020_RESPONSERATE_COUNTY_TRA!$B$3:$CK$377,87, FALSE)</f>
        <v>81.3</v>
      </c>
      <c r="CC132" s="19">
        <f t="shared" si="6"/>
        <v>0</v>
      </c>
      <c r="CD132" s="41">
        <f t="shared" si="7"/>
        <v>6</v>
      </c>
    </row>
    <row r="133" spans="1:83" ht="28.8" x14ac:dyDescent="0.3">
      <c r="A133" s="5" t="s">
        <v>593</v>
      </c>
      <c r="B133" s="5">
        <v>30031001002</v>
      </c>
      <c r="C133" s="181" t="s">
        <v>1173</v>
      </c>
      <c r="D133" s="190">
        <v>59715</v>
      </c>
      <c r="F133" s="94">
        <v>2296</v>
      </c>
      <c r="G133" s="102">
        <v>2.9900332225913623E-2</v>
      </c>
      <c r="H133" s="204">
        <v>9.4950366853690116E-3</v>
      </c>
      <c r="I133" s="192">
        <v>34.9</v>
      </c>
      <c r="J133" s="11">
        <v>0</v>
      </c>
      <c r="K133" s="11">
        <f t="shared" si="8"/>
        <v>100</v>
      </c>
      <c r="L133">
        <f>VLOOKUP(A133,DEC2020_RESPONSERATE_COUNTY_TRA!$B$3:$I$376, 8, FALSE)</f>
        <v>47.2</v>
      </c>
      <c r="M133">
        <f>VLOOKUP(A133,DEC2020_RESPONSERATE_COUNTY_TRA!$B$3:$J$376, 9, FALSE)</f>
        <v>48.7</v>
      </c>
      <c r="N133">
        <f>VLOOKUP(A133,DEC2020_RESPONSERATE_COUNTY_TRA!$B$3:$K$376, 10, FALSE)</f>
        <v>50.6</v>
      </c>
      <c r="O133">
        <f>VLOOKUP(A133,DEC2020_RESPONSERATE_COUNTY_TRA!$B$3:$L$376, 11, FALSE)</f>
        <v>53.4</v>
      </c>
      <c r="P133">
        <f>VLOOKUP(A133,DEC2020_RESPONSERATE_COUNTY_TRA!$B$3:$M$376, 12, FALSE)</f>
        <v>57.8</v>
      </c>
      <c r="Q133" s="61">
        <f>VLOOKUP(A133,DEC2020_RESPONSERATE_COUNTY_TRA!$B$3:$N$376, 13, FALSE)</f>
        <v>58.2</v>
      </c>
      <c r="R133">
        <f>VLOOKUP(A133,DEC2020_RESPONSERATE_COUNTY_TRA!$B$3:$O$376, 14, FALSE)</f>
        <v>58.9</v>
      </c>
      <c r="S133">
        <f>VLOOKUP(A133,DEC2020_RESPONSERATE_COUNTY_TRA!$B$3:$P$376, 15, FALSE)</f>
        <v>59.3</v>
      </c>
      <c r="T133">
        <f>VLOOKUP(A133,DEC2020_RESPONSERATE_COUNTY_TRA!$B$3:$Q$376, 16, FALSE)</f>
        <v>59.8</v>
      </c>
      <c r="U133" s="61">
        <f>VLOOKUP(A133,DEC2020_RESPONSERATE_COUNTY_TRA!$B$3:$R$376, 17, FALSE)</f>
        <v>61.3</v>
      </c>
      <c r="V133" s="61">
        <f>VLOOKUP(A133,DEC2020_RESPONSERATE_COUNTY_TRA!$B$3:$S$376, 18, FALSE)</f>
        <v>62.6</v>
      </c>
      <c r="W133" s="61">
        <f>VLOOKUP(A133,DEC2020_RESPONSERATE_COUNTY_TRA!$B$3:$T$376, 19, FALSE)</f>
        <v>62.9</v>
      </c>
      <c r="X133" s="61">
        <f>VLOOKUP(A133,DEC2020_RESPONSERATE_COUNTY_TRA!$B$3:$U$376, 20, FALSE)</f>
        <v>64</v>
      </c>
      <c r="Y133" s="61">
        <f>VLOOKUP(A133,DEC2020_RESPONSERATE_COUNTY_TRA!$B$3:$V$376, 21, FALSE)</f>
        <v>64.7</v>
      </c>
      <c r="Z133" s="61">
        <f>VLOOKUP(A133,DEC2020_RESPONSERATE_COUNTY_TRA!$B$3:$W$376, 22, FALSE)</f>
        <v>66.2</v>
      </c>
      <c r="AA133" s="61">
        <f>VLOOKUP(A133,DEC2020_RESPONSERATE_COUNTY_TRA!$B$3:$X$376, 23, FALSE)</f>
        <v>66.400000000000006</v>
      </c>
      <c r="AB133" s="61">
        <f>VLOOKUP(A133,DEC2020_RESPONSERATE_COUNTY_TRA!$B$3:$Y$376, 24, FALSE)</f>
        <v>66.5</v>
      </c>
      <c r="AC133" s="61">
        <f>VLOOKUP(A133,DEC2020_RESPONSERATE_COUNTY_TRA!$B$3:$Z$376, 25, FALSE)</f>
        <v>69.3</v>
      </c>
      <c r="AD133" s="61">
        <f>VLOOKUP(A133,DEC2020_RESPONSERATE_COUNTY_TRA!$B$3:$AC$376, 26, FALSE)</f>
        <v>69.400000000000006</v>
      </c>
      <c r="AE133" s="188">
        <f>VLOOKUP(A133,DEC2020_RESPONSERATE_COUNTY_TRA!$B$3:$AD$376, 27, FALSE)</f>
        <v>69.599999999999994</v>
      </c>
      <c r="AF133" s="188">
        <f>VLOOKUP(A133,DEC2020_RESPONSERATE_COUNTY_TRA!$B$3:$AE$376, 28, FALSE)</f>
        <v>70.400000000000006</v>
      </c>
      <c r="AG133" s="188">
        <f>VLOOKUP(A133,DEC2020_RESPONSERATE_COUNTY_TRA!$B$3:$AF$376, 29, FALSE)</f>
        <v>71.400000000000006</v>
      </c>
      <c r="AH133" s="188">
        <f>VLOOKUP(A133,DEC2020_RESPONSERATE_COUNTY_TRA!$B$3:$AG$376, 30, FALSE)</f>
        <v>71.599999999999994</v>
      </c>
      <c r="AI133" s="188">
        <f>VLOOKUP(A133,DEC2020_RESPONSERATE_COUNTY_TRA!$B$3:$AF$376, 31, FALSE)</f>
        <v>71.8</v>
      </c>
      <c r="AJ133" s="188">
        <f>VLOOKUP(A133,DEC2020_RESPONSERATE_COUNTY_TRA!$B$3:$AG$376, 32, FALSE)</f>
        <v>72.099999999999994</v>
      </c>
      <c r="AK133" s="188">
        <f>VLOOKUP(A133,DEC2020_RESPONSERATE_COUNTY_TRA!$B$3:$CP$376, 33, FALSE)</f>
        <v>72.3</v>
      </c>
      <c r="AL133" s="188">
        <f>VLOOKUP(A133,DEC2020_RESPONSERATE_COUNTY_TRA!$B$3:$AR$376,43, FALSE)</f>
        <v>74.099999999999994</v>
      </c>
      <c r="AM133" s="188">
        <f>VLOOKUP(A133,DEC2020_RESPONSERATE_COUNTY_TRA!$B$3:$AS$376,44, FALSE)</f>
        <v>74.099999999999994</v>
      </c>
      <c r="AN133" s="188">
        <f>VLOOKUP(A133,DEC2020_RESPONSERATE_COUNTY_TRA!$B$3:$AW$376,48, FALSE)</f>
        <v>74.400000000000006</v>
      </c>
      <c r="AO133" s="188">
        <f>VLOOKUP(A133,DEC2020_RESPONSERATE_COUNTY_TRA!$B$3:$AX$376,49, FALSE)</f>
        <v>74.5</v>
      </c>
      <c r="AP133" s="188">
        <f>VLOOKUP(A133,DEC2020_RESPONSERATE_COUNTY_TRA!$B$3:$AY$376,49, FALSE)</f>
        <v>74.5</v>
      </c>
      <c r="AQ133" s="188">
        <f>VLOOKUP(A133,DEC2020_RESPONSERATE_COUNTY_TRA!$B$3:$AZ$376,50, FALSE)</f>
        <v>74.599999999999994</v>
      </c>
      <c r="AR133" s="188">
        <f>VLOOKUP(A133,DEC2020_RESPONSERATE_COUNTY_TRA!$B$3:$BA$376,51, FALSE)</f>
        <v>74.599999999999994</v>
      </c>
      <c r="AS133" s="188">
        <f>VLOOKUP(A133,DEC2020_RESPONSERATE_COUNTY_TRA!$B$3:$BB$376,53, FALSE)</f>
        <v>74.599999999999994</v>
      </c>
      <c r="AT133" s="188">
        <f>VLOOKUP(A133,DEC2020_RESPONSERATE_COUNTY_TRA!$B$3:$BC$376,54, FALSE)</f>
        <v>74.599999999999994</v>
      </c>
      <c r="AU133" s="188">
        <f>VLOOKUP(A133,DEC2020_RESPONSERATE_COUNTY_TRA!$B$3:$BD$376,55, FALSE)</f>
        <v>74.599999999999994</v>
      </c>
      <c r="AV133" s="188">
        <f>VLOOKUP(A133,DEC2020_RESPONSERATE_COUNTY_TRA!$B$3:$BE$376,56, FALSE)</f>
        <v>74.7</v>
      </c>
      <c r="AW133" s="188">
        <f>VLOOKUP(A133,DEC2020_RESPONSERATE_COUNTY_TRA!$B$3:$BF$376,57, FALSE)</f>
        <v>74.7</v>
      </c>
      <c r="AX133" s="188">
        <f>VLOOKUP(A133,DEC2020_RESPONSERATE_COUNTY_TRA!$B$3:$BG$376,58, FALSE)</f>
        <v>74.8</v>
      </c>
      <c r="AY133" s="188">
        <f>VLOOKUP(A133,DEC2020_RESPONSERATE_COUNTY_TRA!$B$3:$BH$376,59, FALSE)</f>
        <v>74.8</v>
      </c>
      <c r="AZ133" s="188">
        <f>VLOOKUP(A133,DEC2020_RESPONSERATE_COUNTY_TRA!$B$3:$BI$376,60, FALSE)</f>
        <v>74.900000000000006</v>
      </c>
      <c r="BA133" s="188">
        <f>VLOOKUP(A133,DEC2020_RESPONSERATE_COUNTY_TRA!$B$3:$BJ$376,61, FALSE)</f>
        <v>74.900000000000006</v>
      </c>
      <c r="BB133" s="188">
        <f>VLOOKUP(A133,DEC2020_RESPONSERATE_COUNTY_TRA!$B$3:$BK$376,62, FALSE)</f>
        <v>75</v>
      </c>
      <c r="BC133" s="188">
        <f>VLOOKUP(A133,DEC2020_RESPONSERATE_COUNTY_TRA!$B$3:$BL$376,63, FALSE)</f>
        <v>75</v>
      </c>
      <c r="BD133" s="188">
        <f>VLOOKUP(A133,DEC2020_RESPONSERATE_COUNTY_TRA!$B$3:$BM$376,64, FALSE)</f>
        <v>75</v>
      </c>
      <c r="BE133" s="188">
        <f>VLOOKUP(A133,DEC2020_RESPONSERATE_COUNTY_TRA!$B$3:$BN$376,65, FALSE)</f>
        <v>75</v>
      </c>
      <c r="BF133" s="188">
        <f>VLOOKUP(A133,DEC2020_RESPONSERATE_COUNTY_TRA!$B$3:$BO$376,66, FALSE)</f>
        <v>75</v>
      </c>
      <c r="BG133" s="188">
        <f>VLOOKUP(A133,DEC2020_RESPONSERATE_COUNTY_TRA!$B$3:$BP$376,67, FALSE)</f>
        <v>75.099999999999994</v>
      </c>
      <c r="BH133" s="188">
        <f>VLOOKUP(A133,DEC2020_RESPONSERATE_COUNTY_TRA!$B$3:$BQ$376,68, FALSE)</f>
        <v>75.2</v>
      </c>
      <c r="BI133" s="188">
        <f>VLOOKUP(A133,DEC2020_RESPONSERATE_COUNTY_TRA!$B$3:$BR$376,69, FALSE)</f>
        <v>75.2</v>
      </c>
      <c r="BJ133" s="188">
        <f>VLOOKUP(A133,DEC2020_RESPONSERATE_COUNTY_TRA!$B$3:$BS$376,70, FALSE)</f>
        <v>75.2</v>
      </c>
      <c r="BK133" s="188">
        <f>VLOOKUP(A133,DEC2020_RESPONSERATE_COUNTY_TRA!$B$3:$BT$376,71, FALSE)</f>
        <v>75.3</v>
      </c>
      <c r="BL133" s="188">
        <f>VLOOKUP(A133,DEC2020_RESPONSERATE_COUNTY_TRA!$B$3:$BU$377,72, FALSE)</f>
        <v>75.3</v>
      </c>
      <c r="BM133" s="188">
        <f>VLOOKUP(A133,DEC2020_RESPONSERATE_COUNTY_TRA!$B$3:$BV$377,73, FALSE)</f>
        <v>75.3</v>
      </c>
      <c r="BN133" s="188">
        <f>VLOOKUP(A133,DEC2020_RESPONSERATE_COUNTY_TRA!$B$3:$BW$377,74, FALSE)</f>
        <v>75.400000000000006</v>
      </c>
      <c r="BO133" s="188">
        <f>VLOOKUP(A133,DEC2020_RESPONSERATE_COUNTY_TRA!$B$3:$BX$377,75, FALSE)</f>
        <v>75.400000000000006</v>
      </c>
      <c r="BP133" s="188">
        <f>VLOOKUP(A133,DEC2020_RESPONSERATE_COUNTY_TRA!$B$3:$BY$377,76, FALSE)</f>
        <v>75.5</v>
      </c>
      <c r="BQ133" s="188">
        <f>VLOOKUP(A133,DEC2020_RESPONSERATE_COUNTY_TRA!$B$3:$BZ$377,77, FALSE)</f>
        <v>75.5</v>
      </c>
      <c r="BR133" s="188">
        <f>VLOOKUP(A133,DEC2020_RESPONSERATE_COUNTY_TRA!$B$3:$CA$377,78, FALSE)</f>
        <v>75.5</v>
      </c>
      <c r="BS133" s="188">
        <f>VLOOKUP(A133,DEC2020_RESPONSERATE_COUNTY_TRA!$B$3:$CB$377,79, FALSE)</f>
        <v>75.5</v>
      </c>
      <c r="BT133" s="188">
        <f>VLOOKUP(A133,DEC2020_RESPONSERATE_COUNTY_TRA!$B$3:$CC$377,80, FALSE)</f>
        <v>75.5</v>
      </c>
      <c r="BU133" s="188">
        <f>VLOOKUP(A133,DEC2020_RESPONSERATE_COUNTY_TRA!$B$3:$CD$377,81, FALSE)</f>
        <v>75.5</v>
      </c>
      <c r="BV133" s="188">
        <f>VLOOKUP(A133,DEC2020_RESPONSERATE_COUNTY_TRA!$B$3:$CE$377,82, FALSE)</f>
        <v>75.5</v>
      </c>
      <c r="BW133" s="188">
        <f>VLOOKUP(A133,DEC2020_RESPONSERATE_COUNTY_TRA!$B$3:$CF$377,83, FALSE)</f>
        <v>75.5</v>
      </c>
      <c r="BX133" s="188">
        <f>VLOOKUP(A133,DEC2020_RESPONSERATE_COUNTY_TRA!$B$3:$CG$377,84, FALSE)</f>
        <v>75.5</v>
      </c>
      <c r="BY133" s="188">
        <f>VLOOKUP(A133,DEC2020_RESPONSERATE_COUNTY_TRA!$B$3:$CH$377,85, FALSE)</f>
        <v>75.5</v>
      </c>
      <c r="BZ133" s="188">
        <f>VLOOKUP(A133,DEC2020_RESPONSERATE_COUNTY_TRA!$B$3:$CI$377,85, FALSE)</f>
        <v>75.5</v>
      </c>
      <c r="CA133" s="188">
        <f>VLOOKUP(A133,DEC2020_RESPONSERATE_COUNTY_TRA!$B$3:$CJ$377,86, FALSE)</f>
        <v>75.599999999999994</v>
      </c>
      <c r="CB133" s="188">
        <f>VLOOKUP(A133,DEC2020_RESPONSERATE_COUNTY_TRA!$B$3:$CK$377,87, FALSE)</f>
        <v>75.599999999999994</v>
      </c>
      <c r="CC133" s="188">
        <f t="shared" si="6"/>
        <v>0</v>
      </c>
      <c r="CD133" s="41">
        <f t="shared" si="7"/>
        <v>6</v>
      </c>
    </row>
    <row r="134" spans="1:83" x14ac:dyDescent="0.3">
      <c r="A134" s="16" t="s">
        <v>595</v>
      </c>
      <c r="B134" s="16">
        <v>30031001101</v>
      </c>
      <c r="C134" s="17" t="s">
        <v>1174</v>
      </c>
      <c r="D134" s="17">
        <v>59715</v>
      </c>
      <c r="E134" s="17"/>
      <c r="F134" s="95">
        <v>1228</v>
      </c>
      <c r="G134" s="103">
        <v>1.0526315789473684E-2</v>
      </c>
      <c r="H134" s="205">
        <v>3.616054524801212E-2</v>
      </c>
      <c r="I134" s="193">
        <v>20.100000000000001</v>
      </c>
      <c r="J134" s="18">
        <v>0</v>
      </c>
      <c r="K134" s="18">
        <f t="shared" si="8"/>
        <v>100</v>
      </c>
      <c r="L134" s="19">
        <f>VLOOKUP(A134,DEC2020_RESPONSERATE_COUNTY_TRA!$B$3:$I$376, 8, FALSE)</f>
        <v>35.700000000000003</v>
      </c>
      <c r="M134" s="19">
        <f>VLOOKUP(A134,DEC2020_RESPONSERATE_COUNTY_TRA!$B$3:$J$376, 9, FALSE)</f>
        <v>37.799999999999997</v>
      </c>
      <c r="N134" s="19">
        <f>VLOOKUP(A134,DEC2020_RESPONSERATE_COUNTY_TRA!$B$3:$K$376, 10, FALSE)</f>
        <v>39.4</v>
      </c>
      <c r="O134" s="19">
        <f>VLOOKUP(A134,DEC2020_RESPONSERATE_COUNTY_TRA!$B$3:$L$376, 11, FALSE)</f>
        <v>42.8</v>
      </c>
      <c r="P134" s="19">
        <f>VLOOKUP(A134,DEC2020_RESPONSERATE_COUNTY_TRA!$B$3:$M$376, 12, FALSE)</f>
        <v>44.8</v>
      </c>
      <c r="Q134" s="19">
        <f>VLOOKUP(A134,DEC2020_RESPONSERATE_COUNTY_TRA!$B$3:$N$376, 13, FALSE)</f>
        <v>45.2</v>
      </c>
      <c r="R134" s="19">
        <f>VLOOKUP(A134,DEC2020_RESPONSERATE_COUNTY_TRA!$B$3:$O$376, 14, FALSE)</f>
        <v>45.4</v>
      </c>
      <c r="S134" s="19">
        <f>VLOOKUP(A134,DEC2020_RESPONSERATE_COUNTY_TRA!$B$3:$P$376, 15, FALSE)</f>
        <v>45.7</v>
      </c>
      <c r="T134" s="19">
        <f>VLOOKUP(A134,DEC2020_RESPONSERATE_COUNTY_TRA!$B$3:$Q$376, 16, FALSE)</f>
        <v>45.9</v>
      </c>
      <c r="U134" s="19">
        <f>VLOOKUP(A134,DEC2020_RESPONSERATE_COUNTY_TRA!$B$3:$R$376, 17, FALSE)</f>
        <v>47.5</v>
      </c>
      <c r="V134" s="19">
        <f>VLOOKUP(A134,DEC2020_RESPONSERATE_COUNTY_TRA!$B$3:$S$376, 18, FALSE)</f>
        <v>48.2</v>
      </c>
      <c r="W134" s="19">
        <f>VLOOKUP(A134,DEC2020_RESPONSERATE_COUNTY_TRA!$B$3:$T$376, 19, FALSE)</f>
        <v>48.8</v>
      </c>
      <c r="X134" s="19">
        <f>VLOOKUP(A134,DEC2020_RESPONSERATE_COUNTY_TRA!$B$3:$U$376, 20, FALSE)</f>
        <v>49.3</v>
      </c>
      <c r="Y134" s="19">
        <f>VLOOKUP(A134,DEC2020_RESPONSERATE_COUNTY_TRA!$B$3:$V$376, 21, FALSE)</f>
        <v>50</v>
      </c>
      <c r="Z134" s="19">
        <f>VLOOKUP(A134,DEC2020_RESPONSERATE_COUNTY_TRA!$B$3:$W$376, 22, FALSE)</f>
        <v>51.5</v>
      </c>
      <c r="AA134" s="19">
        <f>VLOOKUP(A134,DEC2020_RESPONSERATE_COUNTY_TRA!$B$3:$X$376, 23, FALSE)</f>
        <v>51.9</v>
      </c>
      <c r="AB134" s="19">
        <f>VLOOKUP(A134,DEC2020_RESPONSERATE_COUNTY_TRA!$B$3:$Y$376, 24, FALSE)</f>
        <v>52</v>
      </c>
      <c r="AC134" s="19">
        <f>VLOOKUP(A134,DEC2020_RESPONSERATE_COUNTY_TRA!$B$3:$Z$376, 25, FALSE)</f>
        <v>53.4</v>
      </c>
      <c r="AD134" s="19">
        <f>VLOOKUP(A134,DEC2020_RESPONSERATE_COUNTY_TRA!$B$3:$AC$376, 26, FALSE)</f>
        <v>53.4</v>
      </c>
      <c r="AE134" s="19">
        <f>VLOOKUP(A134,DEC2020_RESPONSERATE_COUNTY_TRA!$B$3:$AD$376, 27, FALSE)</f>
        <v>53.6</v>
      </c>
      <c r="AF134" s="19">
        <f>VLOOKUP(A134,DEC2020_RESPONSERATE_COUNTY_TRA!$B$3:$AE$376, 28, FALSE)</f>
        <v>54.1</v>
      </c>
      <c r="AG134" s="19">
        <f>VLOOKUP(A134,DEC2020_RESPONSERATE_COUNTY_TRA!$B$3:$AF$376, 29, FALSE)</f>
        <v>54.8</v>
      </c>
      <c r="AH134" s="19">
        <f>VLOOKUP(A134,DEC2020_RESPONSERATE_COUNTY_TRA!$B$3:$AG$376, 30, FALSE)</f>
        <v>55</v>
      </c>
      <c r="AI134" s="19">
        <f>VLOOKUP(A134,DEC2020_RESPONSERATE_COUNTY_TRA!$B$3:$AF$376, 31, FALSE)</f>
        <v>55</v>
      </c>
      <c r="AJ134" s="19">
        <f>VLOOKUP(A134,DEC2020_RESPONSERATE_COUNTY_TRA!$B$3:$AG$376, 32, FALSE)</f>
        <v>55.2</v>
      </c>
      <c r="AK134" s="19">
        <f>VLOOKUP(A134,DEC2020_RESPONSERATE_COUNTY_TRA!$B$3:$CP$376, 33, FALSE)</f>
        <v>55.3</v>
      </c>
      <c r="AL134" s="19">
        <f>VLOOKUP(A134,DEC2020_RESPONSERATE_COUNTY_TRA!$B$3:$AR$376,43, FALSE)</f>
        <v>56.8</v>
      </c>
      <c r="AM134" s="19">
        <f>VLOOKUP(A134,DEC2020_RESPONSERATE_COUNTY_TRA!$B$3:$AS$376,44, FALSE)</f>
        <v>56.8</v>
      </c>
      <c r="AN134" s="19">
        <f>VLOOKUP(A134,DEC2020_RESPONSERATE_COUNTY_TRA!$B$3:$AW$376,48, FALSE)</f>
        <v>57.1</v>
      </c>
      <c r="AO134" s="19">
        <f>VLOOKUP(A134,DEC2020_RESPONSERATE_COUNTY_TRA!$B$3:$AX$376,49, FALSE)</f>
        <v>57.1</v>
      </c>
      <c r="AP134" s="19">
        <f>VLOOKUP(A134,DEC2020_RESPONSERATE_COUNTY_TRA!$B$3:$AY$376,49, FALSE)</f>
        <v>57.1</v>
      </c>
      <c r="AQ134" s="19">
        <f>VLOOKUP(A134,DEC2020_RESPONSERATE_COUNTY_TRA!$B$3:$AZ$376,50, FALSE)</f>
        <v>57.2</v>
      </c>
      <c r="AR134" s="19">
        <f>VLOOKUP(A134,DEC2020_RESPONSERATE_COUNTY_TRA!$B$3:$BA$376,51, FALSE)</f>
        <v>57.5</v>
      </c>
      <c r="AS134" s="19">
        <f>VLOOKUP(A134,DEC2020_RESPONSERATE_COUNTY_TRA!$B$3:$BB$376,53, FALSE)</f>
        <v>57.5</v>
      </c>
      <c r="AT134" s="19">
        <f>VLOOKUP(A134,DEC2020_RESPONSERATE_COUNTY_TRA!$B$3:$BC$376,54, FALSE)</f>
        <v>57.5</v>
      </c>
      <c r="AU134" s="19">
        <f>VLOOKUP(A134,DEC2020_RESPONSERATE_COUNTY_TRA!$B$3:$BD$376,55, FALSE)</f>
        <v>57.5</v>
      </c>
      <c r="AV134" s="19">
        <f>VLOOKUP(A134,DEC2020_RESPONSERATE_COUNTY_TRA!$B$3:$BE$376,56, FALSE)</f>
        <v>57.5</v>
      </c>
      <c r="AW134" s="19">
        <f>VLOOKUP(A134,DEC2020_RESPONSERATE_COUNTY_TRA!$B$3:$BF$376,57, FALSE)</f>
        <v>57.6</v>
      </c>
      <c r="AX134" s="19">
        <f>VLOOKUP(A134,DEC2020_RESPONSERATE_COUNTY_TRA!$B$3:$BG$376,58, FALSE)</f>
        <v>57.7</v>
      </c>
      <c r="AY134" s="19">
        <f>VLOOKUP(A134,DEC2020_RESPONSERATE_COUNTY_TRA!$B$3:$BH$376,59, FALSE)</f>
        <v>57.7</v>
      </c>
      <c r="AZ134" s="19">
        <f>VLOOKUP(A134,DEC2020_RESPONSERATE_COUNTY_TRA!$B$3:$BI$376,60, FALSE)</f>
        <v>57.7</v>
      </c>
      <c r="BA134" s="19">
        <f>VLOOKUP(A134,DEC2020_RESPONSERATE_COUNTY_TRA!$B$3:$BJ$376,61, FALSE)</f>
        <v>57.7</v>
      </c>
      <c r="BB134" s="19">
        <f>VLOOKUP(A134,DEC2020_RESPONSERATE_COUNTY_TRA!$B$3:$BK$376,62, FALSE)</f>
        <v>57.7</v>
      </c>
      <c r="BC134" s="19">
        <f>VLOOKUP(A134,DEC2020_RESPONSERATE_COUNTY_TRA!$B$3:$BL$376,63, FALSE)</f>
        <v>57.7</v>
      </c>
      <c r="BD134" s="19">
        <f>VLOOKUP(A134,DEC2020_RESPONSERATE_COUNTY_TRA!$B$3:$BM$376,64, FALSE)</f>
        <v>57.7</v>
      </c>
      <c r="BE134" s="19">
        <f>VLOOKUP(A134,DEC2020_RESPONSERATE_COUNTY_TRA!$B$3:$BN$376,65, FALSE)</f>
        <v>57.8</v>
      </c>
      <c r="BF134" s="19">
        <f>VLOOKUP(A134,DEC2020_RESPONSERATE_COUNTY_TRA!$B$3:$BO$376,66, FALSE)</f>
        <v>57.8</v>
      </c>
      <c r="BG134" s="19">
        <f>VLOOKUP(A134,DEC2020_RESPONSERATE_COUNTY_TRA!$B$3:$BP$376,67, FALSE)</f>
        <v>57.8</v>
      </c>
      <c r="BH134" s="19">
        <f>VLOOKUP(A134,DEC2020_RESPONSERATE_COUNTY_TRA!$B$3:$BQ$376,68, FALSE)</f>
        <v>57.9</v>
      </c>
      <c r="BI134" s="19">
        <f>VLOOKUP(A134,DEC2020_RESPONSERATE_COUNTY_TRA!$B$3:$BR$376,69, FALSE)</f>
        <v>57.9</v>
      </c>
      <c r="BJ134" s="19">
        <f>VLOOKUP(A134,DEC2020_RESPONSERATE_COUNTY_TRA!$B$3:$BS$376,70, FALSE)</f>
        <v>57.9</v>
      </c>
      <c r="BK134" s="19">
        <f>VLOOKUP(A134,DEC2020_RESPONSERATE_COUNTY_TRA!$B$3:$BT$376,71, FALSE)</f>
        <v>57.9</v>
      </c>
      <c r="BL134" s="19">
        <f>VLOOKUP(A134,DEC2020_RESPONSERATE_COUNTY_TRA!$B$3:$BU$377,72, FALSE)</f>
        <v>57.9</v>
      </c>
      <c r="BM134" s="19">
        <f>VLOOKUP(A134,DEC2020_RESPONSERATE_COUNTY_TRA!$B$3:$BV$377,73, FALSE)</f>
        <v>57.9</v>
      </c>
      <c r="BN134" s="19">
        <f>VLOOKUP(A134,DEC2020_RESPONSERATE_COUNTY_TRA!$B$3:$BW$377,74, FALSE)</f>
        <v>57.9</v>
      </c>
      <c r="BO134" s="19">
        <f>VLOOKUP(A134,DEC2020_RESPONSERATE_COUNTY_TRA!$B$3:$BX$377,75, FALSE)</f>
        <v>58</v>
      </c>
      <c r="BP134" s="19">
        <f>VLOOKUP(A134,DEC2020_RESPONSERATE_COUNTY_TRA!$B$3:$BY$377,76, FALSE)</f>
        <v>58</v>
      </c>
      <c r="BQ134" s="19">
        <f>VLOOKUP(A134,DEC2020_RESPONSERATE_COUNTY_TRA!$B$3:$BZ$377,77, FALSE)</f>
        <v>58</v>
      </c>
      <c r="BR134" s="19">
        <f>VLOOKUP(A134,DEC2020_RESPONSERATE_COUNTY_TRA!$B$3:$CA$377,78, FALSE)</f>
        <v>58</v>
      </c>
      <c r="BS134" s="19">
        <f>VLOOKUP(A134,DEC2020_RESPONSERATE_COUNTY_TRA!$B$3:$CB$377,79, FALSE)</f>
        <v>58</v>
      </c>
      <c r="BT134" s="19">
        <f>VLOOKUP(A134,DEC2020_RESPONSERATE_COUNTY_TRA!$B$3:$CC$377,80, FALSE)</f>
        <v>58</v>
      </c>
      <c r="BU134" s="19">
        <f>VLOOKUP(A134,DEC2020_RESPONSERATE_COUNTY_TRA!$B$3:$CD$377,81, FALSE)</f>
        <v>58.2</v>
      </c>
      <c r="BV134" s="19">
        <f>VLOOKUP(A134,DEC2020_RESPONSERATE_COUNTY_TRA!$B$3:$CE$377,82, FALSE)</f>
        <v>58.2</v>
      </c>
      <c r="BW134" s="19">
        <f>VLOOKUP(A134,DEC2020_RESPONSERATE_COUNTY_TRA!$B$3:$CF$377,83, FALSE)</f>
        <v>58.3</v>
      </c>
      <c r="BX134" s="19">
        <f>VLOOKUP(A134,DEC2020_RESPONSERATE_COUNTY_TRA!$B$3:$CG$377,84, FALSE)</f>
        <v>58.3</v>
      </c>
      <c r="BY134" s="19">
        <f>VLOOKUP(A134,DEC2020_RESPONSERATE_COUNTY_TRA!$B$3:$CH$377,85, FALSE)</f>
        <v>58.4</v>
      </c>
      <c r="BZ134" s="19">
        <f>VLOOKUP(A134,DEC2020_RESPONSERATE_COUNTY_TRA!$B$3:$CI$377,85, FALSE)</f>
        <v>58.4</v>
      </c>
      <c r="CA134" s="19">
        <f>VLOOKUP(A134,DEC2020_RESPONSERATE_COUNTY_TRA!$B$3:$CJ$377,86, FALSE)</f>
        <v>58.7</v>
      </c>
      <c r="CB134" s="19">
        <f>VLOOKUP(A134,DEC2020_RESPONSERATE_COUNTY_TRA!$B$3:$CK$377,87, FALSE)</f>
        <v>58.8</v>
      </c>
      <c r="CC134" s="19">
        <f t="shared" si="6"/>
        <v>0</v>
      </c>
      <c r="CD134" s="41">
        <f t="shared" si="7"/>
        <v>4</v>
      </c>
    </row>
    <row r="135" spans="1:83" ht="28.8" x14ac:dyDescent="0.3">
      <c r="A135" s="5" t="s">
        <v>305</v>
      </c>
      <c r="B135" s="5">
        <v>30031001102</v>
      </c>
      <c r="C135" s="181" t="s">
        <v>1175</v>
      </c>
      <c r="D135" s="190" t="s">
        <v>1294</v>
      </c>
      <c r="F135" s="94">
        <v>1283</v>
      </c>
      <c r="G135" s="102">
        <v>3.7735849056603772E-2</v>
      </c>
      <c r="H135" s="204">
        <v>9.0352666860973475E-3</v>
      </c>
      <c r="I135" s="192">
        <v>24.6</v>
      </c>
      <c r="J135" s="11">
        <v>0</v>
      </c>
      <c r="K135" s="11">
        <f t="shared" si="8"/>
        <v>100</v>
      </c>
      <c r="L135">
        <f>VLOOKUP(A135,DEC2020_RESPONSERATE_COUNTY_TRA!$B$3:$I$376, 8, FALSE)</f>
        <v>32.6</v>
      </c>
      <c r="M135">
        <f>VLOOKUP(A135,DEC2020_RESPONSERATE_COUNTY_TRA!$B$3:$J$376, 9, FALSE)</f>
        <v>34.200000000000003</v>
      </c>
      <c r="N135">
        <f>VLOOKUP(A135,DEC2020_RESPONSERATE_COUNTY_TRA!$B$3:$K$376, 10, FALSE)</f>
        <v>36</v>
      </c>
      <c r="O135">
        <f>VLOOKUP(A135,DEC2020_RESPONSERATE_COUNTY_TRA!$B$3:$L$376, 11, FALSE)</f>
        <v>39.799999999999997</v>
      </c>
      <c r="P135">
        <f>VLOOKUP(A135,DEC2020_RESPONSERATE_COUNTY_TRA!$B$3:$M$376, 12, FALSE)</f>
        <v>44.1</v>
      </c>
      <c r="Q135" s="61">
        <f>VLOOKUP(A135,DEC2020_RESPONSERATE_COUNTY_TRA!$B$3:$N$376, 13, FALSE)</f>
        <v>44.7</v>
      </c>
      <c r="R135">
        <f>VLOOKUP(A135,DEC2020_RESPONSERATE_COUNTY_TRA!$B$3:$O$376, 14, FALSE)</f>
        <v>45.7</v>
      </c>
      <c r="S135">
        <f>VLOOKUP(A135,DEC2020_RESPONSERATE_COUNTY_TRA!$B$3:$P$376, 15, FALSE)</f>
        <v>46.2</v>
      </c>
      <c r="T135">
        <f>VLOOKUP(A135,DEC2020_RESPONSERATE_COUNTY_TRA!$B$3:$Q$376, 16, FALSE)</f>
        <v>46.9</v>
      </c>
      <c r="U135" s="61">
        <f>VLOOKUP(A135,DEC2020_RESPONSERATE_COUNTY_TRA!$B$3:$R$376, 17, FALSE)</f>
        <v>48.1</v>
      </c>
      <c r="V135" s="61">
        <f>VLOOKUP(A135,DEC2020_RESPONSERATE_COUNTY_TRA!$B$3:$S$376, 18, FALSE)</f>
        <v>48.8</v>
      </c>
      <c r="W135" s="61">
        <f>VLOOKUP(A135,DEC2020_RESPONSERATE_COUNTY_TRA!$B$3:$T$376, 19, FALSE)</f>
        <v>49.6</v>
      </c>
      <c r="X135" s="61">
        <f>VLOOKUP(A135,DEC2020_RESPONSERATE_COUNTY_TRA!$B$3:$U$376, 20, FALSE)</f>
        <v>50.2</v>
      </c>
      <c r="Y135" s="61">
        <f>VLOOKUP(A135,DEC2020_RESPONSERATE_COUNTY_TRA!$B$3:$V$376, 21, FALSE)</f>
        <v>51.1</v>
      </c>
      <c r="Z135" s="61">
        <f>VLOOKUP(A135,DEC2020_RESPONSERATE_COUNTY_TRA!$B$3:$W$376, 22, FALSE)</f>
        <v>52.4</v>
      </c>
      <c r="AA135" s="61">
        <f>VLOOKUP(A135,DEC2020_RESPONSERATE_COUNTY_TRA!$B$3:$X$376, 23, FALSE)</f>
        <v>52.7</v>
      </c>
      <c r="AB135" s="61">
        <f>VLOOKUP(A135,DEC2020_RESPONSERATE_COUNTY_TRA!$B$3:$Y$376, 24, FALSE)</f>
        <v>53.2</v>
      </c>
      <c r="AC135" s="61">
        <f>VLOOKUP(A135,DEC2020_RESPONSERATE_COUNTY_TRA!$B$3:$Z$376, 25, FALSE)</f>
        <v>54.5</v>
      </c>
      <c r="AD135" s="61">
        <f>VLOOKUP(A135,DEC2020_RESPONSERATE_COUNTY_TRA!$B$3:$AC$376, 26, FALSE)</f>
        <v>54.7</v>
      </c>
      <c r="AE135" s="188">
        <f>VLOOKUP(A135,DEC2020_RESPONSERATE_COUNTY_TRA!$B$3:$AD$376, 27, FALSE)</f>
        <v>55</v>
      </c>
      <c r="AF135" s="188">
        <f>VLOOKUP(A135,DEC2020_RESPONSERATE_COUNTY_TRA!$B$3:$AE$376, 28, FALSE)</f>
        <v>55.8</v>
      </c>
      <c r="AG135" s="188">
        <f>VLOOKUP(A135,DEC2020_RESPONSERATE_COUNTY_TRA!$B$3:$AF$376, 29, FALSE)</f>
        <v>56.8</v>
      </c>
      <c r="AH135" s="188">
        <f>VLOOKUP(A135,DEC2020_RESPONSERATE_COUNTY_TRA!$B$3:$AG$376, 30, FALSE)</f>
        <v>57</v>
      </c>
      <c r="AI135" s="188">
        <f>VLOOKUP(A135,DEC2020_RESPONSERATE_COUNTY_TRA!$B$3:$AF$376, 31, FALSE)</f>
        <v>57.1</v>
      </c>
      <c r="AJ135" s="188">
        <f>VLOOKUP(A135,DEC2020_RESPONSERATE_COUNTY_TRA!$B$3:$AG$376, 32, FALSE)</f>
        <v>57.7</v>
      </c>
      <c r="AK135" s="188">
        <f>VLOOKUP(A135,DEC2020_RESPONSERATE_COUNTY_TRA!$B$3:$CP$376, 33, FALSE)</f>
        <v>58</v>
      </c>
      <c r="AL135" s="188">
        <f>VLOOKUP(A135,DEC2020_RESPONSERATE_COUNTY_TRA!$B$3:$AR$376,43, FALSE)</f>
        <v>60.2</v>
      </c>
      <c r="AM135" s="188">
        <f>VLOOKUP(A135,DEC2020_RESPONSERATE_COUNTY_TRA!$B$3:$AS$376,44, FALSE)</f>
        <v>60.2</v>
      </c>
      <c r="AN135" s="188">
        <f>VLOOKUP(A135,DEC2020_RESPONSERATE_COUNTY_TRA!$B$3:$AW$376,48, FALSE)</f>
        <v>60.3</v>
      </c>
      <c r="AO135" s="188">
        <f>VLOOKUP(A135,DEC2020_RESPONSERATE_COUNTY_TRA!$B$3:$AX$376,49, FALSE)</f>
        <v>60.4</v>
      </c>
      <c r="AP135" s="188">
        <f>VLOOKUP(A135,DEC2020_RESPONSERATE_COUNTY_TRA!$B$3:$AY$376,49, FALSE)</f>
        <v>60.4</v>
      </c>
      <c r="AQ135" s="188">
        <f>VLOOKUP(A135,DEC2020_RESPONSERATE_COUNTY_TRA!$B$3:$AZ$376,50, FALSE)</f>
        <v>60.5</v>
      </c>
      <c r="AR135" s="188">
        <f>VLOOKUP(A135,DEC2020_RESPONSERATE_COUNTY_TRA!$B$3:$BA$376,51, FALSE)</f>
        <v>60.5</v>
      </c>
      <c r="AS135" s="188">
        <f>VLOOKUP(A135,DEC2020_RESPONSERATE_COUNTY_TRA!$B$3:$BB$376,53, FALSE)</f>
        <v>60.6</v>
      </c>
      <c r="AT135" s="188">
        <f>VLOOKUP(A135,DEC2020_RESPONSERATE_COUNTY_TRA!$B$3:$BC$376,54, FALSE)</f>
        <v>60.6</v>
      </c>
      <c r="AU135" s="188">
        <f>VLOOKUP(A135,DEC2020_RESPONSERATE_COUNTY_TRA!$B$3:$BD$376,55, FALSE)</f>
        <v>60.6</v>
      </c>
      <c r="AV135" s="188">
        <f>VLOOKUP(A135,DEC2020_RESPONSERATE_COUNTY_TRA!$B$3:$BE$376,56, FALSE)</f>
        <v>60.7</v>
      </c>
      <c r="AW135" s="188">
        <f>VLOOKUP(A135,DEC2020_RESPONSERATE_COUNTY_TRA!$B$3:$BF$376,57, FALSE)</f>
        <v>60.7</v>
      </c>
      <c r="AX135" s="188">
        <f>VLOOKUP(A135,DEC2020_RESPONSERATE_COUNTY_TRA!$B$3:$BG$376,58, FALSE)</f>
        <v>60.8</v>
      </c>
      <c r="AY135" s="188">
        <f>VLOOKUP(A135,DEC2020_RESPONSERATE_COUNTY_TRA!$B$3:$BH$376,59, FALSE)</f>
        <v>60.8</v>
      </c>
      <c r="AZ135" s="188">
        <f>VLOOKUP(A135,DEC2020_RESPONSERATE_COUNTY_TRA!$B$3:$BI$376,60, FALSE)</f>
        <v>60.9</v>
      </c>
      <c r="BA135" s="188">
        <f>VLOOKUP(A135,DEC2020_RESPONSERATE_COUNTY_TRA!$B$3:$BJ$376,61, FALSE)</f>
        <v>60.9</v>
      </c>
      <c r="BB135" s="188">
        <f>VLOOKUP(A135,DEC2020_RESPONSERATE_COUNTY_TRA!$B$3:$BK$376,62, FALSE)</f>
        <v>60.9</v>
      </c>
      <c r="BC135" s="188">
        <f>VLOOKUP(A135,DEC2020_RESPONSERATE_COUNTY_TRA!$B$3:$BL$376,63, FALSE)</f>
        <v>60.9</v>
      </c>
      <c r="BD135" s="188">
        <f>VLOOKUP(A135,DEC2020_RESPONSERATE_COUNTY_TRA!$B$3:$BM$376,64, FALSE)</f>
        <v>61</v>
      </c>
      <c r="BE135" s="188">
        <f>VLOOKUP(A135,DEC2020_RESPONSERATE_COUNTY_TRA!$B$3:$BN$376,65, FALSE)</f>
        <v>61</v>
      </c>
      <c r="BF135" s="188">
        <f>VLOOKUP(A135,DEC2020_RESPONSERATE_COUNTY_TRA!$B$3:$BO$376,66, FALSE)</f>
        <v>61</v>
      </c>
      <c r="BG135" s="188">
        <f>VLOOKUP(A135,DEC2020_RESPONSERATE_COUNTY_TRA!$B$3:$BP$376,67, FALSE)</f>
        <v>61</v>
      </c>
      <c r="BH135" s="188">
        <f>VLOOKUP(A135,DEC2020_RESPONSERATE_COUNTY_TRA!$B$3:$BQ$376,68, FALSE)</f>
        <v>61</v>
      </c>
      <c r="BI135" s="188">
        <f>VLOOKUP(A135,DEC2020_RESPONSERATE_COUNTY_TRA!$B$3:$BR$376,69, FALSE)</f>
        <v>61</v>
      </c>
      <c r="BJ135" s="188">
        <f>VLOOKUP(A135,DEC2020_RESPONSERATE_COUNTY_TRA!$B$3:$BS$376,70, FALSE)</f>
        <v>61</v>
      </c>
      <c r="BK135" s="188">
        <f>VLOOKUP(A135,DEC2020_RESPONSERATE_COUNTY_TRA!$B$3:$BT$376,71, FALSE)</f>
        <v>61</v>
      </c>
      <c r="BL135" s="188">
        <f>VLOOKUP(A135,DEC2020_RESPONSERATE_COUNTY_TRA!$B$3:$BU$377,72, FALSE)</f>
        <v>61.1</v>
      </c>
      <c r="BM135" s="188">
        <f>VLOOKUP(A135,DEC2020_RESPONSERATE_COUNTY_TRA!$B$3:$BV$377,73, FALSE)</f>
        <v>61.2</v>
      </c>
      <c r="BN135" s="188">
        <f>VLOOKUP(A135,DEC2020_RESPONSERATE_COUNTY_TRA!$B$3:$BW$377,74, FALSE)</f>
        <v>61.2</v>
      </c>
      <c r="BO135" s="188">
        <f>VLOOKUP(A135,DEC2020_RESPONSERATE_COUNTY_TRA!$B$3:$BX$377,75, FALSE)</f>
        <v>61.3</v>
      </c>
      <c r="BP135" s="188">
        <f>VLOOKUP(A135,DEC2020_RESPONSERATE_COUNTY_TRA!$B$3:$BY$377,76, FALSE)</f>
        <v>61.3</v>
      </c>
      <c r="BQ135" s="188">
        <f>VLOOKUP(A135,DEC2020_RESPONSERATE_COUNTY_TRA!$B$3:$BZ$377,77, FALSE)</f>
        <v>61.3</v>
      </c>
      <c r="BR135" s="188">
        <f>VLOOKUP(A135,DEC2020_RESPONSERATE_COUNTY_TRA!$B$3:$CA$377,78, FALSE)</f>
        <v>61.3</v>
      </c>
      <c r="BS135" s="188">
        <f>VLOOKUP(A135,DEC2020_RESPONSERATE_COUNTY_TRA!$B$3:$CB$377,79, FALSE)</f>
        <v>61.3</v>
      </c>
      <c r="BT135" s="188">
        <f>VLOOKUP(A135,DEC2020_RESPONSERATE_COUNTY_TRA!$B$3:$CC$377,80, FALSE)</f>
        <v>61.3</v>
      </c>
      <c r="BU135" s="188">
        <f>VLOOKUP(A135,DEC2020_RESPONSERATE_COUNTY_TRA!$B$3:$CD$377,81, FALSE)</f>
        <v>61.3</v>
      </c>
      <c r="BV135" s="188">
        <f>VLOOKUP(A135,DEC2020_RESPONSERATE_COUNTY_TRA!$B$3:$CE$377,82, FALSE)</f>
        <v>61.4</v>
      </c>
      <c r="BW135" s="188">
        <f>VLOOKUP(A135,DEC2020_RESPONSERATE_COUNTY_TRA!$B$3:$CF$377,83, FALSE)</f>
        <v>61.5</v>
      </c>
      <c r="BX135" s="188">
        <f>VLOOKUP(A135,DEC2020_RESPONSERATE_COUNTY_TRA!$B$3:$CG$377,84, FALSE)</f>
        <v>61.5</v>
      </c>
      <c r="BY135" s="188">
        <f>VLOOKUP(A135,DEC2020_RESPONSERATE_COUNTY_TRA!$B$3:$CH$377,85, FALSE)</f>
        <v>61.5</v>
      </c>
      <c r="BZ135" s="188">
        <f>VLOOKUP(A135,DEC2020_RESPONSERATE_COUNTY_TRA!$B$3:$CI$377,85, FALSE)</f>
        <v>61.5</v>
      </c>
      <c r="CA135" s="188">
        <f>VLOOKUP(A135,DEC2020_RESPONSERATE_COUNTY_TRA!$B$3:$CJ$377,86, FALSE)</f>
        <v>61.9</v>
      </c>
      <c r="CB135" s="188">
        <f>VLOOKUP(A135,DEC2020_RESPONSERATE_COUNTY_TRA!$B$3:$CK$377,87, FALSE)</f>
        <v>61.9</v>
      </c>
      <c r="CC135" s="188">
        <f t="shared" si="6"/>
        <v>0</v>
      </c>
      <c r="CD135" s="41">
        <f t="shared" si="7"/>
        <v>5</v>
      </c>
    </row>
    <row r="136" spans="1:83" ht="28.8" x14ac:dyDescent="0.3">
      <c r="A136" s="16" t="s">
        <v>597</v>
      </c>
      <c r="B136" s="16">
        <v>30031001200</v>
      </c>
      <c r="C136" s="17" t="s">
        <v>1177</v>
      </c>
      <c r="D136" s="17" t="s">
        <v>1295</v>
      </c>
      <c r="E136" s="17"/>
      <c r="F136" s="95">
        <v>2396</v>
      </c>
      <c r="G136" s="103">
        <v>7.7209302325581389E-2</v>
      </c>
      <c r="H136" s="205">
        <v>1.715592832634388E-2</v>
      </c>
      <c r="I136" s="193">
        <v>40.299999999999997</v>
      </c>
      <c r="J136" s="18">
        <v>2.8</v>
      </c>
      <c r="K136" s="18">
        <f t="shared" si="8"/>
        <v>97.2</v>
      </c>
      <c r="L136" s="19">
        <f>VLOOKUP(A136,DEC2020_RESPONSERATE_COUNTY_TRA!$B$3:$I$376, 8, FALSE)</f>
        <v>26.3</v>
      </c>
      <c r="M136" s="19">
        <f>VLOOKUP(A136,DEC2020_RESPONSERATE_COUNTY_TRA!$B$3:$J$376, 9, FALSE)</f>
        <v>27.9</v>
      </c>
      <c r="N136" s="19">
        <f>VLOOKUP(A136,DEC2020_RESPONSERATE_COUNTY_TRA!$B$3:$K$376, 10, FALSE)</f>
        <v>29.8</v>
      </c>
      <c r="O136" s="19">
        <f>VLOOKUP(A136,DEC2020_RESPONSERATE_COUNTY_TRA!$B$3:$L$376, 11, FALSE)</f>
        <v>32.9</v>
      </c>
      <c r="P136" s="19">
        <f>VLOOKUP(A136,DEC2020_RESPONSERATE_COUNTY_TRA!$B$3:$M$376, 12, FALSE)</f>
        <v>37.299999999999997</v>
      </c>
      <c r="Q136" s="19">
        <f>VLOOKUP(A136,DEC2020_RESPONSERATE_COUNTY_TRA!$B$3:$N$376, 13, FALSE)</f>
        <v>38.1</v>
      </c>
      <c r="R136" s="19">
        <f>VLOOKUP(A136,DEC2020_RESPONSERATE_COUNTY_TRA!$B$3:$O$376, 14, FALSE)</f>
        <v>39.200000000000003</v>
      </c>
      <c r="S136" s="19">
        <f>VLOOKUP(A136,DEC2020_RESPONSERATE_COUNTY_TRA!$B$3:$P$376, 15, FALSE)</f>
        <v>40.200000000000003</v>
      </c>
      <c r="T136" s="19">
        <f>VLOOKUP(A136,DEC2020_RESPONSERATE_COUNTY_TRA!$B$3:$Q$376, 16, FALSE)</f>
        <v>40.700000000000003</v>
      </c>
      <c r="U136" s="19">
        <f>VLOOKUP(A136,DEC2020_RESPONSERATE_COUNTY_TRA!$B$3:$R$376, 17, FALSE)</f>
        <v>42</v>
      </c>
      <c r="V136" s="19">
        <f>VLOOKUP(A136,DEC2020_RESPONSERATE_COUNTY_TRA!$B$3:$S$376, 18, FALSE)</f>
        <v>42.3</v>
      </c>
      <c r="W136" s="19">
        <f>VLOOKUP(A136,DEC2020_RESPONSERATE_COUNTY_TRA!$B$3:$T$376, 19, FALSE)</f>
        <v>43</v>
      </c>
      <c r="X136" s="19">
        <f>VLOOKUP(A136,DEC2020_RESPONSERATE_COUNTY_TRA!$B$3:$U$376, 20, FALSE)</f>
        <v>43.5</v>
      </c>
      <c r="Y136" s="19">
        <f>VLOOKUP(A136,DEC2020_RESPONSERATE_COUNTY_TRA!$B$3:$V$376, 21, FALSE)</f>
        <v>44</v>
      </c>
      <c r="Z136" s="19">
        <f>VLOOKUP(A136,DEC2020_RESPONSERATE_COUNTY_TRA!$B$3:$W$376, 22, FALSE)</f>
        <v>44.4</v>
      </c>
      <c r="AA136" s="19">
        <f>VLOOKUP(A136,DEC2020_RESPONSERATE_COUNTY_TRA!$B$3:$X$376, 23, FALSE)</f>
        <v>44.6</v>
      </c>
      <c r="AB136" s="19">
        <f>VLOOKUP(A136,DEC2020_RESPONSERATE_COUNTY_TRA!$B$3:$Y$376, 24, FALSE)</f>
        <v>44.8</v>
      </c>
      <c r="AC136" s="19">
        <f>VLOOKUP(A136,DEC2020_RESPONSERATE_COUNTY_TRA!$B$3:$Z$376, 25, FALSE)</f>
        <v>46.4</v>
      </c>
      <c r="AD136" s="19">
        <f>VLOOKUP(A136,DEC2020_RESPONSERATE_COUNTY_TRA!$B$3:$AC$376, 26, FALSE)</f>
        <v>46.7</v>
      </c>
      <c r="AE136" s="19">
        <f>VLOOKUP(A136,DEC2020_RESPONSERATE_COUNTY_TRA!$B$3:$AD$376, 27, FALSE)</f>
        <v>47</v>
      </c>
      <c r="AF136" s="19">
        <f>VLOOKUP(A136,DEC2020_RESPONSERATE_COUNTY_TRA!$B$3:$AE$376, 28, FALSE)</f>
        <v>48.3</v>
      </c>
      <c r="AG136" s="19">
        <f>VLOOKUP(A136,DEC2020_RESPONSERATE_COUNTY_TRA!$B$3:$AF$376, 29, FALSE)</f>
        <v>50.8</v>
      </c>
      <c r="AH136" s="19">
        <f>VLOOKUP(A136,DEC2020_RESPONSERATE_COUNTY_TRA!$B$3:$AG$376, 30, FALSE)</f>
        <v>51.2</v>
      </c>
      <c r="AI136" s="19">
        <f>VLOOKUP(A136,DEC2020_RESPONSERATE_COUNTY_TRA!$B$3:$AF$376, 31, FALSE)</f>
        <v>51.5</v>
      </c>
      <c r="AJ136" s="19">
        <f>VLOOKUP(A136,DEC2020_RESPONSERATE_COUNTY_TRA!$B$3:$AG$376, 32, FALSE)</f>
        <v>52.2</v>
      </c>
      <c r="AK136" s="19">
        <f>VLOOKUP(A136,DEC2020_RESPONSERATE_COUNTY_TRA!$B$3:$CP$376, 33, FALSE)</f>
        <v>52.7</v>
      </c>
      <c r="AL136" s="19">
        <f>VLOOKUP(A136,DEC2020_RESPONSERATE_COUNTY_TRA!$B$3:$AR$376,43, FALSE)</f>
        <v>55.1</v>
      </c>
      <c r="AM136" s="19">
        <f>VLOOKUP(A136,DEC2020_RESPONSERATE_COUNTY_TRA!$B$3:$AS$376,44, FALSE)</f>
        <v>55.1</v>
      </c>
      <c r="AN136" s="19">
        <f>VLOOKUP(A136,DEC2020_RESPONSERATE_COUNTY_TRA!$B$3:$AW$376,48, FALSE)</f>
        <v>55.8</v>
      </c>
      <c r="AO136" s="19">
        <f>VLOOKUP(A136,DEC2020_RESPONSERATE_COUNTY_TRA!$B$3:$AX$376,49, FALSE)</f>
        <v>55.8</v>
      </c>
      <c r="AP136" s="19">
        <f>VLOOKUP(A136,DEC2020_RESPONSERATE_COUNTY_TRA!$B$3:$AY$376,49, FALSE)</f>
        <v>55.8</v>
      </c>
      <c r="AQ136" s="19">
        <f>VLOOKUP(A136,DEC2020_RESPONSERATE_COUNTY_TRA!$B$3:$AZ$376,50, FALSE)</f>
        <v>55.8</v>
      </c>
      <c r="AR136" s="19">
        <f>VLOOKUP(A136,DEC2020_RESPONSERATE_COUNTY_TRA!$B$3:$BA$376,51, FALSE)</f>
        <v>55.8</v>
      </c>
      <c r="AS136" s="19">
        <f>VLOOKUP(A136,DEC2020_RESPONSERATE_COUNTY_TRA!$B$3:$BB$376,53, FALSE)</f>
        <v>56.1</v>
      </c>
      <c r="AT136" s="19">
        <f>VLOOKUP(A136,DEC2020_RESPONSERATE_COUNTY_TRA!$B$3:$BC$376,54, FALSE)</f>
        <v>56.2</v>
      </c>
      <c r="AU136" s="19">
        <f>VLOOKUP(A136,DEC2020_RESPONSERATE_COUNTY_TRA!$B$3:$BD$376,55, FALSE)</f>
        <v>56.2</v>
      </c>
      <c r="AV136" s="19">
        <f>VLOOKUP(A136,DEC2020_RESPONSERATE_COUNTY_TRA!$B$3:$BE$376,56, FALSE)</f>
        <v>56.2</v>
      </c>
      <c r="AW136" s="19">
        <f>VLOOKUP(A136,DEC2020_RESPONSERATE_COUNTY_TRA!$B$3:$BF$376,57, FALSE)</f>
        <v>56.2</v>
      </c>
      <c r="AX136" s="19">
        <f>VLOOKUP(A136,DEC2020_RESPONSERATE_COUNTY_TRA!$B$3:$BG$376,58, FALSE)</f>
        <v>57.7</v>
      </c>
      <c r="AY136" s="19">
        <f>VLOOKUP(A136,DEC2020_RESPONSERATE_COUNTY_TRA!$B$3:$BH$376,59, FALSE)</f>
        <v>57.8</v>
      </c>
      <c r="AZ136" s="19">
        <f>VLOOKUP(A136,DEC2020_RESPONSERATE_COUNTY_TRA!$B$3:$BI$376,60, FALSE)</f>
        <v>57.9</v>
      </c>
      <c r="BA136" s="19">
        <f>VLOOKUP(A136,DEC2020_RESPONSERATE_COUNTY_TRA!$B$3:$BJ$376,61, FALSE)</f>
        <v>58</v>
      </c>
      <c r="BB136" s="19">
        <f>VLOOKUP(A136,DEC2020_RESPONSERATE_COUNTY_TRA!$B$3:$BK$376,62, FALSE)</f>
        <v>58.1</v>
      </c>
      <c r="BC136" s="19">
        <f>VLOOKUP(A136,DEC2020_RESPONSERATE_COUNTY_TRA!$B$3:$BL$376,63, FALSE)</f>
        <v>58.2</v>
      </c>
      <c r="BD136" s="19">
        <f>VLOOKUP(A136,DEC2020_RESPONSERATE_COUNTY_TRA!$B$3:$BM$376,64, FALSE)</f>
        <v>58.2</v>
      </c>
      <c r="BE136" s="19">
        <f>VLOOKUP(A136,DEC2020_RESPONSERATE_COUNTY_TRA!$B$3:$BN$376,65, FALSE)</f>
        <v>58.2</v>
      </c>
      <c r="BF136" s="19">
        <f>VLOOKUP(A136,DEC2020_RESPONSERATE_COUNTY_TRA!$B$3:$BO$376,66, FALSE)</f>
        <v>58.2</v>
      </c>
      <c r="BG136" s="19">
        <f>VLOOKUP(A136,DEC2020_RESPONSERATE_COUNTY_TRA!$B$3:$BP$376,67, FALSE)</f>
        <v>58.3</v>
      </c>
      <c r="BH136" s="19">
        <f>VLOOKUP(A136,DEC2020_RESPONSERATE_COUNTY_TRA!$B$3:$BQ$376,68, FALSE)</f>
        <v>58.3</v>
      </c>
      <c r="BI136" s="19">
        <f>VLOOKUP(A136,DEC2020_RESPONSERATE_COUNTY_TRA!$B$3:$BR$376,69, FALSE)</f>
        <v>58.3</v>
      </c>
      <c r="BJ136" s="19">
        <f>VLOOKUP(A136,DEC2020_RESPONSERATE_COUNTY_TRA!$B$3:$BS$376,70, FALSE)</f>
        <v>58.4</v>
      </c>
      <c r="BK136" s="19">
        <f>VLOOKUP(A136,DEC2020_RESPONSERATE_COUNTY_TRA!$B$3:$BT$376,71, FALSE)</f>
        <v>58.5</v>
      </c>
      <c r="BL136" s="19">
        <f>VLOOKUP(A136,DEC2020_RESPONSERATE_COUNTY_TRA!$B$3:$BU$377,72, FALSE)</f>
        <v>58.6</v>
      </c>
      <c r="BM136" s="19">
        <f>VLOOKUP(A136,DEC2020_RESPONSERATE_COUNTY_TRA!$B$3:$BV$377,73, FALSE)</f>
        <v>58.6</v>
      </c>
      <c r="BN136" s="19">
        <f>VLOOKUP(A136,DEC2020_RESPONSERATE_COUNTY_TRA!$B$3:$BW$377,74, FALSE)</f>
        <v>58.6</v>
      </c>
      <c r="BO136" s="19">
        <f>VLOOKUP(A136,DEC2020_RESPONSERATE_COUNTY_TRA!$B$3:$BX$377,75, FALSE)</f>
        <v>58.6</v>
      </c>
      <c r="BP136" s="19">
        <f>VLOOKUP(A136,DEC2020_RESPONSERATE_COUNTY_TRA!$B$3:$BY$377,76, FALSE)</f>
        <v>58.7</v>
      </c>
      <c r="BQ136" s="19">
        <f>VLOOKUP(A136,DEC2020_RESPONSERATE_COUNTY_TRA!$B$3:$BZ$377,77, FALSE)</f>
        <v>58.7</v>
      </c>
      <c r="BR136" s="19">
        <f>VLOOKUP(A136,DEC2020_RESPONSERATE_COUNTY_TRA!$B$3:$CA$377,78, FALSE)</f>
        <v>58.7</v>
      </c>
      <c r="BS136" s="19">
        <f>VLOOKUP(A136,DEC2020_RESPONSERATE_COUNTY_TRA!$B$3:$CB$377,79, FALSE)</f>
        <v>58.7</v>
      </c>
      <c r="BT136" s="19">
        <f>VLOOKUP(A136,DEC2020_RESPONSERATE_COUNTY_TRA!$B$3:$CC$377,80, FALSE)</f>
        <v>58.7</v>
      </c>
      <c r="BU136" s="19">
        <f>VLOOKUP(A136,DEC2020_RESPONSERATE_COUNTY_TRA!$B$3:$CD$377,81, FALSE)</f>
        <v>58.8</v>
      </c>
      <c r="BV136" s="19">
        <f>VLOOKUP(A136,DEC2020_RESPONSERATE_COUNTY_TRA!$B$3:$CE$377,82, FALSE)</f>
        <v>58.9</v>
      </c>
      <c r="BW136" s="19">
        <f>VLOOKUP(A136,DEC2020_RESPONSERATE_COUNTY_TRA!$B$3:$CF$377,83, FALSE)</f>
        <v>59</v>
      </c>
      <c r="BX136" s="19">
        <f>VLOOKUP(A136,DEC2020_RESPONSERATE_COUNTY_TRA!$B$3:$CG$377,84, FALSE)</f>
        <v>59</v>
      </c>
      <c r="BY136" s="19">
        <f>VLOOKUP(A136,DEC2020_RESPONSERATE_COUNTY_TRA!$B$3:$CH$377,85, FALSE)</f>
        <v>59</v>
      </c>
      <c r="BZ136" s="19">
        <f>VLOOKUP(A136,DEC2020_RESPONSERATE_COUNTY_TRA!$B$3:$CI$377,85, FALSE)</f>
        <v>59</v>
      </c>
      <c r="CA136" s="19">
        <f>VLOOKUP(A136,DEC2020_RESPONSERATE_COUNTY_TRA!$B$3:$CJ$377,86, FALSE)</f>
        <v>59.2</v>
      </c>
      <c r="CB136" s="19">
        <f>VLOOKUP(A136,DEC2020_RESPONSERATE_COUNTY_TRA!$B$3:$CK$377,87, FALSE)</f>
        <v>59.3</v>
      </c>
      <c r="CC136" s="19">
        <f t="shared" si="6"/>
        <v>0</v>
      </c>
      <c r="CD136" s="41">
        <f t="shared" si="7"/>
        <v>4</v>
      </c>
    </row>
    <row r="137" spans="1:83" ht="43.2" x14ac:dyDescent="0.3">
      <c r="A137" s="5" t="s">
        <v>599</v>
      </c>
      <c r="B137" s="5">
        <v>30031001500</v>
      </c>
      <c r="C137" s="181" t="s">
        <v>1176</v>
      </c>
      <c r="D137" s="190" t="s">
        <v>1299</v>
      </c>
      <c r="F137" s="94">
        <v>1727</v>
      </c>
      <c r="G137" s="102">
        <v>0.39348943460879499</v>
      </c>
      <c r="H137" s="204">
        <v>8.1967213114754103E-3</v>
      </c>
      <c r="I137" s="192">
        <v>47</v>
      </c>
      <c r="J137" s="47">
        <v>82.3</v>
      </c>
      <c r="K137" s="11">
        <f t="shared" si="8"/>
        <v>17.700000000000003</v>
      </c>
      <c r="L137">
        <f>VLOOKUP(A137,DEC2020_RESPONSERATE_COUNTY_TRA!$B$3:$I$376, 8, FALSE)</f>
        <v>4</v>
      </c>
      <c r="M137">
        <f>VLOOKUP(A137,DEC2020_RESPONSERATE_COUNTY_TRA!$B$3:$J$376, 9, FALSE)</f>
        <v>4.5999999999999996</v>
      </c>
      <c r="N137">
        <f>VLOOKUP(A137,DEC2020_RESPONSERATE_COUNTY_TRA!$B$3:$K$376, 10, FALSE)</f>
        <v>5.5</v>
      </c>
      <c r="O137">
        <f>VLOOKUP(A137,DEC2020_RESPONSERATE_COUNTY_TRA!$B$3:$L$376, 11, FALSE)</f>
        <v>6.1</v>
      </c>
      <c r="P137">
        <f>VLOOKUP(A137,DEC2020_RESPONSERATE_COUNTY_TRA!$B$3:$M$376, 12, FALSE)</f>
        <v>7.9</v>
      </c>
      <c r="Q137" s="61">
        <f>VLOOKUP(A137,DEC2020_RESPONSERATE_COUNTY_TRA!$B$3:$N$376, 13, FALSE)</f>
        <v>8.4</v>
      </c>
      <c r="R137">
        <f>VLOOKUP(A137,DEC2020_RESPONSERATE_COUNTY_TRA!$B$3:$O$376, 14, FALSE)</f>
        <v>8.8000000000000007</v>
      </c>
      <c r="S137">
        <f>VLOOKUP(A137,DEC2020_RESPONSERATE_COUNTY_TRA!$B$3:$P$376, 15, FALSE)</f>
        <v>9.1999999999999993</v>
      </c>
      <c r="T137">
        <f>VLOOKUP(A137,DEC2020_RESPONSERATE_COUNTY_TRA!$B$3:$Q$376, 16, FALSE)</f>
        <v>9.6</v>
      </c>
      <c r="U137" s="61">
        <f>VLOOKUP(A137,DEC2020_RESPONSERATE_COUNTY_TRA!$B$3:$R$376, 17, FALSE)</f>
        <v>10.4</v>
      </c>
      <c r="V137" s="61">
        <f>VLOOKUP(A137,DEC2020_RESPONSERATE_COUNTY_TRA!$B$3:$S$376, 18, FALSE)</f>
        <v>10.5</v>
      </c>
      <c r="W137" s="61">
        <f>VLOOKUP(A137,DEC2020_RESPONSERATE_COUNTY_TRA!$B$3:$T$376, 19, FALSE)</f>
        <v>10.6</v>
      </c>
      <c r="X137" s="61">
        <f>VLOOKUP(A137,DEC2020_RESPONSERATE_COUNTY_TRA!$B$3:$U$376, 20, FALSE)</f>
        <v>10.7</v>
      </c>
      <c r="Y137" s="61">
        <f>VLOOKUP(A137,DEC2020_RESPONSERATE_COUNTY_TRA!$B$3:$V$376, 21, FALSE)</f>
        <v>11.3</v>
      </c>
      <c r="Z137" s="61">
        <f>VLOOKUP(A137,DEC2020_RESPONSERATE_COUNTY_TRA!$B$3:$W$376, 22, FALSE)</f>
        <v>11.5</v>
      </c>
      <c r="AA137" s="61">
        <f>VLOOKUP(A137,DEC2020_RESPONSERATE_COUNTY_TRA!$B$3:$X$376, 23, FALSE)</f>
        <v>11.5</v>
      </c>
      <c r="AB137" s="61">
        <f>VLOOKUP(A137,DEC2020_RESPONSERATE_COUNTY_TRA!$B$3:$Y$376, 24, FALSE)</f>
        <v>11.6</v>
      </c>
      <c r="AC137" s="61">
        <f>VLOOKUP(A137,DEC2020_RESPONSERATE_COUNTY_TRA!$B$3:$Z$376, 25, FALSE)</f>
        <v>11.9</v>
      </c>
      <c r="AD137" s="61">
        <f>VLOOKUP(A137,DEC2020_RESPONSERATE_COUNTY_TRA!$B$3:$AC$376, 26, FALSE)</f>
        <v>11.9</v>
      </c>
      <c r="AE137" s="188">
        <f>VLOOKUP(A137,DEC2020_RESPONSERATE_COUNTY_TRA!$B$3:$AD$376, 27, FALSE)</f>
        <v>12.1</v>
      </c>
      <c r="AF137" s="188">
        <f>VLOOKUP(A137,DEC2020_RESPONSERATE_COUNTY_TRA!$B$3:$AE$376, 28, FALSE)</f>
        <v>12.4</v>
      </c>
      <c r="AG137" s="188">
        <f>VLOOKUP(A137,DEC2020_RESPONSERATE_COUNTY_TRA!$B$3:$AF$376, 29, FALSE)</f>
        <v>12.5</v>
      </c>
      <c r="AH137" s="188">
        <f>VLOOKUP(A137,DEC2020_RESPONSERATE_COUNTY_TRA!$B$3:$AG$376, 30, FALSE)</f>
        <v>12.5</v>
      </c>
      <c r="AI137" s="188">
        <f>VLOOKUP(A137,DEC2020_RESPONSERATE_COUNTY_TRA!$B$3:$AF$376, 31, FALSE)</f>
        <v>12.6</v>
      </c>
      <c r="AJ137" s="188">
        <f>VLOOKUP(A137,DEC2020_RESPONSERATE_COUNTY_TRA!$B$3:$AG$376, 32, FALSE)</f>
        <v>12.6</v>
      </c>
      <c r="AK137" s="188">
        <f>VLOOKUP(A137,DEC2020_RESPONSERATE_COUNTY_TRA!$B$3:$CP$376, 33, FALSE)</f>
        <v>12.6</v>
      </c>
      <c r="AL137" s="188">
        <f>VLOOKUP(A137,DEC2020_RESPONSERATE_COUNTY_TRA!$B$3:$AR$376,43, FALSE)</f>
        <v>13.2</v>
      </c>
      <c r="AM137" s="188">
        <f>VLOOKUP(A137,DEC2020_RESPONSERATE_COUNTY_TRA!$B$3:$AS$376,44, FALSE)</f>
        <v>13.2</v>
      </c>
      <c r="AN137" s="188">
        <f>VLOOKUP(A137,DEC2020_RESPONSERATE_COUNTY_TRA!$B$3:$AW$376,48, FALSE)</f>
        <v>13.3</v>
      </c>
      <c r="AO137" s="188">
        <f>VLOOKUP(A137,DEC2020_RESPONSERATE_COUNTY_TRA!$B$3:$AX$376,49, FALSE)</f>
        <v>13.3</v>
      </c>
      <c r="AP137" s="188">
        <f>VLOOKUP(A137,DEC2020_RESPONSERATE_COUNTY_TRA!$B$3:$AY$376,49, FALSE)</f>
        <v>13.3</v>
      </c>
      <c r="AQ137" s="188">
        <f>VLOOKUP(A137,DEC2020_RESPONSERATE_COUNTY_TRA!$B$3:$AZ$376,50, FALSE)</f>
        <v>13.3</v>
      </c>
      <c r="AR137" s="188">
        <f>VLOOKUP(A137,DEC2020_RESPONSERATE_COUNTY_TRA!$B$3:$BA$376,51, FALSE)</f>
        <v>13.3</v>
      </c>
      <c r="AS137" s="188">
        <f>VLOOKUP(A137,DEC2020_RESPONSERATE_COUNTY_TRA!$B$3:$BB$376,53, FALSE)</f>
        <v>13.3</v>
      </c>
      <c r="AT137" s="188">
        <f>VLOOKUP(A137,DEC2020_RESPONSERATE_COUNTY_TRA!$B$3:$BC$376,54, FALSE)</f>
        <v>13.3</v>
      </c>
      <c r="AU137" s="188">
        <f>VLOOKUP(A137,DEC2020_RESPONSERATE_COUNTY_TRA!$B$3:$BD$376,55, FALSE)</f>
        <v>13.3</v>
      </c>
      <c r="AV137" s="188">
        <f>VLOOKUP(A137,DEC2020_RESPONSERATE_COUNTY_TRA!$B$3:$BE$376,56, FALSE)</f>
        <v>13.3</v>
      </c>
      <c r="AW137" s="188">
        <f>VLOOKUP(A137,DEC2020_RESPONSERATE_COUNTY_TRA!$B$3:$BF$376,57, FALSE)</f>
        <v>13.3</v>
      </c>
      <c r="AX137" s="188">
        <f>VLOOKUP(A137,DEC2020_RESPONSERATE_COUNTY_TRA!$B$3:$BG$376,58, FALSE)</f>
        <v>21.6</v>
      </c>
      <c r="AY137" s="188">
        <f>VLOOKUP(A137,DEC2020_RESPONSERATE_COUNTY_TRA!$B$3:$BH$376,59, FALSE)</f>
        <v>21.7</v>
      </c>
      <c r="AZ137" s="188">
        <f>VLOOKUP(A137,DEC2020_RESPONSERATE_COUNTY_TRA!$B$3:$BI$376,60, FALSE)</f>
        <v>21.8</v>
      </c>
      <c r="BA137" s="188">
        <f>VLOOKUP(A137,DEC2020_RESPONSERATE_COUNTY_TRA!$B$3:$BJ$376,61, FALSE)</f>
        <v>21.9</v>
      </c>
      <c r="BB137" s="188">
        <f>VLOOKUP(A137,DEC2020_RESPONSERATE_COUNTY_TRA!$B$3:$BK$376,62, FALSE)</f>
        <v>21.9</v>
      </c>
      <c r="BC137" s="188">
        <f>VLOOKUP(A137,DEC2020_RESPONSERATE_COUNTY_TRA!$B$3:$BL$376,63, FALSE)</f>
        <v>22</v>
      </c>
      <c r="BD137" s="188">
        <f>VLOOKUP(A137,DEC2020_RESPONSERATE_COUNTY_TRA!$B$3:$BM$376,64, FALSE)</f>
        <v>22</v>
      </c>
      <c r="BE137" s="188">
        <f>VLOOKUP(A137,DEC2020_RESPONSERATE_COUNTY_TRA!$B$3:$BN$376,65, FALSE)</f>
        <v>22.1</v>
      </c>
      <c r="BF137" s="188">
        <f>VLOOKUP(A137,DEC2020_RESPONSERATE_COUNTY_TRA!$B$3:$BO$376,66, FALSE)</f>
        <v>22.2</v>
      </c>
      <c r="BG137" s="188">
        <f>VLOOKUP(A137,DEC2020_RESPONSERATE_COUNTY_TRA!$B$3:$BP$376,67, FALSE)</f>
        <v>22.2</v>
      </c>
      <c r="BH137" s="188">
        <f>VLOOKUP(A137,DEC2020_RESPONSERATE_COUNTY_TRA!$B$3:$BQ$376,68, FALSE)</f>
        <v>22.2</v>
      </c>
      <c r="BI137" s="188">
        <f>VLOOKUP(A137,DEC2020_RESPONSERATE_COUNTY_TRA!$B$3:$BR$376,69, FALSE)</f>
        <v>22.2</v>
      </c>
      <c r="BJ137" s="188">
        <f>VLOOKUP(A137,DEC2020_RESPONSERATE_COUNTY_TRA!$B$3:$BS$376,70, FALSE)</f>
        <v>22.3</v>
      </c>
      <c r="BK137" s="188">
        <f>VLOOKUP(A137,DEC2020_RESPONSERATE_COUNTY_TRA!$B$3:$BT$376,71, FALSE)</f>
        <v>22.4</v>
      </c>
      <c r="BL137" s="188">
        <f>VLOOKUP(A137,DEC2020_RESPONSERATE_COUNTY_TRA!$B$3:$BU$377,72, FALSE)</f>
        <v>22.5</v>
      </c>
      <c r="BM137" s="188">
        <f>VLOOKUP(A137,DEC2020_RESPONSERATE_COUNTY_TRA!$B$3:$BV$377,73, FALSE)</f>
        <v>22.5</v>
      </c>
      <c r="BN137" s="188">
        <f>VLOOKUP(A137,DEC2020_RESPONSERATE_COUNTY_TRA!$B$3:$BW$377,74, FALSE)</f>
        <v>22.5</v>
      </c>
      <c r="BO137" s="188">
        <f>VLOOKUP(A137,DEC2020_RESPONSERATE_COUNTY_TRA!$B$3:$BX$377,75, FALSE)</f>
        <v>22.5</v>
      </c>
      <c r="BP137" s="188">
        <f>VLOOKUP(A137,DEC2020_RESPONSERATE_COUNTY_TRA!$B$3:$BY$377,76, FALSE)</f>
        <v>22.5</v>
      </c>
      <c r="BQ137" s="188">
        <f>VLOOKUP(A137,DEC2020_RESPONSERATE_COUNTY_TRA!$B$3:$BZ$377,77, FALSE)</f>
        <v>22.5</v>
      </c>
      <c r="BR137" s="188">
        <f>VLOOKUP(A137,DEC2020_RESPONSERATE_COUNTY_TRA!$B$3:$CA$377,78, FALSE)</f>
        <v>22.6</v>
      </c>
      <c r="BS137" s="188">
        <f>VLOOKUP(A137,DEC2020_RESPONSERATE_COUNTY_TRA!$B$3:$CB$377,79, FALSE)</f>
        <v>22.6</v>
      </c>
      <c r="BT137" s="188">
        <f>VLOOKUP(A137,DEC2020_RESPONSERATE_COUNTY_TRA!$B$3:$CC$377,80, FALSE)</f>
        <v>22.6</v>
      </c>
      <c r="BU137" s="188">
        <f>VLOOKUP(A137,DEC2020_RESPONSERATE_COUNTY_TRA!$B$3:$CD$377,81, FALSE)</f>
        <v>22.6</v>
      </c>
      <c r="BV137" s="188">
        <f>VLOOKUP(A137,DEC2020_RESPONSERATE_COUNTY_TRA!$B$3:$CE$377,82, FALSE)</f>
        <v>22.6</v>
      </c>
      <c r="BW137" s="188">
        <f>VLOOKUP(A137,DEC2020_RESPONSERATE_COUNTY_TRA!$B$3:$CF$377,83, FALSE)</f>
        <v>22.9</v>
      </c>
      <c r="BX137" s="188">
        <f>VLOOKUP(A137,DEC2020_RESPONSERATE_COUNTY_TRA!$B$3:$CG$377,84, FALSE)</f>
        <v>22.9</v>
      </c>
      <c r="BY137" s="188">
        <f>VLOOKUP(A137,DEC2020_RESPONSERATE_COUNTY_TRA!$B$3:$CH$377,85, FALSE)</f>
        <v>22.9</v>
      </c>
      <c r="BZ137" s="188">
        <f>VLOOKUP(A137,DEC2020_RESPONSERATE_COUNTY_TRA!$B$3:$CI$377,85, FALSE)</f>
        <v>22.9</v>
      </c>
      <c r="CA137" s="188">
        <f>VLOOKUP(A137,DEC2020_RESPONSERATE_COUNTY_TRA!$B$3:$CJ$377,86, FALSE)</f>
        <v>23</v>
      </c>
      <c r="CB137" s="188">
        <f>VLOOKUP(A137,DEC2020_RESPONSERATE_COUNTY_TRA!$B$3:$CK$377,87, FALSE)</f>
        <v>23</v>
      </c>
      <c r="CC137" s="188">
        <f t="shared" si="6"/>
        <v>0</v>
      </c>
      <c r="CD137" s="41">
        <f t="shared" si="7"/>
        <v>2</v>
      </c>
    </row>
    <row r="138" spans="1:83" ht="43.2" x14ac:dyDescent="0.3">
      <c r="A138" s="16" t="s">
        <v>307</v>
      </c>
      <c r="B138" s="16">
        <v>30031001600</v>
      </c>
      <c r="C138" s="17" t="s">
        <v>1178</v>
      </c>
      <c r="D138" s="17" t="s">
        <v>1300</v>
      </c>
      <c r="E138" s="17"/>
      <c r="F138" s="95">
        <v>2409</v>
      </c>
      <c r="G138" s="103">
        <v>0.49337455830388693</v>
      </c>
      <c r="H138" s="205">
        <v>9.4936708860759497E-3</v>
      </c>
      <c r="I138" s="193">
        <v>35.200000000000003</v>
      </c>
      <c r="J138" s="48">
        <v>86.2</v>
      </c>
      <c r="K138" s="18">
        <f t="shared" si="8"/>
        <v>13.799999999999997</v>
      </c>
      <c r="L138" s="19">
        <f>VLOOKUP(A138,DEC2020_RESPONSERATE_COUNTY_TRA!$B$3:$I$376, 8, FALSE)</f>
        <v>2.9</v>
      </c>
      <c r="M138" s="19">
        <f>VLOOKUP(A138,DEC2020_RESPONSERATE_COUNTY_TRA!$B$3:$J$376, 9, FALSE)</f>
        <v>3.5</v>
      </c>
      <c r="N138" s="19">
        <f>VLOOKUP(A138,DEC2020_RESPONSERATE_COUNTY_TRA!$B$3:$K$376, 10, FALSE)</f>
        <v>4</v>
      </c>
      <c r="O138" s="19">
        <f>VLOOKUP(A138,DEC2020_RESPONSERATE_COUNTY_TRA!$B$3:$L$376, 11, FALSE)</f>
        <v>5.3</v>
      </c>
      <c r="P138" s="19">
        <f>VLOOKUP(A138,DEC2020_RESPONSERATE_COUNTY_TRA!$B$3:$M$376, 12, FALSE)</f>
        <v>6.6</v>
      </c>
      <c r="Q138" s="19">
        <f>VLOOKUP(A138,DEC2020_RESPONSERATE_COUNTY_TRA!$B$3:$N$376, 13, FALSE)</f>
        <v>6.7</v>
      </c>
      <c r="R138" s="19">
        <f>VLOOKUP(A138,DEC2020_RESPONSERATE_COUNTY_TRA!$B$3:$O$376, 14, FALSE)</f>
        <v>7</v>
      </c>
      <c r="S138" s="19">
        <f>VLOOKUP(A138,DEC2020_RESPONSERATE_COUNTY_TRA!$B$3:$P$376, 15, FALSE)</f>
        <v>7.2</v>
      </c>
      <c r="T138" s="19">
        <f>VLOOKUP(A138,DEC2020_RESPONSERATE_COUNTY_TRA!$B$3:$Q$376, 16, FALSE)</f>
        <v>7.5</v>
      </c>
      <c r="U138" s="19">
        <f>VLOOKUP(A138,DEC2020_RESPONSERATE_COUNTY_TRA!$B$3:$R$376, 17, FALSE)</f>
        <v>7.8</v>
      </c>
      <c r="V138" s="19">
        <f>VLOOKUP(A138,DEC2020_RESPONSERATE_COUNTY_TRA!$B$3:$S$376, 18, FALSE)</f>
        <v>8</v>
      </c>
      <c r="W138" s="19">
        <f>VLOOKUP(A138,DEC2020_RESPONSERATE_COUNTY_TRA!$B$3:$T$376, 19, FALSE)</f>
        <v>8.1</v>
      </c>
      <c r="X138" s="19">
        <f>VLOOKUP(A138,DEC2020_RESPONSERATE_COUNTY_TRA!$B$3:$U$376, 20, FALSE)</f>
        <v>8.4</v>
      </c>
      <c r="Y138" s="19">
        <f>VLOOKUP(A138,DEC2020_RESPONSERATE_COUNTY_TRA!$B$3:$V$376, 21, FALSE)</f>
        <v>8.4</v>
      </c>
      <c r="Z138" s="19">
        <f>VLOOKUP(A138,DEC2020_RESPONSERATE_COUNTY_TRA!$B$3:$W$376, 22, FALSE)</f>
        <v>8.9</v>
      </c>
      <c r="AA138" s="19">
        <f>VLOOKUP(A138,DEC2020_RESPONSERATE_COUNTY_TRA!$B$3:$X$376, 23, FALSE)</f>
        <v>9</v>
      </c>
      <c r="AB138" s="19">
        <f>VLOOKUP(A138,DEC2020_RESPONSERATE_COUNTY_TRA!$B$3:$Y$376, 24, FALSE)</f>
        <v>9</v>
      </c>
      <c r="AC138" s="19">
        <f>VLOOKUP(A138,DEC2020_RESPONSERATE_COUNTY_TRA!$B$3:$Z$376, 25, FALSE)</f>
        <v>9.4</v>
      </c>
      <c r="AD138" s="19">
        <f>VLOOKUP(A138,DEC2020_RESPONSERATE_COUNTY_TRA!$B$3:$AC$376, 26, FALSE)</f>
        <v>9.4</v>
      </c>
      <c r="AE138" s="19">
        <f>VLOOKUP(A138,DEC2020_RESPONSERATE_COUNTY_TRA!$B$3:$AD$376, 27, FALSE)</f>
        <v>9.5</v>
      </c>
      <c r="AF138" s="19">
        <f>VLOOKUP(A138,DEC2020_RESPONSERATE_COUNTY_TRA!$B$3:$AE$376, 28, FALSE)</f>
        <v>9.6999999999999993</v>
      </c>
      <c r="AG138" s="19">
        <f>VLOOKUP(A138,DEC2020_RESPONSERATE_COUNTY_TRA!$B$3:$AF$376, 29, FALSE)</f>
        <v>9.9</v>
      </c>
      <c r="AH138" s="19">
        <f>VLOOKUP(A138,DEC2020_RESPONSERATE_COUNTY_TRA!$B$3:$AG$376, 30, FALSE)</f>
        <v>9.9</v>
      </c>
      <c r="AI138" s="19">
        <f>VLOOKUP(A138,DEC2020_RESPONSERATE_COUNTY_TRA!$B$3:$AF$376, 31, FALSE)</f>
        <v>9.9</v>
      </c>
      <c r="AJ138" s="19">
        <f>VLOOKUP(A138,DEC2020_RESPONSERATE_COUNTY_TRA!$B$3:$AG$376, 32, FALSE)</f>
        <v>10</v>
      </c>
      <c r="AK138" s="19">
        <f>VLOOKUP(A138,DEC2020_RESPONSERATE_COUNTY_TRA!$B$3:$CP$376, 33, FALSE)</f>
        <v>10.1</v>
      </c>
      <c r="AL138" s="19">
        <f>VLOOKUP(A138,DEC2020_RESPONSERATE_COUNTY_TRA!$B$3:$AR$376,43, FALSE)</f>
        <v>10.7</v>
      </c>
      <c r="AM138" s="19">
        <f>VLOOKUP(A138,DEC2020_RESPONSERATE_COUNTY_TRA!$B$3:$AS$376,44, FALSE)</f>
        <v>10.7</v>
      </c>
      <c r="AN138" s="19">
        <f>VLOOKUP(A138,DEC2020_RESPONSERATE_COUNTY_TRA!$B$3:$AW$376,48, FALSE)</f>
        <v>11</v>
      </c>
      <c r="AO138" s="19">
        <f>VLOOKUP(A138,DEC2020_RESPONSERATE_COUNTY_TRA!$B$3:$AX$376,49, FALSE)</f>
        <v>11</v>
      </c>
      <c r="AP138" s="19">
        <f>VLOOKUP(A138,DEC2020_RESPONSERATE_COUNTY_TRA!$B$3:$AY$376,49, FALSE)</f>
        <v>11</v>
      </c>
      <c r="AQ138" s="19">
        <f>VLOOKUP(A138,DEC2020_RESPONSERATE_COUNTY_TRA!$B$3:$AZ$376,50, FALSE)</f>
        <v>11.1</v>
      </c>
      <c r="AR138" s="19">
        <f>VLOOKUP(A138,DEC2020_RESPONSERATE_COUNTY_TRA!$B$3:$BA$376,51, FALSE)</f>
        <v>11.1</v>
      </c>
      <c r="AS138" s="19">
        <f>VLOOKUP(A138,DEC2020_RESPONSERATE_COUNTY_TRA!$B$3:$BB$376,53, FALSE)</f>
        <v>11.2</v>
      </c>
      <c r="AT138" s="19">
        <f>VLOOKUP(A138,DEC2020_RESPONSERATE_COUNTY_TRA!$B$3:$BC$376,54, FALSE)</f>
        <v>11.2</v>
      </c>
      <c r="AU138" s="19">
        <f>VLOOKUP(A138,DEC2020_RESPONSERATE_COUNTY_TRA!$B$3:$BD$376,55, FALSE)</f>
        <v>11.2</v>
      </c>
      <c r="AV138" s="19">
        <f>VLOOKUP(A138,DEC2020_RESPONSERATE_COUNTY_TRA!$B$3:$BE$376,56, FALSE)</f>
        <v>11.3</v>
      </c>
      <c r="AW138" s="19">
        <f>VLOOKUP(A138,DEC2020_RESPONSERATE_COUNTY_TRA!$B$3:$BF$376,57, FALSE)</f>
        <v>11.4</v>
      </c>
      <c r="AX138" s="19">
        <f>VLOOKUP(A138,DEC2020_RESPONSERATE_COUNTY_TRA!$B$3:$BG$376,58, FALSE)</f>
        <v>28.9</v>
      </c>
      <c r="AY138" s="19">
        <f>VLOOKUP(A138,DEC2020_RESPONSERATE_COUNTY_TRA!$B$3:$BH$376,59, FALSE)</f>
        <v>29</v>
      </c>
      <c r="AZ138" s="19">
        <f>VLOOKUP(A138,DEC2020_RESPONSERATE_COUNTY_TRA!$B$3:$BI$376,60, FALSE)</f>
        <v>29.2</v>
      </c>
      <c r="BA138" s="19">
        <f>VLOOKUP(A138,DEC2020_RESPONSERATE_COUNTY_TRA!$B$3:$BJ$376,61, FALSE)</f>
        <v>29.3</v>
      </c>
      <c r="BB138" s="19">
        <f>VLOOKUP(A138,DEC2020_RESPONSERATE_COUNTY_TRA!$B$3:$BK$376,62, FALSE)</f>
        <v>29.4</v>
      </c>
      <c r="BC138" s="19">
        <f>VLOOKUP(A138,DEC2020_RESPONSERATE_COUNTY_TRA!$B$3:$BL$376,63, FALSE)</f>
        <v>29.6</v>
      </c>
      <c r="BD138" s="19">
        <f>VLOOKUP(A138,DEC2020_RESPONSERATE_COUNTY_TRA!$B$3:$BM$376,64, FALSE)</f>
        <v>29.6</v>
      </c>
      <c r="BE138" s="19">
        <f>VLOOKUP(A138,DEC2020_RESPONSERATE_COUNTY_TRA!$B$3:$BN$376,65, FALSE)</f>
        <v>29.6</v>
      </c>
      <c r="BF138" s="19">
        <f>VLOOKUP(A138,DEC2020_RESPONSERATE_COUNTY_TRA!$B$3:$BO$376,66, FALSE)</f>
        <v>29.7</v>
      </c>
      <c r="BG138" s="19">
        <f>VLOOKUP(A138,DEC2020_RESPONSERATE_COUNTY_TRA!$B$3:$BP$376,67, FALSE)</f>
        <v>29.9</v>
      </c>
      <c r="BH138" s="19">
        <f>VLOOKUP(A138,DEC2020_RESPONSERATE_COUNTY_TRA!$B$3:$BQ$376,68, FALSE)</f>
        <v>30</v>
      </c>
      <c r="BI138" s="19">
        <f>VLOOKUP(A138,DEC2020_RESPONSERATE_COUNTY_TRA!$B$3:$BR$376,69, FALSE)</f>
        <v>30.1</v>
      </c>
      <c r="BJ138" s="19">
        <f>VLOOKUP(A138,DEC2020_RESPONSERATE_COUNTY_TRA!$B$3:$BS$376,70, FALSE)</f>
        <v>30.3</v>
      </c>
      <c r="BK138" s="19">
        <f>VLOOKUP(A138,DEC2020_RESPONSERATE_COUNTY_TRA!$B$3:$BT$376,71, FALSE)</f>
        <v>30.3</v>
      </c>
      <c r="BL138" s="19">
        <f>VLOOKUP(A138,DEC2020_RESPONSERATE_COUNTY_TRA!$B$3:$BU$377,72, FALSE)</f>
        <v>30.5</v>
      </c>
      <c r="BM138" s="19">
        <f>VLOOKUP(A138,DEC2020_RESPONSERATE_COUNTY_TRA!$B$3:$BV$377,73, FALSE)</f>
        <v>30.5</v>
      </c>
      <c r="BN138" s="19">
        <f>VLOOKUP(A138,DEC2020_RESPONSERATE_COUNTY_TRA!$B$3:$BW$377,74, FALSE)</f>
        <v>30.6</v>
      </c>
      <c r="BO138" s="19">
        <f>VLOOKUP(A138,DEC2020_RESPONSERATE_COUNTY_TRA!$B$3:$BX$377,75, FALSE)</f>
        <v>30.8</v>
      </c>
      <c r="BP138" s="19">
        <f>VLOOKUP(A138,DEC2020_RESPONSERATE_COUNTY_TRA!$B$3:$BY$377,76, FALSE)</f>
        <v>30.9</v>
      </c>
      <c r="BQ138" s="19">
        <f>VLOOKUP(A138,DEC2020_RESPONSERATE_COUNTY_TRA!$B$3:$BZ$377,77, FALSE)</f>
        <v>30.9</v>
      </c>
      <c r="BR138" s="19">
        <f>VLOOKUP(A138,DEC2020_RESPONSERATE_COUNTY_TRA!$B$3:$CA$377,78, FALSE)</f>
        <v>31</v>
      </c>
      <c r="BS138" s="19">
        <f>VLOOKUP(A138,DEC2020_RESPONSERATE_COUNTY_TRA!$B$3:$CB$377,79, FALSE)</f>
        <v>31.1</v>
      </c>
      <c r="BT138" s="19">
        <f>VLOOKUP(A138,DEC2020_RESPONSERATE_COUNTY_TRA!$B$3:$CC$377,80, FALSE)</f>
        <v>31.1</v>
      </c>
      <c r="BU138" s="19">
        <f>VLOOKUP(A138,DEC2020_RESPONSERATE_COUNTY_TRA!$B$3:$CD$377,81, FALSE)</f>
        <v>31.1</v>
      </c>
      <c r="BV138" s="19">
        <f>VLOOKUP(A138,DEC2020_RESPONSERATE_COUNTY_TRA!$B$3:$CE$377,82, FALSE)</f>
        <v>31.2</v>
      </c>
      <c r="BW138" s="19">
        <f>VLOOKUP(A138,DEC2020_RESPONSERATE_COUNTY_TRA!$B$3:$CF$377,83, FALSE)</f>
        <v>31.3</v>
      </c>
      <c r="BX138" s="19">
        <f>VLOOKUP(A138,DEC2020_RESPONSERATE_COUNTY_TRA!$B$3:$CG$377,84, FALSE)</f>
        <v>31.3</v>
      </c>
      <c r="BY138" s="19">
        <f>VLOOKUP(A138,DEC2020_RESPONSERATE_COUNTY_TRA!$B$3:$CH$377,85, FALSE)</f>
        <v>31.4</v>
      </c>
      <c r="BZ138" s="19">
        <f>VLOOKUP(A138,DEC2020_RESPONSERATE_COUNTY_TRA!$B$3:$CI$377,85, FALSE)</f>
        <v>31.4</v>
      </c>
      <c r="CA138" s="19">
        <f>VLOOKUP(A138,DEC2020_RESPONSERATE_COUNTY_TRA!$B$3:$CJ$377,86, FALSE)</f>
        <v>31.6</v>
      </c>
      <c r="CB138" s="19">
        <f>VLOOKUP(A138,DEC2020_RESPONSERATE_COUNTY_TRA!$B$3:$CK$377,87, FALSE)</f>
        <v>31.7</v>
      </c>
      <c r="CC138" s="19">
        <f t="shared" si="6"/>
        <v>0</v>
      </c>
      <c r="CD138" s="41">
        <f t="shared" si="7"/>
        <v>2</v>
      </c>
    </row>
    <row r="139" spans="1:83" ht="29.4" thickBot="1" x14ac:dyDescent="0.35">
      <c r="A139" s="21" t="s">
        <v>601</v>
      </c>
      <c r="B139" s="21">
        <v>30031001700</v>
      </c>
      <c r="C139" s="22" t="s">
        <v>1179</v>
      </c>
      <c r="D139" s="22" t="s">
        <v>1301</v>
      </c>
      <c r="E139" s="22"/>
      <c r="F139" s="96" t="s">
        <v>1101</v>
      </c>
      <c r="G139" s="104" t="s">
        <v>1101</v>
      </c>
      <c r="H139" s="206"/>
      <c r="I139" s="194"/>
      <c r="J139" s="23">
        <v>0</v>
      </c>
      <c r="K139" s="23">
        <v>100</v>
      </c>
      <c r="L139" s="24">
        <f>VLOOKUP(A139,DEC2020_RESPONSERATE_COUNTY_TRA!$B$3:$I$376, 8, FALSE)</f>
        <v>29.9</v>
      </c>
      <c r="M139" s="24">
        <f>VLOOKUP(A139,DEC2020_RESPONSERATE_COUNTY_TRA!$B$3:$J$376, 9, FALSE)</f>
        <v>31.2</v>
      </c>
      <c r="N139" s="24">
        <f>VLOOKUP(A139,DEC2020_RESPONSERATE_COUNTY_TRA!$B$3:$K$376, 10, FALSE)</f>
        <v>33.200000000000003</v>
      </c>
      <c r="O139" s="24">
        <f>VLOOKUP(A139,DEC2020_RESPONSERATE_COUNTY_TRA!$B$3:$L$376, 11, FALSE)</f>
        <v>35</v>
      </c>
      <c r="P139" s="24">
        <f>VLOOKUP(A139,DEC2020_RESPONSERATE_COUNTY_TRA!$B$3:$M$376, 12, FALSE)</f>
        <v>39.700000000000003</v>
      </c>
      <c r="Q139" s="24">
        <f>VLOOKUP(A139,DEC2020_RESPONSERATE_COUNTY_TRA!$B$3:$N$376, 13, FALSE)</f>
        <v>40.6</v>
      </c>
      <c r="R139" s="24">
        <f>VLOOKUP(A139,DEC2020_RESPONSERATE_COUNTY_TRA!$B$3:$O$376, 14, FALSE)</f>
        <v>41.9</v>
      </c>
      <c r="S139" s="24">
        <f>VLOOKUP(A139,DEC2020_RESPONSERATE_COUNTY_TRA!$B$3:$P$376, 15, FALSE)</f>
        <v>42.5</v>
      </c>
      <c r="T139" s="24">
        <f>VLOOKUP(A139,DEC2020_RESPONSERATE_COUNTY_TRA!$B$3:$Q$376, 16, FALSE)</f>
        <v>43</v>
      </c>
      <c r="U139" s="24">
        <f>VLOOKUP(A139,DEC2020_RESPONSERATE_COUNTY_TRA!$B$3:$R$376, 17, FALSE)</f>
        <v>44.4</v>
      </c>
      <c r="V139" s="24">
        <f>VLOOKUP(A139,DEC2020_RESPONSERATE_COUNTY_TRA!$B$3:$S$376, 18, FALSE)</f>
        <v>44.9</v>
      </c>
      <c r="W139" s="24">
        <f>VLOOKUP(A139,DEC2020_RESPONSERATE_COUNTY_TRA!$B$3:$T$376, 19, FALSE)</f>
        <v>45.4</v>
      </c>
      <c r="X139" s="24">
        <f>VLOOKUP(A139,DEC2020_RESPONSERATE_COUNTY_TRA!$B$3:$U$376, 20, FALSE)</f>
        <v>46.3</v>
      </c>
      <c r="Y139" s="24">
        <f>VLOOKUP(A139,DEC2020_RESPONSERATE_COUNTY_TRA!$B$3:$V$376, 21, FALSE)</f>
        <v>46.6</v>
      </c>
      <c r="Z139" s="24">
        <f>VLOOKUP(A139,DEC2020_RESPONSERATE_COUNTY_TRA!$B$3:$W$376, 22, FALSE)</f>
        <v>47.5</v>
      </c>
      <c r="AA139" s="24">
        <f>VLOOKUP(A139,DEC2020_RESPONSERATE_COUNTY_TRA!$B$3:$X$376, 23, FALSE)</f>
        <v>47.6</v>
      </c>
      <c r="AB139" s="24">
        <f>VLOOKUP(A139,DEC2020_RESPONSERATE_COUNTY_TRA!$B$3:$Y$376, 24, FALSE)</f>
        <v>47.7</v>
      </c>
      <c r="AC139" s="24">
        <f>VLOOKUP(A139,DEC2020_RESPONSERATE_COUNTY_TRA!$B$3:$Z$376, 25, FALSE)</f>
        <v>49.6</v>
      </c>
      <c r="AD139" s="24">
        <f>VLOOKUP(A139,DEC2020_RESPONSERATE_COUNTY_TRA!$B$3:$AC$376, 26, FALSE)</f>
        <v>49.8</v>
      </c>
      <c r="AE139" s="24">
        <f>VLOOKUP(A139,DEC2020_RESPONSERATE_COUNTY_TRA!$B$3:$AD$376, 27, FALSE)</f>
        <v>50</v>
      </c>
      <c r="AF139" s="24">
        <f>VLOOKUP(A139,DEC2020_RESPONSERATE_COUNTY_TRA!$B$3:$AE$376, 28, FALSE)</f>
        <v>51.1</v>
      </c>
      <c r="AG139" s="24">
        <f>VLOOKUP(A139,DEC2020_RESPONSERATE_COUNTY_TRA!$B$3:$AF$376, 29, FALSE)</f>
        <v>53.2</v>
      </c>
      <c r="AH139" s="24">
        <f>VLOOKUP(A139,DEC2020_RESPONSERATE_COUNTY_TRA!$B$3:$AG$376, 30, FALSE)</f>
        <v>53.6</v>
      </c>
      <c r="AI139" s="24">
        <f>VLOOKUP(A139,DEC2020_RESPONSERATE_COUNTY_TRA!$B$3:$AF$376, 31, FALSE)</f>
        <v>53.8</v>
      </c>
      <c r="AJ139" s="24">
        <f>VLOOKUP(A139,DEC2020_RESPONSERATE_COUNTY_TRA!$B$3:$AG$376, 32, FALSE)</f>
        <v>54.1</v>
      </c>
      <c r="AK139" s="24">
        <f>VLOOKUP(A139,DEC2020_RESPONSERATE_COUNTY_TRA!$B$3:$CP$376, 33, FALSE)</f>
        <v>54.8</v>
      </c>
      <c r="AL139" s="24">
        <f>VLOOKUP(A139,DEC2020_RESPONSERATE_COUNTY_TRA!$B$3:$AR$376,43, FALSE)</f>
        <v>57.3</v>
      </c>
      <c r="AM139" s="24">
        <f>VLOOKUP(A139,DEC2020_RESPONSERATE_COUNTY_TRA!$B$3:$AS$376,44, FALSE)</f>
        <v>57.3</v>
      </c>
      <c r="AN139" s="24">
        <f>VLOOKUP(A139,DEC2020_RESPONSERATE_COUNTY_TRA!$B$3:$AW$376,48, FALSE)</f>
        <v>57.8</v>
      </c>
      <c r="AO139" s="24">
        <f>VLOOKUP(A139,DEC2020_RESPONSERATE_COUNTY_TRA!$B$3:$AX$376,49, FALSE)</f>
        <v>57.8</v>
      </c>
      <c r="AP139" s="24">
        <f>VLOOKUP(A139,DEC2020_RESPONSERATE_COUNTY_TRA!$B$3:$AY$376,49, FALSE)</f>
        <v>57.8</v>
      </c>
      <c r="AQ139" s="24">
        <f>VLOOKUP(A139,DEC2020_RESPONSERATE_COUNTY_TRA!$B$3:$AZ$376,50, FALSE)</f>
        <v>58</v>
      </c>
      <c r="AR139" s="24">
        <f>VLOOKUP(A139,DEC2020_RESPONSERATE_COUNTY_TRA!$B$3:$BA$376,51, FALSE)</f>
        <v>58</v>
      </c>
      <c r="AS139" s="24">
        <f>VLOOKUP(A139,DEC2020_RESPONSERATE_COUNTY_TRA!$B$3:$BB$376,53, FALSE)</f>
        <v>58.2</v>
      </c>
      <c r="AT139" s="24">
        <f>VLOOKUP(A139,DEC2020_RESPONSERATE_COUNTY_TRA!$B$3:$BC$376,54, FALSE)</f>
        <v>58.3</v>
      </c>
      <c r="AU139" s="24">
        <f>VLOOKUP(A139,DEC2020_RESPONSERATE_COUNTY_TRA!$B$3:$BD$376,55, FALSE)</f>
        <v>58.3</v>
      </c>
      <c r="AV139" s="24">
        <f>VLOOKUP(A139,DEC2020_RESPONSERATE_COUNTY_TRA!$B$3:$BE$376,56, FALSE)</f>
        <v>58.4</v>
      </c>
      <c r="AW139" s="24">
        <f>VLOOKUP(A139,DEC2020_RESPONSERATE_COUNTY_TRA!$B$3:$BF$376,57, FALSE)</f>
        <v>58.4</v>
      </c>
      <c r="AX139" s="24">
        <f>VLOOKUP(A139,DEC2020_RESPONSERATE_COUNTY_TRA!$B$3:$BG$376,58, FALSE)</f>
        <v>58.7</v>
      </c>
      <c r="AY139" s="24">
        <f>VLOOKUP(A139,DEC2020_RESPONSERATE_COUNTY_TRA!$B$3:$BH$376,59, FALSE)</f>
        <v>58.7</v>
      </c>
      <c r="AZ139" s="24">
        <f>VLOOKUP(A139,DEC2020_RESPONSERATE_COUNTY_TRA!$B$3:$BI$376,60, FALSE)</f>
        <v>58.8</v>
      </c>
      <c r="BA139" s="24">
        <f>VLOOKUP(A139,DEC2020_RESPONSERATE_COUNTY_TRA!$B$3:$BJ$376,61, FALSE)</f>
        <v>58.8</v>
      </c>
      <c r="BB139" s="24">
        <f>VLOOKUP(A139,DEC2020_RESPONSERATE_COUNTY_TRA!$B$3:$BK$376,62, FALSE)</f>
        <v>58.9</v>
      </c>
      <c r="BC139" s="24">
        <f>VLOOKUP(A139,DEC2020_RESPONSERATE_COUNTY_TRA!$B$3:$BL$376,63, FALSE)</f>
        <v>59</v>
      </c>
      <c r="BD139" s="24">
        <f>VLOOKUP(A139,DEC2020_RESPONSERATE_COUNTY_TRA!$B$3:$BM$376,64, FALSE)</f>
        <v>59</v>
      </c>
      <c r="BE139" s="24">
        <f>VLOOKUP(A139,DEC2020_RESPONSERATE_COUNTY_TRA!$B$3:$BN$376,65, FALSE)</f>
        <v>59</v>
      </c>
      <c r="BF139" s="24">
        <f>VLOOKUP(A139,DEC2020_RESPONSERATE_COUNTY_TRA!$B$3:$BO$376,66, FALSE)</f>
        <v>59</v>
      </c>
      <c r="BG139" s="24">
        <f>VLOOKUP(A139,DEC2020_RESPONSERATE_COUNTY_TRA!$B$3:$BP$376,67, FALSE)</f>
        <v>59.1</v>
      </c>
      <c r="BH139" s="24">
        <f>VLOOKUP(A139,DEC2020_RESPONSERATE_COUNTY_TRA!$B$3:$BQ$376,68, FALSE)</f>
        <v>59.1</v>
      </c>
      <c r="BI139" s="24">
        <f>VLOOKUP(A139,DEC2020_RESPONSERATE_COUNTY_TRA!$B$3:$BR$376,69, FALSE)</f>
        <v>59.1</v>
      </c>
      <c r="BJ139" s="24">
        <f>VLOOKUP(A139,DEC2020_RESPONSERATE_COUNTY_TRA!$B$3:$BS$376,70, FALSE)</f>
        <v>59.2</v>
      </c>
      <c r="BK139" s="24">
        <f>VLOOKUP(A139,DEC2020_RESPONSERATE_COUNTY_TRA!$B$3:$BT$376,71, FALSE)</f>
        <v>59.2</v>
      </c>
      <c r="BL139" s="24">
        <f>VLOOKUP(A139,DEC2020_RESPONSERATE_COUNTY_TRA!$B$3:$BU$377,72, FALSE)</f>
        <v>59.3</v>
      </c>
      <c r="BM139" s="24">
        <f>VLOOKUP(A139,DEC2020_RESPONSERATE_COUNTY_TRA!$B$3:$BV$377,73, FALSE)</f>
        <v>59.3</v>
      </c>
      <c r="BN139" s="24">
        <f>VLOOKUP(A139,DEC2020_RESPONSERATE_COUNTY_TRA!$B$3:$BW$377,74, FALSE)</f>
        <v>59.4</v>
      </c>
      <c r="BO139" s="24">
        <f>VLOOKUP(A139,DEC2020_RESPONSERATE_COUNTY_TRA!$B$3:$BX$377,75, FALSE)</f>
        <v>59.5</v>
      </c>
      <c r="BP139" s="24">
        <f>VLOOKUP(A139,DEC2020_RESPONSERATE_COUNTY_TRA!$B$3:$BY$377,76, FALSE)</f>
        <v>59.5</v>
      </c>
      <c r="BQ139" s="24">
        <f>VLOOKUP(A139,DEC2020_RESPONSERATE_COUNTY_TRA!$B$3:$BZ$377,77, FALSE)</f>
        <v>59.6</v>
      </c>
      <c r="BR139" s="24">
        <f>VLOOKUP(A139,DEC2020_RESPONSERATE_COUNTY_TRA!$B$3:$CA$377,78, FALSE)</f>
        <v>59.6</v>
      </c>
      <c r="BS139" s="24">
        <f>VLOOKUP(A139,DEC2020_RESPONSERATE_COUNTY_TRA!$B$3:$CB$377,79, FALSE)</f>
        <v>59.6</v>
      </c>
      <c r="BT139" s="24">
        <f>VLOOKUP(A139,DEC2020_RESPONSERATE_COUNTY_TRA!$B$3:$CC$377,80, FALSE)</f>
        <v>59.6</v>
      </c>
      <c r="BU139" s="24">
        <f>VLOOKUP(A139,DEC2020_RESPONSERATE_COUNTY_TRA!$B$3:$CD$377,81, FALSE)</f>
        <v>59.6</v>
      </c>
      <c r="BV139" s="24">
        <f>VLOOKUP(A139,DEC2020_RESPONSERATE_COUNTY_TRA!$B$3:$CE$377,82, FALSE)</f>
        <v>59.6</v>
      </c>
      <c r="BW139" s="24">
        <f>VLOOKUP(A139,DEC2020_RESPONSERATE_COUNTY_TRA!$B$3:$CF$377,83, FALSE)</f>
        <v>59.6</v>
      </c>
      <c r="BX139" s="24">
        <f>VLOOKUP(A139,DEC2020_RESPONSERATE_COUNTY_TRA!$B$3:$CG$377,84, FALSE)</f>
        <v>59.6</v>
      </c>
      <c r="BY139" s="24">
        <f>VLOOKUP(A139,DEC2020_RESPONSERATE_COUNTY_TRA!$B$3:$CH$377,85, FALSE)</f>
        <v>59.7</v>
      </c>
      <c r="BZ139" s="24">
        <f>VLOOKUP(A139,DEC2020_RESPONSERATE_COUNTY_TRA!$B$3:$CI$377,85, FALSE)</f>
        <v>59.7</v>
      </c>
      <c r="CA139" s="24">
        <f>VLOOKUP(A139,DEC2020_RESPONSERATE_COUNTY_TRA!$B$3:$CJ$377,86, FALSE)</f>
        <v>59.8</v>
      </c>
      <c r="CB139" s="24">
        <f>VLOOKUP(A139,DEC2020_RESPONSERATE_COUNTY_TRA!$B$3:$CK$377,87, FALSE)</f>
        <v>59.9</v>
      </c>
      <c r="CC139" s="24">
        <f t="shared" si="6"/>
        <v>0.10000000000000142</v>
      </c>
      <c r="CD139" s="42">
        <f t="shared" si="7"/>
        <v>4</v>
      </c>
    </row>
    <row r="140" spans="1:83" ht="18" x14ac:dyDescent="0.35">
      <c r="A140" s="20" t="s">
        <v>35</v>
      </c>
      <c r="B140" s="5"/>
      <c r="C140" s="181" t="s">
        <v>35</v>
      </c>
      <c r="F140" s="180">
        <v>826</v>
      </c>
      <c r="G140" s="199">
        <v>0.24170616113744076</v>
      </c>
      <c r="I140" s="192">
        <v>43.2</v>
      </c>
      <c r="J140" s="91" t="s">
        <v>835</v>
      </c>
      <c r="K140" s="91" t="s">
        <v>835</v>
      </c>
      <c r="L140">
        <f>VLOOKUP(A140,DEC2020_RESPONSERATE_COUNTY_TRA!$B$3:$I$376, 8, FALSE)</f>
        <v>11</v>
      </c>
      <c r="M140">
        <f>VLOOKUP(A140,DEC2020_RESPONSERATE_COUNTY_TRA!$B$3:$J$376, 9, FALSE)</f>
        <v>11.8</v>
      </c>
      <c r="N140">
        <f>VLOOKUP(A140,DEC2020_RESPONSERATE_COUNTY_TRA!$B$3:$K$376, 10, FALSE)</f>
        <v>13.2</v>
      </c>
      <c r="O140">
        <f>VLOOKUP(A140,DEC2020_RESPONSERATE_COUNTY_TRA!$B$3:$L$376, 11, FALSE)</f>
        <v>14.8</v>
      </c>
      <c r="P140">
        <f>VLOOKUP(A140,DEC2020_RESPONSERATE_COUNTY_TRA!$B$3:$M$376, 12, FALSE)</f>
        <v>18.5</v>
      </c>
      <c r="Q140" s="61">
        <f>VLOOKUP(A140,DEC2020_RESPONSERATE_COUNTY_TRA!$B$3:$N$376, 13, FALSE)</f>
        <v>19.2</v>
      </c>
      <c r="R140">
        <f>VLOOKUP(A140,DEC2020_RESPONSERATE_COUNTY_TRA!$B$3:$O$376, 14, FALSE)</f>
        <v>20.2</v>
      </c>
      <c r="S140">
        <f>VLOOKUP(A140,DEC2020_RESPONSERATE_COUNTY_TRA!$B$3:$P$376, 15, FALSE)</f>
        <v>20.9</v>
      </c>
      <c r="T140">
        <f>VLOOKUP(A140,DEC2020_RESPONSERATE_COUNTY_TRA!$B$3:$Q$376, 16, FALSE)</f>
        <v>21.3</v>
      </c>
      <c r="U140" s="61">
        <f>VLOOKUP(A140,DEC2020_RESPONSERATE_COUNTY_TRA!$B$3:$R$376, 17, FALSE)</f>
        <v>21.6</v>
      </c>
      <c r="V140" s="61">
        <f>VLOOKUP(A140,DEC2020_RESPONSERATE_COUNTY_TRA!$B$3:$S$376, 18, FALSE)</f>
        <v>21.7</v>
      </c>
      <c r="W140" s="61">
        <f>VLOOKUP(A140,DEC2020_RESPONSERATE_COUNTY_TRA!$B$3:$T$376, 19, FALSE)</f>
        <v>21.9</v>
      </c>
      <c r="X140" s="61">
        <f>VLOOKUP(A140,DEC2020_RESPONSERATE_COUNTY_TRA!$B$3:$U$376, 20, FALSE)</f>
        <v>22.4</v>
      </c>
      <c r="Y140" s="61">
        <f>VLOOKUP(A140,DEC2020_RESPONSERATE_COUNTY_TRA!$B$3:$V$376, 21, FALSE)</f>
        <v>22.5</v>
      </c>
      <c r="Z140" s="61">
        <f>VLOOKUP(A140,DEC2020_RESPONSERATE_COUNTY_TRA!$B$3:$W$376, 22, FALSE)</f>
        <v>23.1</v>
      </c>
      <c r="AA140" s="61">
        <f>VLOOKUP(A140,DEC2020_RESPONSERATE_COUNTY_TRA!$B$3:$X$376, 23, FALSE)</f>
        <v>23.1</v>
      </c>
      <c r="AB140" s="61">
        <f>VLOOKUP(A140,DEC2020_RESPONSERATE_COUNTY_TRA!$B$3:$Y$376, 24, FALSE)</f>
        <v>23.3</v>
      </c>
      <c r="AC140" s="61">
        <f>VLOOKUP(A140,DEC2020_RESPONSERATE_COUNTY_TRA!$B$3:$Z$376, 25, FALSE)</f>
        <v>23.8</v>
      </c>
      <c r="AD140" s="61">
        <f>VLOOKUP(A140,DEC2020_RESPONSERATE_COUNTY_TRA!$B$3:$AC$376, 26, FALSE)</f>
        <v>23.8</v>
      </c>
      <c r="AE140" s="188">
        <f>VLOOKUP(A140,DEC2020_RESPONSERATE_COUNTY_TRA!$B$3:$AD$376, 27, FALSE)</f>
        <v>24</v>
      </c>
      <c r="AF140" s="188">
        <f>VLOOKUP(A140,DEC2020_RESPONSERATE_COUNTY_TRA!$B$3:$AE$376, 28, FALSE)</f>
        <v>24.3</v>
      </c>
      <c r="AG140" s="188">
        <f>VLOOKUP(A140,DEC2020_RESPONSERATE_COUNTY_TRA!$B$3:$AF$376, 29, FALSE)</f>
        <v>24.9</v>
      </c>
      <c r="AH140" s="188">
        <f>VLOOKUP(A140,DEC2020_RESPONSERATE_COUNTY_TRA!$B$3:$AG$376, 30, FALSE)</f>
        <v>24.9</v>
      </c>
      <c r="AI140" s="188">
        <f>VLOOKUP(A140,DEC2020_RESPONSERATE_COUNTY_TRA!$B$3:$AF$376, 31, FALSE)</f>
        <v>25.2</v>
      </c>
      <c r="AJ140" s="188">
        <f>VLOOKUP(A140,DEC2020_RESPONSERATE_COUNTY_TRA!$B$3:$AG$376, 32, FALSE)</f>
        <v>25.3</v>
      </c>
      <c r="AK140" s="188">
        <f>VLOOKUP(A140,DEC2020_RESPONSERATE_COUNTY_TRA!$B$3:$CP$376, 33, FALSE)</f>
        <v>25.7</v>
      </c>
      <c r="AL140" s="188">
        <f>VLOOKUP(A140,DEC2020_RESPONSERATE_COUNTY_TRA!$B$3:$AR$376,43, FALSE)</f>
        <v>27.1</v>
      </c>
      <c r="AM140" s="188">
        <f>VLOOKUP(A140,DEC2020_RESPONSERATE_COUNTY_TRA!$B$3:$AS$376,44, FALSE)</f>
        <v>27.1</v>
      </c>
      <c r="AN140" s="188">
        <f>VLOOKUP(A140,DEC2020_RESPONSERATE_COUNTY_TRA!$B$3:$AW$376,48, FALSE)</f>
        <v>27.1</v>
      </c>
      <c r="AO140" s="188">
        <f>VLOOKUP(A140,DEC2020_RESPONSERATE_COUNTY_TRA!$B$3:$AX$376,49, FALSE)</f>
        <v>27.1</v>
      </c>
      <c r="AP140" s="188">
        <f>VLOOKUP(A140,DEC2020_RESPONSERATE_COUNTY_TRA!$B$3:$AY$376,49, FALSE)</f>
        <v>27.1</v>
      </c>
      <c r="AQ140" s="188">
        <f>VLOOKUP(A140,DEC2020_RESPONSERATE_COUNTY_TRA!$B$3:$AZ$376,50, FALSE)</f>
        <v>27.1</v>
      </c>
      <c r="AR140" s="188">
        <f>VLOOKUP(A140,DEC2020_RESPONSERATE_COUNTY_TRA!$B$3:$BA$376,51, FALSE)</f>
        <v>27.1</v>
      </c>
      <c r="AS140" s="188">
        <f>VLOOKUP(A140,DEC2020_RESPONSERATE_COUNTY_TRA!$B$3:$BB$376,53, FALSE)</f>
        <v>27.1</v>
      </c>
      <c r="AT140" s="188">
        <f>VLOOKUP(A140,DEC2020_RESPONSERATE_COUNTY_TRA!$B$3:$BC$376,54, FALSE)</f>
        <v>27.1</v>
      </c>
      <c r="AU140" s="188">
        <f>VLOOKUP(A140,DEC2020_RESPONSERATE_COUNTY_TRA!$B$3:$BD$376,55, FALSE)</f>
        <v>27.1</v>
      </c>
      <c r="AV140" s="188">
        <f>VLOOKUP(A140,DEC2020_RESPONSERATE_COUNTY_TRA!$B$3:$BE$376,56, FALSE)</f>
        <v>27.1</v>
      </c>
      <c r="AW140" s="188">
        <f>VLOOKUP(A140,DEC2020_RESPONSERATE_COUNTY_TRA!$B$3:$BF$376,57, FALSE)</f>
        <v>27.1</v>
      </c>
      <c r="AX140" s="188">
        <f>VLOOKUP(A140,DEC2020_RESPONSERATE_COUNTY_TRA!$B$3:$BG$376,58, FALSE)</f>
        <v>39</v>
      </c>
      <c r="AY140" s="188">
        <f>VLOOKUP(A140,DEC2020_RESPONSERATE_COUNTY_TRA!$B$3:$BH$376,59, FALSE)</f>
        <v>39</v>
      </c>
      <c r="AZ140" s="188">
        <f>VLOOKUP(A140,DEC2020_RESPONSERATE_COUNTY_TRA!$B$3:$BI$376,60, FALSE)</f>
        <v>39.299999999999997</v>
      </c>
      <c r="BA140" s="188">
        <f>VLOOKUP(A140,DEC2020_RESPONSERATE_COUNTY_TRA!$B$3:$BJ$376,61, FALSE)</f>
        <v>39.700000000000003</v>
      </c>
      <c r="BB140" s="188">
        <f>VLOOKUP(A140,DEC2020_RESPONSERATE_COUNTY_TRA!$B$3:$BK$376,62, FALSE)</f>
        <v>39.9</v>
      </c>
      <c r="BC140" s="188">
        <f>VLOOKUP(A140,DEC2020_RESPONSERATE_COUNTY_TRA!$B$3:$BL$376,63, FALSE)</f>
        <v>40.200000000000003</v>
      </c>
      <c r="BD140" s="188">
        <f>VLOOKUP(A140,DEC2020_RESPONSERATE_COUNTY_TRA!$B$3:$BM$376,64, FALSE)</f>
        <v>40.299999999999997</v>
      </c>
      <c r="BE140" s="188">
        <f>VLOOKUP(A140,DEC2020_RESPONSERATE_COUNTY_TRA!$B$3:$BN$376,65, FALSE)</f>
        <v>40.299999999999997</v>
      </c>
      <c r="BF140" s="188">
        <f>VLOOKUP(A140,DEC2020_RESPONSERATE_COUNTY_TRA!$B$3:$BO$376,66, FALSE)</f>
        <v>40.6</v>
      </c>
      <c r="BG140" s="188">
        <f>VLOOKUP(A140,DEC2020_RESPONSERATE_COUNTY_TRA!$B$3:$BP$376,67, FALSE)</f>
        <v>40.6</v>
      </c>
      <c r="BH140" s="188">
        <f>VLOOKUP(A140,DEC2020_RESPONSERATE_COUNTY_TRA!$B$3:$BQ$376,68, FALSE)</f>
        <v>40.6</v>
      </c>
      <c r="BI140" s="188">
        <f>VLOOKUP(A140,DEC2020_RESPONSERATE_COUNTY_TRA!$B$3:$BR$376,69, FALSE)</f>
        <v>40.700000000000003</v>
      </c>
      <c r="BJ140" s="188">
        <f>VLOOKUP(A140,DEC2020_RESPONSERATE_COUNTY_TRA!$B$3:$BS$376,70, FALSE)</f>
        <v>40.9</v>
      </c>
      <c r="BK140" s="188">
        <f>VLOOKUP(A140,DEC2020_RESPONSERATE_COUNTY_TRA!$B$3:$BT$376,71, FALSE)</f>
        <v>40.9</v>
      </c>
      <c r="BL140" s="188">
        <f>VLOOKUP(A140,DEC2020_RESPONSERATE_COUNTY_TRA!$B$3:$BU$377,72, FALSE)</f>
        <v>41</v>
      </c>
      <c r="BM140" s="188">
        <f>VLOOKUP(A140,DEC2020_RESPONSERATE_COUNTY_TRA!$B$3:$BV$377,73, FALSE)</f>
        <v>41</v>
      </c>
      <c r="BN140" s="188">
        <f>VLOOKUP(A140,DEC2020_RESPONSERATE_COUNTY_TRA!$B$3:$BW$377,74, FALSE)</f>
        <v>41.3</v>
      </c>
      <c r="BO140" s="188">
        <f>VLOOKUP(A140,DEC2020_RESPONSERATE_COUNTY_TRA!$B$3:$BX$377,75, FALSE)</f>
        <v>41.4</v>
      </c>
      <c r="BP140" s="188">
        <f>VLOOKUP(A140,DEC2020_RESPONSERATE_COUNTY_TRA!$B$3:$BY$377,76, FALSE)</f>
        <v>41.4</v>
      </c>
      <c r="BQ140" s="188">
        <f>VLOOKUP(A140,DEC2020_RESPONSERATE_COUNTY_TRA!$B$3:$BZ$377,77, FALSE)</f>
        <v>41.4</v>
      </c>
      <c r="BR140" s="188">
        <f>VLOOKUP(A140,DEC2020_RESPONSERATE_COUNTY_TRA!$B$3:$CA$377,78, FALSE)</f>
        <v>41.4</v>
      </c>
      <c r="BS140" s="188">
        <f>VLOOKUP(A140,DEC2020_RESPONSERATE_COUNTY_TRA!$B$3:$CB$377,79, FALSE)</f>
        <v>41.5</v>
      </c>
      <c r="BT140" s="188">
        <f>VLOOKUP(A140,DEC2020_RESPONSERATE_COUNTY_TRA!$B$3:$CC$377,80, FALSE)</f>
        <v>41.6</v>
      </c>
      <c r="BU140" s="188">
        <f>VLOOKUP(A140,DEC2020_RESPONSERATE_COUNTY_TRA!$B$3:$CD$377,81, FALSE)</f>
        <v>42.2</v>
      </c>
      <c r="BV140" s="188">
        <f>VLOOKUP(A140,DEC2020_RESPONSERATE_COUNTY_TRA!$B$3:$CE$377,82, FALSE)</f>
        <v>42.4</v>
      </c>
      <c r="BW140" s="188">
        <f>VLOOKUP(A140,DEC2020_RESPONSERATE_COUNTY_TRA!$B$3:$CF$377,83, FALSE)</f>
        <v>42.4</v>
      </c>
      <c r="BX140" s="188">
        <f>VLOOKUP(A140,DEC2020_RESPONSERATE_COUNTY_TRA!$B$3:$CG$377,84, FALSE)</f>
        <v>42.7</v>
      </c>
      <c r="BY140" s="188">
        <f>VLOOKUP(A140,DEC2020_RESPONSERATE_COUNTY_TRA!$B$3:$CH$377,85, FALSE)</f>
        <v>42.7</v>
      </c>
      <c r="BZ140" s="188">
        <f>VLOOKUP(A140,DEC2020_RESPONSERATE_COUNTY_TRA!$B$3:$CI$377,85, FALSE)</f>
        <v>42.7</v>
      </c>
      <c r="CA140" s="188">
        <f>VLOOKUP(A140,DEC2020_RESPONSERATE_COUNTY_TRA!$B$3:$CJ$377,86, FALSE)</f>
        <v>43.1</v>
      </c>
      <c r="CB140" s="188">
        <f>VLOOKUP(A140,DEC2020_RESPONSERATE_COUNTY_TRA!$B$3:$CK$377,87, FALSE)</f>
        <v>43.1</v>
      </c>
      <c r="CC140" s="188">
        <f t="shared" si="6"/>
        <v>0</v>
      </c>
      <c r="CD140" s="41">
        <f t="shared" si="7"/>
        <v>3</v>
      </c>
    </row>
    <row r="141" spans="1:83" ht="29.4" thickBot="1" x14ac:dyDescent="0.35">
      <c r="A141" s="25" t="s">
        <v>603</v>
      </c>
      <c r="B141" s="25">
        <v>30033000100</v>
      </c>
      <c r="C141" s="26" t="s">
        <v>841</v>
      </c>
      <c r="D141" s="26" t="s">
        <v>1302</v>
      </c>
      <c r="E141" s="26"/>
      <c r="F141" s="97">
        <v>826</v>
      </c>
      <c r="G141" s="105">
        <v>0.35545023696682465</v>
      </c>
      <c r="H141" s="207">
        <v>8.7642418930762491E-4</v>
      </c>
      <c r="I141" s="195">
        <v>43.2</v>
      </c>
      <c r="J141" s="50">
        <v>68.599999999999994</v>
      </c>
      <c r="K141" s="27">
        <f t="shared" si="8"/>
        <v>31.400000000000006</v>
      </c>
      <c r="L141" s="28">
        <f>VLOOKUP(A141,DEC2020_RESPONSERATE_COUNTY_TRA!$B$3:$I$376, 8, FALSE)</f>
        <v>11</v>
      </c>
      <c r="M141" s="28">
        <f>VLOOKUP(A141,DEC2020_RESPONSERATE_COUNTY_TRA!$B$3:$J$376, 9, FALSE)</f>
        <v>11.8</v>
      </c>
      <c r="N141" s="28">
        <f>VLOOKUP(A141,DEC2020_RESPONSERATE_COUNTY_TRA!$B$3:$K$376, 10, FALSE)</f>
        <v>13.2</v>
      </c>
      <c r="O141" s="28">
        <f>VLOOKUP(A141,DEC2020_RESPONSERATE_COUNTY_TRA!$B$3:$L$376, 11, FALSE)</f>
        <v>14.8</v>
      </c>
      <c r="P141" s="28">
        <f>VLOOKUP(A141,DEC2020_RESPONSERATE_COUNTY_TRA!$B$3:$M$376, 12, FALSE)</f>
        <v>18.5</v>
      </c>
      <c r="Q141" s="28">
        <f>VLOOKUP(A141,DEC2020_RESPONSERATE_COUNTY_TRA!$B$3:$N$376, 13, FALSE)</f>
        <v>19.2</v>
      </c>
      <c r="R141" s="28">
        <f>VLOOKUP(A141,DEC2020_RESPONSERATE_COUNTY_TRA!$B$3:$O$376, 14, FALSE)</f>
        <v>20.2</v>
      </c>
      <c r="S141" s="28">
        <f>VLOOKUP(A141,DEC2020_RESPONSERATE_COUNTY_TRA!$B$3:$P$376, 15, FALSE)</f>
        <v>20.9</v>
      </c>
      <c r="T141" s="28">
        <f>VLOOKUP(A141,DEC2020_RESPONSERATE_COUNTY_TRA!$B$3:$Q$376, 16, FALSE)</f>
        <v>21.3</v>
      </c>
      <c r="U141" s="28">
        <f>VLOOKUP(A141,DEC2020_RESPONSERATE_COUNTY_TRA!$B$3:$R$376, 17, FALSE)</f>
        <v>21.6</v>
      </c>
      <c r="V141" s="28">
        <f>VLOOKUP(A141,DEC2020_RESPONSERATE_COUNTY_TRA!$B$3:$S$376, 18, FALSE)</f>
        <v>21.7</v>
      </c>
      <c r="W141" s="28">
        <f>VLOOKUP(A141,DEC2020_RESPONSERATE_COUNTY_TRA!$B$3:$T$376, 19, FALSE)</f>
        <v>21.9</v>
      </c>
      <c r="X141" s="28">
        <f>VLOOKUP(A141,DEC2020_RESPONSERATE_COUNTY_TRA!$B$3:$U$376, 20, FALSE)</f>
        <v>22.4</v>
      </c>
      <c r="Y141" s="28">
        <f>VLOOKUP(A141,DEC2020_RESPONSERATE_COUNTY_TRA!$B$3:$V$376, 21, FALSE)</f>
        <v>22.5</v>
      </c>
      <c r="Z141" s="28">
        <f>VLOOKUP(A141,DEC2020_RESPONSERATE_COUNTY_TRA!$B$3:$W$376, 22, FALSE)</f>
        <v>23.1</v>
      </c>
      <c r="AA141" s="28">
        <f>VLOOKUP(A141,DEC2020_RESPONSERATE_COUNTY_TRA!$B$3:$X$376, 23, FALSE)</f>
        <v>23.1</v>
      </c>
      <c r="AB141" s="28">
        <f>VLOOKUP(A141,DEC2020_RESPONSERATE_COUNTY_TRA!$B$3:$Y$376, 24, FALSE)</f>
        <v>23.3</v>
      </c>
      <c r="AC141" s="28">
        <f>VLOOKUP(A141,DEC2020_RESPONSERATE_COUNTY_TRA!$B$3:$Z$376, 25, FALSE)</f>
        <v>23.8</v>
      </c>
      <c r="AD141" s="28">
        <f>VLOOKUP(A141,DEC2020_RESPONSERATE_COUNTY_TRA!$B$3:$AC$376, 26, FALSE)</f>
        <v>23.8</v>
      </c>
      <c r="AE141" s="28">
        <f>VLOOKUP(A141,DEC2020_RESPONSERATE_COUNTY_TRA!$B$3:$AD$376, 27, FALSE)</f>
        <v>24</v>
      </c>
      <c r="AF141" s="28">
        <f>VLOOKUP(A141,DEC2020_RESPONSERATE_COUNTY_TRA!$B$3:$AE$376, 28, FALSE)</f>
        <v>24.3</v>
      </c>
      <c r="AG141" s="28">
        <f>VLOOKUP(A141,DEC2020_RESPONSERATE_COUNTY_TRA!$B$3:$AF$376, 29, FALSE)</f>
        <v>24.9</v>
      </c>
      <c r="AH141" s="28">
        <f>VLOOKUP(A141,DEC2020_RESPONSERATE_COUNTY_TRA!$B$3:$AG$376, 30, FALSE)</f>
        <v>24.9</v>
      </c>
      <c r="AI141" s="28">
        <f>VLOOKUP(A141,DEC2020_RESPONSERATE_COUNTY_TRA!$B$3:$AF$376, 31, FALSE)</f>
        <v>25.2</v>
      </c>
      <c r="AJ141" s="28">
        <f>VLOOKUP(A141,DEC2020_RESPONSERATE_COUNTY_TRA!$B$3:$AG$376, 32, FALSE)</f>
        <v>25.3</v>
      </c>
      <c r="AK141" s="28">
        <f>VLOOKUP(A141,DEC2020_RESPONSERATE_COUNTY_TRA!$B$3:$CP$376, 33, FALSE)</f>
        <v>25.7</v>
      </c>
      <c r="AL141" s="28">
        <f>VLOOKUP(A141,DEC2020_RESPONSERATE_COUNTY_TRA!$B$3:$AR$376,43, FALSE)</f>
        <v>27.1</v>
      </c>
      <c r="AM141" s="28">
        <f>VLOOKUP(A141,DEC2020_RESPONSERATE_COUNTY_TRA!$B$3:$AS$376,44, FALSE)</f>
        <v>27.1</v>
      </c>
      <c r="AN141" s="28">
        <f>VLOOKUP(A141,DEC2020_RESPONSERATE_COUNTY_TRA!$B$3:$AW$376,48, FALSE)</f>
        <v>27.1</v>
      </c>
      <c r="AO141" s="28">
        <f>VLOOKUP(A141,DEC2020_RESPONSERATE_COUNTY_TRA!$B$3:$AX$376,49, FALSE)</f>
        <v>27.1</v>
      </c>
      <c r="AP141" s="28">
        <f>VLOOKUP(A141,DEC2020_RESPONSERATE_COUNTY_TRA!$B$3:$AY$376,49, FALSE)</f>
        <v>27.1</v>
      </c>
      <c r="AQ141" s="28">
        <f>VLOOKUP(A141,DEC2020_RESPONSERATE_COUNTY_TRA!$B$3:$AZ$376,50, FALSE)</f>
        <v>27.1</v>
      </c>
      <c r="AR141" s="28">
        <f>VLOOKUP(A141,DEC2020_RESPONSERATE_COUNTY_TRA!$B$3:$BA$376,51, FALSE)</f>
        <v>27.1</v>
      </c>
      <c r="AS141" s="28">
        <f>VLOOKUP(A141,DEC2020_RESPONSERATE_COUNTY_TRA!$B$3:$BB$376,53, FALSE)</f>
        <v>27.1</v>
      </c>
      <c r="AT141" s="28">
        <f>VLOOKUP(A141,DEC2020_RESPONSERATE_COUNTY_TRA!$B$3:$BC$376,54, FALSE)</f>
        <v>27.1</v>
      </c>
      <c r="AU141" s="28">
        <f>VLOOKUP(A141,DEC2020_RESPONSERATE_COUNTY_TRA!$B$3:$BD$376,55, FALSE)</f>
        <v>27.1</v>
      </c>
      <c r="AV141" s="28">
        <f>VLOOKUP(A141,DEC2020_RESPONSERATE_COUNTY_TRA!$B$3:$BE$376,56, FALSE)</f>
        <v>27.1</v>
      </c>
      <c r="AW141" s="28">
        <f>VLOOKUP(A141,DEC2020_RESPONSERATE_COUNTY_TRA!$B$3:$BF$376,57, FALSE)</f>
        <v>27.1</v>
      </c>
      <c r="AX141" s="28">
        <f>VLOOKUP(A141,DEC2020_RESPONSERATE_COUNTY_TRA!$B$3:$BG$376,58, FALSE)</f>
        <v>39</v>
      </c>
      <c r="AY141" s="28">
        <f>VLOOKUP(A141,DEC2020_RESPONSERATE_COUNTY_TRA!$B$3:$BH$376,59, FALSE)</f>
        <v>39</v>
      </c>
      <c r="AZ141" s="28">
        <f>VLOOKUP(A141,DEC2020_RESPONSERATE_COUNTY_TRA!$B$3:$BI$376,60, FALSE)</f>
        <v>39.299999999999997</v>
      </c>
      <c r="BA141" s="28">
        <f>VLOOKUP(A141,DEC2020_RESPONSERATE_COUNTY_TRA!$B$3:$BJ$376,61, FALSE)</f>
        <v>39.700000000000003</v>
      </c>
      <c r="BB141" s="28">
        <f>VLOOKUP(A141,DEC2020_RESPONSERATE_COUNTY_TRA!$B$3:$BK$376,62, FALSE)</f>
        <v>39.9</v>
      </c>
      <c r="BC141" s="28">
        <f>VLOOKUP(A141,DEC2020_RESPONSERATE_COUNTY_TRA!$B$3:$BL$376,63, FALSE)</f>
        <v>40.200000000000003</v>
      </c>
      <c r="BD141" s="28">
        <f>VLOOKUP(A141,DEC2020_RESPONSERATE_COUNTY_TRA!$B$3:$BM$376,64, FALSE)</f>
        <v>40.299999999999997</v>
      </c>
      <c r="BE141" s="28">
        <f>VLOOKUP(A141,DEC2020_RESPONSERATE_COUNTY_TRA!$B$3:$BN$376,65, FALSE)</f>
        <v>40.299999999999997</v>
      </c>
      <c r="BF141" s="28">
        <f>VLOOKUP(A141,DEC2020_RESPONSERATE_COUNTY_TRA!$B$3:$BO$376,66, FALSE)</f>
        <v>40.6</v>
      </c>
      <c r="BG141" s="28">
        <f>VLOOKUP(A141,DEC2020_RESPONSERATE_COUNTY_TRA!$B$3:$BP$376,67, FALSE)</f>
        <v>40.6</v>
      </c>
      <c r="BH141" s="28">
        <f>VLOOKUP(A141,DEC2020_RESPONSERATE_COUNTY_TRA!$B$3:$BQ$376,68, FALSE)</f>
        <v>40.6</v>
      </c>
      <c r="BI141" s="28">
        <f>VLOOKUP(A141,DEC2020_RESPONSERATE_COUNTY_TRA!$B$3:$BR$376,69, FALSE)</f>
        <v>40.700000000000003</v>
      </c>
      <c r="BJ141" s="28">
        <f>VLOOKUP(A141,DEC2020_RESPONSERATE_COUNTY_TRA!$B$3:$BS$376,70, FALSE)</f>
        <v>40.9</v>
      </c>
      <c r="BK141" s="28">
        <f>VLOOKUP(A141,DEC2020_RESPONSERATE_COUNTY_TRA!$B$3:$BT$376,71, FALSE)</f>
        <v>40.9</v>
      </c>
      <c r="BL141" s="28">
        <f>VLOOKUP(A141,DEC2020_RESPONSERATE_COUNTY_TRA!$B$3:$BU$377,72, FALSE)</f>
        <v>41</v>
      </c>
      <c r="BM141" s="28">
        <f>VLOOKUP(A141,DEC2020_RESPONSERATE_COUNTY_TRA!$B$3:$BV$377,73, FALSE)</f>
        <v>41</v>
      </c>
      <c r="BN141" s="28">
        <f>VLOOKUP(A141,DEC2020_RESPONSERATE_COUNTY_TRA!$B$3:$BW$377,74, FALSE)</f>
        <v>41.3</v>
      </c>
      <c r="BO141" s="28">
        <f>VLOOKUP(A141,DEC2020_RESPONSERATE_COUNTY_TRA!$B$3:$BX$377,75, FALSE)</f>
        <v>41.4</v>
      </c>
      <c r="BP141" s="28">
        <f>VLOOKUP(A141,DEC2020_RESPONSERATE_COUNTY_TRA!$B$3:$BY$377,76, FALSE)</f>
        <v>41.4</v>
      </c>
      <c r="BQ141" s="28">
        <f>VLOOKUP(A141,DEC2020_RESPONSERATE_COUNTY_TRA!$B$3:$BZ$377,77, FALSE)</f>
        <v>41.4</v>
      </c>
      <c r="BR141" s="28">
        <f>VLOOKUP(A141,DEC2020_RESPONSERATE_COUNTY_TRA!$B$3:$CA$377,78, FALSE)</f>
        <v>41.4</v>
      </c>
      <c r="BS141" s="28">
        <f>VLOOKUP(A141,DEC2020_RESPONSERATE_COUNTY_TRA!$B$3:$CB$377,79, FALSE)</f>
        <v>41.5</v>
      </c>
      <c r="BT141" s="28">
        <f>VLOOKUP(A141,DEC2020_RESPONSERATE_COUNTY_TRA!$B$3:$CC$377,80, FALSE)</f>
        <v>41.6</v>
      </c>
      <c r="BU141" s="28">
        <f>VLOOKUP(A141,DEC2020_RESPONSERATE_COUNTY_TRA!$B$3:$CD$377,81, FALSE)</f>
        <v>42.2</v>
      </c>
      <c r="BV141" s="28">
        <f>VLOOKUP(A141,DEC2020_RESPONSERATE_COUNTY_TRA!$B$3:$CE$377,82, FALSE)</f>
        <v>42.4</v>
      </c>
      <c r="BW141" s="28">
        <f>VLOOKUP(A141,DEC2020_RESPONSERATE_COUNTY_TRA!$B$3:$CF$377,83, FALSE)</f>
        <v>42.4</v>
      </c>
      <c r="BX141" s="28">
        <f>VLOOKUP(A141,DEC2020_RESPONSERATE_COUNTY_TRA!$B$3:$CG$377,84, FALSE)</f>
        <v>42.7</v>
      </c>
      <c r="BY141" s="28">
        <f>VLOOKUP(A141,DEC2020_RESPONSERATE_COUNTY_TRA!$B$3:$CH$377,85, FALSE)</f>
        <v>42.7</v>
      </c>
      <c r="BZ141" s="28">
        <f>VLOOKUP(A141,DEC2020_RESPONSERATE_COUNTY_TRA!$B$3:$CI$377,85, FALSE)</f>
        <v>42.7</v>
      </c>
      <c r="CA141" s="28">
        <f>VLOOKUP(A141,DEC2020_RESPONSERATE_COUNTY_TRA!$B$3:$CJ$377,86, FALSE)</f>
        <v>43.1</v>
      </c>
      <c r="CB141" s="28">
        <f>VLOOKUP(A141,DEC2020_RESPONSERATE_COUNTY_TRA!$B$3:$CK$377,87, FALSE)</f>
        <v>43.1</v>
      </c>
      <c r="CC141" s="28">
        <f t="shared" si="6"/>
        <v>0</v>
      </c>
      <c r="CD141" s="42">
        <f t="shared" si="7"/>
        <v>3</v>
      </c>
    </row>
    <row r="142" spans="1:83" ht="18" x14ac:dyDescent="0.35">
      <c r="A142" s="20" t="s">
        <v>37</v>
      </c>
      <c r="B142" s="5"/>
      <c r="C142" s="181" t="s">
        <v>37</v>
      </c>
      <c r="F142" s="180">
        <v>5402</v>
      </c>
      <c r="G142" s="199">
        <v>9.1623036649214659E-2</v>
      </c>
      <c r="I142" s="192">
        <v>31.4</v>
      </c>
      <c r="J142" s="91" t="s">
        <v>835</v>
      </c>
      <c r="K142" s="91" t="s">
        <v>835</v>
      </c>
      <c r="L142">
        <f>VLOOKUP(A142,DEC2020_RESPONSERATE_COUNTY_TRA!$B$3:$I$376, 8, FALSE)</f>
        <v>12.6</v>
      </c>
      <c r="M142">
        <f>VLOOKUP(A142,DEC2020_RESPONSERATE_COUNTY_TRA!$B$3:$J$376, 9, FALSE)</f>
        <v>13.1</v>
      </c>
      <c r="N142">
        <f>VLOOKUP(A142,DEC2020_RESPONSERATE_COUNTY_TRA!$B$3:$K$376, 10, FALSE)</f>
        <v>14</v>
      </c>
      <c r="O142">
        <f>VLOOKUP(A142,DEC2020_RESPONSERATE_COUNTY_TRA!$B$3:$L$376, 11, FALSE)</f>
        <v>15</v>
      </c>
      <c r="P142">
        <f>VLOOKUP(A142,DEC2020_RESPONSERATE_COUNTY_TRA!$B$3:$M$376, 12, FALSE)</f>
        <v>16.8</v>
      </c>
      <c r="Q142" s="61">
        <f>VLOOKUP(A142,DEC2020_RESPONSERATE_COUNTY_TRA!$B$3:$N$376, 13, FALSE)</f>
        <v>17</v>
      </c>
      <c r="R142">
        <f>VLOOKUP(A142,DEC2020_RESPONSERATE_COUNTY_TRA!$B$3:$O$376, 14, FALSE)</f>
        <v>17.3</v>
      </c>
      <c r="S142">
        <f>VLOOKUP(A142,DEC2020_RESPONSERATE_COUNTY_TRA!$B$3:$P$376, 15, FALSE)</f>
        <v>17.399999999999999</v>
      </c>
      <c r="T142">
        <f>VLOOKUP(A142,DEC2020_RESPONSERATE_COUNTY_TRA!$B$3:$Q$376, 16, FALSE)</f>
        <v>17.8</v>
      </c>
      <c r="U142" s="61">
        <f>VLOOKUP(A142,DEC2020_RESPONSERATE_COUNTY_TRA!$B$3:$R$376, 17, FALSE)</f>
        <v>18.2</v>
      </c>
      <c r="V142" s="61">
        <f>VLOOKUP(A142,DEC2020_RESPONSERATE_COUNTY_TRA!$B$3:$S$376, 18, FALSE)</f>
        <v>18.3</v>
      </c>
      <c r="W142" s="61">
        <f>VLOOKUP(A142,DEC2020_RESPONSERATE_COUNTY_TRA!$B$3:$T$376, 19, FALSE)</f>
        <v>18.399999999999999</v>
      </c>
      <c r="X142" s="61">
        <f>VLOOKUP(A142,DEC2020_RESPONSERATE_COUNTY_TRA!$B$3:$U$376, 20, FALSE)</f>
        <v>18.7</v>
      </c>
      <c r="Y142" s="61">
        <f>VLOOKUP(A142,DEC2020_RESPONSERATE_COUNTY_TRA!$B$3:$V$376, 21, FALSE)</f>
        <v>19.2</v>
      </c>
      <c r="Z142" s="61">
        <f>VLOOKUP(A142,DEC2020_RESPONSERATE_COUNTY_TRA!$B$3:$W$376, 22, FALSE)</f>
        <v>19.600000000000001</v>
      </c>
      <c r="AA142" s="61">
        <f>VLOOKUP(A142,DEC2020_RESPONSERATE_COUNTY_TRA!$B$3:$X$376, 23, FALSE)</f>
        <v>19.7</v>
      </c>
      <c r="AB142" s="61">
        <f>VLOOKUP(A142,DEC2020_RESPONSERATE_COUNTY_TRA!$B$3:$Y$376, 24, FALSE)</f>
        <v>19.8</v>
      </c>
      <c r="AC142" s="61">
        <f>VLOOKUP(A142,DEC2020_RESPONSERATE_COUNTY_TRA!$B$3:$Z$376, 25, FALSE)</f>
        <v>20.2</v>
      </c>
      <c r="AD142" s="61">
        <f>VLOOKUP(A142,DEC2020_RESPONSERATE_COUNTY_TRA!$B$3:$AC$376, 26, FALSE)</f>
        <v>20.2</v>
      </c>
      <c r="AE142" s="188">
        <f>VLOOKUP(A142,DEC2020_RESPONSERATE_COUNTY_TRA!$B$3:$AD$376, 27, FALSE)</f>
        <v>20.3</v>
      </c>
      <c r="AF142" s="188">
        <f>VLOOKUP(A142,DEC2020_RESPONSERATE_COUNTY_TRA!$B$3:$AE$376, 28, FALSE)</f>
        <v>20.399999999999999</v>
      </c>
      <c r="AG142" s="188">
        <f>VLOOKUP(A142,DEC2020_RESPONSERATE_COUNTY_TRA!$B$3:$AF$376, 29, FALSE)</f>
        <v>21.1</v>
      </c>
      <c r="AH142" s="188">
        <f>VLOOKUP(A142,DEC2020_RESPONSERATE_COUNTY_TRA!$B$3:$AG$376, 30, FALSE)</f>
        <v>21.2</v>
      </c>
      <c r="AI142" s="188">
        <f>VLOOKUP(A142,DEC2020_RESPONSERATE_COUNTY_TRA!$B$3:$AF$376, 31, FALSE)</f>
        <v>21.3</v>
      </c>
      <c r="AJ142" s="188">
        <f>VLOOKUP(A142,DEC2020_RESPONSERATE_COUNTY_TRA!$B$3:$AG$376, 32, FALSE)</f>
        <v>21.5</v>
      </c>
      <c r="AK142" s="188">
        <f>VLOOKUP(A142,DEC2020_RESPONSERATE_COUNTY_TRA!$B$3:$CP$376, 33, FALSE)</f>
        <v>21.6</v>
      </c>
      <c r="AL142" s="188">
        <f>VLOOKUP(A142,DEC2020_RESPONSERATE_COUNTY_TRA!$B$3:$AR$376,43, FALSE)</f>
        <v>22.8</v>
      </c>
      <c r="AM142" s="188">
        <f>VLOOKUP(A142,DEC2020_RESPONSERATE_COUNTY_TRA!$B$3:$AS$376,44, FALSE)</f>
        <v>22.8</v>
      </c>
      <c r="AN142" s="188">
        <f>VLOOKUP(A142,DEC2020_RESPONSERATE_COUNTY_TRA!$B$3:$AW$376,48, FALSE)</f>
        <v>23.1</v>
      </c>
      <c r="AO142" s="188">
        <f>VLOOKUP(A142,DEC2020_RESPONSERATE_COUNTY_TRA!$B$3:$AX$376,49, FALSE)</f>
        <v>23.1</v>
      </c>
      <c r="AP142" s="188">
        <f>VLOOKUP(A142,DEC2020_RESPONSERATE_COUNTY_TRA!$B$3:$AY$376,49, FALSE)</f>
        <v>23.1</v>
      </c>
      <c r="AQ142" s="188">
        <f>VLOOKUP(A142,DEC2020_RESPONSERATE_COUNTY_TRA!$B$3:$AZ$376,50, FALSE)</f>
        <v>23.1</v>
      </c>
      <c r="AR142" s="188">
        <f>VLOOKUP(A142,DEC2020_RESPONSERATE_COUNTY_TRA!$B$3:$BA$376,51, FALSE)</f>
        <v>23.2</v>
      </c>
      <c r="AS142" s="188">
        <f>VLOOKUP(A142,DEC2020_RESPONSERATE_COUNTY_TRA!$B$3:$BB$376,53, FALSE)</f>
        <v>23.2</v>
      </c>
      <c r="AT142" s="188">
        <f>VLOOKUP(A142,DEC2020_RESPONSERATE_COUNTY_TRA!$B$3:$BC$376,54, FALSE)</f>
        <v>23.3</v>
      </c>
      <c r="AU142" s="188">
        <f>VLOOKUP(A142,DEC2020_RESPONSERATE_COUNTY_TRA!$B$3:$BD$376,55, FALSE)</f>
        <v>23.3</v>
      </c>
      <c r="AV142" s="188">
        <f>VLOOKUP(A142,DEC2020_RESPONSERATE_COUNTY_TRA!$B$3:$BE$376,56, FALSE)</f>
        <v>23.3</v>
      </c>
      <c r="AW142" s="188">
        <f>VLOOKUP(A142,DEC2020_RESPONSERATE_COUNTY_TRA!$B$3:$BF$376,57, FALSE)</f>
        <v>23.4</v>
      </c>
      <c r="AX142" s="188">
        <f>VLOOKUP(A142,DEC2020_RESPONSERATE_COUNTY_TRA!$B$3:$BG$376,58, FALSE)</f>
        <v>25.6</v>
      </c>
      <c r="AY142" s="188">
        <f>VLOOKUP(A142,DEC2020_RESPONSERATE_COUNTY_TRA!$B$3:$BH$376,59, FALSE)</f>
        <v>26</v>
      </c>
      <c r="AZ142" s="188">
        <f>VLOOKUP(A142,DEC2020_RESPONSERATE_COUNTY_TRA!$B$3:$BI$376,60, FALSE)</f>
        <v>27.1</v>
      </c>
      <c r="BA142" s="188">
        <f>VLOOKUP(A142,DEC2020_RESPONSERATE_COUNTY_TRA!$B$3:$BJ$376,61, FALSE)</f>
        <v>27.4</v>
      </c>
      <c r="BB142" s="188">
        <f>VLOOKUP(A142,DEC2020_RESPONSERATE_COUNTY_TRA!$B$3:$BK$376,62, FALSE)</f>
        <v>27.9</v>
      </c>
      <c r="BC142" s="188">
        <f>VLOOKUP(A142,DEC2020_RESPONSERATE_COUNTY_TRA!$B$3:$BL$376,63, FALSE)</f>
        <v>28.3</v>
      </c>
      <c r="BD142" s="188">
        <f>VLOOKUP(A142,DEC2020_RESPONSERATE_COUNTY_TRA!$B$3:$BM$376,64, FALSE)</f>
        <v>29</v>
      </c>
      <c r="BE142" s="188">
        <f>VLOOKUP(A142,DEC2020_RESPONSERATE_COUNTY_TRA!$B$3:$BN$376,65, FALSE)</f>
        <v>29</v>
      </c>
      <c r="BF142" s="188">
        <f>VLOOKUP(A142,DEC2020_RESPONSERATE_COUNTY_TRA!$B$3:$BO$376,66, FALSE)</f>
        <v>29.2</v>
      </c>
      <c r="BG142" s="188">
        <f>VLOOKUP(A142,DEC2020_RESPONSERATE_COUNTY_TRA!$B$3:$BP$376,67, FALSE)</f>
        <v>29.4</v>
      </c>
      <c r="BH142" s="188">
        <f>VLOOKUP(A142,DEC2020_RESPONSERATE_COUNTY_TRA!$B$3:$BQ$376,68, FALSE)</f>
        <v>29.7</v>
      </c>
      <c r="BI142" s="188">
        <f>VLOOKUP(A142,DEC2020_RESPONSERATE_COUNTY_TRA!$B$3:$BR$376,69, FALSE)</f>
        <v>29.7</v>
      </c>
      <c r="BJ142" s="188">
        <f>VLOOKUP(A142,DEC2020_RESPONSERATE_COUNTY_TRA!$B$3:$BS$376,70, FALSE)</f>
        <v>29.8</v>
      </c>
      <c r="BK142" s="188">
        <f>VLOOKUP(A142,DEC2020_RESPONSERATE_COUNTY_TRA!$B$3:$BT$376,71, FALSE)</f>
        <v>29.9</v>
      </c>
      <c r="BL142" s="188">
        <f>VLOOKUP(A142,DEC2020_RESPONSERATE_COUNTY_TRA!$B$3:$BU$377,72, FALSE)</f>
        <v>30.1</v>
      </c>
      <c r="BM142" s="188">
        <f>VLOOKUP(A142,DEC2020_RESPONSERATE_COUNTY_TRA!$B$3:$BV$377,73, FALSE)</f>
        <v>30.1</v>
      </c>
      <c r="BN142" s="188">
        <f>VLOOKUP(A142,DEC2020_RESPONSERATE_COUNTY_TRA!$B$3:$BW$377,74, FALSE)</f>
        <v>30.2</v>
      </c>
      <c r="BO142" s="188">
        <f>VLOOKUP(A142,DEC2020_RESPONSERATE_COUNTY_TRA!$B$3:$BX$377,75, FALSE)</f>
        <v>30.3</v>
      </c>
      <c r="BP142" s="188">
        <f>VLOOKUP(A142,DEC2020_RESPONSERATE_COUNTY_TRA!$B$3:$BY$377,76, FALSE)</f>
        <v>30.5</v>
      </c>
      <c r="BQ142" s="188">
        <f>VLOOKUP(A142,DEC2020_RESPONSERATE_COUNTY_TRA!$B$3:$BZ$377,77, FALSE)</f>
        <v>30.6</v>
      </c>
      <c r="BR142" s="188">
        <f>VLOOKUP(A142,DEC2020_RESPONSERATE_COUNTY_TRA!$B$3:$CA$377,78, FALSE)</f>
        <v>30.6</v>
      </c>
      <c r="BS142" s="188">
        <f>VLOOKUP(A142,DEC2020_RESPONSERATE_COUNTY_TRA!$B$3:$CB$377,79, FALSE)</f>
        <v>30.6</v>
      </c>
      <c r="BT142" s="188">
        <f>VLOOKUP(A142,DEC2020_RESPONSERATE_COUNTY_TRA!$B$3:$CC$377,80, FALSE)</f>
        <v>30.7</v>
      </c>
      <c r="BU142" s="188">
        <f>VLOOKUP(A142,DEC2020_RESPONSERATE_COUNTY_TRA!$B$3:$CD$377,81, FALSE)</f>
        <v>30.8</v>
      </c>
      <c r="BV142" s="188">
        <f>VLOOKUP(A142,DEC2020_RESPONSERATE_COUNTY_TRA!$B$3:$CE$377,82, FALSE)</f>
        <v>31</v>
      </c>
      <c r="BW142" s="188">
        <f>VLOOKUP(A142,DEC2020_RESPONSERATE_COUNTY_TRA!$B$3:$CF$377,83, FALSE)</f>
        <v>31.1</v>
      </c>
      <c r="BX142" s="188">
        <f>VLOOKUP(A142,DEC2020_RESPONSERATE_COUNTY_TRA!$B$3:$CG$377,84, FALSE)</f>
        <v>31.1</v>
      </c>
      <c r="BY142" s="188">
        <f>VLOOKUP(A142,DEC2020_RESPONSERATE_COUNTY_TRA!$B$3:$CH$377,85, FALSE)</f>
        <v>31.1</v>
      </c>
      <c r="BZ142" s="188">
        <f>VLOOKUP(A142,DEC2020_RESPONSERATE_COUNTY_TRA!$B$3:$CI$377,85, FALSE)</f>
        <v>31.1</v>
      </c>
      <c r="CA142" s="188">
        <f>VLOOKUP(A142,DEC2020_RESPONSERATE_COUNTY_TRA!$B$3:$CJ$377,86, FALSE)</f>
        <v>31.3</v>
      </c>
      <c r="CB142" s="188">
        <f>VLOOKUP(A142,DEC2020_RESPONSERATE_COUNTY_TRA!$B$3:$CK$377,87, FALSE)</f>
        <v>31.5</v>
      </c>
      <c r="CC142" s="188">
        <f t="shared" si="6"/>
        <v>0.10000000000000142</v>
      </c>
      <c r="CD142" s="41">
        <f t="shared" si="7"/>
        <v>2</v>
      </c>
    </row>
    <row r="143" spans="1:83" ht="28.8" x14ac:dyDescent="0.3">
      <c r="A143" s="5" t="s">
        <v>605</v>
      </c>
      <c r="B143" s="5">
        <v>30035940200</v>
      </c>
      <c r="C143" s="181" t="s">
        <v>974</v>
      </c>
      <c r="D143" s="190">
        <v>59417</v>
      </c>
      <c r="F143" s="94">
        <v>1719</v>
      </c>
      <c r="G143" s="102">
        <v>3.4772182254196642E-2</v>
      </c>
      <c r="H143" s="204">
        <v>0.95846213292117466</v>
      </c>
      <c r="I143" s="192">
        <v>28.8</v>
      </c>
      <c r="J143" s="47">
        <v>100</v>
      </c>
      <c r="K143" s="11">
        <f t="shared" si="8"/>
        <v>0</v>
      </c>
      <c r="L143">
        <f>VLOOKUP(A143,DEC2020_RESPONSERATE_COUNTY_TRA!$B$3:$I$376, 8, FALSE)</f>
        <v>1.3</v>
      </c>
      <c r="M143">
        <f>VLOOKUP(A143,DEC2020_RESPONSERATE_COUNTY_TRA!$B$3:$J$376, 9, FALSE)</f>
        <v>1.6</v>
      </c>
      <c r="N143">
        <f>VLOOKUP(A143,DEC2020_RESPONSERATE_COUNTY_TRA!$B$3:$K$376, 10, FALSE)</f>
        <v>1.8</v>
      </c>
      <c r="O143">
        <f>VLOOKUP(A143,DEC2020_RESPONSERATE_COUNTY_TRA!$B$3:$L$376, 11, FALSE)</f>
        <v>2.9</v>
      </c>
      <c r="P143">
        <f>VLOOKUP(A143,DEC2020_RESPONSERATE_COUNTY_TRA!$B$3:$M$376, 12, FALSE)</f>
        <v>3.6</v>
      </c>
      <c r="Q143" s="61">
        <f>VLOOKUP(A143,DEC2020_RESPONSERATE_COUNTY_TRA!$B$3:$N$376, 13, FALSE)</f>
        <v>3.8</v>
      </c>
      <c r="R143">
        <f>VLOOKUP(A143,DEC2020_RESPONSERATE_COUNTY_TRA!$B$3:$O$376, 14, FALSE)</f>
        <v>4</v>
      </c>
      <c r="S143">
        <f>VLOOKUP(A143,DEC2020_RESPONSERATE_COUNTY_TRA!$B$3:$P$376, 15, FALSE)</f>
        <v>4.0999999999999996</v>
      </c>
      <c r="T143">
        <f>VLOOKUP(A143,DEC2020_RESPONSERATE_COUNTY_TRA!$B$3:$Q$376, 16, FALSE)</f>
        <v>4.2</v>
      </c>
      <c r="U143" s="61">
        <f>VLOOKUP(A143,DEC2020_RESPONSERATE_COUNTY_TRA!$B$3:$R$376, 17, FALSE)</f>
        <v>4.4000000000000004</v>
      </c>
      <c r="V143" s="61">
        <f>VLOOKUP(A143,DEC2020_RESPONSERATE_COUNTY_TRA!$B$3:$S$376, 18, FALSE)</f>
        <v>4.5</v>
      </c>
      <c r="W143" s="61">
        <f>VLOOKUP(A143,DEC2020_RESPONSERATE_COUNTY_TRA!$B$3:$T$376, 19, FALSE)</f>
        <v>4.5</v>
      </c>
      <c r="X143" s="61">
        <f>VLOOKUP(A143,DEC2020_RESPONSERATE_COUNTY_TRA!$B$3:$U$376, 20, FALSE)</f>
        <v>4.5999999999999996</v>
      </c>
      <c r="Y143" s="61">
        <f>VLOOKUP(A143,DEC2020_RESPONSERATE_COUNTY_TRA!$B$3:$V$376, 21, FALSE)</f>
        <v>4.7</v>
      </c>
      <c r="Z143" s="61">
        <f>VLOOKUP(A143,DEC2020_RESPONSERATE_COUNTY_TRA!$B$3:$W$376, 22, FALSE)</f>
        <v>5.0999999999999996</v>
      </c>
      <c r="AA143" s="61">
        <f>VLOOKUP(A143,DEC2020_RESPONSERATE_COUNTY_TRA!$B$3:$X$376, 23, FALSE)</f>
        <v>5.2</v>
      </c>
      <c r="AB143" s="61">
        <f>VLOOKUP(A143,DEC2020_RESPONSERATE_COUNTY_TRA!$B$3:$Y$376, 24, FALSE)</f>
        <v>5.3</v>
      </c>
      <c r="AC143" s="61">
        <f>VLOOKUP(A143,DEC2020_RESPONSERATE_COUNTY_TRA!$B$3:$Z$376, 25, FALSE)</f>
        <v>5.8</v>
      </c>
      <c r="AD143" s="61">
        <f>VLOOKUP(A143,DEC2020_RESPONSERATE_COUNTY_TRA!$B$3:$AC$376, 26, FALSE)</f>
        <v>5.8</v>
      </c>
      <c r="AE143" s="188">
        <f>VLOOKUP(A143,DEC2020_RESPONSERATE_COUNTY_TRA!$B$3:$AD$376, 27, FALSE)</f>
        <v>5.9</v>
      </c>
      <c r="AF143" s="188">
        <f>VLOOKUP(A143,DEC2020_RESPONSERATE_COUNTY_TRA!$B$3:$AE$376, 28, FALSE)</f>
        <v>6.1</v>
      </c>
      <c r="AG143" s="188">
        <f>VLOOKUP(A143,DEC2020_RESPONSERATE_COUNTY_TRA!$B$3:$AF$376, 29, FALSE)</f>
        <v>6.2</v>
      </c>
      <c r="AH143" s="188">
        <f>VLOOKUP(A143,DEC2020_RESPONSERATE_COUNTY_TRA!$B$3:$AG$376, 30, FALSE)</f>
        <v>6.2</v>
      </c>
      <c r="AI143" s="188">
        <f>VLOOKUP(A143,DEC2020_RESPONSERATE_COUNTY_TRA!$B$3:$AF$376, 31, FALSE)</f>
        <v>6.3</v>
      </c>
      <c r="AJ143" s="188">
        <f>VLOOKUP(A143,DEC2020_RESPONSERATE_COUNTY_TRA!$B$3:$AG$376, 32, FALSE)</f>
        <v>6.4</v>
      </c>
      <c r="AK143" s="188">
        <f>VLOOKUP(A143,DEC2020_RESPONSERATE_COUNTY_TRA!$B$3:$CP$376, 33, FALSE)</f>
        <v>6.5</v>
      </c>
      <c r="AL143" s="188">
        <f>VLOOKUP(A143,DEC2020_RESPONSERATE_COUNTY_TRA!$B$3:$AR$376,43, FALSE)</f>
        <v>7.1</v>
      </c>
      <c r="AM143" s="188">
        <f>VLOOKUP(A143,DEC2020_RESPONSERATE_COUNTY_TRA!$B$3:$AS$376,44, FALSE)</f>
        <v>7.1</v>
      </c>
      <c r="AN143" s="188">
        <f>VLOOKUP(A143,DEC2020_RESPONSERATE_COUNTY_TRA!$B$3:$AW$376,48, FALSE)</f>
        <v>7.3</v>
      </c>
      <c r="AO143" s="188">
        <f>VLOOKUP(A143,DEC2020_RESPONSERATE_COUNTY_TRA!$B$3:$AX$376,49, FALSE)</f>
        <v>7.3</v>
      </c>
      <c r="AP143" s="188">
        <f>VLOOKUP(A143,DEC2020_RESPONSERATE_COUNTY_TRA!$B$3:$AY$376,49, FALSE)</f>
        <v>7.3</v>
      </c>
      <c r="AQ143" s="188">
        <f>VLOOKUP(A143,DEC2020_RESPONSERATE_COUNTY_TRA!$B$3:$AZ$376,50, FALSE)</f>
        <v>7.4</v>
      </c>
      <c r="AR143" s="188">
        <f>VLOOKUP(A143,DEC2020_RESPONSERATE_COUNTY_TRA!$B$3:$BA$376,51, FALSE)</f>
        <v>7.5</v>
      </c>
      <c r="AS143" s="188">
        <f>VLOOKUP(A143,DEC2020_RESPONSERATE_COUNTY_TRA!$B$3:$BB$376,53, FALSE)</f>
        <v>7.5</v>
      </c>
      <c r="AT143" s="188">
        <f>VLOOKUP(A143,DEC2020_RESPONSERATE_COUNTY_TRA!$B$3:$BC$376,54, FALSE)</f>
        <v>7.6</v>
      </c>
      <c r="AU143" s="188">
        <f>VLOOKUP(A143,DEC2020_RESPONSERATE_COUNTY_TRA!$B$3:$BD$376,55, FALSE)</f>
        <v>7.7</v>
      </c>
      <c r="AV143" s="188">
        <f>VLOOKUP(A143,DEC2020_RESPONSERATE_COUNTY_TRA!$B$3:$BE$376,56, FALSE)</f>
        <v>7.7</v>
      </c>
      <c r="AW143" s="188">
        <f>VLOOKUP(A143,DEC2020_RESPONSERATE_COUNTY_TRA!$B$3:$BF$376,57, FALSE)</f>
        <v>7.8</v>
      </c>
      <c r="AX143" s="188">
        <f>VLOOKUP(A143,DEC2020_RESPONSERATE_COUNTY_TRA!$B$3:$BG$376,58, FALSE)</f>
        <v>11</v>
      </c>
      <c r="AY143" s="188">
        <f>VLOOKUP(A143,DEC2020_RESPONSERATE_COUNTY_TRA!$B$3:$BH$376,59, FALSE)</f>
        <v>11.7</v>
      </c>
      <c r="AZ143" s="188">
        <f>VLOOKUP(A143,DEC2020_RESPONSERATE_COUNTY_TRA!$B$3:$BI$376,60, FALSE)</f>
        <v>13.2</v>
      </c>
      <c r="BA143" s="188">
        <f>VLOOKUP(A143,DEC2020_RESPONSERATE_COUNTY_TRA!$B$3:$BJ$376,61, FALSE)</f>
        <v>13.4</v>
      </c>
      <c r="BB143" s="188">
        <f>VLOOKUP(A143,DEC2020_RESPONSERATE_COUNTY_TRA!$B$3:$BK$376,62, FALSE)</f>
        <v>14.2</v>
      </c>
      <c r="BC143" s="188">
        <f>VLOOKUP(A143,DEC2020_RESPONSERATE_COUNTY_TRA!$B$3:$BL$376,63, FALSE)</f>
        <v>14.8</v>
      </c>
      <c r="BD143" s="188">
        <f>VLOOKUP(A143,DEC2020_RESPONSERATE_COUNTY_TRA!$B$3:$BM$376,64, FALSE)</f>
        <v>16.100000000000001</v>
      </c>
      <c r="BE143" s="188">
        <f>VLOOKUP(A143,DEC2020_RESPONSERATE_COUNTY_TRA!$B$3:$BN$376,65, FALSE)</f>
        <v>16.3</v>
      </c>
      <c r="BF143" s="188">
        <f>VLOOKUP(A143,DEC2020_RESPONSERATE_COUNTY_TRA!$B$3:$BO$376,66, FALSE)</f>
        <v>16.8</v>
      </c>
      <c r="BG143" s="188">
        <f>VLOOKUP(A143,DEC2020_RESPONSERATE_COUNTY_TRA!$B$3:$BP$376,67, FALSE)</f>
        <v>17.100000000000001</v>
      </c>
      <c r="BH143" s="188">
        <f>VLOOKUP(A143,DEC2020_RESPONSERATE_COUNTY_TRA!$B$3:$BQ$376,68, FALSE)</f>
        <v>17.5</v>
      </c>
      <c r="BI143" s="188">
        <f>VLOOKUP(A143,DEC2020_RESPONSERATE_COUNTY_TRA!$B$3:$BR$376,69, FALSE)</f>
        <v>17.5</v>
      </c>
      <c r="BJ143" s="188">
        <f>VLOOKUP(A143,DEC2020_RESPONSERATE_COUNTY_TRA!$B$3:$BS$376,70, FALSE)</f>
        <v>17.7</v>
      </c>
      <c r="BK143" s="188">
        <f>VLOOKUP(A143,DEC2020_RESPONSERATE_COUNTY_TRA!$B$3:$BT$376,71, FALSE)</f>
        <v>17.8</v>
      </c>
      <c r="BL143" s="188">
        <f>VLOOKUP(A143,DEC2020_RESPONSERATE_COUNTY_TRA!$B$3:$BU$377,72, FALSE)</f>
        <v>18</v>
      </c>
      <c r="BM143" s="188">
        <f>VLOOKUP(A143,DEC2020_RESPONSERATE_COUNTY_TRA!$B$3:$BV$377,73, FALSE)</f>
        <v>18.100000000000001</v>
      </c>
      <c r="BN143" s="188">
        <f>VLOOKUP(A143,DEC2020_RESPONSERATE_COUNTY_TRA!$B$3:$BW$377,74, FALSE)</f>
        <v>18.2</v>
      </c>
      <c r="BO143" s="188">
        <f>VLOOKUP(A143,DEC2020_RESPONSERATE_COUNTY_TRA!$B$3:$BX$377,75, FALSE)</f>
        <v>18.5</v>
      </c>
      <c r="BP143" s="188">
        <f>VLOOKUP(A143,DEC2020_RESPONSERATE_COUNTY_TRA!$B$3:$BY$377,76, FALSE)</f>
        <v>18.7</v>
      </c>
      <c r="BQ143" s="188">
        <f>VLOOKUP(A143,DEC2020_RESPONSERATE_COUNTY_TRA!$B$3:$BZ$377,77, FALSE)</f>
        <v>18.7</v>
      </c>
      <c r="BR143" s="188">
        <f>VLOOKUP(A143,DEC2020_RESPONSERATE_COUNTY_TRA!$B$3:$CA$377,78, FALSE)</f>
        <v>18.8</v>
      </c>
      <c r="BS143" s="188">
        <f>VLOOKUP(A143,DEC2020_RESPONSERATE_COUNTY_TRA!$B$3:$CB$377,79, FALSE)</f>
        <v>18.8</v>
      </c>
      <c r="BT143" s="188">
        <f>VLOOKUP(A143,DEC2020_RESPONSERATE_COUNTY_TRA!$B$3:$CC$377,80, FALSE)</f>
        <v>19</v>
      </c>
      <c r="BU143" s="188">
        <f>VLOOKUP(A143,DEC2020_RESPONSERATE_COUNTY_TRA!$B$3:$CD$377,81, FALSE)</f>
        <v>19.2</v>
      </c>
      <c r="BV143" s="188">
        <f>VLOOKUP(A143,DEC2020_RESPONSERATE_COUNTY_TRA!$B$3:$CE$377,82, FALSE)</f>
        <v>19.3</v>
      </c>
      <c r="BW143" s="188">
        <f>VLOOKUP(A143,DEC2020_RESPONSERATE_COUNTY_TRA!$B$3:$CF$377,83, FALSE)</f>
        <v>19.399999999999999</v>
      </c>
      <c r="BX143" s="188">
        <f>VLOOKUP(A143,DEC2020_RESPONSERATE_COUNTY_TRA!$B$3:$CG$377,84, FALSE)</f>
        <v>19.5</v>
      </c>
      <c r="BY143" s="188">
        <f>VLOOKUP(A143,DEC2020_RESPONSERATE_COUNTY_TRA!$B$3:$CH$377,85, FALSE)</f>
        <v>19.600000000000001</v>
      </c>
      <c r="BZ143" s="188">
        <f>VLOOKUP(A143,DEC2020_RESPONSERATE_COUNTY_TRA!$B$3:$CI$377,85, FALSE)</f>
        <v>19.600000000000001</v>
      </c>
      <c r="CA143" s="188">
        <f>VLOOKUP(A143,DEC2020_RESPONSERATE_COUNTY_TRA!$B$3:$CJ$377,86, FALSE)</f>
        <v>19.7</v>
      </c>
      <c r="CB143" s="188">
        <f>VLOOKUP(A143,DEC2020_RESPONSERATE_COUNTY_TRA!$B$3:$CK$377,87, FALSE)</f>
        <v>20.3</v>
      </c>
      <c r="CC143" s="188">
        <f t="shared" si="6"/>
        <v>0</v>
      </c>
      <c r="CD143" s="41">
        <f t="shared" si="7"/>
        <v>2</v>
      </c>
      <c r="CE143" s="45" t="s">
        <v>836</v>
      </c>
    </row>
    <row r="144" spans="1:83" ht="43.2" x14ac:dyDescent="0.3">
      <c r="A144" s="16" t="s">
        <v>607</v>
      </c>
      <c r="B144" s="16">
        <v>30035940400</v>
      </c>
      <c r="C144" s="17" t="s">
        <v>975</v>
      </c>
      <c r="D144" s="17" t="s">
        <v>1303</v>
      </c>
      <c r="E144" s="17"/>
      <c r="F144" s="95">
        <v>1937</v>
      </c>
      <c r="G144" s="103">
        <v>0.27348066298342544</v>
      </c>
      <c r="H144" s="205">
        <v>0.64030290281867897</v>
      </c>
      <c r="I144" s="193">
        <v>31.9</v>
      </c>
      <c r="J144" s="48">
        <v>100</v>
      </c>
      <c r="K144" s="18">
        <f t="shared" si="8"/>
        <v>0</v>
      </c>
      <c r="L144" s="19">
        <f>VLOOKUP(A144,DEC2020_RESPONSERATE_COUNTY_TRA!$B$3:$I$376, 8, FALSE)</f>
        <v>1.1000000000000001</v>
      </c>
      <c r="M144" s="19">
        <f>VLOOKUP(A144,DEC2020_RESPONSERATE_COUNTY_TRA!$B$3:$J$376, 9, FALSE)</f>
        <v>1.6</v>
      </c>
      <c r="N144" s="19">
        <f>VLOOKUP(A144,DEC2020_RESPONSERATE_COUNTY_TRA!$B$3:$K$376, 10, FALSE)</f>
        <v>2</v>
      </c>
      <c r="O144" s="19">
        <f>VLOOKUP(A144,DEC2020_RESPONSERATE_COUNTY_TRA!$B$3:$L$376, 11, FALSE)</f>
        <v>2.5</v>
      </c>
      <c r="P144" s="19">
        <f>VLOOKUP(A144,DEC2020_RESPONSERATE_COUNTY_TRA!$B$3:$M$376, 12, FALSE)</f>
        <v>3.7</v>
      </c>
      <c r="Q144" s="19">
        <f>VLOOKUP(A144,DEC2020_RESPONSERATE_COUNTY_TRA!$B$3:$N$376, 13, FALSE)</f>
        <v>3.8</v>
      </c>
      <c r="R144" s="19">
        <f>VLOOKUP(A144,DEC2020_RESPONSERATE_COUNTY_TRA!$B$3:$O$376, 14, FALSE)</f>
        <v>4.0999999999999996</v>
      </c>
      <c r="S144" s="19">
        <f>VLOOKUP(A144,DEC2020_RESPONSERATE_COUNTY_TRA!$B$3:$P$376, 15, FALSE)</f>
        <v>4.3</v>
      </c>
      <c r="T144" s="19">
        <f>VLOOKUP(A144,DEC2020_RESPONSERATE_COUNTY_TRA!$B$3:$Q$376, 16, FALSE)</f>
        <v>4.4000000000000004</v>
      </c>
      <c r="U144" s="19">
        <f>VLOOKUP(A144,DEC2020_RESPONSERATE_COUNTY_TRA!$B$3:$R$376, 17, FALSE)</f>
        <v>4.5</v>
      </c>
      <c r="V144" s="19">
        <f>VLOOKUP(A144,DEC2020_RESPONSERATE_COUNTY_TRA!$B$3:$S$376, 18, FALSE)</f>
        <v>4.5999999999999996</v>
      </c>
      <c r="W144" s="19">
        <f>VLOOKUP(A144,DEC2020_RESPONSERATE_COUNTY_TRA!$B$3:$T$376, 19, FALSE)</f>
        <v>4.8</v>
      </c>
      <c r="X144" s="19">
        <f>VLOOKUP(A144,DEC2020_RESPONSERATE_COUNTY_TRA!$B$3:$U$376, 20, FALSE)</f>
        <v>5</v>
      </c>
      <c r="Y144" s="19">
        <f>VLOOKUP(A144,DEC2020_RESPONSERATE_COUNTY_TRA!$B$3:$V$376, 21, FALSE)</f>
        <v>5.2</v>
      </c>
      <c r="Z144" s="19">
        <f>VLOOKUP(A144,DEC2020_RESPONSERATE_COUNTY_TRA!$B$3:$W$376, 22, FALSE)</f>
        <v>5.3</v>
      </c>
      <c r="AA144" s="19">
        <f>VLOOKUP(A144,DEC2020_RESPONSERATE_COUNTY_TRA!$B$3:$X$376, 23, FALSE)</f>
        <v>5.5</v>
      </c>
      <c r="AB144" s="19">
        <f>VLOOKUP(A144,DEC2020_RESPONSERATE_COUNTY_TRA!$B$3:$Y$376, 24, FALSE)</f>
        <v>5.6</v>
      </c>
      <c r="AC144" s="19">
        <f>VLOOKUP(A144,DEC2020_RESPONSERATE_COUNTY_TRA!$B$3:$Z$376, 25, FALSE)</f>
        <v>5.8</v>
      </c>
      <c r="AD144" s="19">
        <f>VLOOKUP(A144,DEC2020_RESPONSERATE_COUNTY_TRA!$B$3:$AC$376, 26, FALSE)</f>
        <v>5.8</v>
      </c>
      <c r="AE144" s="19">
        <f>VLOOKUP(A144,DEC2020_RESPONSERATE_COUNTY_TRA!$B$3:$AD$376, 27, FALSE)</f>
        <v>5.8</v>
      </c>
      <c r="AF144" s="19">
        <f>VLOOKUP(A144,DEC2020_RESPONSERATE_COUNTY_TRA!$B$3:$AE$376, 28, FALSE)</f>
        <v>5.8</v>
      </c>
      <c r="AG144" s="19">
        <f>VLOOKUP(A144,DEC2020_RESPONSERATE_COUNTY_TRA!$B$3:$AF$376, 29, FALSE)</f>
        <v>6</v>
      </c>
      <c r="AH144" s="19">
        <f>VLOOKUP(A144,DEC2020_RESPONSERATE_COUNTY_TRA!$B$3:$AG$376, 30, FALSE)</f>
        <v>6</v>
      </c>
      <c r="AI144" s="19">
        <f>VLOOKUP(A144,DEC2020_RESPONSERATE_COUNTY_TRA!$B$3:$AF$376, 31, FALSE)</f>
        <v>6.1</v>
      </c>
      <c r="AJ144" s="19">
        <f>VLOOKUP(A144,DEC2020_RESPONSERATE_COUNTY_TRA!$B$3:$AG$376, 32, FALSE)</f>
        <v>6.1</v>
      </c>
      <c r="AK144" s="19">
        <f>VLOOKUP(A144,DEC2020_RESPONSERATE_COUNTY_TRA!$B$3:$CP$376, 33, FALSE)</f>
        <v>6.2</v>
      </c>
      <c r="AL144" s="19">
        <f>VLOOKUP(A144,DEC2020_RESPONSERATE_COUNTY_TRA!$B$3:$AR$376,43, FALSE)</f>
        <v>7</v>
      </c>
      <c r="AM144" s="19">
        <f>VLOOKUP(A144,DEC2020_RESPONSERATE_COUNTY_TRA!$B$3:$AS$376,44, FALSE)</f>
        <v>7</v>
      </c>
      <c r="AN144" s="19">
        <f>VLOOKUP(A144,DEC2020_RESPONSERATE_COUNTY_TRA!$B$3:$AW$376,48, FALSE)</f>
        <v>7.2</v>
      </c>
      <c r="AO144" s="19">
        <f>VLOOKUP(A144,DEC2020_RESPONSERATE_COUNTY_TRA!$B$3:$AX$376,49, FALSE)</f>
        <v>7.2</v>
      </c>
      <c r="AP144" s="19">
        <f>VLOOKUP(A144,DEC2020_RESPONSERATE_COUNTY_TRA!$B$3:$AY$376,49, FALSE)</f>
        <v>7.2</v>
      </c>
      <c r="AQ144" s="19">
        <f>VLOOKUP(A144,DEC2020_RESPONSERATE_COUNTY_TRA!$B$3:$AZ$376,50, FALSE)</f>
        <v>7.2</v>
      </c>
      <c r="AR144" s="19">
        <f>VLOOKUP(A144,DEC2020_RESPONSERATE_COUNTY_TRA!$B$3:$BA$376,51, FALSE)</f>
        <v>7.2</v>
      </c>
      <c r="AS144" s="19">
        <f>VLOOKUP(A144,DEC2020_RESPONSERATE_COUNTY_TRA!$B$3:$BB$376,53, FALSE)</f>
        <v>7.2</v>
      </c>
      <c r="AT144" s="19">
        <f>VLOOKUP(A144,DEC2020_RESPONSERATE_COUNTY_TRA!$B$3:$BC$376,54, FALSE)</f>
        <v>7.3</v>
      </c>
      <c r="AU144" s="19">
        <f>VLOOKUP(A144,DEC2020_RESPONSERATE_COUNTY_TRA!$B$3:$BD$376,55, FALSE)</f>
        <v>7.3</v>
      </c>
      <c r="AV144" s="19">
        <f>VLOOKUP(A144,DEC2020_RESPONSERATE_COUNTY_TRA!$B$3:$BE$376,56, FALSE)</f>
        <v>7.3</v>
      </c>
      <c r="AW144" s="19">
        <f>VLOOKUP(A144,DEC2020_RESPONSERATE_COUNTY_TRA!$B$3:$BF$376,57, FALSE)</f>
        <v>7.3</v>
      </c>
      <c r="AX144" s="19">
        <f>VLOOKUP(A144,DEC2020_RESPONSERATE_COUNTY_TRA!$B$3:$BG$376,58, FALSE)</f>
        <v>10.6</v>
      </c>
      <c r="AY144" s="19">
        <f>VLOOKUP(A144,DEC2020_RESPONSERATE_COUNTY_TRA!$B$3:$BH$376,59, FALSE)</f>
        <v>11.1</v>
      </c>
      <c r="AZ144" s="19">
        <f>VLOOKUP(A144,DEC2020_RESPONSERATE_COUNTY_TRA!$B$3:$BI$376,60, FALSE)</f>
        <v>12.6</v>
      </c>
      <c r="BA144" s="19">
        <f>VLOOKUP(A144,DEC2020_RESPONSERATE_COUNTY_TRA!$B$3:$BJ$376,61, FALSE)</f>
        <v>13.4</v>
      </c>
      <c r="BB144" s="19">
        <f>VLOOKUP(A144,DEC2020_RESPONSERATE_COUNTY_TRA!$B$3:$BK$376,62, FALSE)</f>
        <v>14</v>
      </c>
      <c r="BC144" s="19">
        <f>VLOOKUP(A144,DEC2020_RESPONSERATE_COUNTY_TRA!$B$3:$BL$376,63, FALSE)</f>
        <v>14.8</v>
      </c>
      <c r="BD144" s="19">
        <f>VLOOKUP(A144,DEC2020_RESPONSERATE_COUNTY_TRA!$B$3:$BM$376,64, FALSE)</f>
        <v>15.6</v>
      </c>
      <c r="BE144" s="19">
        <f>VLOOKUP(A144,DEC2020_RESPONSERATE_COUNTY_TRA!$B$3:$BN$376,65, FALSE)</f>
        <v>15.7</v>
      </c>
      <c r="BF144" s="19">
        <f>VLOOKUP(A144,DEC2020_RESPONSERATE_COUNTY_TRA!$B$3:$BO$376,66, FALSE)</f>
        <v>15.7</v>
      </c>
      <c r="BG144" s="19">
        <f>VLOOKUP(A144,DEC2020_RESPONSERATE_COUNTY_TRA!$B$3:$BP$376,67, FALSE)</f>
        <v>16.2</v>
      </c>
      <c r="BH144" s="19">
        <f>VLOOKUP(A144,DEC2020_RESPONSERATE_COUNTY_TRA!$B$3:$BQ$376,68, FALSE)</f>
        <v>16.5</v>
      </c>
      <c r="BI144" s="19">
        <f>VLOOKUP(A144,DEC2020_RESPONSERATE_COUNTY_TRA!$B$3:$BR$376,69, FALSE)</f>
        <v>16.5</v>
      </c>
      <c r="BJ144" s="19">
        <f>VLOOKUP(A144,DEC2020_RESPONSERATE_COUNTY_TRA!$B$3:$BS$376,70, FALSE)</f>
        <v>16.7</v>
      </c>
      <c r="BK144" s="19">
        <f>VLOOKUP(A144,DEC2020_RESPONSERATE_COUNTY_TRA!$B$3:$BT$376,71, FALSE)</f>
        <v>16.8</v>
      </c>
      <c r="BL144" s="19">
        <f>VLOOKUP(A144,DEC2020_RESPONSERATE_COUNTY_TRA!$B$3:$BU$377,72, FALSE)</f>
        <v>17.2</v>
      </c>
      <c r="BM144" s="19">
        <f>VLOOKUP(A144,DEC2020_RESPONSERATE_COUNTY_TRA!$B$3:$BV$377,73, FALSE)</f>
        <v>17.2</v>
      </c>
      <c r="BN144" s="19">
        <f>VLOOKUP(A144,DEC2020_RESPONSERATE_COUNTY_TRA!$B$3:$BW$377,74, FALSE)</f>
        <v>17.3</v>
      </c>
      <c r="BO144" s="19">
        <f>VLOOKUP(A144,DEC2020_RESPONSERATE_COUNTY_TRA!$B$3:$BX$377,75, FALSE)</f>
        <v>17.399999999999999</v>
      </c>
      <c r="BP144" s="19">
        <f>VLOOKUP(A144,DEC2020_RESPONSERATE_COUNTY_TRA!$B$3:$BY$377,76, FALSE)</f>
        <v>17.5</v>
      </c>
      <c r="BQ144" s="19">
        <f>VLOOKUP(A144,DEC2020_RESPONSERATE_COUNTY_TRA!$B$3:$BZ$377,77, FALSE)</f>
        <v>17.7</v>
      </c>
      <c r="BR144" s="19">
        <f>VLOOKUP(A144,DEC2020_RESPONSERATE_COUNTY_TRA!$B$3:$CA$377,78, FALSE)</f>
        <v>17.7</v>
      </c>
      <c r="BS144" s="19">
        <f>VLOOKUP(A144,DEC2020_RESPONSERATE_COUNTY_TRA!$B$3:$CB$377,79, FALSE)</f>
        <v>17.8</v>
      </c>
      <c r="BT144" s="19">
        <f>VLOOKUP(A144,DEC2020_RESPONSERATE_COUNTY_TRA!$B$3:$CC$377,80, FALSE)</f>
        <v>17.899999999999999</v>
      </c>
      <c r="BU144" s="19">
        <f>VLOOKUP(A144,DEC2020_RESPONSERATE_COUNTY_TRA!$B$3:$CD$377,81, FALSE)</f>
        <v>18.100000000000001</v>
      </c>
      <c r="BV144" s="19">
        <f>VLOOKUP(A144,DEC2020_RESPONSERATE_COUNTY_TRA!$B$3:$CE$377,82, FALSE)</f>
        <v>18.3</v>
      </c>
      <c r="BW144" s="19">
        <f>VLOOKUP(A144,DEC2020_RESPONSERATE_COUNTY_TRA!$B$3:$CF$377,83, FALSE)</f>
        <v>18.399999999999999</v>
      </c>
      <c r="BX144" s="19">
        <f>VLOOKUP(A144,DEC2020_RESPONSERATE_COUNTY_TRA!$B$3:$CG$377,84, FALSE)</f>
        <v>18.5</v>
      </c>
      <c r="BY144" s="19">
        <f>VLOOKUP(A144,DEC2020_RESPONSERATE_COUNTY_TRA!$B$3:$CH$377,85, FALSE)</f>
        <v>18.5</v>
      </c>
      <c r="BZ144" s="19">
        <f>VLOOKUP(A144,DEC2020_RESPONSERATE_COUNTY_TRA!$B$3:$CI$377,85, FALSE)</f>
        <v>18.5</v>
      </c>
      <c r="CA144" s="19">
        <f>VLOOKUP(A144,DEC2020_RESPONSERATE_COUNTY_TRA!$B$3:$CJ$377,86, FALSE)</f>
        <v>18.7</v>
      </c>
      <c r="CB144" s="19">
        <f>VLOOKUP(A144,DEC2020_RESPONSERATE_COUNTY_TRA!$B$3:$CK$377,87, FALSE)</f>
        <v>18.8</v>
      </c>
      <c r="CC144" s="19">
        <f t="shared" si="6"/>
        <v>0.19999999999999929</v>
      </c>
      <c r="CD144" s="41">
        <f t="shared" si="7"/>
        <v>1</v>
      </c>
      <c r="CE144" s="45" t="s">
        <v>836</v>
      </c>
    </row>
    <row r="145" spans="1:83" ht="28.8" x14ac:dyDescent="0.3">
      <c r="A145" s="5" t="s">
        <v>609</v>
      </c>
      <c r="B145" s="5">
        <v>30035976000</v>
      </c>
      <c r="C145" s="181" t="s">
        <v>973</v>
      </c>
      <c r="D145" s="190">
        <v>59427</v>
      </c>
      <c r="F145" s="94">
        <v>1633</v>
      </c>
      <c r="G145" s="102">
        <v>8.069003895381191E-2</v>
      </c>
      <c r="H145" s="204">
        <v>0.29305135951661632</v>
      </c>
      <c r="I145" s="192">
        <v>35.299999999999997</v>
      </c>
      <c r="J145" s="11">
        <v>4.7</v>
      </c>
      <c r="K145" s="11">
        <f t="shared" si="8"/>
        <v>95.3</v>
      </c>
      <c r="L145">
        <f>VLOOKUP(A145,DEC2020_RESPONSERATE_COUNTY_TRA!$B$3:$I$376, 8, FALSE)</f>
        <v>34.299999999999997</v>
      </c>
      <c r="M145">
        <f>VLOOKUP(A145,DEC2020_RESPONSERATE_COUNTY_TRA!$B$3:$J$376, 9, FALSE)</f>
        <v>34.9</v>
      </c>
      <c r="N145">
        <f>VLOOKUP(A145,DEC2020_RESPONSERATE_COUNTY_TRA!$B$3:$K$376, 10, FALSE)</f>
        <v>37</v>
      </c>
      <c r="O145">
        <f>VLOOKUP(A145,DEC2020_RESPONSERATE_COUNTY_TRA!$B$3:$L$376, 11, FALSE)</f>
        <v>38.4</v>
      </c>
      <c r="P145">
        <f>VLOOKUP(A145,DEC2020_RESPONSERATE_COUNTY_TRA!$B$3:$M$376, 12, FALSE)</f>
        <v>41.7</v>
      </c>
      <c r="Q145" s="61">
        <f>VLOOKUP(A145,DEC2020_RESPONSERATE_COUNTY_TRA!$B$3:$N$376, 13, FALSE)</f>
        <v>42</v>
      </c>
      <c r="R145">
        <f>VLOOKUP(A145,DEC2020_RESPONSERATE_COUNTY_TRA!$B$3:$O$376, 14, FALSE)</f>
        <v>42.4</v>
      </c>
      <c r="S145">
        <f>VLOOKUP(A145,DEC2020_RESPONSERATE_COUNTY_TRA!$B$3:$P$376, 15, FALSE)</f>
        <v>42.6</v>
      </c>
      <c r="T145">
        <f>VLOOKUP(A145,DEC2020_RESPONSERATE_COUNTY_TRA!$B$3:$Q$376, 16, FALSE)</f>
        <v>43.4</v>
      </c>
      <c r="U145" s="61">
        <f>VLOOKUP(A145,DEC2020_RESPONSERATE_COUNTY_TRA!$B$3:$R$376, 17, FALSE)</f>
        <v>44.4</v>
      </c>
      <c r="V145" s="61">
        <f>VLOOKUP(A145,DEC2020_RESPONSERATE_COUNTY_TRA!$B$3:$S$376, 18, FALSE)</f>
        <v>44.5</v>
      </c>
      <c r="W145" s="61">
        <f>VLOOKUP(A145,DEC2020_RESPONSERATE_COUNTY_TRA!$B$3:$T$376, 19, FALSE)</f>
        <v>44.6</v>
      </c>
      <c r="X145" s="61">
        <f>VLOOKUP(A145,DEC2020_RESPONSERATE_COUNTY_TRA!$B$3:$U$376, 20, FALSE)</f>
        <v>45.3</v>
      </c>
      <c r="Y145" s="61">
        <f>VLOOKUP(A145,DEC2020_RESPONSERATE_COUNTY_TRA!$B$3:$V$376, 21, FALSE)</f>
        <v>46.4</v>
      </c>
      <c r="Z145" s="61">
        <f>VLOOKUP(A145,DEC2020_RESPONSERATE_COUNTY_TRA!$B$3:$W$376, 22, FALSE)</f>
        <v>47</v>
      </c>
      <c r="AA145" s="61">
        <f>VLOOKUP(A145,DEC2020_RESPONSERATE_COUNTY_TRA!$B$3:$X$376, 23, FALSE)</f>
        <v>47.1</v>
      </c>
      <c r="AB145" s="61">
        <f>VLOOKUP(A145,DEC2020_RESPONSERATE_COUNTY_TRA!$B$3:$Y$376, 24, FALSE)</f>
        <v>47.2</v>
      </c>
      <c r="AC145" s="61">
        <f>VLOOKUP(A145,DEC2020_RESPONSERATE_COUNTY_TRA!$B$3:$Z$376, 25, FALSE)</f>
        <v>47.6</v>
      </c>
      <c r="AD145" s="61">
        <f>VLOOKUP(A145,DEC2020_RESPONSERATE_COUNTY_TRA!$B$3:$AC$376, 26, FALSE)</f>
        <v>47.7</v>
      </c>
      <c r="AE145" s="188">
        <f>VLOOKUP(A145,DEC2020_RESPONSERATE_COUNTY_TRA!$B$3:$AD$376, 27, FALSE)</f>
        <v>47.8</v>
      </c>
      <c r="AF145" s="188">
        <f>VLOOKUP(A145,DEC2020_RESPONSERATE_COUNTY_TRA!$B$3:$AE$376, 28, FALSE)</f>
        <v>48.1</v>
      </c>
      <c r="AG145" s="188">
        <f>VLOOKUP(A145,DEC2020_RESPONSERATE_COUNTY_TRA!$B$3:$AF$376, 29, FALSE)</f>
        <v>49.9</v>
      </c>
      <c r="AH145" s="188">
        <f>VLOOKUP(A145,DEC2020_RESPONSERATE_COUNTY_TRA!$B$3:$AG$376, 30, FALSE)</f>
        <v>50.2</v>
      </c>
      <c r="AI145" s="188">
        <f>VLOOKUP(A145,DEC2020_RESPONSERATE_COUNTY_TRA!$B$3:$AF$376, 31, FALSE)</f>
        <v>50.2</v>
      </c>
      <c r="AJ145" s="188">
        <f>VLOOKUP(A145,DEC2020_RESPONSERATE_COUNTY_TRA!$B$3:$AG$376, 32, FALSE)</f>
        <v>50.6</v>
      </c>
      <c r="AK145" s="188">
        <f>VLOOKUP(A145,DEC2020_RESPONSERATE_COUNTY_TRA!$B$3:$CP$376, 33, FALSE)</f>
        <v>50.8</v>
      </c>
      <c r="AL145" s="188">
        <f>VLOOKUP(A145,DEC2020_RESPONSERATE_COUNTY_TRA!$B$3:$AR$376,43, FALSE)</f>
        <v>52.9</v>
      </c>
      <c r="AM145" s="188">
        <f>VLOOKUP(A145,DEC2020_RESPONSERATE_COUNTY_TRA!$B$3:$AS$376,44, FALSE)</f>
        <v>52.9</v>
      </c>
      <c r="AN145" s="188">
        <f>VLOOKUP(A145,DEC2020_RESPONSERATE_COUNTY_TRA!$B$3:$AW$376,48, FALSE)</f>
        <v>53.4</v>
      </c>
      <c r="AO145" s="188">
        <f>VLOOKUP(A145,DEC2020_RESPONSERATE_COUNTY_TRA!$B$3:$AX$376,49, FALSE)</f>
        <v>53.4</v>
      </c>
      <c r="AP145" s="188">
        <f>VLOOKUP(A145,DEC2020_RESPONSERATE_COUNTY_TRA!$B$3:$AY$376,49, FALSE)</f>
        <v>53.4</v>
      </c>
      <c r="AQ145" s="188">
        <f>VLOOKUP(A145,DEC2020_RESPONSERATE_COUNTY_TRA!$B$3:$AZ$376,50, FALSE)</f>
        <v>53.4</v>
      </c>
      <c r="AR145" s="188">
        <f>VLOOKUP(A145,DEC2020_RESPONSERATE_COUNTY_TRA!$B$3:$BA$376,51, FALSE)</f>
        <v>53.5</v>
      </c>
      <c r="AS145" s="188">
        <f>VLOOKUP(A145,DEC2020_RESPONSERATE_COUNTY_TRA!$B$3:$BB$376,53, FALSE)</f>
        <v>53.7</v>
      </c>
      <c r="AT145" s="188">
        <f>VLOOKUP(A145,DEC2020_RESPONSERATE_COUNTY_TRA!$B$3:$BC$376,54, FALSE)</f>
        <v>53.7</v>
      </c>
      <c r="AU145" s="188">
        <f>VLOOKUP(A145,DEC2020_RESPONSERATE_COUNTY_TRA!$B$3:$BD$376,55, FALSE)</f>
        <v>53.7</v>
      </c>
      <c r="AV145" s="188">
        <f>VLOOKUP(A145,DEC2020_RESPONSERATE_COUNTY_TRA!$B$3:$BE$376,56, FALSE)</f>
        <v>53.7</v>
      </c>
      <c r="AW145" s="188">
        <f>VLOOKUP(A145,DEC2020_RESPONSERATE_COUNTY_TRA!$B$3:$BF$376,57, FALSE)</f>
        <v>53.7</v>
      </c>
      <c r="AX145" s="188">
        <f>VLOOKUP(A145,DEC2020_RESPONSERATE_COUNTY_TRA!$B$3:$BG$376,58, FALSE)</f>
        <v>54.2</v>
      </c>
      <c r="AY145" s="188">
        <f>VLOOKUP(A145,DEC2020_RESPONSERATE_COUNTY_TRA!$B$3:$BH$376,59, FALSE)</f>
        <v>54.3</v>
      </c>
      <c r="AZ145" s="188">
        <f>VLOOKUP(A145,DEC2020_RESPONSERATE_COUNTY_TRA!$B$3:$BI$376,60, FALSE)</f>
        <v>54.5</v>
      </c>
      <c r="BA145" s="188">
        <f>VLOOKUP(A145,DEC2020_RESPONSERATE_COUNTY_TRA!$B$3:$BJ$376,61, FALSE)</f>
        <v>54.5</v>
      </c>
      <c r="BB145" s="188">
        <f>VLOOKUP(A145,DEC2020_RESPONSERATE_COUNTY_TRA!$B$3:$BK$376,62, FALSE)</f>
        <v>54.6</v>
      </c>
      <c r="BC145" s="188">
        <f>VLOOKUP(A145,DEC2020_RESPONSERATE_COUNTY_TRA!$B$3:$BL$376,63, FALSE)</f>
        <v>54.6</v>
      </c>
      <c r="BD145" s="188">
        <f>VLOOKUP(A145,DEC2020_RESPONSERATE_COUNTY_TRA!$B$3:$BM$376,64, FALSE)</f>
        <v>54.6</v>
      </c>
      <c r="BE145" s="188">
        <f>VLOOKUP(A145,DEC2020_RESPONSERATE_COUNTY_TRA!$B$3:$BN$376,65, FALSE)</f>
        <v>54.6</v>
      </c>
      <c r="BF145" s="188">
        <f>VLOOKUP(A145,DEC2020_RESPONSERATE_COUNTY_TRA!$B$3:$BO$376,66, FALSE)</f>
        <v>54.6</v>
      </c>
      <c r="BG145" s="188">
        <f>VLOOKUP(A145,DEC2020_RESPONSERATE_COUNTY_TRA!$B$3:$BP$376,67, FALSE)</f>
        <v>54.6</v>
      </c>
      <c r="BH145" s="188">
        <f>VLOOKUP(A145,DEC2020_RESPONSERATE_COUNTY_TRA!$B$3:$BQ$376,68, FALSE)</f>
        <v>54.6</v>
      </c>
      <c r="BI145" s="188">
        <f>VLOOKUP(A145,DEC2020_RESPONSERATE_COUNTY_TRA!$B$3:$BR$376,69, FALSE)</f>
        <v>54.6</v>
      </c>
      <c r="BJ145" s="188">
        <f>VLOOKUP(A145,DEC2020_RESPONSERATE_COUNTY_TRA!$B$3:$BS$376,70, FALSE)</f>
        <v>54.6</v>
      </c>
      <c r="BK145" s="188">
        <f>VLOOKUP(A145,DEC2020_RESPONSERATE_COUNTY_TRA!$B$3:$BT$376,71, FALSE)</f>
        <v>54.6</v>
      </c>
      <c r="BL145" s="188">
        <f>VLOOKUP(A145,DEC2020_RESPONSERATE_COUNTY_TRA!$B$3:$BU$377,72, FALSE)</f>
        <v>54.6</v>
      </c>
      <c r="BM145" s="188">
        <f>VLOOKUP(A145,DEC2020_RESPONSERATE_COUNTY_TRA!$B$3:$BV$377,73, FALSE)</f>
        <v>54.6</v>
      </c>
      <c r="BN145" s="188">
        <f>VLOOKUP(A145,DEC2020_RESPONSERATE_COUNTY_TRA!$B$3:$BW$377,74, FALSE)</f>
        <v>54.6</v>
      </c>
      <c r="BO145" s="188">
        <f>VLOOKUP(A145,DEC2020_RESPONSERATE_COUNTY_TRA!$B$3:$BX$377,75, FALSE)</f>
        <v>54.7</v>
      </c>
      <c r="BP145" s="188">
        <f>VLOOKUP(A145,DEC2020_RESPONSERATE_COUNTY_TRA!$B$3:$BY$377,76, FALSE)</f>
        <v>54.8</v>
      </c>
      <c r="BQ145" s="188">
        <f>VLOOKUP(A145,DEC2020_RESPONSERATE_COUNTY_TRA!$B$3:$BZ$377,77, FALSE)</f>
        <v>54.8</v>
      </c>
      <c r="BR145" s="188">
        <f>VLOOKUP(A145,DEC2020_RESPONSERATE_COUNTY_TRA!$B$3:$CA$377,78, FALSE)</f>
        <v>54.8</v>
      </c>
      <c r="BS145" s="188">
        <f>VLOOKUP(A145,DEC2020_RESPONSERATE_COUNTY_TRA!$B$3:$CB$377,79, FALSE)</f>
        <v>54.8</v>
      </c>
      <c r="BT145" s="188">
        <f>VLOOKUP(A145,DEC2020_RESPONSERATE_COUNTY_TRA!$B$3:$CC$377,80, FALSE)</f>
        <v>54.8</v>
      </c>
      <c r="BU145" s="188">
        <f>VLOOKUP(A145,DEC2020_RESPONSERATE_COUNTY_TRA!$B$3:$CD$377,81, FALSE)</f>
        <v>54.8</v>
      </c>
      <c r="BV145" s="188">
        <f>VLOOKUP(A145,DEC2020_RESPONSERATE_COUNTY_TRA!$B$3:$CE$377,82, FALSE)</f>
        <v>54.9</v>
      </c>
      <c r="BW145" s="188">
        <f>VLOOKUP(A145,DEC2020_RESPONSERATE_COUNTY_TRA!$B$3:$CF$377,83, FALSE)</f>
        <v>55</v>
      </c>
      <c r="BX145" s="188">
        <f>VLOOKUP(A145,DEC2020_RESPONSERATE_COUNTY_TRA!$B$3:$CG$377,84, FALSE)</f>
        <v>55</v>
      </c>
      <c r="BY145" s="188">
        <f>VLOOKUP(A145,DEC2020_RESPONSERATE_COUNTY_TRA!$B$3:$CH$377,85, FALSE)</f>
        <v>55</v>
      </c>
      <c r="BZ145" s="188">
        <f>VLOOKUP(A145,DEC2020_RESPONSERATE_COUNTY_TRA!$B$3:$CI$377,85, FALSE)</f>
        <v>55</v>
      </c>
      <c r="CA145" s="188">
        <f>VLOOKUP(A145,DEC2020_RESPONSERATE_COUNTY_TRA!$B$3:$CJ$377,86, FALSE)</f>
        <v>55.1</v>
      </c>
      <c r="CB145" s="188">
        <f>VLOOKUP(A145,DEC2020_RESPONSERATE_COUNTY_TRA!$B$3:$CK$377,87, FALSE)</f>
        <v>55.2</v>
      </c>
      <c r="CC145" s="188">
        <f t="shared" si="6"/>
        <v>0</v>
      </c>
      <c r="CD145" s="41">
        <f t="shared" si="7"/>
        <v>4</v>
      </c>
    </row>
    <row r="146" spans="1:83" ht="15" thickBot="1" x14ac:dyDescent="0.35">
      <c r="A146" s="25" t="s">
        <v>611</v>
      </c>
      <c r="B146" s="25">
        <v>30035980000</v>
      </c>
      <c r="C146" s="26" t="s">
        <v>976</v>
      </c>
      <c r="D146" s="26" t="s">
        <v>1304</v>
      </c>
      <c r="E146" s="26"/>
      <c r="F146" s="97">
        <v>113</v>
      </c>
      <c r="G146" s="105">
        <v>0.82191780821917804</v>
      </c>
      <c r="H146" s="207">
        <v>0.1015625</v>
      </c>
      <c r="I146" s="195">
        <v>52.1</v>
      </c>
      <c r="J146" s="50">
        <v>100</v>
      </c>
      <c r="K146" s="27">
        <f t="shared" si="8"/>
        <v>0</v>
      </c>
      <c r="L146" s="28">
        <f>VLOOKUP(A146,DEC2020_RESPONSERATE_COUNTY_TRA!$B$3:$I$376, 8, FALSE)</f>
        <v>0</v>
      </c>
      <c r="M146" s="28">
        <f>VLOOKUP(A146,DEC2020_RESPONSERATE_COUNTY_TRA!$B$3:$J$376, 9, FALSE)</f>
        <v>0.9</v>
      </c>
      <c r="N146" s="28">
        <f>VLOOKUP(A146,DEC2020_RESPONSERATE_COUNTY_TRA!$B$3:$K$376, 10, FALSE)</f>
        <v>0.9</v>
      </c>
      <c r="O146" s="28">
        <f>VLOOKUP(A146,DEC2020_RESPONSERATE_COUNTY_TRA!$B$3:$L$376, 11, FALSE)</f>
        <v>0.9</v>
      </c>
      <c r="P146" s="28">
        <f>VLOOKUP(A146,DEC2020_RESPONSERATE_COUNTY_TRA!$B$3:$M$376, 12, FALSE)</f>
        <v>1.8</v>
      </c>
      <c r="Q146" s="28">
        <f>VLOOKUP(A146,DEC2020_RESPONSERATE_COUNTY_TRA!$B$3:$N$376, 13, FALSE)</f>
        <v>1.8</v>
      </c>
      <c r="R146" s="28">
        <f>VLOOKUP(A146,DEC2020_RESPONSERATE_COUNTY_TRA!$B$3:$O$376, 14, FALSE)</f>
        <v>1.8</v>
      </c>
      <c r="S146" s="28">
        <f>VLOOKUP(A146,DEC2020_RESPONSERATE_COUNTY_TRA!$B$3:$P$376, 15, FALSE)</f>
        <v>1.8</v>
      </c>
      <c r="T146" s="28">
        <f>VLOOKUP(A146,DEC2020_RESPONSERATE_COUNTY_TRA!$B$3:$Q$376, 16, FALSE)</f>
        <v>1.8</v>
      </c>
      <c r="U146" s="28">
        <f>VLOOKUP(A146,DEC2020_RESPONSERATE_COUNTY_TRA!$B$3:$R$376, 17, FALSE)</f>
        <v>1.8</v>
      </c>
      <c r="V146" s="28">
        <f>VLOOKUP(A146,DEC2020_RESPONSERATE_COUNTY_TRA!$B$3:$S$376, 18, FALSE)</f>
        <v>1.8</v>
      </c>
      <c r="W146" s="28">
        <f>VLOOKUP(A146,DEC2020_RESPONSERATE_COUNTY_TRA!$B$3:$T$376, 19, FALSE)</f>
        <v>1.8</v>
      </c>
      <c r="X146" s="28">
        <f>VLOOKUP(A146,DEC2020_RESPONSERATE_COUNTY_TRA!$B$3:$U$376, 20, FALSE)</f>
        <v>1.8</v>
      </c>
      <c r="Y146" s="28">
        <f>VLOOKUP(A146,DEC2020_RESPONSERATE_COUNTY_TRA!$B$3:$V$376, 21, FALSE)</f>
        <v>1.8</v>
      </c>
      <c r="Z146" s="28">
        <f>VLOOKUP(A146,DEC2020_RESPONSERATE_COUNTY_TRA!$B$3:$W$376, 22, FALSE)</f>
        <v>1.8</v>
      </c>
      <c r="AA146" s="28">
        <f>VLOOKUP(A146,DEC2020_RESPONSERATE_COUNTY_TRA!$B$3:$X$376, 23, FALSE)</f>
        <v>1.8</v>
      </c>
      <c r="AB146" s="28">
        <f>VLOOKUP(A146,DEC2020_RESPONSERATE_COUNTY_TRA!$B$3:$Y$376, 24, FALSE)</f>
        <v>1.8</v>
      </c>
      <c r="AC146" s="28">
        <f>VLOOKUP(A146,DEC2020_RESPONSERATE_COUNTY_TRA!$B$3:$Z$376, 25, FALSE)</f>
        <v>1.8</v>
      </c>
      <c r="AD146" s="28">
        <f>VLOOKUP(A146,DEC2020_RESPONSERATE_COUNTY_TRA!$B$3:$AC$376, 26, FALSE)</f>
        <v>1.8</v>
      </c>
      <c r="AE146" s="28">
        <f>VLOOKUP(A146,DEC2020_RESPONSERATE_COUNTY_TRA!$B$3:$AD$376, 27, FALSE)</f>
        <v>1.8</v>
      </c>
      <c r="AF146" s="28">
        <f>VLOOKUP(A146,DEC2020_RESPONSERATE_COUNTY_TRA!$B$3:$AE$376, 28, FALSE)</f>
        <v>1.8</v>
      </c>
      <c r="AG146" s="28">
        <f>VLOOKUP(A146,DEC2020_RESPONSERATE_COUNTY_TRA!$B$3:$AF$376, 29, FALSE)</f>
        <v>1.8</v>
      </c>
      <c r="AH146" s="28">
        <f>VLOOKUP(A146,DEC2020_RESPONSERATE_COUNTY_TRA!$B$3:$AG$376, 30, FALSE)</f>
        <v>1.8</v>
      </c>
      <c r="AI146" s="28">
        <f>VLOOKUP(A146,DEC2020_RESPONSERATE_COUNTY_TRA!$B$3:$AF$376, 31, FALSE)</f>
        <v>1.8</v>
      </c>
      <c r="AJ146" s="28">
        <f>VLOOKUP(A146,DEC2020_RESPONSERATE_COUNTY_TRA!$B$3:$AG$376, 32, FALSE)</f>
        <v>1.8</v>
      </c>
      <c r="AK146" s="28">
        <f>VLOOKUP(A146,DEC2020_RESPONSERATE_COUNTY_TRA!$B$3:$CP$376, 33, FALSE)</f>
        <v>1.8</v>
      </c>
      <c r="AL146" s="28">
        <f>VLOOKUP(A146,DEC2020_RESPONSERATE_COUNTY_TRA!$B$3:$AR$376,43, FALSE)</f>
        <v>1.8</v>
      </c>
      <c r="AM146" s="28">
        <f>VLOOKUP(A146,DEC2020_RESPONSERATE_COUNTY_TRA!$B$3:$AS$376,44, FALSE)</f>
        <v>1.8</v>
      </c>
      <c r="AN146" s="28">
        <f>VLOOKUP(A146,DEC2020_RESPONSERATE_COUNTY_TRA!$B$3:$AW$376,48, FALSE)</f>
        <v>1.8</v>
      </c>
      <c r="AO146" s="28">
        <f>VLOOKUP(A146,DEC2020_RESPONSERATE_COUNTY_TRA!$B$3:$AX$376,49, FALSE)</f>
        <v>1.8</v>
      </c>
      <c r="AP146" s="28">
        <f>VLOOKUP(A146,DEC2020_RESPONSERATE_COUNTY_TRA!$B$3:$AY$376,49, FALSE)</f>
        <v>1.8</v>
      </c>
      <c r="AQ146" s="28">
        <f>VLOOKUP(A146,DEC2020_RESPONSERATE_COUNTY_TRA!$B$3:$AZ$376,50, FALSE)</f>
        <v>1.8</v>
      </c>
      <c r="AR146" s="28">
        <f>VLOOKUP(A146,DEC2020_RESPONSERATE_COUNTY_TRA!$B$3:$BA$376,51, FALSE)</f>
        <v>1.8</v>
      </c>
      <c r="AS146" s="28">
        <f>VLOOKUP(A146,DEC2020_RESPONSERATE_COUNTY_TRA!$B$3:$BB$376,53, FALSE)</f>
        <v>1.8</v>
      </c>
      <c r="AT146" s="28">
        <f>VLOOKUP(A146,DEC2020_RESPONSERATE_COUNTY_TRA!$B$3:$BC$376,54, FALSE)</f>
        <v>1.8</v>
      </c>
      <c r="AU146" s="28">
        <f>VLOOKUP(A146,DEC2020_RESPONSERATE_COUNTY_TRA!$B$3:$BD$376,55, FALSE)</f>
        <v>1.8</v>
      </c>
      <c r="AV146" s="28">
        <f>VLOOKUP(A146,DEC2020_RESPONSERATE_COUNTY_TRA!$B$3:$BE$376,56, FALSE)</f>
        <v>1.8</v>
      </c>
      <c r="AW146" s="28">
        <f>VLOOKUP(A146,DEC2020_RESPONSERATE_COUNTY_TRA!$B$3:$BF$376,57, FALSE)</f>
        <v>1.8</v>
      </c>
      <c r="AX146" s="28">
        <f>VLOOKUP(A146,DEC2020_RESPONSERATE_COUNTY_TRA!$B$3:$BG$376,58, FALSE)</f>
        <v>2.6</v>
      </c>
      <c r="AY146" s="28">
        <f>VLOOKUP(A146,DEC2020_RESPONSERATE_COUNTY_TRA!$B$3:$BH$376,59, FALSE)</f>
        <v>2.6</v>
      </c>
      <c r="AZ146" s="28">
        <f>VLOOKUP(A146,DEC2020_RESPONSERATE_COUNTY_TRA!$B$3:$BI$376,60, FALSE)</f>
        <v>3.5</v>
      </c>
      <c r="BA146" s="28">
        <f>VLOOKUP(A146,DEC2020_RESPONSERATE_COUNTY_TRA!$B$3:$BJ$376,61, FALSE)</f>
        <v>3.5</v>
      </c>
      <c r="BB146" s="28">
        <f>VLOOKUP(A146,DEC2020_RESPONSERATE_COUNTY_TRA!$B$3:$BK$376,62, FALSE)</f>
        <v>3.5</v>
      </c>
      <c r="BC146" s="28">
        <f>VLOOKUP(A146,DEC2020_RESPONSERATE_COUNTY_TRA!$B$3:$BL$376,63, FALSE)</f>
        <v>3.5</v>
      </c>
      <c r="BD146" s="28">
        <f>VLOOKUP(A146,DEC2020_RESPONSERATE_COUNTY_TRA!$B$3:$BM$376,64, FALSE)</f>
        <v>3.5</v>
      </c>
      <c r="BE146" s="28">
        <f>VLOOKUP(A146,DEC2020_RESPONSERATE_COUNTY_TRA!$B$3:$BN$376,65, FALSE)</f>
        <v>3.5</v>
      </c>
      <c r="BF146" s="28">
        <f>VLOOKUP(A146,DEC2020_RESPONSERATE_COUNTY_TRA!$B$3:$BO$376,66, FALSE)</f>
        <v>3.5</v>
      </c>
      <c r="BG146" s="28">
        <f>VLOOKUP(A146,DEC2020_RESPONSERATE_COUNTY_TRA!$B$3:$BP$376,67, FALSE)</f>
        <v>3.5</v>
      </c>
      <c r="BH146" s="28">
        <f>VLOOKUP(A146,DEC2020_RESPONSERATE_COUNTY_TRA!$B$3:$BQ$376,68, FALSE)</f>
        <v>3.5</v>
      </c>
      <c r="BI146" s="28">
        <f>VLOOKUP(A146,DEC2020_RESPONSERATE_COUNTY_TRA!$B$3:$BR$376,69, FALSE)</f>
        <v>3.5</v>
      </c>
      <c r="BJ146" s="28">
        <f>VLOOKUP(A146,DEC2020_RESPONSERATE_COUNTY_TRA!$B$3:$BS$376,70, FALSE)</f>
        <v>3.5</v>
      </c>
      <c r="BK146" s="28">
        <f>VLOOKUP(A146,DEC2020_RESPONSERATE_COUNTY_TRA!$B$3:$BT$376,71, FALSE)</f>
        <v>3.5</v>
      </c>
      <c r="BL146" s="28">
        <f>VLOOKUP(A146,DEC2020_RESPONSERATE_COUNTY_TRA!$B$3:$BU$377,72, FALSE)</f>
        <v>3.5</v>
      </c>
      <c r="BM146" s="28">
        <f>VLOOKUP(A146,DEC2020_RESPONSERATE_COUNTY_TRA!$B$3:$BV$377,73, FALSE)</f>
        <v>3.5</v>
      </c>
      <c r="BN146" s="28">
        <f>VLOOKUP(A146,DEC2020_RESPONSERATE_COUNTY_TRA!$B$3:$BW$377,74, FALSE)</f>
        <v>3.5</v>
      </c>
      <c r="BO146" s="28">
        <f>VLOOKUP(A146,DEC2020_RESPONSERATE_COUNTY_TRA!$B$3:$BX$377,75, FALSE)</f>
        <v>3.5</v>
      </c>
      <c r="BP146" s="28">
        <f>VLOOKUP(A146,DEC2020_RESPONSERATE_COUNTY_TRA!$B$3:$BY$377,76, FALSE)</f>
        <v>3.5</v>
      </c>
      <c r="BQ146" s="28">
        <f>VLOOKUP(A146,DEC2020_RESPONSERATE_COUNTY_TRA!$B$3:$BZ$377,77, FALSE)</f>
        <v>3.5</v>
      </c>
      <c r="BR146" s="28">
        <f>VLOOKUP(A146,DEC2020_RESPONSERATE_COUNTY_TRA!$B$3:$CA$377,78, FALSE)</f>
        <v>3.5</v>
      </c>
      <c r="BS146" s="28">
        <f>VLOOKUP(A146,DEC2020_RESPONSERATE_COUNTY_TRA!$B$3:$CB$377,79, FALSE)</f>
        <v>3.5</v>
      </c>
      <c r="BT146" s="28">
        <f>VLOOKUP(A146,DEC2020_RESPONSERATE_COUNTY_TRA!$B$3:$CC$377,80, FALSE)</f>
        <v>3.5</v>
      </c>
      <c r="BU146" s="28">
        <f>VLOOKUP(A146,DEC2020_RESPONSERATE_COUNTY_TRA!$B$3:$CD$377,81, FALSE)</f>
        <v>3.5</v>
      </c>
      <c r="BV146" s="28">
        <f>VLOOKUP(A146,DEC2020_RESPONSERATE_COUNTY_TRA!$B$3:$CE$377,82, FALSE)</f>
        <v>3.5</v>
      </c>
      <c r="BW146" s="28">
        <f>VLOOKUP(A146,DEC2020_RESPONSERATE_COUNTY_TRA!$B$3:$CF$377,83, FALSE)</f>
        <v>3.5</v>
      </c>
      <c r="BX146" s="28">
        <f>VLOOKUP(A146,DEC2020_RESPONSERATE_COUNTY_TRA!$B$3:$CG$377,84, FALSE)</f>
        <v>3.5</v>
      </c>
      <c r="BY146" s="28">
        <f>VLOOKUP(A146,DEC2020_RESPONSERATE_COUNTY_TRA!$B$3:$CH$377,85, FALSE)</f>
        <v>3.5</v>
      </c>
      <c r="BZ146" s="28">
        <f>VLOOKUP(A146,DEC2020_RESPONSERATE_COUNTY_TRA!$B$3:$CI$377,85, FALSE)</f>
        <v>3.5</v>
      </c>
      <c r="CA146" s="28">
        <f>VLOOKUP(A146,DEC2020_RESPONSERATE_COUNTY_TRA!$B$3:$CJ$377,86, FALSE)</f>
        <v>3.5</v>
      </c>
      <c r="CB146" s="28">
        <f>VLOOKUP(A146,DEC2020_RESPONSERATE_COUNTY_TRA!$B$3:$CK$377,87, FALSE)</f>
        <v>3.5</v>
      </c>
      <c r="CC146" s="28">
        <f t="shared" si="6"/>
        <v>0</v>
      </c>
      <c r="CD146" s="42">
        <f t="shared" si="7"/>
        <v>1</v>
      </c>
      <c r="CE146" s="45" t="s">
        <v>836</v>
      </c>
    </row>
    <row r="147" spans="1:83" ht="18" x14ac:dyDescent="0.35">
      <c r="A147" s="20" t="s">
        <v>39</v>
      </c>
      <c r="B147" s="5"/>
      <c r="C147" s="181" t="s">
        <v>39</v>
      </c>
      <c r="F147" s="180">
        <v>471</v>
      </c>
      <c r="G147" s="199">
        <v>5.6722689075630252E-2</v>
      </c>
      <c r="I147" s="192">
        <v>56</v>
      </c>
      <c r="J147" s="91" t="s">
        <v>835</v>
      </c>
      <c r="K147" s="91" t="s">
        <v>835</v>
      </c>
      <c r="L147">
        <f>VLOOKUP(A147,DEC2020_RESPONSERATE_COUNTY_TRA!$B$3:$I$376, 8, FALSE)</f>
        <v>10.199999999999999</v>
      </c>
      <c r="M147">
        <f>VLOOKUP(A147,DEC2020_RESPONSERATE_COUNTY_TRA!$B$3:$J$376, 9, FALSE)</f>
        <v>11.4</v>
      </c>
      <c r="N147">
        <f>VLOOKUP(A147,DEC2020_RESPONSERATE_COUNTY_TRA!$B$3:$K$376, 10, FALSE)</f>
        <v>13.1</v>
      </c>
      <c r="O147">
        <f>VLOOKUP(A147,DEC2020_RESPONSERATE_COUNTY_TRA!$B$3:$L$376, 11, FALSE)</f>
        <v>15.4</v>
      </c>
      <c r="P147">
        <f>VLOOKUP(A147,DEC2020_RESPONSERATE_COUNTY_TRA!$B$3:$M$376, 12, FALSE)</f>
        <v>17.899999999999999</v>
      </c>
      <c r="Q147" s="61">
        <f>VLOOKUP(A147,DEC2020_RESPONSERATE_COUNTY_TRA!$B$3:$N$376, 13, FALSE)</f>
        <v>19.100000000000001</v>
      </c>
      <c r="R147">
        <f>VLOOKUP(A147,DEC2020_RESPONSERATE_COUNTY_TRA!$B$3:$O$376, 14, FALSE)</f>
        <v>19.5</v>
      </c>
      <c r="S147">
        <f>VLOOKUP(A147,DEC2020_RESPONSERATE_COUNTY_TRA!$B$3:$P$376, 15, FALSE)</f>
        <v>19.5</v>
      </c>
      <c r="T147">
        <f>VLOOKUP(A147,DEC2020_RESPONSERATE_COUNTY_TRA!$B$3:$Q$376, 16, FALSE)</f>
        <v>20.8</v>
      </c>
      <c r="U147" s="61">
        <f>VLOOKUP(A147,DEC2020_RESPONSERATE_COUNTY_TRA!$B$3:$R$376, 17, FALSE)</f>
        <v>21.1</v>
      </c>
      <c r="V147" s="61">
        <f>VLOOKUP(A147,DEC2020_RESPONSERATE_COUNTY_TRA!$B$3:$S$376, 18, FALSE)</f>
        <v>21.1</v>
      </c>
      <c r="W147" s="61">
        <f>VLOOKUP(A147,DEC2020_RESPONSERATE_COUNTY_TRA!$B$3:$T$376, 19, FALSE)</f>
        <v>21.3</v>
      </c>
      <c r="X147" s="61">
        <f>VLOOKUP(A147,DEC2020_RESPONSERATE_COUNTY_TRA!$B$3:$U$376, 20, FALSE)</f>
        <v>21.3</v>
      </c>
      <c r="Y147" s="61">
        <f>VLOOKUP(A147,DEC2020_RESPONSERATE_COUNTY_TRA!$B$3:$V$376, 21, FALSE)</f>
        <v>21.3</v>
      </c>
      <c r="Z147" s="61">
        <f>VLOOKUP(A147,DEC2020_RESPONSERATE_COUNTY_TRA!$B$3:$W$376, 22, FALSE)</f>
        <v>22.3</v>
      </c>
      <c r="AA147" s="61">
        <f>VLOOKUP(A147,DEC2020_RESPONSERATE_COUNTY_TRA!$B$3:$X$376, 23, FALSE)</f>
        <v>22.4</v>
      </c>
      <c r="AB147" s="61">
        <f>VLOOKUP(A147,DEC2020_RESPONSERATE_COUNTY_TRA!$B$3:$Y$376, 24, FALSE)</f>
        <v>22.6</v>
      </c>
      <c r="AC147" s="61">
        <f>VLOOKUP(A147,DEC2020_RESPONSERATE_COUNTY_TRA!$B$3:$Z$376, 25, FALSE)</f>
        <v>22.7</v>
      </c>
      <c r="AD147" s="61">
        <f>VLOOKUP(A147,DEC2020_RESPONSERATE_COUNTY_TRA!$B$3:$AC$376, 26, FALSE)</f>
        <v>22.7</v>
      </c>
      <c r="AE147" s="188">
        <f>VLOOKUP(A147,DEC2020_RESPONSERATE_COUNTY_TRA!$B$3:$AD$376, 27, FALSE)</f>
        <v>22.7</v>
      </c>
      <c r="AF147" s="188">
        <f>VLOOKUP(A147,DEC2020_RESPONSERATE_COUNTY_TRA!$B$3:$AE$376, 28, FALSE)</f>
        <v>22.9</v>
      </c>
      <c r="AG147" s="188">
        <f>VLOOKUP(A147,DEC2020_RESPONSERATE_COUNTY_TRA!$B$3:$AF$376, 29, FALSE)</f>
        <v>23.7</v>
      </c>
      <c r="AH147" s="188">
        <f>VLOOKUP(A147,DEC2020_RESPONSERATE_COUNTY_TRA!$B$3:$AG$376, 30, FALSE)</f>
        <v>24</v>
      </c>
      <c r="AI147" s="188">
        <f>VLOOKUP(A147,DEC2020_RESPONSERATE_COUNTY_TRA!$B$3:$AF$376, 31, FALSE)</f>
        <v>24.5</v>
      </c>
      <c r="AJ147" s="188">
        <f>VLOOKUP(A147,DEC2020_RESPONSERATE_COUNTY_TRA!$B$3:$AG$376, 32, FALSE)</f>
        <v>25</v>
      </c>
      <c r="AK147" s="188">
        <f>VLOOKUP(A147,DEC2020_RESPONSERATE_COUNTY_TRA!$B$3:$CP$376, 33, FALSE)</f>
        <v>25.2</v>
      </c>
      <c r="AL147" s="188">
        <f>VLOOKUP(A147,DEC2020_RESPONSERATE_COUNTY_TRA!$B$3:$AR$376,43, FALSE)</f>
        <v>26.8</v>
      </c>
      <c r="AM147" s="188">
        <f>VLOOKUP(A147,DEC2020_RESPONSERATE_COUNTY_TRA!$B$3:$AS$376,44, FALSE)</f>
        <v>26.8</v>
      </c>
      <c r="AN147" s="188">
        <f>VLOOKUP(A147,DEC2020_RESPONSERATE_COUNTY_TRA!$B$3:$AW$376,48, FALSE)</f>
        <v>26.9</v>
      </c>
      <c r="AO147" s="188">
        <f>VLOOKUP(A147,DEC2020_RESPONSERATE_COUNTY_TRA!$B$3:$AX$376,49, FALSE)</f>
        <v>27.1</v>
      </c>
      <c r="AP147" s="188">
        <f>VLOOKUP(A147,DEC2020_RESPONSERATE_COUNTY_TRA!$B$3:$AY$376,49, FALSE)</f>
        <v>27.1</v>
      </c>
      <c r="AQ147" s="188">
        <f>VLOOKUP(A147,DEC2020_RESPONSERATE_COUNTY_TRA!$B$3:$AZ$376,50, FALSE)</f>
        <v>27.1</v>
      </c>
      <c r="AR147" s="188">
        <f>VLOOKUP(A147,DEC2020_RESPONSERATE_COUNTY_TRA!$B$3:$BA$376,51, FALSE)</f>
        <v>27.1</v>
      </c>
      <c r="AS147" s="188">
        <f>VLOOKUP(A147,DEC2020_RESPONSERATE_COUNTY_TRA!$B$3:$BB$376,53, FALSE)</f>
        <v>27.2</v>
      </c>
      <c r="AT147" s="188">
        <f>VLOOKUP(A147,DEC2020_RESPONSERATE_COUNTY_TRA!$B$3:$BC$376,54, FALSE)</f>
        <v>27.2</v>
      </c>
      <c r="AU147" s="188">
        <f>VLOOKUP(A147,DEC2020_RESPONSERATE_COUNTY_TRA!$B$3:$BD$376,55, FALSE)</f>
        <v>27.2</v>
      </c>
      <c r="AV147" s="188">
        <f>VLOOKUP(A147,DEC2020_RESPONSERATE_COUNTY_TRA!$B$3:$BE$376,56, FALSE)</f>
        <v>27.2</v>
      </c>
      <c r="AW147" s="188">
        <f>VLOOKUP(A147,DEC2020_RESPONSERATE_COUNTY_TRA!$B$3:$BF$376,57, FALSE)</f>
        <v>27.2</v>
      </c>
      <c r="AX147" s="188">
        <f>VLOOKUP(A147,DEC2020_RESPONSERATE_COUNTY_TRA!$B$3:$BG$376,58, FALSE)</f>
        <v>35.4</v>
      </c>
      <c r="AY147" s="188">
        <f>VLOOKUP(A147,DEC2020_RESPONSERATE_COUNTY_TRA!$B$3:$BH$376,59, FALSE)</f>
        <v>35.4</v>
      </c>
      <c r="AZ147" s="188">
        <f>VLOOKUP(A147,DEC2020_RESPONSERATE_COUNTY_TRA!$B$3:$BI$376,60, FALSE)</f>
        <v>35.4</v>
      </c>
      <c r="BA147" s="188">
        <f>VLOOKUP(A147,DEC2020_RESPONSERATE_COUNTY_TRA!$B$3:$BJ$376,61, FALSE)</f>
        <v>35.5</v>
      </c>
      <c r="BB147" s="188">
        <f>VLOOKUP(A147,DEC2020_RESPONSERATE_COUNTY_TRA!$B$3:$BK$376,62, FALSE)</f>
        <v>35.5</v>
      </c>
      <c r="BC147" s="188">
        <f>VLOOKUP(A147,DEC2020_RESPONSERATE_COUNTY_TRA!$B$3:$BL$376,63, FALSE)</f>
        <v>35.5</v>
      </c>
      <c r="BD147" s="188">
        <f>VLOOKUP(A147,DEC2020_RESPONSERATE_COUNTY_TRA!$B$3:$BM$376,64, FALSE)</f>
        <v>35.5</v>
      </c>
      <c r="BE147" s="188">
        <f>VLOOKUP(A147,DEC2020_RESPONSERATE_COUNTY_TRA!$B$3:$BN$376,65, FALSE)</f>
        <v>35.700000000000003</v>
      </c>
      <c r="BF147" s="188">
        <f>VLOOKUP(A147,DEC2020_RESPONSERATE_COUNTY_TRA!$B$3:$BO$376,66, FALSE)</f>
        <v>35.700000000000003</v>
      </c>
      <c r="BG147" s="188">
        <f>VLOOKUP(A147,DEC2020_RESPONSERATE_COUNTY_TRA!$B$3:$BP$376,67, FALSE)</f>
        <v>35.700000000000003</v>
      </c>
      <c r="BH147" s="188">
        <f>VLOOKUP(A147,DEC2020_RESPONSERATE_COUNTY_TRA!$B$3:$BQ$376,68, FALSE)</f>
        <v>35.700000000000003</v>
      </c>
      <c r="BI147" s="188">
        <f>VLOOKUP(A147,DEC2020_RESPONSERATE_COUNTY_TRA!$B$3:$BR$376,69, FALSE)</f>
        <v>35.799999999999997</v>
      </c>
      <c r="BJ147" s="188">
        <f>VLOOKUP(A147,DEC2020_RESPONSERATE_COUNTY_TRA!$B$3:$BS$376,70, FALSE)</f>
        <v>36</v>
      </c>
      <c r="BK147" s="188">
        <f>VLOOKUP(A147,DEC2020_RESPONSERATE_COUNTY_TRA!$B$3:$BT$376,71, FALSE)</f>
        <v>36</v>
      </c>
      <c r="BL147" s="188">
        <f>VLOOKUP(A147,DEC2020_RESPONSERATE_COUNTY_TRA!$B$3:$BU$377,72, FALSE)</f>
        <v>36.1</v>
      </c>
      <c r="BM147" s="188">
        <f>VLOOKUP(A147,DEC2020_RESPONSERATE_COUNTY_TRA!$B$3:$BV$377,73, FALSE)</f>
        <v>36.1</v>
      </c>
      <c r="BN147" s="188">
        <f>VLOOKUP(A147,DEC2020_RESPONSERATE_COUNTY_TRA!$B$3:$BW$377,74, FALSE)</f>
        <v>36.200000000000003</v>
      </c>
      <c r="BO147" s="188">
        <f>VLOOKUP(A147,DEC2020_RESPONSERATE_COUNTY_TRA!$B$3:$BX$377,75, FALSE)</f>
        <v>36.200000000000003</v>
      </c>
      <c r="BP147" s="188">
        <f>VLOOKUP(A147,DEC2020_RESPONSERATE_COUNTY_TRA!$B$3:$BY$377,76, FALSE)</f>
        <v>36.4</v>
      </c>
      <c r="BQ147" s="188">
        <f>VLOOKUP(A147,DEC2020_RESPONSERATE_COUNTY_TRA!$B$3:$BZ$377,77, FALSE)</f>
        <v>36.4</v>
      </c>
      <c r="BR147" s="188">
        <f>VLOOKUP(A147,DEC2020_RESPONSERATE_COUNTY_TRA!$B$3:$CA$377,78, FALSE)</f>
        <v>36.5</v>
      </c>
      <c r="BS147" s="188">
        <f>VLOOKUP(A147,DEC2020_RESPONSERATE_COUNTY_TRA!$B$3:$CB$377,79, FALSE)</f>
        <v>36.5</v>
      </c>
      <c r="BT147" s="188">
        <f>VLOOKUP(A147,DEC2020_RESPONSERATE_COUNTY_TRA!$B$3:$CC$377,80, FALSE)</f>
        <v>36.700000000000003</v>
      </c>
      <c r="BU147" s="188">
        <f>VLOOKUP(A147,DEC2020_RESPONSERATE_COUNTY_TRA!$B$3:$CD$377,81, FALSE)</f>
        <v>36.799999999999997</v>
      </c>
      <c r="BV147" s="188">
        <f>VLOOKUP(A147,DEC2020_RESPONSERATE_COUNTY_TRA!$B$3:$CE$377,82, FALSE)</f>
        <v>37.1</v>
      </c>
      <c r="BW147" s="188">
        <f>VLOOKUP(A147,DEC2020_RESPONSERATE_COUNTY_TRA!$B$3:$CF$377,83, FALSE)</f>
        <v>37.299999999999997</v>
      </c>
      <c r="BX147" s="188">
        <f>VLOOKUP(A147,DEC2020_RESPONSERATE_COUNTY_TRA!$B$3:$CG$377,84, FALSE)</f>
        <v>37.299999999999997</v>
      </c>
      <c r="BY147" s="188">
        <f>VLOOKUP(A147,DEC2020_RESPONSERATE_COUNTY_TRA!$B$3:$CH$377,85, FALSE)</f>
        <v>37.299999999999997</v>
      </c>
      <c r="BZ147" s="188">
        <f>VLOOKUP(A147,DEC2020_RESPONSERATE_COUNTY_TRA!$B$3:$CI$377,85, FALSE)</f>
        <v>37.299999999999997</v>
      </c>
      <c r="CA147" s="188">
        <f>VLOOKUP(A147,DEC2020_RESPONSERATE_COUNTY_TRA!$B$3:$CJ$377,86, FALSE)</f>
        <v>37.299999999999997</v>
      </c>
      <c r="CB147" s="188">
        <f>VLOOKUP(A147,DEC2020_RESPONSERATE_COUNTY_TRA!$B$3:$CK$377,87, FALSE)</f>
        <v>37.299999999999997</v>
      </c>
      <c r="CC147" s="188">
        <f t="shared" si="6"/>
        <v>0</v>
      </c>
      <c r="CD147" s="41">
        <f t="shared" si="7"/>
        <v>2</v>
      </c>
    </row>
    <row r="148" spans="1:83" ht="29.4" thickBot="1" x14ac:dyDescent="0.35">
      <c r="A148" s="21" t="s">
        <v>613</v>
      </c>
      <c r="B148" s="21">
        <v>30037000100</v>
      </c>
      <c r="C148" s="22" t="s">
        <v>939</v>
      </c>
      <c r="D148" s="22" t="s">
        <v>1305</v>
      </c>
      <c r="E148" s="22"/>
      <c r="F148" s="96">
        <v>471</v>
      </c>
      <c r="G148" s="104">
        <v>0.19747899159663865</v>
      </c>
      <c r="H148" s="206">
        <v>8.2872928176795577E-3</v>
      </c>
      <c r="I148" s="194">
        <v>56</v>
      </c>
      <c r="J148" s="49">
        <v>59.1</v>
      </c>
      <c r="K148" s="23">
        <f t="shared" si="8"/>
        <v>40.9</v>
      </c>
      <c r="L148" s="24">
        <f>VLOOKUP(A148,DEC2020_RESPONSERATE_COUNTY_TRA!$B$3:$I$376, 8, FALSE)</f>
        <v>10.199999999999999</v>
      </c>
      <c r="M148" s="24">
        <f>VLOOKUP(A148,DEC2020_RESPONSERATE_COUNTY_TRA!$B$3:$J$376, 9, FALSE)</f>
        <v>11.4</v>
      </c>
      <c r="N148" s="24">
        <f>VLOOKUP(A148,DEC2020_RESPONSERATE_COUNTY_TRA!$B$3:$K$376, 10, FALSE)</f>
        <v>13.1</v>
      </c>
      <c r="O148" s="24">
        <f>VLOOKUP(A148,DEC2020_RESPONSERATE_COUNTY_TRA!$B$3:$L$376, 11, FALSE)</f>
        <v>15.4</v>
      </c>
      <c r="P148" s="24">
        <f>VLOOKUP(A148,DEC2020_RESPONSERATE_COUNTY_TRA!$B$3:$M$376, 12, FALSE)</f>
        <v>17.899999999999999</v>
      </c>
      <c r="Q148" s="24">
        <f>VLOOKUP(A148,DEC2020_RESPONSERATE_COUNTY_TRA!$B$3:$N$376, 13, FALSE)</f>
        <v>19.100000000000001</v>
      </c>
      <c r="R148" s="24">
        <f>VLOOKUP(A148,DEC2020_RESPONSERATE_COUNTY_TRA!$B$3:$O$376, 14, FALSE)</f>
        <v>19.5</v>
      </c>
      <c r="S148" s="24">
        <f>VLOOKUP(A148,DEC2020_RESPONSERATE_COUNTY_TRA!$B$3:$P$376, 15, FALSE)</f>
        <v>19.5</v>
      </c>
      <c r="T148" s="24">
        <f>VLOOKUP(A148,DEC2020_RESPONSERATE_COUNTY_TRA!$B$3:$Q$376, 16, FALSE)</f>
        <v>20.8</v>
      </c>
      <c r="U148" s="24">
        <f>VLOOKUP(A148,DEC2020_RESPONSERATE_COUNTY_TRA!$B$3:$R$376, 17, FALSE)</f>
        <v>21.1</v>
      </c>
      <c r="V148" s="24">
        <f>VLOOKUP(A148,DEC2020_RESPONSERATE_COUNTY_TRA!$B$3:$S$376, 18, FALSE)</f>
        <v>21.1</v>
      </c>
      <c r="W148" s="24">
        <f>VLOOKUP(A148,DEC2020_RESPONSERATE_COUNTY_TRA!$B$3:$T$376, 19, FALSE)</f>
        <v>21.3</v>
      </c>
      <c r="X148" s="24">
        <f>VLOOKUP(A148,DEC2020_RESPONSERATE_COUNTY_TRA!$B$3:$U$376, 20, FALSE)</f>
        <v>21.3</v>
      </c>
      <c r="Y148" s="24">
        <f>VLOOKUP(A148,DEC2020_RESPONSERATE_COUNTY_TRA!$B$3:$V$376, 21, FALSE)</f>
        <v>21.3</v>
      </c>
      <c r="Z148" s="24">
        <f>VLOOKUP(A148,DEC2020_RESPONSERATE_COUNTY_TRA!$B$3:$W$376, 22, FALSE)</f>
        <v>22.3</v>
      </c>
      <c r="AA148" s="24">
        <f>VLOOKUP(A148,DEC2020_RESPONSERATE_COUNTY_TRA!$B$3:$X$376, 23, FALSE)</f>
        <v>22.4</v>
      </c>
      <c r="AB148" s="24">
        <f>VLOOKUP(A148,DEC2020_RESPONSERATE_COUNTY_TRA!$B$3:$Y$376, 24, FALSE)</f>
        <v>22.6</v>
      </c>
      <c r="AC148" s="24">
        <f>VLOOKUP(A148,DEC2020_RESPONSERATE_COUNTY_TRA!$B$3:$Z$376, 25, FALSE)</f>
        <v>22.7</v>
      </c>
      <c r="AD148" s="24">
        <f>VLOOKUP(A148,DEC2020_RESPONSERATE_COUNTY_TRA!$B$3:$AC$376, 26, FALSE)</f>
        <v>22.7</v>
      </c>
      <c r="AE148" s="24">
        <f>VLOOKUP(A148,DEC2020_RESPONSERATE_COUNTY_TRA!$B$3:$AD$376, 27, FALSE)</f>
        <v>22.7</v>
      </c>
      <c r="AF148" s="24">
        <f>VLOOKUP(A148,DEC2020_RESPONSERATE_COUNTY_TRA!$B$3:$AE$376, 28, FALSE)</f>
        <v>22.9</v>
      </c>
      <c r="AG148" s="24">
        <f>VLOOKUP(A148,DEC2020_RESPONSERATE_COUNTY_TRA!$B$3:$AF$376, 29, FALSE)</f>
        <v>23.7</v>
      </c>
      <c r="AH148" s="24">
        <f>VLOOKUP(A148,DEC2020_RESPONSERATE_COUNTY_TRA!$B$3:$AG$376, 30, FALSE)</f>
        <v>24</v>
      </c>
      <c r="AI148" s="24">
        <f>VLOOKUP(A148,DEC2020_RESPONSERATE_COUNTY_TRA!$B$3:$AF$376, 31, FALSE)</f>
        <v>24.5</v>
      </c>
      <c r="AJ148" s="24">
        <f>VLOOKUP(A148,DEC2020_RESPONSERATE_COUNTY_TRA!$B$3:$AG$376, 32, FALSE)</f>
        <v>25</v>
      </c>
      <c r="AK148" s="24">
        <f>VLOOKUP(A148,DEC2020_RESPONSERATE_COUNTY_TRA!$B$3:$CP$376, 33, FALSE)</f>
        <v>25.2</v>
      </c>
      <c r="AL148" s="24">
        <f>VLOOKUP(A148,DEC2020_RESPONSERATE_COUNTY_TRA!$B$3:$AR$376,43, FALSE)</f>
        <v>26.8</v>
      </c>
      <c r="AM148" s="24">
        <f>VLOOKUP(A148,DEC2020_RESPONSERATE_COUNTY_TRA!$B$3:$AS$376,44, FALSE)</f>
        <v>26.8</v>
      </c>
      <c r="AN148" s="24">
        <f>VLOOKUP(A148,DEC2020_RESPONSERATE_COUNTY_TRA!$B$3:$AW$376,48, FALSE)</f>
        <v>26.9</v>
      </c>
      <c r="AO148" s="24">
        <f>VLOOKUP(A148,DEC2020_RESPONSERATE_COUNTY_TRA!$B$3:$AX$376,49, FALSE)</f>
        <v>27.1</v>
      </c>
      <c r="AP148" s="24">
        <f>VLOOKUP(A148,DEC2020_RESPONSERATE_COUNTY_TRA!$B$3:$AY$376,49, FALSE)</f>
        <v>27.1</v>
      </c>
      <c r="AQ148" s="24">
        <f>VLOOKUP(A148,DEC2020_RESPONSERATE_COUNTY_TRA!$B$3:$AZ$376,50, FALSE)</f>
        <v>27.1</v>
      </c>
      <c r="AR148" s="24">
        <f>VLOOKUP(A148,DEC2020_RESPONSERATE_COUNTY_TRA!$B$3:$BA$376,51, FALSE)</f>
        <v>27.1</v>
      </c>
      <c r="AS148" s="24">
        <f>VLOOKUP(A148,DEC2020_RESPONSERATE_COUNTY_TRA!$B$3:$BB$376,53, FALSE)</f>
        <v>27.2</v>
      </c>
      <c r="AT148" s="24">
        <f>VLOOKUP(A148,DEC2020_RESPONSERATE_COUNTY_TRA!$B$3:$BC$376,54, FALSE)</f>
        <v>27.2</v>
      </c>
      <c r="AU148" s="24">
        <f>VLOOKUP(A148,DEC2020_RESPONSERATE_COUNTY_TRA!$B$3:$BD$376,55, FALSE)</f>
        <v>27.2</v>
      </c>
      <c r="AV148" s="24">
        <f>VLOOKUP(A148,DEC2020_RESPONSERATE_COUNTY_TRA!$B$3:$BE$376,56, FALSE)</f>
        <v>27.2</v>
      </c>
      <c r="AW148" s="24">
        <f>VLOOKUP(A148,DEC2020_RESPONSERATE_COUNTY_TRA!$B$3:$BF$376,57, FALSE)</f>
        <v>27.2</v>
      </c>
      <c r="AX148" s="24">
        <f>VLOOKUP(A148,DEC2020_RESPONSERATE_COUNTY_TRA!$B$3:$BG$376,58, FALSE)</f>
        <v>35.4</v>
      </c>
      <c r="AY148" s="24">
        <f>VLOOKUP(A148,DEC2020_RESPONSERATE_COUNTY_TRA!$B$3:$BH$376,59, FALSE)</f>
        <v>35.4</v>
      </c>
      <c r="AZ148" s="24">
        <f>VLOOKUP(A148,DEC2020_RESPONSERATE_COUNTY_TRA!$B$3:$BI$376,60, FALSE)</f>
        <v>35.4</v>
      </c>
      <c r="BA148" s="24">
        <f>VLOOKUP(A148,DEC2020_RESPONSERATE_COUNTY_TRA!$B$3:$BJ$376,61, FALSE)</f>
        <v>35.5</v>
      </c>
      <c r="BB148" s="24">
        <f>VLOOKUP(A148,DEC2020_RESPONSERATE_COUNTY_TRA!$B$3:$BK$376,62, FALSE)</f>
        <v>35.5</v>
      </c>
      <c r="BC148" s="24">
        <f>VLOOKUP(A148,DEC2020_RESPONSERATE_COUNTY_TRA!$B$3:$BL$376,63, FALSE)</f>
        <v>35.5</v>
      </c>
      <c r="BD148" s="24">
        <f>VLOOKUP(A148,DEC2020_RESPONSERATE_COUNTY_TRA!$B$3:$BM$376,64, FALSE)</f>
        <v>35.5</v>
      </c>
      <c r="BE148" s="24">
        <f>VLOOKUP(A148,DEC2020_RESPONSERATE_COUNTY_TRA!$B$3:$BN$376,65, FALSE)</f>
        <v>35.700000000000003</v>
      </c>
      <c r="BF148" s="24">
        <f>VLOOKUP(A148,DEC2020_RESPONSERATE_COUNTY_TRA!$B$3:$BO$376,66, FALSE)</f>
        <v>35.700000000000003</v>
      </c>
      <c r="BG148" s="24">
        <f>VLOOKUP(A148,DEC2020_RESPONSERATE_COUNTY_TRA!$B$3:$BP$376,67, FALSE)</f>
        <v>35.700000000000003</v>
      </c>
      <c r="BH148" s="24">
        <f>VLOOKUP(A148,DEC2020_RESPONSERATE_COUNTY_TRA!$B$3:$BQ$376,68, FALSE)</f>
        <v>35.700000000000003</v>
      </c>
      <c r="BI148" s="24">
        <f>VLOOKUP(A148,DEC2020_RESPONSERATE_COUNTY_TRA!$B$3:$BR$376,69, FALSE)</f>
        <v>35.799999999999997</v>
      </c>
      <c r="BJ148" s="24">
        <f>VLOOKUP(A148,DEC2020_RESPONSERATE_COUNTY_TRA!$B$3:$BS$376,70, FALSE)</f>
        <v>36</v>
      </c>
      <c r="BK148" s="24">
        <f>VLOOKUP(A148,DEC2020_RESPONSERATE_COUNTY_TRA!$B$3:$BT$376,71, FALSE)</f>
        <v>36</v>
      </c>
      <c r="BL148" s="24">
        <f>VLOOKUP(A148,DEC2020_RESPONSERATE_COUNTY_TRA!$B$3:$BU$377,72, FALSE)</f>
        <v>36.1</v>
      </c>
      <c r="BM148" s="24">
        <f>VLOOKUP(A148,DEC2020_RESPONSERATE_COUNTY_TRA!$B$3:$BV$377,73, FALSE)</f>
        <v>36.1</v>
      </c>
      <c r="BN148" s="24">
        <f>VLOOKUP(A148,DEC2020_RESPONSERATE_COUNTY_TRA!$B$3:$BW$377,74, FALSE)</f>
        <v>36.200000000000003</v>
      </c>
      <c r="BO148" s="24">
        <f>VLOOKUP(A148,DEC2020_RESPONSERATE_COUNTY_TRA!$B$3:$BX$377,75, FALSE)</f>
        <v>36.200000000000003</v>
      </c>
      <c r="BP148" s="24">
        <f>VLOOKUP(A148,DEC2020_RESPONSERATE_COUNTY_TRA!$B$3:$BY$377,76, FALSE)</f>
        <v>36.4</v>
      </c>
      <c r="BQ148" s="24">
        <f>VLOOKUP(A148,DEC2020_RESPONSERATE_COUNTY_TRA!$B$3:$BZ$377,77, FALSE)</f>
        <v>36.4</v>
      </c>
      <c r="BR148" s="24">
        <f>VLOOKUP(A148,DEC2020_RESPONSERATE_COUNTY_TRA!$B$3:$CA$377,78, FALSE)</f>
        <v>36.5</v>
      </c>
      <c r="BS148" s="24">
        <f>VLOOKUP(A148,DEC2020_RESPONSERATE_COUNTY_TRA!$B$3:$CB$377,79, FALSE)</f>
        <v>36.5</v>
      </c>
      <c r="BT148" s="24">
        <f>VLOOKUP(A148,DEC2020_RESPONSERATE_COUNTY_TRA!$B$3:$CC$377,80, FALSE)</f>
        <v>36.700000000000003</v>
      </c>
      <c r="BU148" s="24">
        <f>VLOOKUP(A148,DEC2020_RESPONSERATE_COUNTY_TRA!$B$3:$CD$377,81, FALSE)</f>
        <v>36.799999999999997</v>
      </c>
      <c r="BV148" s="24">
        <f>VLOOKUP(A148,DEC2020_RESPONSERATE_COUNTY_TRA!$B$3:$CE$377,82, FALSE)</f>
        <v>37.1</v>
      </c>
      <c r="BW148" s="24">
        <f>VLOOKUP(A148,DEC2020_RESPONSERATE_COUNTY_TRA!$B$3:$CF$377,83, FALSE)</f>
        <v>37.299999999999997</v>
      </c>
      <c r="BX148" s="24">
        <f>VLOOKUP(A148,DEC2020_RESPONSERATE_COUNTY_TRA!$B$3:$CG$377,84, FALSE)</f>
        <v>37.299999999999997</v>
      </c>
      <c r="BY148" s="24">
        <f>VLOOKUP(A148,DEC2020_RESPONSERATE_COUNTY_TRA!$B$3:$CH$377,85, FALSE)</f>
        <v>37.299999999999997</v>
      </c>
      <c r="BZ148" s="24">
        <f>VLOOKUP(A148,DEC2020_RESPONSERATE_COUNTY_TRA!$B$3:$CI$377,85, FALSE)</f>
        <v>37.299999999999997</v>
      </c>
      <c r="CA148" s="24">
        <f>VLOOKUP(A148,DEC2020_RESPONSERATE_COUNTY_TRA!$B$3:$CJ$377,86, FALSE)</f>
        <v>37.299999999999997</v>
      </c>
      <c r="CB148" s="24">
        <f>VLOOKUP(A148,DEC2020_RESPONSERATE_COUNTY_TRA!$B$3:$CK$377,87, FALSE)</f>
        <v>37.299999999999997</v>
      </c>
      <c r="CC148" s="24">
        <f t="shared" si="6"/>
        <v>0</v>
      </c>
      <c r="CD148" s="42">
        <f t="shared" si="7"/>
        <v>2</v>
      </c>
    </row>
    <row r="149" spans="1:83" ht="18" x14ac:dyDescent="0.35">
      <c r="A149" s="20" t="s">
        <v>41</v>
      </c>
      <c r="B149" s="5"/>
      <c r="C149" s="181" t="s">
        <v>41</v>
      </c>
      <c r="F149" s="180">
        <v>2832</v>
      </c>
      <c r="G149" s="199">
        <v>0.41672572643515238</v>
      </c>
      <c r="I149" s="192">
        <v>54.3</v>
      </c>
      <c r="J149" s="91" t="s">
        <v>835</v>
      </c>
      <c r="K149" s="91" t="s">
        <v>835</v>
      </c>
      <c r="L149">
        <f>VLOOKUP(A149,DEC2020_RESPONSERATE_COUNTY_TRA!$B$3:$I$376, 8, FALSE)</f>
        <v>5.0999999999999996</v>
      </c>
      <c r="M149">
        <f>VLOOKUP(A149,DEC2020_RESPONSERATE_COUNTY_TRA!$B$3:$J$376, 9, FALSE)</f>
        <v>5.5</v>
      </c>
      <c r="N149">
        <f>VLOOKUP(A149,DEC2020_RESPONSERATE_COUNTY_TRA!$B$3:$K$376, 10, FALSE)</f>
        <v>5.9</v>
      </c>
      <c r="O149">
        <f>VLOOKUP(A149,DEC2020_RESPONSERATE_COUNTY_TRA!$B$3:$L$376, 11, FALSE)</f>
        <v>6.9</v>
      </c>
      <c r="P149">
        <f>VLOOKUP(A149,DEC2020_RESPONSERATE_COUNTY_TRA!$B$3:$M$376, 12, FALSE)</f>
        <v>7.8</v>
      </c>
      <c r="Q149" s="61">
        <f>VLOOKUP(A149,DEC2020_RESPONSERATE_COUNTY_TRA!$B$3:$N$376, 13, FALSE)</f>
        <v>8.3000000000000007</v>
      </c>
      <c r="R149">
        <f>VLOOKUP(A149,DEC2020_RESPONSERATE_COUNTY_TRA!$B$3:$O$376, 14, FALSE)</f>
        <v>8.6</v>
      </c>
      <c r="S149">
        <f>VLOOKUP(A149,DEC2020_RESPONSERATE_COUNTY_TRA!$B$3:$P$376, 15, FALSE)</f>
        <v>8.9</v>
      </c>
      <c r="T149">
        <f>VLOOKUP(A149,DEC2020_RESPONSERATE_COUNTY_TRA!$B$3:$Q$376, 16, FALSE)</f>
        <v>9.1999999999999993</v>
      </c>
      <c r="U149" s="61">
        <f>VLOOKUP(A149,DEC2020_RESPONSERATE_COUNTY_TRA!$B$3:$R$376, 17, FALSE)</f>
        <v>9.8000000000000007</v>
      </c>
      <c r="V149" s="61">
        <f>VLOOKUP(A149,DEC2020_RESPONSERATE_COUNTY_TRA!$B$3:$S$376, 18, FALSE)</f>
        <v>9.9</v>
      </c>
      <c r="W149" s="61">
        <f>VLOOKUP(A149,DEC2020_RESPONSERATE_COUNTY_TRA!$B$3:$T$376, 19, FALSE)</f>
        <v>10.199999999999999</v>
      </c>
      <c r="X149" s="61">
        <f>VLOOKUP(A149,DEC2020_RESPONSERATE_COUNTY_TRA!$B$3:$U$376, 20, FALSE)</f>
        <v>10.6</v>
      </c>
      <c r="Y149" s="61">
        <f>VLOOKUP(A149,DEC2020_RESPONSERATE_COUNTY_TRA!$B$3:$V$376, 21, FALSE)</f>
        <v>10.9</v>
      </c>
      <c r="Z149" s="61">
        <f>VLOOKUP(A149,DEC2020_RESPONSERATE_COUNTY_TRA!$B$3:$W$376, 22, FALSE)</f>
        <v>11.2</v>
      </c>
      <c r="AA149" s="61">
        <f>VLOOKUP(A149,DEC2020_RESPONSERATE_COUNTY_TRA!$B$3:$X$376, 23, FALSE)</f>
        <v>11.3</v>
      </c>
      <c r="AB149" s="61">
        <f>VLOOKUP(A149,DEC2020_RESPONSERATE_COUNTY_TRA!$B$3:$Y$376, 24, FALSE)</f>
        <v>11.3</v>
      </c>
      <c r="AC149" s="61">
        <f>VLOOKUP(A149,DEC2020_RESPONSERATE_COUNTY_TRA!$B$3:$Z$376, 25, FALSE)</f>
        <v>11.6</v>
      </c>
      <c r="AD149" s="61">
        <f>VLOOKUP(A149,DEC2020_RESPONSERATE_COUNTY_TRA!$B$3:$AC$376, 26, FALSE)</f>
        <v>11.7</v>
      </c>
      <c r="AE149" s="188">
        <f>VLOOKUP(A149,DEC2020_RESPONSERATE_COUNTY_TRA!$B$3:$AD$376, 27, FALSE)</f>
        <v>11.9</v>
      </c>
      <c r="AF149" s="188">
        <f>VLOOKUP(A149,DEC2020_RESPONSERATE_COUNTY_TRA!$B$3:$AE$376, 28, FALSE)</f>
        <v>12.2</v>
      </c>
      <c r="AG149" s="188">
        <f>VLOOKUP(A149,DEC2020_RESPONSERATE_COUNTY_TRA!$B$3:$AF$376, 29, FALSE)</f>
        <v>13.1</v>
      </c>
      <c r="AH149" s="188">
        <f>VLOOKUP(A149,DEC2020_RESPONSERATE_COUNTY_TRA!$B$3:$AG$376, 30, FALSE)</f>
        <v>13.3</v>
      </c>
      <c r="AI149" s="188">
        <f>VLOOKUP(A149,DEC2020_RESPONSERATE_COUNTY_TRA!$B$3:$AF$376, 31, FALSE)</f>
        <v>13.4</v>
      </c>
      <c r="AJ149" s="188">
        <f>VLOOKUP(A149,DEC2020_RESPONSERATE_COUNTY_TRA!$B$3:$AG$376, 32, FALSE)</f>
        <v>13.6</v>
      </c>
      <c r="AK149" s="188">
        <f>VLOOKUP(A149,DEC2020_RESPONSERATE_COUNTY_TRA!$B$3:$CP$376, 33, FALSE)</f>
        <v>13.8</v>
      </c>
      <c r="AL149" s="188">
        <f>VLOOKUP(A149,DEC2020_RESPONSERATE_COUNTY_TRA!$B$3:$AR$376,43, FALSE)</f>
        <v>15.2</v>
      </c>
      <c r="AM149" s="188">
        <f>VLOOKUP(A149,DEC2020_RESPONSERATE_COUNTY_TRA!$B$3:$AS$376,44, FALSE)</f>
        <v>15.2</v>
      </c>
      <c r="AN149" s="188">
        <f>VLOOKUP(A149,DEC2020_RESPONSERATE_COUNTY_TRA!$B$3:$AW$376,48, FALSE)</f>
        <v>15.5</v>
      </c>
      <c r="AO149" s="188">
        <f>VLOOKUP(A149,DEC2020_RESPONSERATE_COUNTY_TRA!$B$3:$AX$376,49, FALSE)</f>
        <v>15.5</v>
      </c>
      <c r="AP149" s="188">
        <f>VLOOKUP(A149,DEC2020_RESPONSERATE_COUNTY_TRA!$B$3:$AY$376,49, FALSE)</f>
        <v>15.5</v>
      </c>
      <c r="AQ149" s="188">
        <f>VLOOKUP(A149,DEC2020_RESPONSERATE_COUNTY_TRA!$B$3:$AZ$376,50, FALSE)</f>
        <v>15.5</v>
      </c>
      <c r="AR149" s="188">
        <f>VLOOKUP(A149,DEC2020_RESPONSERATE_COUNTY_TRA!$B$3:$BA$376,51, FALSE)</f>
        <v>15.5</v>
      </c>
      <c r="AS149" s="188">
        <f>VLOOKUP(A149,DEC2020_RESPONSERATE_COUNTY_TRA!$B$3:$BB$376,53, FALSE)</f>
        <v>15.6</v>
      </c>
      <c r="AT149" s="188">
        <f>VLOOKUP(A149,DEC2020_RESPONSERATE_COUNTY_TRA!$B$3:$BC$376,54, FALSE)</f>
        <v>15.6</v>
      </c>
      <c r="AU149" s="188">
        <f>VLOOKUP(A149,DEC2020_RESPONSERATE_COUNTY_TRA!$B$3:$BD$376,55, FALSE)</f>
        <v>15.7</v>
      </c>
      <c r="AV149" s="188">
        <f>VLOOKUP(A149,DEC2020_RESPONSERATE_COUNTY_TRA!$B$3:$BE$376,56, FALSE)</f>
        <v>15.7</v>
      </c>
      <c r="AW149" s="188">
        <f>VLOOKUP(A149,DEC2020_RESPONSERATE_COUNTY_TRA!$B$3:$BF$376,57, FALSE)</f>
        <v>15.7</v>
      </c>
      <c r="AX149" s="188">
        <f>VLOOKUP(A149,DEC2020_RESPONSERATE_COUNTY_TRA!$B$3:$BG$376,58, FALSE)</f>
        <v>25.6</v>
      </c>
      <c r="AY149" s="188">
        <f>VLOOKUP(A149,DEC2020_RESPONSERATE_COUNTY_TRA!$B$3:$BH$376,59, FALSE)</f>
        <v>25.8</v>
      </c>
      <c r="AZ149" s="188">
        <f>VLOOKUP(A149,DEC2020_RESPONSERATE_COUNTY_TRA!$B$3:$BI$376,60, FALSE)</f>
        <v>26</v>
      </c>
      <c r="BA149" s="188">
        <f>VLOOKUP(A149,DEC2020_RESPONSERATE_COUNTY_TRA!$B$3:$BJ$376,61, FALSE)</f>
        <v>26</v>
      </c>
      <c r="BB149" s="188">
        <f>VLOOKUP(A149,DEC2020_RESPONSERATE_COUNTY_TRA!$B$3:$BK$376,62, FALSE)</f>
        <v>26</v>
      </c>
      <c r="BC149" s="188">
        <f>VLOOKUP(A149,DEC2020_RESPONSERATE_COUNTY_TRA!$B$3:$BL$376,63, FALSE)</f>
        <v>26.1</v>
      </c>
      <c r="BD149" s="188">
        <f>VLOOKUP(A149,DEC2020_RESPONSERATE_COUNTY_TRA!$B$3:$BM$376,64, FALSE)</f>
        <v>26.2</v>
      </c>
      <c r="BE149" s="188">
        <f>VLOOKUP(A149,DEC2020_RESPONSERATE_COUNTY_TRA!$B$3:$BN$376,65, FALSE)</f>
        <v>26.2</v>
      </c>
      <c r="BF149" s="188">
        <f>VLOOKUP(A149,DEC2020_RESPONSERATE_COUNTY_TRA!$B$3:$BO$376,66, FALSE)</f>
        <v>26.3</v>
      </c>
      <c r="BG149" s="188">
        <f>VLOOKUP(A149,DEC2020_RESPONSERATE_COUNTY_TRA!$B$3:$BP$376,67, FALSE)</f>
        <v>26.4</v>
      </c>
      <c r="BH149" s="188">
        <f>VLOOKUP(A149,DEC2020_RESPONSERATE_COUNTY_TRA!$B$3:$BQ$376,68, FALSE)</f>
        <v>26.5</v>
      </c>
      <c r="BI149" s="188">
        <f>VLOOKUP(A149,DEC2020_RESPONSERATE_COUNTY_TRA!$B$3:$BR$376,69, FALSE)</f>
        <v>26.6</v>
      </c>
      <c r="BJ149" s="188">
        <f>VLOOKUP(A149,DEC2020_RESPONSERATE_COUNTY_TRA!$B$3:$BS$376,70, FALSE)</f>
        <v>26.6</v>
      </c>
      <c r="BK149" s="188">
        <f>VLOOKUP(A149,DEC2020_RESPONSERATE_COUNTY_TRA!$B$3:$BT$376,71, FALSE)</f>
        <v>26.7</v>
      </c>
      <c r="BL149" s="188">
        <f>VLOOKUP(A149,DEC2020_RESPONSERATE_COUNTY_TRA!$B$3:$BU$377,72, FALSE)</f>
        <v>26.8</v>
      </c>
      <c r="BM149" s="188">
        <f>VLOOKUP(A149,DEC2020_RESPONSERATE_COUNTY_TRA!$B$3:$BV$377,73, FALSE)</f>
        <v>26.9</v>
      </c>
      <c r="BN149" s="188">
        <f>VLOOKUP(A149,DEC2020_RESPONSERATE_COUNTY_TRA!$B$3:$BW$377,74, FALSE)</f>
        <v>26.9</v>
      </c>
      <c r="BO149" s="188">
        <f>VLOOKUP(A149,DEC2020_RESPONSERATE_COUNTY_TRA!$B$3:$BX$377,75, FALSE)</f>
        <v>26.9</v>
      </c>
      <c r="BP149" s="188">
        <f>VLOOKUP(A149,DEC2020_RESPONSERATE_COUNTY_TRA!$B$3:$BY$377,76, FALSE)</f>
        <v>27</v>
      </c>
      <c r="BQ149" s="188">
        <f>VLOOKUP(A149,DEC2020_RESPONSERATE_COUNTY_TRA!$B$3:$BZ$377,77, FALSE)</f>
        <v>27.1</v>
      </c>
      <c r="BR149" s="188">
        <f>VLOOKUP(A149,DEC2020_RESPONSERATE_COUNTY_TRA!$B$3:$CA$377,78, FALSE)</f>
        <v>27.1</v>
      </c>
      <c r="BS149" s="188">
        <f>VLOOKUP(A149,DEC2020_RESPONSERATE_COUNTY_TRA!$B$3:$CB$377,79, FALSE)</f>
        <v>27.2</v>
      </c>
      <c r="BT149" s="188">
        <f>VLOOKUP(A149,DEC2020_RESPONSERATE_COUNTY_TRA!$B$3:$CC$377,80, FALSE)</f>
        <v>27.2</v>
      </c>
      <c r="BU149" s="188">
        <f>VLOOKUP(A149,DEC2020_RESPONSERATE_COUNTY_TRA!$B$3:$CD$377,81, FALSE)</f>
        <v>27.3</v>
      </c>
      <c r="BV149" s="188">
        <f>VLOOKUP(A149,DEC2020_RESPONSERATE_COUNTY_TRA!$B$3:$CE$377,82, FALSE)</f>
        <v>27.3</v>
      </c>
      <c r="BW149" s="188">
        <f>VLOOKUP(A149,DEC2020_RESPONSERATE_COUNTY_TRA!$B$3:$CF$377,83, FALSE)</f>
        <v>27.4</v>
      </c>
      <c r="BX149" s="188">
        <f>VLOOKUP(A149,DEC2020_RESPONSERATE_COUNTY_TRA!$B$3:$CG$377,84, FALSE)</f>
        <v>27.4</v>
      </c>
      <c r="BY149" s="188">
        <f>VLOOKUP(A149,DEC2020_RESPONSERATE_COUNTY_TRA!$B$3:$CH$377,85, FALSE)</f>
        <v>27.5</v>
      </c>
      <c r="BZ149" s="188">
        <f>VLOOKUP(A149,DEC2020_RESPONSERATE_COUNTY_TRA!$B$3:$CI$377,85, FALSE)</f>
        <v>27.5</v>
      </c>
      <c r="CA149" s="188">
        <f>VLOOKUP(A149,DEC2020_RESPONSERATE_COUNTY_TRA!$B$3:$CJ$377,86, FALSE)</f>
        <v>27.5</v>
      </c>
      <c r="CB149" s="188">
        <f>VLOOKUP(A149,DEC2020_RESPONSERATE_COUNTY_TRA!$B$3:$CK$377,87, FALSE)</f>
        <v>27.5</v>
      </c>
      <c r="CC149" s="188">
        <f t="shared" si="6"/>
        <v>0.10000000000000142</v>
      </c>
      <c r="CD149" s="41">
        <f t="shared" si="7"/>
        <v>2</v>
      </c>
    </row>
    <row r="150" spans="1:83" x14ac:dyDescent="0.3">
      <c r="A150" s="16" t="s">
        <v>615</v>
      </c>
      <c r="B150" s="16">
        <v>30039961701</v>
      </c>
      <c r="C150" s="17" t="s">
        <v>940</v>
      </c>
      <c r="D150" s="17" t="s">
        <v>1306</v>
      </c>
      <c r="E150" s="17"/>
      <c r="F150" s="95" t="s">
        <v>1101</v>
      </c>
      <c r="G150" s="103" t="s">
        <v>1101</v>
      </c>
      <c r="H150" s="208" t="s">
        <v>1101</v>
      </c>
      <c r="I150" s="95" t="s">
        <v>1101</v>
      </c>
      <c r="J150" s="48">
        <v>70</v>
      </c>
      <c r="K150" s="18">
        <v>30</v>
      </c>
      <c r="L150" s="19">
        <f>VLOOKUP(A150,DEC2020_RESPONSERATE_COUNTY_TRA!$B$3:$I$376, 8, FALSE)</f>
        <v>5.6</v>
      </c>
      <c r="M150" s="19">
        <f>VLOOKUP(A150,DEC2020_RESPONSERATE_COUNTY_TRA!$B$3:$J$376, 9, FALSE)</f>
        <v>6.2</v>
      </c>
      <c r="N150" s="19">
        <f>VLOOKUP(A150,DEC2020_RESPONSERATE_COUNTY_TRA!$B$3:$K$376, 10, FALSE)</f>
        <v>6.4</v>
      </c>
      <c r="O150" s="19">
        <f>VLOOKUP(A150,DEC2020_RESPONSERATE_COUNTY_TRA!$B$3:$L$376, 11, FALSE)</f>
        <v>7.4</v>
      </c>
      <c r="P150" s="19">
        <f>VLOOKUP(A150,DEC2020_RESPONSERATE_COUNTY_TRA!$B$3:$M$376, 12, FALSE)</f>
        <v>8.5</v>
      </c>
      <c r="Q150" s="19">
        <f>VLOOKUP(A150,DEC2020_RESPONSERATE_COUNTY_TRA!$B$3:$N$376, 13, FALSE)</f>
        <v>8.8000000000000007</v>
      </c>
      <c r="R150" s="19">
        <f>VLOOKUP(A150,DEC2020_RESPONSERATE_COUNTY_TRA!$B$3:$O$376, 14, FALSE)</f>
        <v>9.1999999999999993</v>
      </c>
      <c r="S150" s="19">
        <f>VLOOKUP(A150,DEC2020_RESPONSERATE_COUNTY_TRA!$B$3:$P$376, 15, FALSE)</f>
        <v>9.6</v>
      </c>
      <c r="T150" s="19">
        <f>VLOOKUP(A150,DEC2020_RESPONSERATE_COUNTY_TRA!$B$3:$Q$376, 16, FALSE)</f>
        <v>9.8000000000000007</v>
      </c>
      <c r="U150" s="19">
        <f>VLOOKUP(A150,DEC2020_RESPONSERATE_COUNTY_TRA!$B$3:$R$376, 17, FALSE)</f>
        <v>10.6</v>
      </c>
      <c r="V150" s="19">
        <f>VLOOKUP(A150,DEC2020_RESPONSERATE_COUNTY_TRA!$B$3:$S$376, 18, FALSE)</f>
        <v>10.7</v>
      </c>
      <c r="W150" s="19">
        <f>VLOOKUP(A150,DEC2020_RESPONSERATE_COUNTY_TRA!$B$3:$T$376, 19, FALSE)</f>
        <v>11.3</v>
      </c>
      <c r="X150" s="19">
        <f>VLOOKUP(A150,DEC2020_RESPONSERATE_COUNTY_TRA!$B$3:$U$376, 20, FALSE)</f>
        <v>11.7</v>
      </c>
      <c r="Y150" s="19">
        <f>VLOOKUP(A150,DEC2020_RESPONSERATE_COUNTY_TRA!$B$3:$V$376, 21, FALSE)</f>
        <v>12.1</v>
      </c>
      <c r="Z150" s="19">
        <f>VLOOKUP(A150,DEC2020_RESPONSERATE_COUNTY_TRA!$B$3:$W$376, 22, FALSE)</f>
        <v>12.5</v>
      </c>
      <c r="AA150" s="19">
        <f>VLOOKUP(A150,DEC2020_RESPONSERATE_COUNTY_TRA!$B$3:$X$376, 23, FALSE)</f>
        <v>12.5</v>
      </c>
      <c r="AB150" s="19">
        <f>VLOOKUP(A150,DEC2020_RESPONSERATE_COUNTY_TRA!$B$3:$Y$376, 24, FALSE)</f>
        <v>12.5</v>
      </c>
      <c r="AC150" s="19">
        <f>VLOOKUP(A150,DEC2020_RESPONSERATE_COUNTY_TRA!$B$3:$Z$376, 25, FALSE)</f>
        <v>12.7</v>
      </c>
      <c r="AD150" s="19">
        <f>VLOOKUP(A150,DEC2020_RESPONSERATE_COUNTY_TRA!$B$3:$AC$376, 26, FALSE)</f>
        <v>12.8</v>
      </c>
      <c r="AE150" s="19">
        <f>VLOOKUP(A150,DEC2020_RESPONSERATE_COUNTY_TRA!$B$3:$AD$376, 27, FALSE)</f>
        <v>13</v>
      </c>
      <c r="AF150" s="19">
        <f>VLOOKUP(A150,DEC2020_RESPONSERATE_COUNTY_TRA!$B$3:$AE$376, 28, FALSE)</f>
        <v>13.2</v>
      </c>
      <c r="AG150" s="19">
        <f>VLOOKUP(A150,DEC2020_RESPONSERATE_COUNTY_TRA!$B$3:$AF$376, 29, FALSE)</f>
        <v>14.5</v>
      </c>
      <c r="AH150" s="19">
        <f>VLOOKUP(A150,DEC2020_RESPONSERATE_COUNTY_TRA!$B$3:$AG$376, 30, FALSE)</f>
        <v>14.9</v>
      </c>
      <c r="AI150" s="19">
        <f>VLOOKUP(A150,DEC2020_RESPONSERATE_COUNTY_TRA!$B$3:$AF$376, 31, FALSE)</f>
        <v>15</v>
      </c>
      <c r="AJ150" s="19">
        <f>VLOOKUP(A150,DEC2020_RESPONSERATE_COUNTY_TRA!$B$3:$AG$376, 32, FALSE)</f>
        <v>15.2</v>
      </c>
      <c r="AK150" s="19">
        <f>VLOOKUP(A150,DEC2020_RESPONSERATE_COUNTY_TRA!$B$3:$CP$376, 33, FALSE)</f>
        <v>15.3</v>
      </c>
      <c r="AL150" s="19">
        <f>VLOOKUP(A150,DEC2020_RESPONSERATE_COUNTY_TRA!$B$3:$AR$376,43, FALSE)</f>
        <v>16.8</v>
      </c>
      <c r="AM150" s="19">
        <f>VLOOKUP(A150,DEC2020_RESPONSERATE_COUNTY_TRA!$B$3:$AS$376,44, FALSE)</f>
        <v>16.899999999999999</v>
      </c>
      <c r="AN150" s="19">
        <f>VLOOKUP(A150,DEC2020_RESPONSERATE_COUNTY_TRA!$B$3:$AW$376,48, FALSE)</f>
        <v>17.2</v>
      </c>
      <c r="AO150" s="19">
        <f>VLOOKUP(A150,DEC2020_RESPONSERATE_COUNTY_TRA!$B$3:$AX$376,49, FALSE)</f>
        <v>17.2</v>
      </c>
      <c r="AP150" s="19">
        <f>VLOOKUP(A150,DEC2020_RESPONSERATE_COUNTY_TRA!$B$3:$AY$376,49, FALSE)</f>
        <v>17.2</v>
      </c>
      <c r="AQ150" s="19">
        <f>VLOOKUP(A150,DEC2020_RESPONSERATE_COUNTY_TRA!$B$3:$AZ$376,50, FALSE)</f>
        <v>17.2</v>
      </c>
      <c r="AR150" s="19">
        <f>VLOOKUP(A150,DEC2020_RESPONSERATE_COUNTY_TRA!$B$3:$BA$376,51, FALSE)</f>
        <v>17.3</v>
      </c>
      <c r="AS150" s="19">
        <f>VLOOKUP(A150,DEC2020_RESPONSERATE_COUNTY_TRA!$B$3:$BB$376,53, FALSE)</f>
        <v>17.399999999999999</v>
      </c>
      <c r="AT150" s="19">
        <f>VLOOKUP(A150,DEC2020_RESPONSERATE_COUNTY_TRA!$B$3:$BC$376,54, FALSE)</f>
        <v>17.399999999999999</v>
      </c>
      <c r="AU150" s="19">
        <f>VLOOKUP(A150,DEC2020_RESPONSERATE_COUNTY_TRA!$B$3:$BD$376,55, FALSE)</f>
        <v>17.600000000000001</v>
      </c>
      <c r="AV150" s="19">
        <f>VLOOKUP(A150,DEC2020_RESPONSERATE_COUNTY_TRA!$B$3:$BE$376,56, FALSE)</f>
        <v>17.600000000000001</v>
      </c>
      <c r="AW150" s="19">
        <f>VLOOKUP(A150,DEC2020_RESPONSERATE_COUNTY_TRA!$B$3:$BF$376,57, FALSE)</f>
        <v>17.7</v>
      </c>
      <c r="AX150" s="19">
        <f>VLOOKUP(A150,DEC2020_RESPONSERATE_COUNTY_TRA!$B$3:$BG$376,58, FALSE)</f>
        <v>28.5</v>
      </c>
      <c r="AY150" s="19">
        <f>VLOOKUP(A150,DEC2020_RESPONSERATE_COUNTY_TRA!$B$3:$BH$376,59, FALSE)</f>
        <v>28.6</v>
      </c>
      <c r="AZ150" s="19">
        <f>VLOOKUP(A150,DEC2020_RESPONSERATE_COUNTY_TRA!$B$3:$BI$376,60, FALSE)</f>
        <v>28.7</v>
      </c>
      <c r="BA150" s="19">
        <f>VLOOKUP(A150,DEC2020_RESPONSERATE_COUNTY_TRA!$B$3:$BJ$376,61, FALSE)</f>
        <v>28.7</v>
      </c>
      <c r="BB150" s="19">
        <f>VLOOKUP(A150,DEC2020_RESPONSERATE_COUNTY_TRA!$B$3:$BK$376,62, FALSE)</f>
        <v>28.7</v>
      </c>
      <c r="BC150" s="19">
        <f>VLOOKUP(A150,DEC2020_RESPONSERATE_COUNTY_TRA!$B$3:$BL$376,63, FALSE)</f>
        <v>28.7</v>
      </c>
      <c r="BD150" s="19">
        <f>VLOOKUP(A150,DEC2020_RESPONSERATE_COUNTY_TRA!$B$3:$BM$376,64, FALSE)</f>
        <v>28.7</v>
      </c>
      <c r="BE150" s="19">
        <f>VLOOKUP(A150,DEC2020_RESPONSERATE_COUNTY_TRA!$B$3:$BN$376,65, FALSE)</f>
        <v>28.7</v>
      </c>
      <c r="BF150" s="19">
        <f>VLOOKUP(A150,DEC2020_RESPONSERATE_COUNTY_TRA!$B$3:$BO$376,66, FALSE)</f>
        <v>28.8</v>
      </c>
      <c r="BG150" s="19">
        <f>VLOOKUP(A150,DEC2020_RESPONSERATE_COUNTY_TRA!$B$3:$BP$376,67, FALSE)</f>
        <v>28.9</v>
      </c>
      <c r="BH150" s="19">
        <f>VLOOKUP(A150,DEC2020_RESPONSERATE_COUNTY_TRA!$B$3:$BQ$376,68, FALSE)</f>
        <v>28.9</v>
      </c>
      <c r="BI150" s="19">
        <f>VLOOKUP(A150,DEC2020_RESPONSERATE_COUNTY_TRA!$B$3:$BR$376,69, FALSE)</f>
        <v>28.9</v>
      </c>
      <c r="BJ150" s="19">
        <f>VLOOKUP(A150,DEC2020_RESPONSERATE_COUNTY_TRA!$B$3:$BS$376,70, FALSE)</f>
        <v>28.9</v>
      </c>
      <c r="BK150" s="19">
        <f>VLOOKUP(A150,DEC2020_RESPONSERATE_COUNTY_TRA!$B$3:$BT$376,71, FALSE)</f>
        <v>28.9</v>
      </c>
      <c r="BL150" s="19">
        <f>VLOOKUP(A150,DEC2020_RESPONSERATE_COUNTY_TRA!$B$3:$BU$377,72, FALSE)</f>
        <v>29</v>
      </c>
      <c r="BM150" s="19">
        <f>VLOOKUP(A150,DEC2020_RESPONSERATE_COUNTY_TRA!$B$3:$BV$377,73, FALSE)</f>
        <v>29</v>
      </c>
      <c r="BN150" s="19">
        <f>VLOOKUP(A150,DEC2020_RESPONSERATE_COUNTY_TRA!$B$3:$BW$377,74, FALSE)</f>
        <v>29</v>
      </c>
      <c r="BO150" s="19">
        <f>VLOOKUP(A150,DEC2020_RESPONSERATE_COUNTY_TRA!$B$3:$BX$377,75, FALSE)</f>
        <v>29</v>
      </c>
      <c r="BP150" s="19">
        <f>VLOOKUP(A150,DEC2020_RESPONSERATE_COUNTY_TRA!$B$3:$BY$377,76, FALSE)</f>
        <v>29</v>
      </c>
      <c r="BQ150" s="19">
        <f>VLOOKUP(A150,DEC2020_RESPONSERATE_COUNTY_TRA!$B$3:$BZ$377,77, FALSE)</f>
        <v>29.2</v>
      </c>
      <c r="BR150" s="19">
        <f>VLOOKUP(A150,DEC2020_RESPONSERATE_COUNTY_TRA!$B$3:$CA$377,78, FALSE)</f>
        <v>29.2</v>
      </c>
      <c r="BS150" s="19">
        <f>VLOOKUP(A150,DEC2020_RESPONSERATE_COUNTY_TRA!$B$3:$CB$377,79, FALSE)</f>
        <v>29.3</v>
      </c>
      <c r="BT150" s="19">
        <f>VLOOKUP(A150,DEC2020_RESPONSERATE_COUNTY_TRA!$B$3:$CC$377,80, FALSE)</f>
        <v>29.3</v>
      </c>
      <c r="BU150" s="19">
        <f>VLOOKUP(A150,DEC2020_RESPONSERATE_COUNTY_TRA!$B$3:$CD$377,81, FALSE)</f>
        <v>29.3</v>
      </c>
      <c r="BV150" s="19">
        <f>VLOOKUP(A150,DEC2020_RESPONSERATE_COUNTY_TRA!$B$3:$CE$377,82, FALSE)</f>
        <v>29.3</v>
      </c>
      <c r="BW150" s="19">
        <f>VLOOKUP(A150,DEC2020_RESPONSERATE_COUNTY_TRA!$B$3:$CF$377,83, FALSE)</f>
        <v>29.6</v>
      </c>
      <c r="BX150" s="19">
        <f>VLOOKUP(A150,DEC2020_RESPONSERATE_COUNTY_TRA!$B$3:$CG$377,84, FALSE)</f>
        <v>29.7</v>
      </c>
      <c r="BY150" s="19">
        <f>VLOOKUP(A150,DEC2020_RESPONSERATE_COUNTY_TRA!$B$3:$CH$377,85, FALSE)</f>
        <v>29.7</v>
      </c>
      <c r="BZ150" s="19">
        <f>VLOOKUP(A150,DEC2020_RESPONSERATE_COUNTY_TRA!$B$3:$CI$377,85, FALSE)</f>
        <v>29.7</v>
      </c>
      <c r="CA150" s="19">
        <f>VLOOKUP(A150,DEC2020_RESPONSERATE_COUNTY_TRA!$B$3:$CJ$377,86, FALSE)</f>
        <v>29.8</v>
      </c>
      <c r="CB150" s="19">
        <f>VLOOKUP(A150,DEC2020_RESPONSERATE_COUNTY_TRA!$B$3:$CK$377,87, FALSE)</f>
        <v>29.8</v>
      </c>
      <c r="CC150" s="19">
        <f t="shared" si="6"/>
        <v>0.19999999999999929</v>
      </c>
      <c r="CD150" s="41">
        <f t="shared" si="7"/>
        <v>2</v>
      </c>
    </row>
    <row r="151" spans="1:83" ht="15" thickBot="1" x14ac:dyDescent="0.35">
      <c r="A151" s="21" t="s">
        <v>617</v>
      </c>
      <c r="B151" s="21">
        <v>30039961702</v>
      </c>
      <c r="C151" s="22" t="s">
        <v>941</v>
      </c>
      <c r="D151" s="22" t="s">
        <v>1307</v>
      </c>
      <c r="E151" s="22"/>
      <c r="F151" s="99" t="s">
        <v>1101</v>
      </c>
      <c r="G151" s="107" t="s">
        <v>1101</v>
      </c>
      <c r="H151" s="216" t="s">
        <v>1101</v>
      </c>
      <c r="I151" s="107" t="s">
        <v>1101</v>
      </c>
      <c r="J151" s="49">
        <v>70</v>
      </c>
      <c r="K151" s="23">
        <v>30</v>
      </c>
      <c r="L151" s="24">
        <f>VLOOKUP(A151,DEC2020_RESPONSERATE_COUNTY_TRA!$B$3:$I$376, 8, FALSE)</f>
        <v>4.8</v>
      </c>
      <c r="M151" s="24">
        <f>VLOOKUP(A151,DEC2020_RESPONSERATE_COUNTY_TRA!$B$3:$J$376, 9, FALSE)</f>
        <v>5.2</v>
      </c>
      <c r="N151" s="24">
        <f>VLOOKUP(A151,DEC2020_RESPONSERATE_COUNTY_TRA!$B$3:$K$376, 10, FALSE)</f>
        <v>5.7</v>
      </c>
      <c r="O151" s="24">
        <f>VLOOKUP(A151,DEC2020_RESPONSERATE_COUNTY_TRA!$B$3:$L$376, 11, FALSE)</f>
        <v>6.7</v>
      </c>
      <c r="P151" s="24">
        <f>VLOOKUP(A151,DEC2020_RESPONSERATE_COUNTY_TRA!$B$3:$M$376, 12, FALSE)</f>
        <v>7.5</v>
      </c>
      <c r="Q151" s="24">
        <f>VLOOKUP(A151,DEC2020_RESPONSERATE_COUNTY_TRA!$B$3:$N$376, 13, FALSE)</f>
        <v>8.1</v>
      </c>
      <c r="R151" s="24">
        <f>VLOOKUP(A151,DEC2020_RESPONSERATE_COUNTY_TRA!$B$3:$O$376, 14, FALSE)</f>
        <v>8.3000000000000007</v>
      </c>
      <c r="S151" s="24">
        <f>VLOOKUP(A151,DEC2020_RESPONSERATE_COUNTY_TRA!$B$3:$P$376, 15, FALSE)</f>
        <v>8.6</v>
      </c>
      <c r="T151" s="24">
        <f>VLOOKUP(A151,DEC2020_RESPONSERATE_COUNTY_TRA!$B$3:$Q$376, 16, FALSE)</f>
        <v>8.8000000000000007</v>
      </c>
      <c r="U151" s="24">
        <f>VLOOKUP(A151,DEC2020_RESPONSERATE_COUNTY_TRA!$B$3:$R$376, 17, FALSE)</f>
        <v>9.4</v>
      </c>
      <c r="V151" s="24">
        <f>VLOOKUP(A151,DEC2020_RESPONSERATE_COUNTY_TRA!$B$3:$S$376, 18, FALSE)</f>
        <v>9.6</v>
      </c>
      <c r="W151" s="24">
        <f>VLOOKUP(A151,DEC2020_RESPONSERATE_COUNTY_TRA!$B$3:$T$376, 19, FALSE)</f>
        <v>9.8000000000000007</v>
      </c>
      <c r="X151" s="24">
        <f>VLOOKUP(A151,DEC2020_RESPONSERATE_COUNTY_TRA!$B$3:$U$376, 20, FALSE)</f>
        <v>10.1</v>
      </c>
      <c r="Y151" s="24">
        <f>VLOOKUP(A151,DEC2020_RESPONSERATE_COUNTY_TRA!$B$3:$V$376, 21, FALSE)</f>
        <v>10.3</v>
      </c>
      <c r="Z151" s="24">
        <f>VLOOKUP(A151,DEC2020_RESPONSERATE_COUNTY_TRA!$B$3:$W$376, 22, FALSE)</f>
        <v>10.6</v>
      </c>
      <c r="AA151" s="24">
        <f>VLOOKUP(A151,DEC2020_RESPONSERATE_COUNTY_TRA!$B$3:$X$376, 23, FALSE)</f>
        <v>10.7</v>
      </c>
      <c r="AB151" s="24">
        <f>VLOOKUP(A151,DEC2020_RESPONSERATE_COUNTY_TRA!$B$3:$Y$376, 24, FALSE)</f>
        <v>10.7</v>
      </c>
      <c r="AC151" s="24">
        <f>VLOOKUP(A151,DEC2020_RESPONSERATE_COUNTY_TRA!$B$3:$Z$376, 25, FALSE)</f>
        <v>11.1</v>
      </c>
      <c r="AD151" s="24">
        <f>VLOOKUP(A151,DEC2020_RESPONSERATE_COUNTY_TRA!$B$3:$AC$376, 26, FALSE)</f>
        <v>11.2</v>
      </c>
      <c r="AE151" s="24">
        <f>VLOOKUP(A151,DEC2020_RESPONSERATE_COUNTY_TRA!$B$3:$AD$376, 27, FALSE)</f>
        <v>11.4</v>
      </c>
      <c r="AF151" s="24">
        <f>VLOOKUP(A151,DEC2020_RESPONSERATE_COUNTY_TRA!$B$3:$AE$376, 28, FALSE)</f>
        <v>11.7</v>
      </c>
      <c r="AG151" s="24">
        <f>VLOOKUP(A151,DEC2020_RESPONSERATE_COUNTY_TRA!$B$3:$AF$376, 29, FALSE)</f>
        <v>12.4</v>
      </c>
      <c r="AH151" s="24">
        <f>VLOOKUP(A151,DEC2020_RESPONSERATE_COUNTY_TRA!$B$3:$AG$376, 30, FALSE)</f>
        <v>12.6</v>
      </c>
      <c r="AI151" s="24">
        <f>VLOOKUP(A151,DEC2020_RESPONSERATE_COUNTY_TRA!$B$3:$AF$376, 31, FALSE)</f>
        <v>12.7</v>
      </c>
      <c r="AJ151" s="24">
        <f>VLOOKUP(A151,DEC2020_RESPONSERATE_COUNTY_TRA!$B$3:$AG$376, 32, FALSE)</f>
        <v>12.9</v>
      </c>
      <c r="AK151" s="24">
        <f>VLOOKUP(A151,DEC2020_RESPONSERATE_COUNTY_TRA!$B$3:$CP$376, 33, FALSE)</f>
        <v>13</v>
      </c>
      <c r="AL151" s="24">
        <f>VLOOKUP(A151,DEC2020_RESPONSERATE_COUNTY_TRA!$B$3:$AR$376,43, FALSE)</f>
        <v>14.4</v>
      </c>
      <c r="AM151" s="24">
        <f>VLOOKUP(A151,DEC2020_RESPONSERATE_COUNTY_TRA!$B$3:$AS$376,44, FALSE)</f>
        <v>14.5</v>
      </c>
      <c r="AN151" s="24">
        <f>VLOOKUP(A151,DEC2020_RESPONSERATE_COUNTY_TRA!$B$3:$AW$376,48, FALSE)</f>
        <v>14.7</v>
      </c>
      <c r="AO151" s="24">
        <f>VLOOKUP(A151,DEC2020_RESPONSERATE_COUNTY_TRA!$B$3:$AX$376,49, FALSE)</f>
        <v>14.7</v>
      </c>
      <c r="AP151" s="24">
        <f>VLOOKUP(A151,DEC2020_RESPONSERATE_COUNTY_TRA!$B$3:$AY$376,49, FALSE)</f>
        <v>14.7</v>
      </c>
      <c r="AQ151" s="24">
        <f>VLOOKUP(A151,DEC2020_RESPONSERATE_COUNTY_TRA!$B$3:$AZ$376,50, FALSE)</f>
        <v>14.7</v>
      </c>
      <c r="AR151" s="24">
        <f>VLOOKUP(A151,DEC2020_RESPONSERATE_COUNTY_TRA!$B$3:$BA$376,51, FALSE)</f>
        <v>14.7</v>
      </c>
      <c r="AS151" s="24">
        <f>VLOOKUP(A151,DEC2020_RESPONSERATE_COUNTY_TRA!$B$3:$BB$376,53, FALSE)</f>
        <v>14.8</v>
      </c>
      <c r="AT151" s="24">
        <f>VLOOKUP(A151,DEC2020_RESPONSERATE_COUNTY_TRA!$B$3:$BC$376,54, FALSE)</f>
        <v>14.8</v>
      </c>
      <c r="AU151" s="24">
        <f>VLOOKUP(A151,DEC2020_RESPONSERATE_COUNTY_TRA!$B$3:$BD$376,55, FALSE)</f>
        <v>14.8</v>
      </c>
      <c r="AV151" s="24">
        <f>VLOOKUP(A151,DEC2020_RESPONSERATE_COUNTY_TRA!$B$3:$BE$376,56, FALSE)</f>
        <v>14.8</v>
      </c>
      <c r="AW151" s="24">
        <f>VLOOKUP(A151,DEC2020_RESPONSERATE_COUNTY_TRA!$B$3:$BF$376,57, FALSE)</f>
        <v>14.8</v>
      </c>
      <c r="AX151" s="24">
        <f>VLOOKUP(A151,DEC2020_RESPONSERATE_COUNTY_TRA!$B$3:$BG$376,58, FALSE)</f>
        <v>24.3</v>
      </c>
      <c r="AY151" s="24">
        <f>VLOOKUP(A151,DEC2020_RESPONSERATE_COUNTY_TRA!$B$3:$BH$376,59, FALSE)</f>
        <v>24.4</v>
      </c>
      <c r="AZ151" s="24">
        <f>VLOOKUP(A151,DEC2020_RESPONSERATE_COUNTY_TRA!$B$3:$BI$376,60, FALSE)</f>
        <v>24.7</v>
      </c>
      <c r="BA151" s="24">
        <f>VLOOKUP(A151,DEC2020_RESPONSERATE_COUNTY_TRA!$B$3:$BJ$376,61, FALSE)</f>
        <v>24.8</v>
      </c>
      <c r="BB151" s="24">
        <f>VLOOKUP(A151,DEC2020_RESPONSERATE_COUNTY_TRA!$B$3:$BK$376,62, FALSE)</f>
        <v>24.8</v>
      </c>
      <c r="BC151" s="24">
        <f>VLOOKUP(A151,DEC2020_RESPONSERATE_COUNTY_TRA!$B$3:$BL$376,63, FALSE)</f>
        <v>24.9</v>
      </c>
      <c r="BD151" s="24">
        <f>VLOOKUP(A151,DEC2020_RESPONSERATE_COUNTY_TRA!$B$3:$BM$376,64, FALSE)</f>
        <v>25</v>
      </c>
      <c r="BE151" s="24">
        <f>VLOOKUP(A151,DEC2020_RESPONSERATE_COUNTY_TRA!$B$3:$BN$376,65, FALSE)</f>
        <v>25.1</v>
      </c>
      <c r="BF151" s="24">
        <f>VLOOKUP(A151,DEC2020_RESPONSERATE_COUNTY_TRA!$B$3:$BO$376,66, FALSE)</f>
        <v>25.1</v>
      </c>
      <c r="BG151" s="24">
        <f>VLOOKUP(A151,DEC2020_RESPONSERATE_COUNTY_TRA!$B$3:$BP$376,67, FALSE)</f>
        <v>25.2</v>
      </c>
      <c r="BH151" s="24">
        <f>VLOOKUP(A151,DEC2020_RESPONSERATE_COUNTY_TRA!$B$3:$BQ$376,68, FALSE)</f>
        <v>25.4</v>
      </c>
      <c r="BI151" s="24">
        <f>VLOOKUP(A151,DEC2020_RESPONSERATE_COUNTY_TRA!$B$3:$BR$376,69, FALSE)</f>
        <v>25.5</v>
      </c>
      <c r="BJ151" s="24">
        <f>VLOOKUP(A151,DEC2020_RESPONSERATE_COUNTY_TRA!$B$3:$BS$376,70, FALSE)</f>
        <v>25.5</v>
      </c>
      <c r="BK151" s="24">
        <f>VLOOKUP(A151,DEC2020_RESPONSERATE_COUNTY_TRA!$B$3:$BT$376,71, FALSE)</f>
        <v>25.6</v>
      </c>
      <c r="BL151" s="24">
        <f>VLOOKUP(A151,DEC2020_RESPONSERATE_COUNTY_TRA!$B$3:$BU$377,72, FALSE)</f>
        <v>25.8</v>
      </c>
      <c r="BM151" s="24">
        <f>VLOOKUP(A151,DEC2020_RESPONSERATE_COUNTY_TRA!$B$3:$BV$377,73, FALSE)</f>
        <v>25.9</v>
      </c>
      <c r="BN151" s="24">
        <f>VLOOKUP(A151,DEC2020_RESPONSERATE_COUNTY_TRA!$B$3:$BW$377,74, FALSE)</f>
        <v>25.9</v>
      </c>
      <c r="BO151" s="24">
        <f>VLOOKUP(A151,DEC2020_RESPONSERATE_COUNTY_TRA!$B$3:$BX$377,75, FALSE)</f>
        <v>26</v>
      </c>
      <c r="BP151" s="24">
        <f>VLOOKUP(A151,DEC2020_RESPONSERATE_COUNTY_TRA!$B$3:$BY$377,76, FALSE)</f>
        <v>26</v>
      </c>
      <c r="BQ151" s="24">
        <f>VLOOKUP(A151,DEC2020_RESPONSERATE_COUNTY_TRA!$B$3:$BZ$377,77, FALSE)</f>
        <v>26.1</v>
      </c>
      <c r="BR151" s="24">
        <f>VLOOKUP(A151,DEC2020_RESPONSERATE_COUNTY_TRA!$B$3:$CA$377,78, FALSE)</f>
        <v>26.1</v>
      </c>
      <c r="BS151" s="24">
        <f>VLOOKUP(A151,DEC2020_RESPONSERATE_COUNTY_TRA!$B$3:$CB$377,79, FALSE)</f>
        <v>26.2</v>
      </c>
      <c r="BT151" s="24">
        <f>VLOOKUP(A151,DEC2020_RESPONSERATE_COUNTY_TRA!$B$3:$CC$377,80, FALSE)</f>
        <v>26.2</v>
      </c>
      <c r="BU151" s="24">
        <f>VLOOKUP(A151,DEC2020_RESPONSERATE_COUNTY_TRA!$B$3:$CD$377,81, FALSE)</f>
        <v>26.3</v>
      </c>
      <c r="BV151" s="24">
        <f>VLOOKUP(A151,DEC2020_RESPONSERATE_COUNTY_TRA!$B$3:$CE$377,82, FALSE)</f>
        <v>26.3</v>
      </c>
      <c r="BW151" s="24">
        <f>VLOOKUP(A151,DEC2020_RESPONSERATE_COUNTY_TRA!$B$3:$CF$377,83, FALSE)</f>
        <v>26.4</v>
      </c>
      <c r="BX151" s="24">
        <f>VLOOKUP(A151,DEC2020_RESPONSERATE_COUNTY_TRA!$B$3:$CG$377,84, FALSE)</f>
        <v>26.4</v>
      </c>
      <c r="BY151" s="24">
        <f>VLOOKUP(A151,DEC2020_RESPONSERATE_COUNTY_TRA!$B$3:$CH$377,85, FALSE)</f>
        <v>26.4</v>
      </c>
      <c r="BZ151" s="24">
        <f>VLOOKUP(A151,DEC2020_RESPONSERATE_COUNTY_TRA!$B$3:$CI$377,85, FALSE)</f>
        <v>26.4</v>
      </c>
      <c r="CA151" s="24">
        <f>VLOOKUP(A151,DEC2020_RESPONSERATE_COUNTY_TRA!$B$3:$CJ$377,86, FALSE)</f>
        <v>26.4</v>
      </c>
      <c r="CB151" s="24">
        <f>VLOOKUP(A151,DEC2020_RESPONSERATE_COUNTY_TRA!$B$3:$CK$377,87, FALSE)</f>
        <v>26.4</v>
      </c>
      <c r="CC151" s="24">
        <f t="shared" si="6"/>
        <v>0.10000000000000142</v>
      </c>
      <c r="CD151" s="42">
        <f t="shared" si="7"/>
        <v>2</v>
      </c>
    </row>
    <row r="152" spans="1:83" ht="18" x14ac:dyDescent="0.35">
      <c r="A152" s="20" t="s">
        <v>43</v>
      </c>
      <c r="B152" s="5"/>
      <c r="C152" s="221" t="s">
        <v>43</v>
      </c>
      <c r="D152" s="51"/>
      <c r="E152" s="51"/>
      <c r="F152" s="180">
        <v>7324</v>
      </c>
      <c r="G152" s="199">
        <v>3.8482758620689658E-2</v>
      </c>
      <c r="J152" s="91" t="s">
        <v>835</v>
      </c>
      <c r="K152" s="91" t="s">
        <v>835</v>
      </c>
      <c r="L152">
        <f>VLOOKUP(A152,DEC2020_RESPONSERATE_COUNTY_TRA!$B$3:$I$376, 8, FALSE)</f>
        <v>27.4</v>
      </c>
      <c r="M152">
        <f>VLOOKUP(A152,DEC2020_RESPONSERATE_COUNTY_TRA!$B$3:$J$376, 9, FALSE)</f>
        <v>28.6</v>
      </c>
      <c r="N152">
        <f>VLOOKUP(A152,DEC2020_RESPONSERATE_COUNTY_TRA!$B$3:$K$376, 10, FALSE)</f>
        <v>30</v>
      </c>
      <c r="O152">
        <f>VLOOKUP(A152,DEC2020_RESPONSERATE_COUNTY_TRA!$B$3:$L$376, 11, FALSE)</f>
        <v>31.6</v>
      </c>
      <c r="P152">
        <f>VLOOKUP(A152,DEC2020_RESPONSERATE_COUNTY_TRA!$B$3:$M$376, 12, FALSE)</f>
        <v>34.200000000000003</v>
      </c>
      <c r="Q152" s="61">
        <f>VLOOKUP(A152,DEC2020_RESPONSERATE_COUNTY_TRA!$B$3:$N$376, 13, FALSE)</f>
        <v>34.700000000000003</v>
      </c>
      <c r="R152">
        <f>VLOOKUP(A152,DEC2020_RESPONSERATE_COUNTY_TRA!$B$3:$O$376, 14, FALSE)</f>
        <v>35.1</v>
      </c>
      <c r="S152">
        <f>VLOOKUP(A152,DEC2020_RESPONSERATE_COUNTY_TRA!$B$3:$P$376, 15, FALSE)</f>
        <v>35.6</v>
      </c>
      <c r="T152">
        <f>VLOOKUP(A152,DEC2020_RESPONSERATE_COUNTY_TRA!$B$3:$Q$376, 16, FALSE)</f>
        <v>35.9</v>
      </c>
      <c r="U152" s="61">
        <f>VLOOKUP(A152,DEC2020_RESPONSERATE_COUNTY_TRA!$B$3:$R$376, 17, FALSE)</f>
        <v>36.799999999999997</v>
      </c>
      <c r="V152" s="61">
        <f>VLOOKUP(A152,DEC2020_RESPONSERATE_COUNTY_TRA!$B$3:$S$376, 18, FALSE)</f>
        <v>37.5</v>
      </c>
      <c r="W152" s="61">
        <f>VLOOKUP(A152,DEC2020_RESPONSERATE_COUNTY_TRA!$B$3:$T$376, 19, FALSE)</f>
        <v>37.700000000000003</v>
      </c>
      <c r="X152" s="61">
        <f>VLOOKUP(A152,DEC2020_RESPONSERATE_COUNTY_TRA!$B$3:$U$376, 20, FALSE)</f>
        <v>38.6</v>
      </c>
      <c r="Y152" s="61">
        <f>VLOOKUP(A152,DEC2020_RESPONSERATE_COUNTY_TRA!$B$3:$V$376, 21, FALSE)</f>
        <v>38.9</v>
      </c>
      <c r="Z152" s="61">
        <f>VLOOKUP(A152,DEC2020_RESPONSERATE_COUNTY_TRA!$B$3:$W$376, 22, FALSE)</f>
        <v>39.799999999999997</v>
      </c>
      <c r="AA152" s="61">
        <f>VLOOKUP(A152,DEC2020_RESPONSERATE_COUNTY_TRA!$B$3:$X$376, 23, FALSE)</f>
        <v>40</v>
      </c>
      <c r="AB152" s="61">
        <f>VLOOKUP(A152,DEC2020_RESPONSERATE_COUNTY_TRA!$B$3:$Y$376, 24, FALSE)</f>
        <v>40.200000000000003</v>
      </c>
      <c r="AC152" s="61">
        <f>VLOOKUP(A152,DEC2020_RESPONSERATE_COUNTY_TRA!$B$3:$Z$376, 25, FALSE)</f>
        <v>42.6</v>
      </c>
      <c r="AD152" s="61">
        <f>VLOOKUP(A152,DEC2020_RESPONSERATE_COUNTY_TRA!$B$3:$AC$376, 26, FALSE)</f>
        <v>42.8</v>
      </c>
      <c r="AE152" s="188">
        <f>VLOOKUP(A152,DEC2020_RESPONSERATE_COUNTY_TRA!$B$3:$AD$376, 27, FALSE)</f>
        <v>43</v>
      </c>
      <c r="AF152" s="188">
        <f>VLOOKUP(A152,DEC2020_RESPONSERATE_COUNTY_TRA!$B$3:$AE$376, 28, FALSE)</f>
        <v>43.9</v>
      </c>
      <c r="AG152" s="188">
        <f>VLOOKUP(A152,DEC2020_RESPONSERATE_COUNTY_TRA!$B$3:$AF$376, 29, FALSE)</f>
        <v>45.1</v>
      </c>
      <c r="AH152" s="188">
        <f>VLOOKUP(A152,DEC2020_RESPONSERATE_COUNTY_TRA!$B$3:$AG$376, 30, FALSE)</f>
        <v>45.3</v>
      </c>
      <c r="AI152" s="188">
        <f>VLOOKUP(A152,DEC2020_RESPONSERATE_COUNTY_TRA!$B$3:$AF$376, 31, FALSE)</f>
        <v>45.4</v>
      </c>
      <c r="AJ152" s="188">
        <f>VLOOKUP(A152,DEC2020_RESPONSERATE_COUNTY_TRA!$B$3:$AG$376, 32, FALSE)</f>
        <v>45.7</v>
      </c>
      <c r="AK152" s="188">
        <f>VLOOKUP(A152,DEC2020_RESPONSERATE_COUNTY_TRA!$B$3:$CP$376, 33, FALSE)</f>
        <v>46</v>
      </c>
      <c r="AL152" s="188">
        <f>VLOOKUP(A152,DEC2020_RESPONSERATE_COUNTY_TRA!$B$3:$AR$376,43, FALSE)</f>
        <v>47.7</v>
      </c>
      <c r="AM152" s="188">
        <f>VLOOKUP(A152,DEC2020_RESPONSERATE_COUNTY_TRA!$B$3:$AS$376,44, FALSE)</f>
        <v>47.8</v>
      </c>
      <c r="AN152" s="188">
        <f>VLOOKUP(A152,DEC2020_RESPONSERATE_COUNTY_TRA!$B$3:$AW$376,48, FALSE)</f>
        <v>48</v>
      </c>
      <c r="AO152" s="188">
        <f>VLOOKUP(A152,DEC2020_RESPONSERATE_COUNTY_TRA!$B$3:$AX$376,49, FALSE)</f>
        <v>48.1</v>
      </c>
      <c r="AP152" s="188">
        <f>VLOOKUP(A152,DEC2020_RESPONSERATE_COUNTY_TRA!$B$3:$AY$376,49, FALSE)</f>
        <v>48.1</v>
      </c>
      <c r="AQ152" s="188">
        <f>VLOOKUP(A152,DEC2020_RESPONSERATE_COUNTY_TRA!$B$3:$AZ$376,50, FALSE)</f>
        <v>48.1</v>
      </c>
      <c r="AR152" s="188">
        <f>VLOOKUP(A152,DEC2020_RESPONSERATE_COUNTY_TRA!$B$3:$BA$376,51, FALSE)</f>
        <v>48.2</v>
      </c>
      <c r="AS152" s="188">
        <f>VLOOKUP(A152,DEC2020_RESPONSERATE_COUNTY_TRA!$B$3:$BB$376,53, FALSE)</f>
        <v>48.3</v>
      </c>
      <c r="AT152" s="188">
        <f>VLOOKUP(A152,DEC2020_RESPONSERATE_COUNTY_TRA!$B$3:$BC$376,54, FALSE)</f>
        <v>48.3</v>
      </c>
      <c r="AU152" s="188">
        <f>VLOOKUP(A152,DEC2020_RESPONSERATE_COUNTY_TRA!$B$3:$BD$376,55, FALSE)</f>
        <v>48.4</v>
      </c>
      <c r="AV152" s="188">
        <f>VLOOKUP(A152,DEC2020_RESPONSERATE_COUNTY_TRA!$B$3:$BE$376,56, FALSE)</f>
        <v>48.4</v>
      </c>
      <c r="AW152" s="188">
        <f>VLOOKUP(A152,DEC2020_RESPONSERATE_COUNTY_TRA!$B$3:$BF$376,57, FALSE)</f>
        <v>48.4</v>
      </c>
      <c r="AX152" s="188">
        <f>VLOOKUP(A152,DEC2020_RESPONSERATE_COUNTY_TRA!$B$3:$BG$376,58, FALSE)</f>
        <v>51.1</v>
      </c>
      <c r="AY152" s="188">
        <f>VLOOKUP(A152,DEC2020_RESPONSERATE_COUNTY_TRA!$B$3:$BH$376,59, FALSE)</f>
        <v>51.1</v>
      </c>
      <c r="AZ152" s="188">
        <f>VLOOKUP(A152,DEC2020_RESPONSERATE_COUNTY_TRA!$B$3:$BI$376,60, FALSE)</f>
        <v>51.1</v>
      </c>
      <c r="BA152" s="188">
        <f>VLOOKUP(A152,DEC2020_RESPONSERATE_COUNTY_TRA!$B$3:$BJ$376,61, FALSE)</f>
        <v>51.1</v>
      </c>
      <c r="BB152" s="188">
        <f>VLOOKUP(A152,DEC2020_RESPONSERATE_COUNTY_TRA!$B$3:$BK$376,62, FALSE)</f>
        <v>51.2</v>
      </c>
      <c r="BC152" s="188">
        <f>VLOOKUP(A152,DEC2020_RESPONSERATE_COUNTY_TRA!$B$3:$BL$376,63, FALSE)</f>
        <v>51.2</v>
      </c>
      <c r="BD152" s="188">
        <f>VLOOKUP(A152,DEC2020_RESPONSERATE_COUNTY_TRA!$B$3:$BM$376,64, FALSE)</f>
        <v>51.3</v>
      </c>
      <c r="BE152" s="188">
        <f>VLOOKUP(A152,DEC2020_RESPONSERATE_COUNTY_TRA!$B$3:$BN$376,65, FALSE)</f>
        <v>51.3</v>
      </c>
      <c r="BF152" s="188">
        <f>VLOOKUP(A152,DEC2020_RESPONSERATE_COUNTY_TRA!$B$3:$BO$376,66, FALSE)</f>
        <v>51.4</v>
      </c>
      <c r="BG152" s="188">
        <f>VLOOKUP(A152,DEC2020_RESPONSERATE_COUNTY_TRA!$B$3:$BP$376,67, FALSE)</f>
        <v>51.4</v>
      </c>
      <c r="BH152" s="188">
        <f>VLOOKUP(A152,DEC2020_RESPONSERATE_COUNTY_TRA!$B$3:$BQ$376,68, FALSE)</f>
        <v>51.5</v>
      </c>
      <c r="BI152" s="188">
        <f>VLOOKUP(A152,DEC2020_RESPONSERATE_COUNTY_TRA!$B$3:$BR$376,69, FALSE)</f>
        <v>51.7</v>
      </c>
      <c r="BJ152" s="188">
        <f>VLOOKUP(A152,DEC2020_RESPONSERATE_COUNTY_TRA!$B$3:$BS$376,70, FALSE)</f>
        <v>51.8</v>
      </c>
      <c r="BK152" s="188">
        <f>VLOOKUP(A152,DEC2020_RESPONSERATE_COUNTY_TRA!$B$3:$BT$376,71, FALSE)</f>
        <v>51.9</v>
      </c>
      <c r="BL152" s="188">
        <f>VLOOKUP(A152,DEC2020_RESPONSERATE_COUNTY_TRA!$B$3:$BU$377,72, FALSE)</f>
        <v>51.9</v>
      </c>
      <c r="BM152" s="188">
        <f>VLOOKUP(A152,DEC2020_RESPONSERATE_COUNTY_TRA!$B$3:$BV$377,73, FALSE)</f>
        <v>52</v>
      </c>
      <c r="BN152" s="188">
        <f>VLOOKUP(A152,DEC2020_RESPONSERATE_COUNTY_TRA!$B$3:$BW$377,74, FALSE)</f>
        <v>52</v>
      </c>
      <c r="BO152" s="188">
        <f>VLOOKUP(A152,DEC2020_RESPONSERATE_COUNTY_TRA!$B$3:$BX$377,75, FALSE)</f>
        <v>52.1</v>
      </c>
      <c r="BP152" s="188">
        <f>VLOOKUP(A152,DEC2020_RESPONSERATE_COUNTY_TRA!$B$3:$BY$377,76, FALSE)</f>
        <v>52.1</v>
      </c>
      <c r="BQ152" s="188">
        <f>VLOOKUP(A152,DEC2020_RESPONSERATE_COUNTY_TRA!$B$3:$BZ$377,77, FALSE)</f>
        <v>52.1</v>
      </c>
      <c r="BR152" s="188">
        <f>VLOOKUP(A152,DEC2020_RESPONSERATE_COUNTY_TRA!$B$3:$CA$377,78, FALSE)</f>
        <v>52.2</v>
      </c>
      <c r="BS152" s="188">
        <f>VLOOKUP(A152,DEC2020_RESPONSERATE_COUNTY_TRA!$B$3:$CB$377,79, FALSE)</f>
        <v>52.2</v>
      </c>
      <c r="BT152" s="188">
        <f>VLOOKUP(A152,DEC2020_RESPONSERATE_COUNTY_TRA!$B$3:$CC$377,80, FALSE)</f>
        <v>52.3</v>
      </c>
      <c r="BU152" s="188">
        <f>VLOOKUP(A152,DEC2020_RESPONSERATE_COUNTY_TRA!$B$3:$CD$377,81, FALSE)</f>
        <v>52.3</v>
      </c>
      <c r="BV152" s="188">
        <f>VLOOKUP(A152,DEC2020_RESPONSERATE_COUNTY_TRA!$B$3:$CE$377,82, FALSE)</f>
        <v>52.4</v>
      </c>
      <c r="BW152" s="188">
        <f>VLOOKUP(A152,DEC2020_RESPONSERATE_COUNTY_TRA!$B$3:$CF$377,83, FALSE)</f>
        <v>52.5</v>
      </c>
      <c r="BX152" s="188">
        <f>VLOOKUP(A152,DEC2020_RESPONSERATE_COUNTY_TRA!$B$3:$CG$377,84, FALSE)</f>
        <v>52.5</v>
      </c>
      <c r="BY152" s="188">
        <f>VLOOKUP(A152,DEC2020_RESPONSERATE_COUNTY_TRA!$B$3:$CH$377,85, FALSE)</f>
        <v>52.6</v>
      </c>
      <c r="BZ152" s="188">
        <f>VLOOKUP(A152,DEC2020_RESPONSERATE_COUNTY_TRA!$B$3:$CI$377,85, FALSE)</f>
        <v>52.6</v>
      </c>
      <c r="CA152" s="188">
        <f>VLOOKUP(A152,DEC2020_RESPONSERATE_COUNTY_TRA!$B$3:$CJ$377,86, FALSE)</f>
        <v>52.7</v>
      </c>
      <c r="CB152" s="188">
        <f>VLOOKUP(A152,DEC2020_RESPONSERATE_COUNTY_TRA!$B$3:$CK$377,87, FALSE)</f>
        <v>52.7</v>
      </c>
      <c r="CC152" s="188">
        <f t="shared" si="6"/>
        <v>0</v>
      </c>
      <c r="CD152" s="41">
        <f t="shared" si="7"/>
        <v>4</v>
      </c>
    </row>
    <row r="153" spans="1:83" ht="28.8" x14ac:dyDescent="0.3">
      <c r="A153" s="16" t="s">
        <v>619</v>
      </c>
      <c r="B153" s="16">
        <v>30041040100</v>
      </c>
      <c r="C153" s="17" t="s">
        <v>1206</v>
      </c>
      <c r="D153" s="17" t="s">
        <v>1308</v>
      </c>
      <c r="E153" s="17"/>
      <c r="F153" s="95">
        <v>730</v>
      </c>
      <c r="G153" s="103">
        <v>0.23958333333333334</v>
      </c>
      <c r="H153" s="205">
        <v>1.8787361229718188E-2</v>
      </c>
      <c r="I153" s="193">
        <v>54.2</v>
      </c>
      <c r="J153" s="48">
        <v>76.7</v>
      </c>
      <c r="K153" s="18">
        <f t="shared" si="8"/>
        <v>23.299999999999997</v>
      </c>
      <c r="L153" s="19">
        <f>VLOOKUP(A153,DEC2020_RESPONSERATE_COUNTY_TRA!$B$3:$I$376, 8, FALSE)</f>
        <v>9</v>
      </c>
      <c r="M153" s="19">
        <f>VLOOKUP(A153,DEC2020_RESPONSERATE_COUNTY_TRA!$B$3:$J$376, 9, FALSE)</f>
        <v>10.1</v>
      </c>
      <c r="N153" s="19">
        <f>VLOOKUP(A153,DEC2020_RESPONSERATE_COUNTY_TRA!$B$3:$K$376, 10, FALSE)</f>
        <v>11.9</v>
      </c>
      <c r="O153" s="19">
        <f>VLOOKUP(A153,DEC2020_RESPONSERATE_COUNTY_TRA!$B$3:$L$376, 11, FALSE)</f>
        <v>13.1</v>
      </c>
      <c r="P153" s="19">
        <f>VLOOKUP(A153,DEC2020_RESPONSERATE_COUNTY_TRA!$B$3:$M$376, 12, FALSE)</f>
        <v>15.5</v>
      </c>
      <c r="Q153" s="19">
        <f>VLOOKUP(A153,DEC2020_RESPONSERATE_COUNTY_TRA!$B$3:$N$376, 13, FALSE)</f>
        <v>16.100000000000001</v>
      </c>
      <c r="R153" s="19">
        <f>VLOOKUP(A153,DEC2020_RESPONSERATE_COUNTY_TRA!$B$3:$O$376, 14, FALSE)</f>
        <v>16.5</v>
      </c>
      <c r="S153" s="19">
        <f>VLOOKUP(A153,DEC2020_RESPONSERATE_COUNTY_TRA!$B$3:$P$376, 15, FALSE)</f>
        <v>16.7</v>
      </c>
      <c r="T153" s="19">
        <f>VLOOKUP(A153,DEC2020_RESPONSERATE_COUNTY_TRA!$B$3:$Q$376, 16, FALSE)</f>
        <v>17.5</v>
      </c>
      <c r="U153" s="19">
        <f>VLOOKUP(A153,DEC2020_RESPONSERATE_COUNTY_TRA!$B$3:$R$376, 17, FALSE)</f>
        <v>17.899999999999999</v>
      </c>
      <c r="V153" s="19">
        <f>VLOOKUP(A153,DEC2020_RESPONSERATE_COUNTY_TRA!$B$3:$S$376, 18, FALSE)</f>
        <v>18.100000000000001</v>
      </c>
      <c r="W153" s="19">
        <f>VLOOKUP(A153,DEC2020_RESPONSERATE_COUNTY_TRA!$B$3:$T$376, 19, FALSE)</f>
        <v>18.3</v>
      </c>
      <c r="X153" s="19">
        <f>VLOOKUP(A153,DEC2020_RESPONSERATE_COUNTY_TRA!$B$3:$U$376, 20, FALSE)</f>
        <v>18.5</v>
      </c>
      <c r="Y153" s="19">
        <f>VLOOKUP(A153,DEC2020_RESPONSERATE_COUNTY_TRA!$B$3:$V$376, 21, FALSE)</f>
        <v>18.5</v>
      </c>
      <c r="Z153" s="19">
        <f>VLOOKUP(A153,DEC2020_RESPONSERATE_COUNTY_TRA!$B$3:$W$376, 22, FALSE)</f>
        <v>18.8</v>
      </c>
      <c r="AA153" s="19">
        <f>VLOOKUP(A153,DEC2020_RESPONSERATE_COUNTY_TRA!$B$3:$X$376, 23, FALSE)</f>
        <v>18.899999999999999</v>
      </c>
      <c r="AB153" s="19">
        <f>VLOOKUP(A153,DEC2020_RESPONSERATE_COUNTY_TRA!$B$3:$Y$376, 24, FALSE)</f>
        <v>19</v>
      </c>
      <c r="AC153" s="19">
        <f>VLOOKUP(A153,DEC2020_RESPONSERATE_COUNTY_TRA!$B$3:$Z$376, 25, FALSE)</f>
        <v>19.2</v>
      </c>
      <c r="AD153" s="19">
        <f>VLOOKUP(A153,DEC2020_RESPONSERATE_COUNTY_TRA!$B$3:$AC$376, 26, FALSE)</f>
        <v>19.399999999999999</v>
      </c>
      <c r="AE153" s="19">
        <f>VLOOKUP(A153,DEC2020_RESPONSERATE_COUNTY_TRA!$B$3:$AD$376, 27, FALSE)</f>
        <v>19.399999999999999</v>
      </c>
      <c r="AF153" s="19">
        <f>VLOOKUP(A153,DEC2020_RESPONSERATE_COUNTY_TRA!$B$3:$AE$376, 28, FALSE)</f>
        <v>19.399999999999999</v>
      </c>
      <c r="AG153" s="19">
        <f>VLOOKUP(A153,DEC2020_RESPONSERATE_COUNTY_TRA!$B$3:$AF$376, 29, FALSE)</f>
        <v>19.600000000000001</v>
      </c>
      <c r="AH153" s="19">
        <f>VLOOKUP(A153,DEC2020_RESPONSERATE_COUNTY_TRA!$B$3:$AG$376, 30, FALSE)</f>
        <v>19.600000000000001</v>
      </c>
      <c r="AI153" s="19">
        <f>VLOOKUP(A153,DEC2020_RESPONSERATE_COUNTY_TRA!$B$3:$AF$376, 31, FALSE)</f>
        <v>19.7</v>
      </c>
      <c r="AJ153" s="19">
        <f>VLOOKUP(A153,DEC2020_RESPONSERATE_COUNTY_TRA!$B$3:$AG$376, 32, FALSE)</f>
        <v>19.899999999999999</v>
      </c>
      <c r="AK153" s="19">
        <f>VLOOKUP(A153,DEC2020_RESPONSERATE_COUNTY_TRA!$B$3:$CP$376, 33, FALSE)</f>
        <v>19.899999999999999</v>
      </c>
      <c r="AL153" s="19">
        <f>VLOOKUP(A153,DEC2020_RESPONSERATE_COUNTY_TRA!$B$3:$AR$376,43, FALSE)</f>
        <v>20.7</v>
      </c>
      <c r="AM153" s="19">
        <f>VLOOKUP(A153,DEC2020_RESPONSERATE_COUNTY_TRA!$B$3:$AS$376,44, FALSE)</f>
        <v>20.7</v>
      </c>
      <c r="AN153" s="19">
        <f>VLOOKUP(A153,DEC2020_RESPONSERATE_COUNTY_TRA!$B$3:$AW$376,48, FALSE)</f>
        <v>20.8</v>
      </c>
      <c r="AO153" s="19">
        <f>VLOOKUP(A153,DEC2020_RESPONSERATE_COUNTY_TRA!$B$3:$AX$376,49, FALSE)</f>
        <v>20.8</v>
      </c>
      <c r="AP153" s="19">
        <f>VLOOKUP(A153,DEC2020_RESPONSERATE_COUNTY_TRA!$B$3:$AY$376,49, FALSE)</f>
        <v>20.8</v>
      </c>
      <c r="AQ153" s="19">
        <f>VLOOKUP(A153,DEC2020_RESPONSERATE_COUNTY_TRA!$B$3:$AZ$376,50, FALSE)</f>
        <v>20.8</v>
      </c>
      <c r="AR153" s="19">
        <f>VLOOKUP(A153,DEC2020_RESPONSERATE_COUNTY_TRA!$B$3:$BA$376,51, FALSE)</f>
        <v>20.8</v>
      </c>
      <c r="AS153" s="19">
        <f>VLOOKUP(A153,DEC2020_RESPONSERATE_COUNTY_TRA!$B$3:$BB$376,53, FALSE)</f>
        <v>20.8</v>
      </c>
      <c r="AT153" s="19">
        <f>VLOOKUP(A153,DEC2020_RESPONSERATE_COUNTY_TRA!$B$3:$BC$376,54, FALSE)</f>
        <v>20.8</v>
      </c>
      <c r="AU153" s="19">
        <f>VLOOKUP(A153,DEC2020_RESPONSERATE_COUNTY_TRA!$B$3:$BD$376,55, FALSE)</f>
        <v>20.8</v>
      </c>
      <c r="AV153" s="19">
        <f>VLOOKUP(A153,DEC2020_RESPONSERATE_COUNTY_TRA!$B$3:$BE$376,56, FALSE)</f>
        <v>20.8</v>
      </c>
      <c r="AW153" s="19">
        <f>VLOOKUP(A153,DEC2020_RESPONSERATE_COUNTY_TRA!$B$3:$BF$376,57, FALSE)</f>
        <v>20.9</v>
      </c>
      <c r="AX153" s="19">
        <f>VLOOKUP(A153,DEC2020_RESPONSERATE_COUNTY_TRA!$B$3:$BG$376,58, FALSE)</f>
        <v>39.700000000000003</v>
      </c>
      <c r="AY153" s="19">
        <f>VLOOKUP(A153,DEC2020_RESPONSERATE_COUNTY_TRA!$B$3:$BH$376,59, FALSE)</f>
        <v>39.700000000000003</v>
      </c>
      <c r="AZ153" s="19">
        <f>VLOOKUP(A153,DEC2020_RESPONSERATE_COUNTY_TRA!$B$3:$BI$376,60, FALSE)</f>
        <v>39.700000000000003</v>
      </c>
      <c r="BA153" s="19">
        <f>VLOOKUP(A153,DEC2020_RESPONSERATE_COUNTY_TRA!$B$3:$BJ$376,61, FALSE)</f>
        <v>39.700000000000003</v>
      </c>
      <c r="BB153" s="19">
        <f>VLOOKUP(A153,DEC2020_RESPONSERATE_COUNTY_TRA!$B$3:$BK$376,62, FALSE)</f>
        <v>39.799999999999997</v>
      </c>
      <c r="BC153" s="19">
        <f>VLOOKUP(A153,DEC2020_RESPONSERATE_COUNTY_TRA!$B$3:$BL$376,63, FALSE)</f>
        <v>40</v>
      </c>
      <c r="BD153" s="19">
        <f>VLOOKUP(A153,DEC2020_RESPONSERATE_COUNTY_TRA!$B$3:$BM$376,64, FALSE)</f>
        <v>40.1</v>
      </c>
      <c r="BE153" s="19">
        <f>VLOOKUP(A153,DEC2020_RESPONSERATE_COUNTY_TRA!$B$3:$BN$376,65, FALSE)</f>
        <v>40.1</v>
      </c>
      <c r="BF153" s="19">
        <f>VLOOKUP(A153,DEC2020_RESPONSERATE_COUNTY_TRA!$B$3:$BO$376,66, FALSE)</f>
        <v>40.1</v>
      </c>
      <c r="BG153" s="19">
        <f>VLOOKUP(A153,DEC2020_RESPONSERATE_COUNTY_TRA!$B$3:$BP$376,67, FALSE)</f>
        <v>40.1</v>
      </c>
      <c r="BH153" s="19">
        <f>VLOOKUP(A153,DEC2020_RESPONSERATE_COUNTY_TRA!$B$3:$BQ$376,68, FALSE)</f>
        <v>40.1</v>
      </c>
      <c r="BI153" s="19">
        <f>VLOOKUP(A153,DEC2020_RESPONSERATE_COUNTY_TRA!$B$3:$BR$376,69, FALSE)</f>
        <v>40.1</v>
      </c>
      <c r="BJ153" s="19">
        <f>VLOOKUP(A153,DEC2020_RESPONSERATE_COUNTY_TRA!$B$3:$BS$376,70, FALSE)</f>
        <v>40.200000000000003</v>
      </c>
      <c r="BK153" s="19">
        <f>VLOOKUP(A153,DEC2020_RESPONSERATE_COUNTY_TRA!$B$3:$BT$376,71, FALSE)</f>
        <v>40.200000000000003</v>
      </c>
      <c r="BL153" s="19">
        <f>VLOOKUP(A153,DEC2020_RESPONSERATE_COUNTY_TRA!$B$3:$BU$377,72, FALSE)</f>
        <v>40.299999999999997</v>
      </c>
      <c r="BM153" s="19">
        <f>VLOOKUP(A153,DEC2020_RESPONSERATE_COUNTY_TRA!$B$3:$BV$377,73, FALSE)</f>
        <v>40.299999999999997</v>
      </c>
      <c r="BN153" s="19">
        <f>VLOOKUP(A153,DEC2020_RESPONSERATE_COUNTY_TRA!$B$3:$BW$377,74, FALSE)</f>
        <v>40.299999999999997</v>
      </c>
      <c r="BO153" s="19">
        <f>VLOOKUP(A153,DEC2020_RESPONSERATE_COUNTY_TRA!$B$3:$BX$377,75, FALSE)</f>
        <v>40.6</v>
      </c>
      <c r="BP153" s="19">
        <f>VLOOKUP(A153,DEC2020_RESPONSERATE_COUNTY_TRA!$B$3:$BY$377,76, FALSE)</f>
        <v>40.6</v>
      </c>
      <c r="BQ153" s="19">
        <f>VLOOKUP(A153,DEC2020_RESPONSERATE_COUNTY_TRA!$B$3:$BZ$377,77, FALSE)</f>
        <v>40.6</v>
      </c>
      <c r="BR153" s="19">
        <f>VLOOKUP(A153,DEC2020_RESPONSERATE_COUNTY_TRA!$B$3:$CA$377,78, FALSE)</f>
        <v>40.9</v>
      </c>
      <c r="BS153" s="19">
        <f>VLOOKUP(A153,DEC2020_RESPONSERATE_COUNTY_TRA!$B$3:$CB$377,79, FALSE)</f>
        <v>40.9</v>
      </c>
      <c r="BT153" s="19">
        <f>VLOOKUP(A153,DEC2020_RESPONSERATE_COUNTY_TRA!$B$3:$CC$377,80, FALSE)</f>
        <v>40.9</v>
      </c>
      <c r="BU153" s="19">
        <f>VLOOKUP(A153,DEC2020_RESPONSERATE_COUNTY_TRA!$B$3:$CD$377,81, FALSE)</f>
        <v>40.9</v>
      </c>
      <c r="BV153" s="19">
        <f>VLOOKUP(A153,DEC2020_RESPONSERATE_COUNTY_TRA!$B$3:$CE$377,82, FALSE)</f>
        <v>41</v>
      </c>
      <c r="BW153" s="19">
        <f>VLOOKUP(A153,DEC2020_RESPONSERATE_COUNTY_TRA!$B$3:$CF$377,83, FALSE)</f>
        <v>41.1</v>
      </c>
      <c r="BX153" s="19">
        <f>VLOOKUP(A153,DEC2020_RESPONSERATE_COUNTY_TRA!$B$3:$CG$377,84, FALSE)</f>
        <v>41.1</v>
      </c>
      <c r="BY153" s="19">
        <f>VLOOKUP(A153,DEC2020_RESPONSERATE_COUNTY_TRA!$B$3:$CH$377,85, FALSE)</f>
        <v>41.1</v>
      </c>
      <c r="BZ153" s="19">
        <f>VLOOKUP(A153,DEC2020_RESPONSERATE_COUNTY_TRA!$B$3:$CI$377,85, FALSE)</f>
        <v>41.1</v>
      </c>
      <c r="CA153" s="19">
        <f>VLOOKUP(A153,DEC2020_RESPONSERATE_COUNTY_TRA!$B$3:$CJ$377,86, FALSE)</f>
        <v>41.1</v>
      </c>
      <c r="CB153" s="19">
        <f>VLOOKUP(A153,DEC2020_RESPONSERATE_COUNTY_TRA!$B$3:$CK$377,87, FALSE)</f>
        <v>41.1</v>
      </c>
      <c r="CC153" s="19">
        <f t="shared" si="6"/>
        <v>0</v>
      </c>
      <c r="CD153" s="41">
        <f t="shared" si="7"/>
        <v>3</v>
      </c>
    </row>
    <row r="154" spans="1:83" ht="28.8" x14ac:dyDescent="0.3">
      <c r="A154" s="5" t="s">
        <v>621</v>
      </c>
      <c r="B154" s="5">
        <v>30041040200</v>
      </c>
      <c r="C154" s="181" t="s">
        <v>1210</v>
      </c>
      <c r="D154" s="190" t="s">
        <v>1309</v>
      </c>
      <c r="F154" s="94">
        <v>893</v>
      </c>
      <c r="G154" s="102">
        <v>0.25505617977528089</v>
      </c>
      <c r="H154" s="204">
        <v>7.399347116430903E-2</v>
      </c>
      <c r="I154" s="192">
        <v>38.799999999999997</v>
      </c>
      <c r="J154" s="11">
        <v>21.5</v>
      </c>
      <c r="K154" s="11">
        <f t="shared" si="8"/>
        <v>78.5</v>
      </c>
      <c r="L154">
        <f>VLOOKUP(A154,DEC2020_RESPONSERATE_COUNTY_TRA!$B$3:$I$376, 8, FALSE)</f>
        <v>28.7</v>
      </c>
      <c r="M154">
        <f>VLOOKUP(A154,DEC2020_RESPONSERATE_COUNTY_TRA!$B$3:$J$376, 9, FALSE)</f>
        <v>29.1</v>
      </c>
      <c r="N154">
        <f>VLOOKUP(A154,DEC2020_RESPONSERATE_COUNTY_TRA!$B$3:$K$376, 10, FALSE)</f>
        <v>30.5</v>
      </c>
      <c r="O154">
        <f>VLOOKUP(A154,DEC2020_RESPONSERATE_COUNTY_TRA!$B$3:$L$376, 11, FALSE)</f>
        <v>31.9</v>
      </c>
      <c r="P154">
        <f>VLOOKUP(A154,DEC2020_RESPONSERATE_COUNTY_TRA!$B$3:$M$376, 12, FALSE)</f>
        <v>33.9</v>
      </c>
      <c r="Q154" s="61">
        <f>VLOOKUP(A154,DEC2020_RESPONSERATE_COUNTY_TRA!$B$3:$N$376, 13, FALSE)</f>
        <v>34.5</v>
      </c>
      <c r="R154">
        <f>VLOOKUP(A154,DEC2020_RESPONSERATE_COUNTY_TRA!$B$3:$O$376, 14, FALSE)</f>
        <v>34.5</v>
      </c>
      <c r="S154">
        <f>VLOOKUP(A154,DEC2020_RESPONSERATE_COUNTY_TRA!$B$3:$P$376, 15, FALSE)</f>
        <v>34.799999999999997</v>
      </c>
      <c r="T154">
        <f>VLOOKUP(A154,DEC2020_RESPONSERATE_COUNTY_TRA!$B$3:$Q$376, 16, FALSE)</f>
        <v>35.299999999999997</v>
      </c>
      <c r="U154" s="61">
        <f>VLOOKUP(A154,DEC2020_RESPONSERATE_COUNTY_TRA!$B$3:$R$376, 17, FALSE)</f>
        <v>36.299999999999997</v>
      </c>
      <c r="V154" s="61">
        <f>VLOOKUP(A154,DEC2020_RESPONSERATE_COUNTY_TRA!$B$3:$S$376, 18, FALSE)</f>
        <v>36.4</v>
      </c>
      <c r="W154" s="61">
        <f>VLOOKUP(A154,DEC2020_RESPONSERATE_COUNTY_TRA!$B$3:$T$376, 19, FALSE)</f>
        <v>36.6</v>
      </c>
      <c r="X154" s="61">
        <f>VLOOKUP(A154,DEC2020_RESPONSERATE_COUNTY_TRA!$B$3:$U$376, 20, FALSE)</f>
        <v>37.200000000000003</v>
      </c>
      <c r="Y154" s="61">
        <f>VLOOKUP(A154,DEC2020_RESPONSERATE_COUNTY_TRA!$B$3:$V$376, 21, FALSE)</f>
        <v>37.299999999999997</v>
      </c>
      <c r="Z154" s="61">
        <f>VLOOKUP(A154,DEC2020_RESPONSERATE_COUNTY_TRA!$B$3:$W$376, 22, FALSE)</f>
        <v>37.5</v>
      </c>
      <c r="AA154" s="61">
        <f>VLOOKUP(A154,DEC2020_RESPONSERATE_COUNTY_TRA!$B$3:$X$376, 23, FALSE)</f>
        <v>37.700000000000003</v>
      </c>
      <c r="AB154" s="61">
        <f>VLOOKUP(A154,DEC2020_RESPONSERATE_COUNTY_TRA!$B$3:$Y$376, 24, FALSE)</f>
        <v>37.799999999999997</v>
      </c>
      <c r="AC154" s="61">
        <f>VLOOKUP(A154,DEC2020_RESPONSERATE_COUNTY_TRA!$B$3:$Z$376, 25, FALSE)</f>
        <v>38.1</v>
      </c>
      <c r="AD154" s="61">
        <f>VLOOKUP(A154,DEC2020_RESPONSERATE_COUNTY_TRA!$B$3:$AC$376, 26, FALSE)</f>
        <v>38.1</v>
      </c>
      <c r="AE154" s="188">
        <f>VLOOKUP(A154,DEC2020_RESPONSERATE_COUNTY_TRA!$B$3:$AD$376, 27, FALSE)</f>
        <v>38.1</v>
      </c>
      <c r="AF154" s="188">
        <f>VLOOKUP(A154,DEC2020_RESPONSERATE_COUNTY_TRA!$B$3:$AE$376, 28, FALSE)</f>
        <v>38.5</v>
      </c>
      <c r="AG154" s="188">
        <f>VLOOKUP(A154,DEC2020_RESPONSERATE_COUNTY_TRA!$B$3:$AF$376, 29, FALSE)</f>
        <v>39.6</v>
      </c>
      <c r="AH154" s="188">
        <f>VLOOKUP(A154,DEC2020_RESPONSERATE_COUNTY_TRA!$B$3:$AG$376, 30, FALSE)</f>
        <v>39.700000000000003</v>
      </c>
      <c r="AI154" s="188">
        <f>VLOOKUP(A154,DEC2020_RESPONSERATE_COUNTY_TRA!$B$3:$AF$376, 31, FALSE)</f>
        <v>39.700000000000003</v>
      </c>
      <c r="AJ154" s="188">
        <f>VLOOKUP(A154,DEC2020_RESPONSERATE_COUNTY_TRA!$B$3:$AG$376, 32, FALSE)</f>
        <v>39.799999999999997</v>
      </c>
      <c r="AK154" s="188">
        <f>VLOOKUP(A154,DEC2020_RESPONSERATE_COUNTY_TRA!$B$3:$CP$376, 33, FALSE)</f>
        <v>40</v>
      </c>
      <c r="AL154" s="188">
        <f>VLOOKUP(A154,DEC2020_RESPONSERATE_COUNTY_TRA!$B$3:$AR$376,43, FALSE)</f>
        <v>42.2</v>
      </c>
      <c r="AM154" s="188">
        <f>VLOOKUP(A154,DEC2020_RESPONSERATE_COUNTY_TRA!$B$3:$AS$376,44, FALSE)</f>
        <v>42.2</v>
      </c>
      <c r="AN154" s="188">
        <f>VLOOKUP(A154,DEC2020_RESPONSERATE_COUNTY_TRA!$B$3:$AW$376,48, FALSE)</f>
        <v>42.3</v>
      </c>
      <c r="AO154" s="188">
        <f>VLOOKUP(A154,DEC2020_RESPONSERATE_COUNTY_TRA!$B$3:$AX$376,49, FALSE)</f>
        <v>42.3</v>
      </c>
      <c r="AP154" s="188">
        <f>VLOOKUP(A154,DEC2020_RESPONSERATE_COUNTY_TRA!$B$3:$AY$376,49, FALSE)</f>
        <v>42.3</v>
      </c>
      <c r="AQ154" s="188">
        <f>VLOOKUP(A154,DEC2020_RESPONSERATE_COUNTY_TRA!$B$3:$AZ$376,50, FALSE)</f>
        <v>42.3</v>
      </c>
      <c r="AR154" s="188">
        <f>VLOOKUP(A154,DEC2020_RESPONSERATE_COUNTY_TRA!$B$3:$BA$376,51, FALSE)</f>
        <v>42.3</v>
      </c>
      <c r="AS154" s="188">
        <f>VLOOKUP(A154,DEC2020_RESPONSERATE_COUNTY_TRA!$B$3:$BB$376,53, FALSE)</f>
        <v>42.5</v>
      </c>
      <c r="AT154" s="188">
        <f>VLOOKUP(A154,DEC2020_RESPONSERATE_COUNTY_TRA!$B$3:$BC$376,54, FALSE)</f>
        <v>42.5</v>
      </c>
      <c r="AU154" s="188">
        <f>VLOOKUP(A154,DEC2020_RESPONSERATE_COUNTY_TRA!$B$3:$BD$376,55, FALSE)</f>
        <v>42.5</v>
      </c>
      <c r="AV154" s="188">
        <f>VLOOKUP(A154,DEC2020_RESPONSERATE_COUNTY_TRA!$B$3:$BE$376,56, FALSE)</f>
        <v>42.5</v>
      </c>
      <c r="AW154" s="188">
        <f>VLOOKUP(A154,DEC2020_RESPONSERATE_COUNTY_TRA!$B$3:$BF$376,57, FALSE)</f>
        <v>42.5</v>
      </c>
      <c r="AX154" s="188">
        <f>VLOOKUP(A154,DEC2020_RESPONSERATE_COUNTY_TRA!$B$3:$BG$376,58, FALSE)</f>
        <v>44.5</v>
      </c>
      <c r="AY154" s="188">
        <f>VLOOKUP(A154,DEC2020_RESPONSERATE_COUNTY_TRA!$B$3:$BH$376,59, FALSE)</f>
        <v>44.5</v>
      </c>
      <c r="AZ154" s="188">
        <f>VLOOKUP(A154,DEC2020_RESPONSERATE_COUNTY_TRA!$B$3:$BI$376,60, FALSE)</f>
        <v>44.5</v>
      </c>
      <c r="BA154" s="188">
        <f>VLOOKUP(A154,DEC2020_RESPONSERATE_COUNTY_TRA!$B$3:$BJ$376,61, FALSE)</f>
        <v>44.5</v>
      </c>
      <c r="BB154" s="188">
        <f>VLOOKUP(A154,DEC2020_RESPONSERATE_COUNTY_TRA!$B$3:$BK$376,62, FALSE)</f>
        <v>44.5</v>
      </c>
      <c r="BC154" s="188">
        <f>VLOOKUP(A154,DEC2020_RESPONSERATE_COUNTY_TRA!$B$3:$BL$376,63, FALSE)</f>
        <v>44.6</v>
      </c>
      <c r="BD154" s="188">
        <f>VLOOKUP(A154,DEC2020_RESPONSERATE_COUNTY_TRA!$B$3:$BM$376,64, FALSE)</f>
        <v>44.6</v>
      </c>
      <c r="BE154" s="188">
        <f>VLOOKUP(A154,DEC2020_RESPONSERATE_COUNTY_TRA!$B$3:$BN$376,65, FALSE)</f>
        <v>44.7</v>
      </c>
      <c r="BF154" s="188">
        <f>VLOOKUP(A154,DEC2020_RESPONSERATE_COUNTY_TRA!$B$3:$BO$376,66, FALSE)</f>
        <v>44.7</v>
      </c>
      <c r="BG154" s="188">
        <f>VLOOKUP(A154,DEC2020_RESPONSERATE_COUNTY_TRA!$B$3:$BP$376,67, FALSE)</f>
        <v>44.7</v>
      </c>
      <c r="BH154" s="188">
        <f>VLOOKUP(A154,DEC2020_RESPONSERATE_COUNTY_TRA!$B$3:$BQ$376,68, FALSE)</f>
        <v>44.7</v>
      </c>
      <c r="BI154" s="188">
        <f>VLOOKUP(A154,DEC2020_RESPONSERATE_COUNTY_TRA!$B$3:$BR$376,69, FALSE)</f>
        <v>44.7</v>
      </c>
      <c r="BJ154" s="188">
        <f>VLOOKUP(A154,DEC2020_RESPONSERATE_COUNTY_TRA!$B$3:$BS$376,70, FALSE)</f>
        <v>44.7</v>
      </c>
      <c r="BK154" s="188">
        <f>VLOOKUP(A154,DEC2020_RESPONSERATE_COUNTY_TRA!$B$3:$BT$376,71, FALSE)</f>
        <v>44.7</v>
      </c>
      <c r="BL154" s="188">
        <f>VLOOKUP(A154,DEC2020_RESPONSERATE_COUNTY_TRA!$B$3:$BU$377,72, FALSE)</f>
        <v>44.7</v>
      </c>
      <c r="BM154" s="188">
        <f>VLOOKUP(A154,DEC2020_RESPONSERATE_COUNTY_TRA!$B$3:$BV$377,73, FALSE)</f>
        <v>44.7</v>
      </c>
      <c r="BN154" s="188">
        <f>VLOOKUP(A154,DEC2020_RESPONSERATE_COUNTY_TRA!$B$3:$BW$377,74, FALSE)</f>
        <v>44.7</v>
      </c>
      <c r="BO154" s="188">
        <f>VLOOKUP(A154,DEC2020_RESPONSERATE_COUNTY_TRA!$B$3:$BX$377,75, FALSE)</f>
        <v>44.7</v>
      </c>
      <c r="BP154" s="188">
        <f>VLOOKUP(A154,DEC2020_RESPONSERATE_COUNTY_TRA!$B$3:$BY$377,76, FALSE)</f>
        <v>44.7</v>
      </c>
      <c r="BQ154" s="188">
        <f>VLOOKUP(A154,DEC2020_RESPONSERATE_COUNTY_TRA!$B$3:$BZ$377,77, FALSE)</f>
        <v>44.7</v>
      </c>
      <c r="BR154" s="188">
        <f>VLOOKUP(A154,DEC2020_RESPONSERATE_COUNTY_TRA!$B$3:$CA$377,78, FALSE)</f>
        <v>44.7</v>
      </c>
      <c r="BS154" s="188">
        <f>VLOOKUP(A154,DEC2020_RESPONSERATE_COUNTY_TRA!$B$3:$CB$377,79, FALSE)</f>
        <v>44.7</v>
      </c>
      <c r="BT154" s="188">
        <f>VLOOKUP(A154,DEC2020_RESPONSERATE_COUNTY_TRA!$B$3:$CC$377,80, FALSE)</f>
        <v>44.7</v>
      </c>
      <c r="BU154" s="188">
        <f>VLOOKUP(A154,DEC2020_RESPONSERATE_COUNTY_TRA!$B$3:$CD$377,81, FALSE)</f>
        <v>44.7</v>
      </c>
      <c r="BV154" s="188">
        <f>VLOOKUP(A154,DEC2020_RESPONSERATE_COUNTY_TRA!$B$3:$CE$377,82, FALSE)</f>
        <v>44.7</v>
      </c>
      <c r="BW154" s="188">
        <f>VLOOKUP(A154,DEC2020_RESPONSERATE_COUNTY_TRA!$B$3:$CF$377,83, FALSE)</f>
        <v>44.8</v>
      </c>
      <c r="BX154" s="188">
        <f>VLOOKUP(A154,DEC2020_RESPONSERATE_COUNTY_TRA!$B$3:$CG$377,84, FALSE)</f>
        <v>44.8</v>
      </c>
      <c r="BY154" s="188">
        <f>VLOOKUP(A154,DEC2020_RESPONSERATE_COUNTY_TRA!$B$3:$CH$377,85, FALSE)</f>
        <v>44.8</v>
      </c>
      <c r="BZ154" s="188">
        <f>VLOOKUP(A154,DEC2020_RESPONSERATE_COUNTY_TRA!$B$3:$CI$377,85, FALSE)</f>
        <v>44.8</v>
      </c>
      <c r="CA154" s="188">
        <f>VLOOKUP(A154,DEC2020_RESPONSERATE_COUNTY_TRA!$B$3:$CJ$377,86, FALSE)</f>
        <v>44.8</v>
      </c>
      <c r="CB154" s="188">
        <f>VLOOKUP(A154,DEC2020_RESPONSERATE_COUNTY_TRA!$B$3:$CK$377,87, FALSE)</f>
        <v>44.8</v>
      </c>
      <c r="CC154" s="188">
        <f t="shared" si="6"/>
        <v>0</v>
      </c>
      <c r="CD154" s="41">
        <f t="shared" si="7"/>
        <v>3</v>
      </c>
    </row>
    <row r="155" spans="1:83" ht="28.8" x14ac:dyDescent="0.3">
      <c r="A155" s="16" t="s">
        <v>623</v>
      </c>
      <c r="B155" s="16">
        <v>30041040300</v>
      </c>
      <c r="C155" s="17" t="s">
        <v>1207</v>
      </c>
      <c r="D155" s="17">
        <v>59501</v>
      </c>
      <c r="E155" s="17"/>
      <c r="F155" s="95">
        <v>2051</v>
      </c>
      <c r="G155" s="103">
        <v>7.2926596758817921E-2</v>
      </c>
      <c r="H155" s="205">
        <v>0.23397602918186555</v>
      </c>
      <c r="I155" s="193">
        <v>34.799999999999997</v>
      </c>
      <c r="J155" s="18">
        <v>0.5</v>
      </c>
      <c r="K155" s="18">
        <f t="shared" si="8"/>
        <v>99.5</v>
      </c>
      <c r="L155" s="19">
        <f>VLOOKUP(A155,DEC2020_RESPONSERATE_COUNTY_TRA!$B$3:$I$376, 8, FALSE)</f>
        <v>25.4</v>
      </c>
      <c r="M155" s="19">
        <f>VLOOKUP(A155,DEC2020_RESPONSERATE_COUNTY_TRA!$B$3:$J$376, 9, FALSE)</f>
        <v>26.5</v>
      </c>
      <c r="N155" s="19">
        <f>VLOOKUP(A155,DEC2020_RESPONSERATE_COUNTY_TRA!$B$3:$K$376, 10, FALSE)</f>
        <v>27.3</v>
      </c>
      <c r="O155" s="19">
        <f>VLOOKUP(A155,DEC2020_RESPONSERATE_COUNTY_TRA!$B$3:$L$376, 11, FALSE)</f>
        <v>28.4</v>
      </c>
      <c r="P155" s="19">
        <f>VLOOKUP(A155,DEC2020_RESPONSERATE_COUNTY_TRA!$B$3:$M$376, 12, FALSE)</f>
        <v>30</v>
      </c>
      <c r="Q155" s="19">
        <f>VLOOKUP(A155,DEC2020_RESPONSERATE_COUNTY_TRA!$B$3:$N$376, 13, FALSE)</f>
        <v>30.5</v>
      </c>
      <c r="R155" s="19">
        <f>VLOOKUP(A155,DEC2020_RESPONSERATE_COUNTY_TRA!$B$3:$O$376, 14, FALSE)</f>
        <v>31</v>
      </c>
      <c r="S155" s="19">
        <f>VLOOKUP(A155,DEC2020_RESPONSERATE_COUNTY_TRA!$B$3:$P$376, 15, FALSE)</f>
        <v>31.4</v>
      </c>
      <c r="T155" s="19">
        <f>VLOOKUP(A155,DEC2020_RESPONSERATE_COUNTY_TRA!$B$3:$Q$376, 16, FALSE)</f>
        <v>31.6</v>
      </c>
      <c r="U155" s="19">
        <f>VLOOKUP(A155,DEC2020_RESPONSERATE_COUNTY_TRA!$B$3:$R$376, 17, FALSE)</f>
        <v>32.700000000000003</v>
      </c>
      <c r="V155" s="19">
        <f>VLOOKUP(A155,DEC2020_RESPONSERATE_COUNTY_TRA!$B$3:$S$376, 18, FALSE)</f>
        <v>33.700000000000003</v>
      </c>
      <c r="W155" s="19">
        <f>VLOOKUP(A155,DEC2020_RESPONSERATE_COUNTY_TRA!$B$3:$T$376, 19, FALSE)</f>
        <v>33.799999999999997</v>
      </c>
      <c r="X155" s="19">
        <f>VLOOKUP(A155,DEC2020_RESPONSERATE_COUNTY_TRA!$B$3:$U$376, 20, FALSE)</f>
        <v>35.299999999999997</v>
      </c>
      <c r="Y155" s="19">
        <f>VLOOKUP(A155,DEC2020_RESPONSERATE_COUNTY_TRA!$B$3:$V$376, 21, FALSE)</f>
        <v>35.799999999999997</v>
      </c>
      <c r="Z155" s="19">
        <f>VLOOKUP(A155,DEC2020_RESPONSERATE_COUNTY_TRA!$B$3:$W$376, 22, FALSE)</f>
        <v>37.4</v>
      </c>
      <c r="AA155" s="19">
        <f>VLOOKUP(A155,DEC2020_RESPONSERATE_COUNTY_TRA!$B$3:$X$376, 23, FALSE)</f>
        <v>37.5</v>
      </c>
      <c r="AB155" s="19">
        <f>VLOOKUP(A155,DEC2020_RESPONSERATE_COUNTY_TRA!$B$3:$Y$376, 24, FALSE)</f>
        <v>37.700000000000003</v>
      </c>
      <c r="AC155" s="19">
        <f>VLOOKUP(A155,DEC2020_RESPONSERATE_COUNTY_TRA!$B$3:$Z$376, 25, FALSE)</f>
        <v>39.299999999999997</v>
      </c>
      <c r="AD155" s="19">
        <f>VLOOKUP(A155,DEC2020_RESPONSERATE_COUNTY_TRA!$B$3:$AC$376, 26, FALSE)</f>
        <v>39.5</v>
      </c>
      <c r="AE155" s="19">
        <f>VLOOKUP(A155,DEC2020_RESPONSERATE_COUNTY_TRA!$B$3:$AD$376, 27, FALSE)</f>
        <v>39.9</v>
      </c>
      <c r="AF155" s="19">
        <f>VLOOKUP(A155,DEC2020_RESPONSERATE_COUNTY_TRA!$B$3:$AE$376, 28, FALSE)</f>
        <v>41.5</v>
      </c>
      <c r="AG155" s="19">
        <f>VLOOKUP(A155,DEC2020_RESPONSERATE_COUNTY_TRA!$B$3:$AF$376, 29, FALSE)</f>
        <v>43.2</v>
      </c>
      <c r="AH155" s="19">
        <f>VLOOKUP(A155,DEC2020_RESPONSERATE_COUNTY_TRA!$B$3:$AG$376, 30, FALSE)</f>
        <v>43.4</v>
      </c>
      <c r="AI155" s="19">
        <f>VLOOKUP(A155,DEC2020_RESPONSERATE_COUNTY_TRA!$B$3:$AF$376, 31, FALSE)</f>
        <v>43.7</v>
      </c>
      <c r="AJ155" s="19">
        <f>VLOOKUP(A155,DEC2020_RESPONSERATE_COUNTY_TRA!$B$3:$AG$376, 32, FALSE)</f>
        <v>44</v>
      </c>
      <c r="AK155" s="19">
        <f>VLOOKUP(A155,DEC2020_RESPONSERATE_COUNTY_TRA!$B$3:$CP$376, 33, FALSE)</f>
        <v>44.3</v>
      </c>
      <c r="AL155" s="19">
        <f>VLOOKUP(A155,DEC2020_RESPONSERATE_COUNTY_TRA!$B$3:$AR$376,43, FALSE)</f>
        <v>46.1</v>
      </c>
      <c r="AM155" s="19">
        <f>VLOOKUP(A155,DEC2020_RESPONSERATE_COUNTY_TRA!$B$3:$AS$376,44, FALSE)</f>
        <v>46.1</v>
      </c>
      <c r="AN155" s="19">
        <f>VLOOKUP(A155,DEC2020_RESPONSERATE_COUNTY_TRA!$B$3:$AW$376,48, FALSE)</f>
        <v>46.6</v>
      </c>
      <c r="AO155" s="19">
        <f>VLOOKUP(A155,DEC2020_RESPONSERATE_COUNTY_TRA!$B$3:$AX$376,49, FALSE)</f>
        <v>46.7</v>
      </c>
      <c r="AP155" s="19">
        <f>VLOOKUP(A155,DEC2020_RESPONSERATE_COUNTY_TRA!$B$3:$AY$376,49, FALSE)</f>
        <v>46.7</v>
      </c>
      <c r="AQ155" s="19">
        <f>VLOOKUP(A155,DEC2020_RESPONSERATE_COUNTY_TRA!$B$3:$AZ$376,50, FALSE)</f>
        <v>46.8</v>
      </c>
      <c r="AR155" s="19">
        <f>VLOOKUP(A155,DEC2020_RESPONSERATE_COUNTY_TRA!$B$3:$BA$376,51, FALSE)</f>
        <v>46.8</v>
      </c>
      <c r="AS155" s="19">
        <f>VLOOKUP(A155,DEC2020_RESPONSERATE_COUNTY_TRA!$B$3:$BB$376,53, FALSE)</f>
        <v>47</v>
      </c>
      <c r="AT155" s="19">
        <f>VLOOKUP(A155,DEC2020_RESPONSERATE_COUNTY_TRA!$B$3:$BC$376,54, FALSE)</f>
        <v>47.1</v>
      </c>
      <c r="AU155" s="19">
        <f>VLOOKUP(A155,DEC2020_RESPONSERATE_COUNTY_TRA!$B$3:$BD$376,55, FALSE)</f>
        <v>47.1</v>
      </c>
      <c r="AV155" s="19">
        <f>VLOOKUP(A155,DEC2020_RESPONSERATE_COUNTY_TRA!$B$3:$BE$376,56, FALSE)</f>
        <v>47.1</v>
      </c>
      <c r="AW155" s="19">
        <f>VLOOKUP(A155,DEC2020_RESPONSERATE_COUNTY_TRA!$B$3:$BF$376,57, FALSE)</f>
        <v>47.1</v>
      </c>
      <c r="AX155" s="19">
        <f>VLOOKUP(A155,DEC2020_RESPONSERATE_COUNTY_TRA!$B$3:$BG$376,58, FALSE)</f>
        <v>47.1</v>
      </c>
      <c r="AY155" s="19">
        <f>VLOOKUP(A155,DEC2020_RESPONSERATE_COUNTY_TRA!$B$3:$BH$376,59, FALSE)</f>
        <v>47.1</v>
      </c>
      <c r="AZ155" s="19">
        <f>VLOOKUP(A155,DEC2020_RESPONSERATE_COUNTY_TRA!$B$3:$BI$376,60, FALSE)</f>
        <v>47.1</v>
      </c>
      <c r="BA155" s="19">
        <f>VLOOKUP(A155,DEC2020_RESPONSERATE_COUNTY_TRA!$B$3:$BJ$376,61, FALSE)</f>
        <v>47.1</v>
      </c>
      <c r="BB155" s="19">
        <f>VLOOKUP(A155,DEC2020_RESPONSERATE_COUNTY_TRA!$B$3:$BK$376,62, FALSE)</f>
        <v>47.2</v>
      </c>
      <c r="BC155" s="19">
        <f>VLOOKUP(A155,DEC2020_RESPONSERATE_COUNTY_TRA!$B$3:$BL$376,63, FALSE)</f>
        <v>47.2</v>
      </c>
      <c r="BD155" s="19">
        <f>VLOOKUP(A155,DEC2020_RESPONSERATE_COUNTY_TRA!$B$3:$BM$376,64, FALSE)</f>
        <v>47.4</v>
      </c>
      <c r="BE155" s="19">
        <f>VLOOKUP(A155,DEC2020_RESPONSERATE_COUNTY_TRA!$B$3:$BN$376,65, FALSE)</f>
        <v>47.4</v>
      </c>
      <c r="BF155" s="19">
        <f>VLOOKUP(A155,DEC2020_RESPONSERATE_COUNTY_TRA!$B$3:$BO$376,66, FALSE)</f>
        <v>47.4</v>
      </c>
      <c r="BG155" s="19">
        <f>VLOOKUP(A155,DEC2020_RESPONSERATE_COUNTY_TRA!$B$3:$BP$376,67, FALSE)</f>
        <v>47.4</v>
      </c>
      <c r="BH155" s="19">
        <f>VLOOKUP(A155,DEC2020_RESPONSERATE_COUNTY_TRA!$B$3:$BQ$376,68, FALSE)</f>
        <v>47.5</v>
      </c>
      <c r="BI155" s="19">
        <f>VLOOKUP(A155,DEC2020_RESPONSERATE_COUNTY_TRA!$B$3:$BR$376,69, FALSE)</f>
        <v>47.5</v>
      </c>
      <c r="BJ155" s="19">
        <f>VLOOKUP(A155,DEC2020_RESPONSERATE_COUNTY_TRA!$B$3:$BS$376,70, FALSE)</f>
        <v>47.6</v>
      </c>
      <c r="BK155" s="19">
        <f>VLOOKUP(A155,DEC2020_RESPONSERATE_COUNTY_TRA!$B$3:$BT$376,71, FALSE)</f>
        <v>47.6</v>
      </c>
      <c r="BL155" s="19">
        <f>VLOOKUP(A155,DEC2020_RESPONSERATE_COUNTY_TRA!$B$3:$BU$377,72, FALSE)</f>
        <v>47.7</v>
      </c>
      <c r="BM155" s="19">
        <f>VLOOKUP(A155,DEC2020_RESPONSERATE_COUNTY_TRA!$B$3:$BV$377,73, FALSE)</f>
        <v>47.7</v>
      </c>
      <c r="BN155" s="19">
        <f>VLOOKUP(A155,DEC2020_RESPONSERATE_COUNTY_TRA!$B$3:$BW$377,74, FALSE)</f>
        <v>47.7</v>
      </c>
      <c r="BO155" s="19">
        <f>VLOOKUP(A155,DEC2020_RESPONSERATE_COUNTY_TRA!$B$3:$BX$377,75, FALSE)</f>
        <v>47.7</v>
      </c>
      <c r="BP155" s="19">
        <f>VLOOKUP(A155,DEC2020_RESPONSERATE_COUNTY_TRA!$B$3:$BY$377,76, FALSE)</f>
        <v>47.7</v>
      </c>
      <c r="BQ155" s="19">
        <f>VLOOKUP(A155,DEC2020_RESPONSERATE_COUNTY_TRA!$B$3:$BZ$377,77, FALSE)</f>
        <v>47.7</v>
      </c>
      <c r="BR155" s="19">
        <f>VLOOKUP(A155,DEC2020_RESPONSERATE_COUNTY_TRA!$B$3:$CA$377,78, FALSE)</f>
        <v>47.8</v>
      </c>
      <c r="BS155" s="19">
        <f>VLOOKUP(A155,DEC2020_RESPONSERATE_COUNTY_TRA!$B$3:$CB$377,79, FALSE)</f>
        <v>47.8</v>
      </c>
      <c r="BT155" s="19">
        <f>VLOOKUP(A155,DEC2020_RESPONSERATE_COUNTY_TRA!$B$3:$CC$377,80, FALSE)</f>
        <v>47.8</v>
      </c>
      <c r="BU155" s="19">
        <f>VLOOKUP(A155,DEC2020_RESPONSERATE_COUNTY_TRA!$B$3:$CD$377,81, FALSE)</f>
        <v>47.8</v>
      </c>
      <c r="BV155" s="19">
        <f>VLOOKUP(A155,DEC2020_RESPONSERATE_COUNTY_TRA!$B$3:$CE$377,82, FALSE)</f>
        <v>48</v>
      </c>
      <c r="BW155" s="19">
        <f>VLOOKUP(A155,DEC2020_RESPONSERATE_COUNTY_TRA!$B$3:$CF$377,83, FALSE)</f>
        <v>48</v>
      </c>
      <c r="BX155" s="19">
        <f>VLOOKUP(A155,DEC2020_RESPONSERATE_COUNTY_TRA!$B$3:$CG$377,84, FALSE)</f>
        <v>48</v>
      </c>
      <c r="BY155" s="19">
        <f>VLOOKUP(A155,DEC2020_RESPONSERATE_COUNTY_TRA!$B$3:$CH$377,85, FALSE)</f>
        <v>48.2</v>
      </c>
      <c r="BZ155" s="19">
        <f>VLOOKUP(A155,DEC2020_RESPONSERATE_COUNTY_TRA!$B$3:$CI$377,85, FALSE)</f>
        <v>48.2</v>
      </c>
      <c r="CA155" s="19">
        <f>VLOOKUP(A155,DEC2020_RESPONSERATE_COUNTY_TRA!$B$3:$CJ$377,86, FALSE)</f>
        <v>48.3</v>
      </c>
      <c r="CB155" s="19">
        <f>VLOOKUP(A155,DEC2020_RESPONSERATE_COUNTY_TRA!$B$3:$CK$377,87, FALSE)</f>
        <v>48.3</v>
      </c>
      <c r="CC155" s="19">
        <f t="shared" si="6"/>
        <v>0</v>
      </c>
      <c r="CD155" s="41">
        <f t="shared" si="7"/>
        <v>3</v>
      </c>
    </row>
    <row r="156" spans="1:83" ht="28.8" x14ac:dyDescent="0.3">
      <c r="A156" s="5" t="s">
        <v>625</v>
      </c>
      <c r="B156" s="5">
        <v>30041040400</v>
      </c>
      <c r="C156" s="181" t="s">
        <v>1208</v>
      </c>
      <c r="D156" s="190">
        <v>59501</v>
      </c>
      <c r="F156" s="94">
        <v>1787</v>
      </c>
      <c r="G156" s="102">
        <v>2.6457883369330453E-2</v>
      </c>
      <c r="H156" s="204">
        <v>0.13834788448623236</v>
      </c>
      <c r="I156" s="192">
        <v>31.1</v>
      </c>
      <c r="J156" s="11">
        <v>0</v>
      </c>
      <c r="K156" s="11">
        <f t="shared" si="8"/>
        <v>100</v>
      </c>
      <c r="L156">
        <f>VLOOKUP(A156,DEC2020_RESPONSERATE_COUNTY_TRA!$B$3:$I$376, 8, FALSE)</f>
        <v>37.6</v>
      </c>
      <c r="M156">
        <f>VLOOKUP(A156,DEC2020_RESPONSERATE_COUNTY_TRA!$B$3:$J$376, 9, FALSE)</f>
        <v>39.6</v>
      </c>
      <c r="N156">
        <f>VLOOKUP(A156,DEC2020_RESPONSERATE_COUNTY_TRA!$B$3:$K$376, 10, FALSE)</f>
        <v>41.6</v>
      </c>
      <c r="O156">
        <f>VLOOKUP(A156,DEC2020_RESPONSERATE_COUNTY_TRA!$B$3:$L$376, 11, FALSE)</f>
        <v>44.3</v>
      </c>
      <c r="P156">
        <f>VLOOKUP(A156,DEC2020_RESPONSERATE_COUNTY_TRA!$B$3:$M$376, 12, FALSE)</f>
        <v>47.7</v>
      </c>
      <c r="Q156" s="61">
        <f>VLOOKUP(A156,DEC2020_RESPONSERATE_COUNTY_TRA!$B$3:$N$376, 13, FALSE)</f>
        <v>48.2</v>
      </c>
      <c r="R156">
        <f>VLOOKUP(A156,DEC2020_RESPONSERATE_COUNTY_TRA!$B$3:$O$376, 14, FALSE)</f>
        <v>48.7</v>
      </c>
      <c r="S156">
        <f>VLOOKUP(A156,DEC2020_RESPONSERATE_COUNTY_TRA!$B$3:$P$376, 15, FALSE)</f>
        <v>49.6</v>
      </c>
      <c r="T156">
        <f>VLOOKUP(A156,DEC2020_RESPONSERATE_COUNTY_TRA!$B$3:$Q$376, 16, FALSE)</f>
        <v>50</v>
      </c>
      <c r="U156" s="61">
        <f>VLOOKUP(A156,DEC2020_RESPONSERATE_COUNTY_TRA!$B$3:$R$376, 17, FALSE)</f>
        <v>50.9</v>
      </c>
      <c r="V156" s="61">
        <f>VLOOKUP(A156,DEC2020_RESPONSERATE_COUNTY_TRA!$B$3:$S$376, 18, FALSE)</f>
        <v>51.1</v>
      </c>
      <c r="W156" s="61">
        <f>VLOOKUP(A156,DEC2020_RESPONSERATE_COUNTY_TRA!$B$3:$T$376, 19, FALSE)</f>
        <v>51.5</v>
      </c>
      <c r="X156" s="61">
        <f>VLOOKUP(A156,DEC2020_RESPONSERATE_COUNTY_TRA!$B$3:$U$376, 20, FALSE)</f>
        <v>51.8</v>
      </c>
      <c r="Y156" s="61">
        <f>VLOOKUP(A156,DEC2020_RESPONSERATE_COUNTY_TRA!$B$3:$V$376, 21, FALSE)</f>
        <v>52.2</v>
      </c>
      <c r="Z156" s="61">
        <f>VLOOKUP(A156,DEC2020_RESPONSERATE_COUNTY_TRA!$B$3:$W$376, 22, FALSE)</f>
        <v>52.8</v>
      </c>
      <c r="AA156" s="61">
        <f>VLOOKUP(A156,DEC2020_RESPONSERATE_COUNTY_TRA!$B$3:$X$376, 23, FALSE)</f>
        <v>53</v>
      </c>
      <c r="AB156" s="61">
        <f>VLOOKUP(A156,DEC2020_RESPONSERATE_COUNTY_TRA!$B$3:$Y$376, 24, FALSE)</f>
        <v>53.2</v>
      </c>
      <c r="AC156" s="61">
        <f>VLOOKUP(A156,DEC2020_RESPONSERATE_COUNTY_TRA!$B$3:$Z$376, 25, FALSE)</f>
        <v>59.4</v>
      </c>
      <c r="AD156" s="61">
        <f>VLOOKUP(A156,DEC2020_RESPONSERATE_COUNTY_TRA!$B$3:$AC$376, 26, FALSE)</f>
        <v>59.5</v>
      </c>
      <c r="AE156" s="188">
        <f>VLOOKUP(A156,DEC2020_RESPONSERATE_COUNTY_TRA!$B$3:$AD$376, 27, FALSE)</f>
        <v>59.7</v>
      </c>
      <c r="AF156" s="188">
        <f>VLOOKUP(A156,DEC2020_RESPONSERATE_COUNTY_TRA!$B$3:$AE$376, 28, FALSE)</f>
        <v>60.5</v>
      </c>
      <c r="AG156" s="188">
        <f>VLOOKUP(A156,DEC2020_RESPONSERATE_COUNTY_TRA!$B$3:$AF$376, 29, FALSE)</f>
        <v>62.3</v>
      </c>
      <c r="AH156" s="188">
        <f>VLOOKUP(A156,DEC2020_RESPONSERATE_COUNTY_TRA!$B$3:$AG$376, 30, FALSE)</f>
        <v>62.6</v>
      </c>
      <c r="AI156" s="188">
        <f>VLOOKUP(A156,DEC2020_RESPONSERATE_COUNTY_TRA!$B$3:$AF$376, 31, FALSE)</f>
        <v>62.7</v>
      </c>
      <c r="AJ156" s="188">
        <f>VLOOKUP(A156,DEC2020_RESPONSERATE_COUNTY_TRA!$B$3:$AG$376, 32, FALSE)</f>
        <v>63.1</v>
      </c>
      <c r="AK156" s="188">
        <f>VLOOKUP(A156,DEC2020_RESPONSERATE_COUNTY_TRA!$B$3:$CP$376, 33, FALSE)</f>
        <v>63.4</v>
      </c>
      <c r="AL156" s="188">
        <f>VLOOKUP(A156,DEC2020_RESPONSERATE_COUNTY_TRA!$B$3:$AR$376,43, FALSE)</f>
        <v>65.599999999999994</v>
      </c>
      <c r="AM156" s="188">
        <f>VLOOKUP(A156,DEC2020_RESPONSERATE_COUNTY_TRA!$B$3:$AS$376,44, FALSE)</f>
        <v>65.599999999999994</v>
      </c>
      <c r="AN156" s="188">
        <f>VLOOKUP(A156,DEC2020_RESPONSERATE_COUNTY_TRA!$B$3:$AW$376,48, FALSE)</f>
        <v>65.8</v>
      </c>
      <c r="AO156" s="188">
        <f>VLOOKUP(A156,DEC2020_RESPONSERATE_COUNTY_TRA!$B$3:$AX$376,49, FALSE)</f>
        <v>65.900000000000006</v>
      </c>
      <c r="AP156" s="188">
        <f>VLOOKUP(A156,DEC2020_RESPONSERATE_COUNTY_TRA!$B$3:$AY$376,49, FALSE)</f>
        <v>65.900000000000006</v>
      </c>
      <c r="AQ156" s="188">
        <f>VLOOKUP(A156,DEC2020_RESPONSERATE_COUNTY_TRA!$B$3:$AZ$376,50, FALSE)</f>
        <v>66</v>
      </c>
      <c r="AR156" s="188">
        <f>VLOOKUP(A156,DEC2020_RESPONSERATE_COUNTY_TRA!$B$3:$BA$376,51, FALSE)</f>
        <v>66</v>
      </c>
      <c r="AS156" s="188">
        <f>VLOOKUP(A156,DEC2020_RESPONSERATE_COUNTY_TRA!$B$3:$BB$376,53, FALSE)</f>
        <v>66.2</v>
      </c>
      <c r="AT156" s="188">
        <f>VLOOKUP(A156,DEC2020_RESPONSERATE_COUNTY_TRA!$B$3:$BC$376,54, FALSE)</f>
        <v>66.2</v>
      </c>
      <c r="AU156" s="188">
        <f>VLOOKUP(A156,DEC2020_RESPONSERATE_COUNTY_TRA!$B$3:$BD$376,55, FALSE)</f>
        <v>66.3</v>
      </c>
      <c r="AV156" s="188">
        <f>VLOOKUP(A156,DEC2020_RESPONSERATE_COUNTY_TRA!$B$3:$BE$376,56, FALSE)</f>
        <v>66.3</v>
      </c>
      <c r="AW156" s="188">
        <f>VLOOKUP(A156,DEC2020_RESPONSERATE_COUNTY_TRA!$B$3:$BF$376,57, FALSE)</f>
        <v>66.3</v>
      </c>
      <c r="AX156" s="188">
        <f>VLOOKUP(A156,DEC2020_RESPONSERATE_COUNTY_TRA!$B$3:$BG$376,58, FALSE)</f>
        <v>66.400000000000006</v>
      </c>
      <c r="AY156" s="188">
        <f>VLOOKUP(A156,DEC2020_RESPONSERATE_COUNTY_TRA!$B$3:$BH$376,59, FALSE)</f>
        <v>66.400000000000006</v>
      </c>
      <c r="AZ156" s="188">
        <f>VLOOKUP(A156,DEC2020_RESPONSERATE_COUNTY_TRA!$B$3:$BI$376,60, FALSE)</f>
        <v>66.400000000000006</v>
      </c>
      <c r="BA156" s="188">
        <f>VLOOKUP(A156,DEC2020_RESPONSERATE_COUNTY_TRA!$B$3:$BJ$376,61, FALSE)</f>
        <v>66.400000000000006</v>
      </c>
      <c r="BB156" s="188">
        <f>VLOOKUP(A156,DEC2020_RESPONSERATE_COUNTY_TRA!$B$3:$BK$376,62, FALSE)</f>
        <v>66.400000000000006</v>
      </c>
      <c r="BC156" s="188">
        <f>VLOOKUP(A156,DEC2020_RESPONSERATE_COUNTY_TRA!$B$3:$BL$376,63, FALSE)</f>
        <v>66.400000000000006</v>
      </c>
      <c r="BD156" s="188">
        <f>VLOOKUP(A156,DEC2020_RESPONSERATE_COUNTY_TRA!$B$3:$BM$376,64, FALSE)</f>
        <v>66.400000000000006</v>
      </c>
      <c r="BE156" s="188">
        <f>VLOOKUP(A156,DEC2020_RESPONSERATE_COUNTY_TRA!$B$3:$BN$376,65, FALSE)</f>
        <v>66.400000000000006</v>
      </c>
      <c r="BF156" s="188">
        <f>VLOOKUP(A156,DEC2020_RESPONSERATE_COUNTY_TRA!$B$3:$BO$376,66, FALSE)</f>
        <v>66.5</v>
      </c>
      <c r="BG156" s="188">
        <f>VLOOKUP(A156,DEC2020_RESPONSERATE_COUNTY_TRA!$B$3:$BP$376,67, FALSE)</f>
        <v>66.5</v>
      </c>
      <c r="BH156" s="188">
        <f>VLOOKUP(A156,DEC2020_RESPONSERATE_COUNTY_TRA!$B$3:$BQ$376,68, FALSE)</f>
        <v>66.599999999999994</v>
      </c>
      <c r="BI156" s="188">
        <f>VLOOKUP(A156,DEC2020_RESPONSERATE_COUNTY_TRA!$B$3:$BR$376,69, FALSE)</f>
        <v>66.7</v>
      </c>
      <c r="BJ156" s="188">
        <f>VLOOKUP(A156,DEC2020_RESPONSERATE_COUNTY_TRA!$B$3:$BS$376,70, FALSE)</f>
        <v>66.7</v>
      </c>
      <c r="BK156" s="188">
        <f>VLOOKUP(A156,DEC2020_RESPONSERATE_COUNTY_TRA!$B$3:$BT$376,71, FALSE)</f>
        <v>66.7</v>
      </c>
      <c r="BL156" s="188">
        <f>VLOOKUP(A156,DEC2020_RESPONSERATE_COUNTY_TRA!$B$3:$BU$377,72, FALSE)</f>
        <v>66.7</v>
      </c>
      <c r="BM156" s="188">
        <f>VLOOKUP(A156,DEC2020_RESPONSERATE_COUNTY_TRA!$B$3:$BV$377,73, FALSE)</f>
        <v>66.7</v>
      </c>
      <c r="BN156" s="188">
        <f>VLOOKUP(A156,DEC2020_RESPONSERATE_COUNTY_TRA!$B$3:$BW$377,74, FALSE)</f>
        <v>66.7</v>
      </c>
      <c r="BO156" s="188">
        <f>VLOOKUP(A156,DEC2020_RESPONSERATE_COUNTY_TRA!$B$3:$BX$377,75, FALSE)</f>
        <v>66.900000000000006</v>
      </c>
      <c r="BP156" s="188">
        <f>VLOOKUP(A156,DEC2020_RESPONSERATE_COUNTY_TRA!$B$3:$BY$377,76, FALSE)</f>
        <v>66.900000000000006</v>
      </c>
      <c r="BQ156" s="188">
        <f>VLOOKUP(A156,DEC2020_RESPONSERATE_COUNTY_TRA!$B$3:$BZ$377,77, FALSE)</f>
        <v>66.900000000000006</v>
      </c>
      <c r="BR156" s="188">
        <f>VLOOKUP(A156,DEC2020_RESPONSERATE_COUNTY_TRA!$B$3:$CA$377,78, FALSE)</f>
        <v>66.900000000000006</v>
      </c>
      <c r="BS156" s="188">
        <f>VLOOKUP(A156,DEC2020_RESPONSERATE_COUNTY_TRA!$B$3:$CB$377,79, FALSE)</f>
        <v>66.900000000000006</v>
      </c>
      <c r="BT156" s="188">
        <f>VLOOKUP(A156,DEC2020_RESPONSERATE_COUNTY_TRA!$B$3:$CC$377,80, FALSE)</f>
        <v>66.900000000000006</v>
      </c>
      <c r="BU156" s="188">
        <f>VLOOKUP(A156,DEC2020_RESPONSERATE_COUNTY_TRA!$B$3:$CD$377,81, FALSE)</f>
        <v>66.900000000000006</v>
      </c>
      <c r="BV156" s="188">
        <f>VLOOKUP(A156,DEC2020_RESPONSERATE_COUNTY_TRA!$B$3:$CE$377,82, FALSE)</f>
        <v>67</v>
      </c>
      <c r="BW156" s="188">
        <f>VLOOKUP(A156,DEC2020_RESPONSERATE_COUNTY_TRA!$B$3:$CF$377,83, FALSE)</f>
        <v>67.099999999999994</v>
      </c>
      <c r="BX156" s="188">
        <f>VLOOKUP(A156,DEC2020_RESPONSERATE_COUNTY_TRA!$B$3:$CG$377,84, FALSE)</f>
        <v>67.099999999999994</v>
      </c>
      <c r="BY156" s="188">
        <f>VLOOKUP(A156,DEC2020_RESPONSERATE_COUNTY_TRA!$B$3:$CH$377,85, FALSE)</f>
        <v>67.2</v>
      </c>
      <c r="BZ156" s="188">
        <f>VLOOKUP(A156,DEC2020_RESPONSERATE_COUNTY_TRA!$B$3:$CI$377,85, FALSE)</f>
        <v>67.2</v>
      </c>
      <c r="CA156" s="188">
        <f>VLOOKUP(A156,DEC2020_RESPONSERATE_COUNTY_TRA!$B$3:$CJ$377,86, FALSE)</f>
        <v>67.3</v>
      </c>
      <c r="CB156" s="188">
        <f>VLOOKUP(A156,DEC2020_RESPONSERATE_COUNTY_TRA!$B$3:$CK$377,87, FALSE)</f>
        <v>67.400000000000006</v>
      </c>
      <c r="CC156" s="188">
        <f t="shared" si="6"/>
        <v>0</v>
      </c>
      <c r="CD156" s="41">
        <f t="shared" si="7"/>
        <v>5</v>
      </c>
    </row>
    <row r="157" spans="1:83" ht="28.8" x14ac:dyDescent="0.3">
      <c r="A157" s="16" t="s">
        <v>627</v>
      </c>
      <c r="B157" s="16">
        <v>30041040500</v>
      </c>
      <c r="C157" s="17" t="s">
        <v>1209</v>
      </c>
      <c r="D157" s="17">
        <v>59501</v>
      </c>
      <c r="E157" s="17"/>
      <c r="F157" s="95">
        <v>1094</v>
      </c>
      <c r="G157" s="103">
        <v>2.7079303675048357E-2</v>
      </c>
      <c r="H157" s="205">
        <v>0.11293474013286441</v>
      </c>
      <c r="I157" s="193">
        <v>40.4</v>
      </c>
      <c r="J157" s="18">
        <v>0</v>
      </c>
      <c r="K157" s="18">
        <f t="shared" si="8"/>
        <v>100</v>
      </c>
      <c r="L157" s="19">
        <f>VLOOKUP(A157,DEC2020_RESPONSERATE_COUNTY_TRA!$B$3:$I$376, 8, FALSE)</f>
        <v>44.9</v>
      </c>
      <c r="M157" s="19">
        <f>VLOOKUP(A157,DEC2020_RESPONSERATE_COUNTY_TRA!$B$3:$J$376, 9, FALSE)</f>
        <v>46.7</v>
      </c>
      <c r="N157" s="19">
        <f>VLOOKUP(A157,DEC2020_RESPONSERATE_COUNTY_TRA!$B$3:$K$376, 10, FALSE)</f>
        <v>48.3</v>
      </c>
      <c r="O157" s="19">
        <f>VLOOKUP(A157,DEC2020_RESPONSERATE_COUNTY_TRA!$B$3:$L$376, 11, FALSE)</f>
        <v>50.6</v>
      </c>
      <c r="P157" s="19">
        <f>VLOOKUP(A157,DEC2020_RESPONSERATE_COUNTY_TRA!$B$3:$M$376, 12, FALSE)</f>
        <v>55.2</v>
      </c>
      <c r="Q157" s="19">
        <f>VLOOKUP(A157,DEC2020_RESPONSERATE_COUNTY_TRA!$B$3:$N$376, 13, FALSE)</f>
        <v>56</v>
      </c>
      <c r="R157" s="19">
        <f>VLOOKUP(A157,DEC2020_RESPONSERATE_COUNTY_TRA!$B$3:$O$376, 14, FALSE)</f>
        <v>56.4</v>
      </c>
      <c r="S157" s="19">
        <f>VLOOKUP(A157,DEC2020_RESPONSERATE_COUNTY_TRA!$B$3:$P$376, 15, FALSE)</f>
        <v>56.8</v>
      </c>
      <c r="T157" s="19">
        <f>VLOOKUP(A157,DEC2020_RESPONSERATE_COUNTY_TRA!$B$3:$Q$376, 16, FALSE)</f>
        <v>57</v>
      </c>
      <c r="U157" s="19">
        <f>VLOOKUP(A157,DEC2020_RESPONSERATE_COUNTY_TRA!$B$3:$R$376, 17, FALSE)</f>
        <v>58.2</v>
      </c>
      <c r="V157" s="19">
        <f>VLOOKUP(A157,DEC2020_RESPONSERATE_COUNTY_TRA!$B$3:$S$376, 18, FALSE)</f>
        <v>59.9</v>
      </c>
      <c r="W157" s="19">
        <f>VLOOKUP(A157,DEC2020_RESPONSERATE_COUNTY_TRA!$B$3:$T$376, 19, FALSE)</f>
        <v>60.2</v>
      </c>
      <c r="X157" s="19">
        <f>VLOOKUP(A157,DEC2020_RESPONSERATE_COUNTY_TRA!$B$3:$U$376, 20, FALSE)</f>
        <v>61.9</v>
      </c>
      <c r="Y157" s="19">
        <f>VLOOKUP(A157,DEC2020_RESPONSERATE_COUNTY_TRA!$B$3:$V$376, 21, FALSE)</f>
        <v>63</v>
      </c>
      <c r="Z157" s="19">
        <f>VLOOKUP(A157,DEC2020_RESPONSERATE_COUNTY_TRA!$B$3:$W$376, 22, FALSE)</f>
        <v>64.099999999999994</v>
      </c>
      <c r="AA157" s="19">
        <f>VLOOKUP(A157,DEC2020_RESPONSERATE_COUNTY_TRA!$B$3:$X$376, 23, FALSE)</f>
        <v>64.599999999999994</v>
      </c>
      <c r="AB157" s="19">
        <f>VLOOKUP(A157,DEC2020_RESPONSERATE_COUNTY_TRA!$B$3:$Y$376, 24, FALSE)</f>
        <v>64.8</v>
      </c>
      <c r="AC157" s="19">
        <f>VLOOKUP(A157,DEC2020_RESPONSERATE_COUNTY_TRA!$B$3:$Z$376, 25, FALSE)</f>
        <v>67.7</v>
      </c>
      <c r="AD157" s="19">
        <f>VLOOKUP(A157,DEC2020_RESPONSERATE_COUNTY_TRA!$B$3:$AC$376, 26, FALSE)</f>
        <v>67.8</v>
      </c>
      <c r="AE157" s="19">
        <f>VLOOKUP(A157,DEC2020_RESPONSERATE_COUNTY_TRA!$B$3:$AD$376, 27, FALSE)</f>
        <v>68.099999999999994</v>
      </c>
      <c r="AF157" s="19">
        <f>VLOOKUP(A157,DEC2020_RESPONSERATE_COUNTY_TRA!$B$3:$AE$376, 28, FALSE)</f>
        <v>69.3</v>
      </c>
      <c r="AG157" s="19">
        <f>VLOOKUP(A157,DEC2020_RESPONSERATE_COUNTY_TRA!$B$3:$AF$376, 29, FALSE)</f>
        <v>69.900000000000006</v>
      </c>
      <c r="AH157" s="19">
        <f>VLOOKUP(A157,DEC2020_RESPONSERATE_COUNTY_TRA!$B$3:$AG$376, 30, FALSE)</f>
        <v>70.099999999999994</v>
      </c>
      <c r="AI157" s="19">
        <f>VLOOKUP(A157,DEC2020_RESPONSERATE_COUNTY_TRA!$B$3:$AF$376, 31, FALSE)</f>
        <v>70.599999999999994</v>
      </c>
      <c r="AJ157" s="19">
        <f>VLOOKUP(A157,DEC2020_RESPONSERATE_COUNTY_TRA!$B$3:$AG$376, 32, FALSE)</f>
        <v>71.2</v>
      </c>
      <c r="AK157" s="19">
        <f>VLOOKUP(A157,DEC2020_RESPONSERATE_COUNTY_TRA!$B$3:$CP$376, 33, FALSE)</f>
        <v>71.599999999999994</v>
      </c>
      <c r="AL157" s="19">
        <f>VLOOKUP(A157,DEC2020_RESPONSERATE_COUNTY_TRA!$B$3:$AR$376,43, FALSE)</f>
        <v>73.400000000000006</v>
      </c>
      <c r="AM157" s="19">
        <f>VLOOKUP(A157,DEC2020_RESPONSERATE_COUNTY_TRA!$B$3:$AS$376,44, FALSE)</f>
        <v>73.400000000000006</v>
      </c>
      <c r="AN157" s="19">
        <f>VLOOKUP(A157,DEC2020_RESPONSERATE_COUNTY_TRA!$B$3:$AW$376,48, FALSE)</f>
        <v>73.7</v>
      </c>
      <c r="AO157" s="19">
        <f>VLOOKUP(A157,DEC2020_RESPONSERATE_COUNTY_TRA!$B$3:$AX$376,49, FALSE)</f>
        <v>73.8</v>
      </c>
      <c r="AP157" s="19">
        <f>VLOOKUP(A157,DEC2020_RESPONSERATE_COUNTY_TRA!$B$3:$AY$376,49, FALSE)</f>
        <v>73.8</v>
      </c>
      <c r="AQ157" s="19">
        <f>VLOOKUP(A157,DEC2020_RESPONSERATE_COUNTY_TRA!$B$3:$AZ$376,50, FALSE)</f>
        <v>73.8</v>
      </c>
      <c r="AR157" s="19">
        <f>VLOOKUP(A157,DEC2020_RESPONSERATE_COUNTY_TRA!$B$3:$BA$376,51, FALSE)</f>
        <v>73.8</v>
      </c>
      <c r="AS157" s="19">
        <f>VLOOKUP(A157,DEC2020_RESPONSERATE_COUNTY_TRA!$B$3:$BB$376,53, FALSE)</f>
        <v>73.900000000000006</v>
      </c>
      <c r="AT157" s="19">
        <f>VLOOKUP(A157,DEC2020_RESPONSERATE_COUNTY_TRA!$B$3:$BC$376,54, FALSE)</f>
        <v>73.900000000000006</v>
      </c>
      <c r="AU157" s="19">
        <f>VLOOKUP(A157,DEC2020_RESPONSERATE_COUNTY_TRA!$B$3:$BD$376,55, FALSE)</f>
        <v>73.900000000000006</v>
      </c>
      <c r="AV157" s="19">
        <f>VLOOKUP(A157,DEC2020_RESPONSERATE_COUNTY_TRA!$B$3:$BE$376,56, FALSE)</f>
        <v>73.900000000000006</v>
      </c>
      <c r="AW157" s="19">
        <f>VLOOKUP(A157,DEC2020_RESPONSERATE_COUNTY_TRA!$B$3:$BF$376,57, FALSE)</f>
        <v>73.900000000000006</v>
      </c>
      <c r="AX157" s="19">
        <f>VLOOKUP(A157,DEC2020_RESPONSERATE_COUNTY_TRA!$B$3:$BG$376,58, FALSE)</f>
        <v>74</v>
      </c>
      <c r="AY157" s="19">
        <f>VLOOKUP(A157,DEC2020_RESPONSERATE_COUNTY_TRA!$B$3:$BH$376,59, FALSE)</f>
        <v>74</v>
      </c>
      <c r="AZ157" s="19">
        <f>VLOOKUP(A157,DEC2020_RESPONSERATE_COUNTY_TRA!$B$3:$BI$376,60, FALSE)</f>
        <v>74</v>
      </c>
      <c r="BA157" s="19">
        <f>VLOOKUP(A157,DEC2020_RESPONSERATE_COUNTY_TRA!$B$3:$BJ$376,61, FALSE)</f>
        <v>74.099999999999994</v>
      </c>
      <c r="BB157" s="19">
        <f>VLOOKUP(A157,DEC2020_RESPONSERATE_COUNTY_TRA!$B$3:$BK$376,62, FALSE)</f>
        <v>74.099999999999994</v>
      </c>
      <c r="BC157" s="19">
        <f>VLOOKUP(A157,DEC2020_RESPONSERATE_COUNTY_TRA!$B$3:$BL$376,63, FALSE)</f>
        <v>74.099999999999994</v>
      </c>
      <c r="BD157" s="19">
        <f>VLOOKUP(A157,DEC2020_RESPONSERATE_COUNTY_TRA!$B$3:$BM$376,64, FALSE)</f>
        <v>74.099999999999994</v>
      </c>
      <c r="BE157" s="19">
        <f>VLOOKUP(A157,DEC2020_RESPONSERATE_COUNTY_TRA!$B$3:$BN$376,65, FALSE)</f>
        <v>74.099999999999994</v>
      </c>
      <c r="BF157" s="19">
        <f>VLOOKUP(A157,DEC2020_RESPONSERATE_COUNTY_TRA!$B$3:$BO$376,66, FALSE)</f>
        <v>74.099999999999994</v>
      </c>
      <c r="BG157" s="19">
        <f>VLOOKUP(A157,DEC2020_RESPONSERATE_COUNTY_TRA!$B$3:$BP$376,67, FALSE)</f>
        <v>74.099999999999994</v>
      </c>
      <c r="BH157" s="19">
        <f>VLOOKUP(A157,DEC2020_RESPONSERATE_COUNTY_TRA!$B$3:$BQ$376,68, FALSE)</f>
        <v>74.099999999999994</v>
      </c>
      <c r="BI157" s="19">
        <f>VLOOKUP(A157,DEC2020_RESPONSERATE_COUNTY_TRA!$B$3:$BR$376,69, FALSE)</f>
        <v>74.099999999999994</v>
      </c>
      <c r="BJ157" s="19">
        <f>VLOOKUP(A157,DEC2020_RESPONSERATE_COUNTY_TRA!$B$3:$BS$376,70, FALSE)</f>
        <v>74.2</v>
      </c>
      <c r="BK157" s="19">
        <f>VLOOKUP(A157,DEC2020_RESPONSERATE_COUNTY_TRA!$B$3:$BT$376,71, FALSE)</f>
        <v>74.3</v>
      </c>
      <c r="BL157" s="19">
        <f>VLOOKUP(A157,DEC2020_RESPONSERATE_COUNTY_TRA!$B$3:$BU$377,72, FALSE)</f>
        <v>74.3</v>
      </c>
      <c r="BM157" s="19">
        <f>VLOOKUP(A157,DEC2020_RESPONSERATE_COUNTY_TRA!$B$3:$BV$377,73, FALSE)</f>
        <v>74.400000000000006</v>
      </c>
      <c r="BN157" s="19">
        <f>VLOOKUP(A157,DEC2020_RESPONSERATE_COUNTY_TRA!$B$3:$BW$377,74, FALSE)</f>
        <v>74.400000000000006</v>
      </c>
      <c r="BO157" s="19">
        <f>VLOOKUP(A157,DEC2020_RESPONSERATE_COUNTY_TRA!$B$3:$BX$377,75, FALSE)</f>
        <v>74.400000000000006</v>
      </c>
      <c r="BP157" s="19">
        <f>VLOOKUP(A157,DEC2020_RESPONSERATE_COUNTY_TRA!$B$3:$BY$377,76, FALSE)</f>
        <v>74.400000000000006</v>
      </c>
      <c r="BQ157" s="19">
        <f>VLOOKUP(A157,DEC2020_RESPONSERATE_COUNTY_TRA!$B$3:$BZ$377,77, FALSE)</f>
        <v>74.400000000000006</v>
      </c>
      <c r="BR157" s="19">
        <f>VLOOKUP(A157,DEC2020_RESPONSERATE_COUNTY_TRA!$B$3:$CA$377,78, FALSE)</f>
        <v>74.400000000000006</v>
      </c>
      <c r="BS157" s="19">
        <f>VLOOKUP(A157,DEC2020_RESPONSERATE_COUNTY_TRA!$B$3:$CB$377,79, FALSE)</f>
        <v>74.599999999999994</v>
      </c>
      <c r="BT157" s="19">
        <f>VLOOKUP(A157,DEC2020_RESPONSERATE_COUNTY_TRA!$B$3:$CC$377,80, FALSE)</f>
        <v>74.599999999999994</v>
      </c>
      <c r="BU157" s="19">
        <f>VLOOKUP(A157,DEC2020_RESPONSERATE_COUNTY_TRA!$B$3:$CD$377,81, FALSE)</f>
        <v>74.599999999999994</v>
      </c>
      <c r="BV157" s="19">
        <f>VLOOKUP(A157,DEC2020_RESPONSERATE_COUNTY_TRA!$B$3:$CE$377,82, FALSE)</f>
        <v>74.7</v>
      </c>
      <c r="BW157" s="19">
        <f>VLOOKUP(A157,DEC2020_RESPONSERATE_COUNTY_TRA!$B$3:$CF$377,83, FALSE)</f>
        <v>74.8</v>
      </c>
      <c r="BX157" s="19">
        <f>VLOOKUP(A157,DEC2020_RESPONSERATE_COUNTY_TRA!$B$3:$CG$377,84, FALSE)</f>
        <v>74.8</v>
      </c>
      <c r="BY157" s="19">
        <f>VLOOKUP(A157,DEC2020_RESPONSERATE_COUNTY_TRA!$B$3:$CH$377,85, FALSE)</f>
        <v>74.8</v>
      </c>
      <c r="BZ157" s="19">
        <f>VLOOKUP(A157,DEC2020_RESPONSERATE_COUNTY_TRA!$B$3:$CI$377,85, FALSE)</f>
        <v>74.8</v>
      </c>
      <c r="CA157" s="19">
        <f>VLOOKUP(A157,DEC2020_RESPONSERATE_COUNTY_TRA!$B$3:$CJ$377,86, FALSE)</f>
        <v>75</v>
      </c>
      <c r="CB157" s="19">
        <f>VLOOKUP(A157,DEC2020_RESPONSERATE_COUNTY_TRA!$B$3:$CK$377,87, FALSE)</f>
        <v>75</v>
      </c>
      <c r="CC157" s="19">
        <f t="shared" si="6"/>
        <v>0</v>
      </c>
      <c r="CD157" s="41">
        <f t="shared" si="7"/>
        <v>6</v>
      </c>
    </row>
    <row r="158" spans="1:83" ht="15" thickBot="1" x14ac:dyDescent="0.35">
      <c r="A158" s="21" t="s">
        <v>629</v>
      </c>
      <c r="B158" s="21">
        <v>30041940300</v>
      </c>
      <c r="C158" s="22" t="s">
        <v>1211</v>
      </c>
      <c r="D158" s="22" t="s">
        <v>1310</v>
      </c>
      <c r="E158" s="22"/>
      <c r="F158" s="96">
        <v>769</v>
      </c>
      <c r="G158" s="104">
        <v>6.0855263157894739E-2</v>
      </c>
      <c r="H158" s="206">
        <v>0.95557287607170693</v>
      </c>
      <c r="I158" s="194">
        <v>26.6</v>
      </c>
      <c r="J158" s="49">
        <v>96.7</v>
      </c>
      <c r="K158" s="23">
        <f t="shared" si="8"/>
        <v>3.2999999999999972</v>
      </c>
      <c r="L158" s="24">
        <f>VLOOKUP(A158,DEC2020_RESPONSERATE_COUNTY_TRA!$B$3:$I$376, 8, FALSE)</f>
        <v>4</v>
      </c>
      <c r="M158" s="24">
        <f>VLOOKUP(A158,DEC2020_RESPONSERATE_COUNTY_TRA!$B$3:$J$376, 9, FALSE)</f>
        <v>4</v>
      </c>
      <c r="N158" s="24">
        <f>VLOOKUP(A158,DEC2020_RESPONSERATE_COUNTY_TRA!$B$3:$K$376, 10, FALSE)</f>
        <v>4.5</v>
      </c>
      <c r="O158" s="24">
        <f>VLOOKUP(A158,DEC2020_RESPONSERATE_COUNTY_TRA!$B$3:$L$376, 11, FALSE)</f>
        <v>4.8</v>
      </c>
      <c r="P158" s="24">
        <f>VLOOKUP(A158,DEC2020_RESPONSERATE_COUNTY_TRA!$B$3:$M$376, 12, FALSE)</f>
        <v>6.3</v>
      </c>
      <c r="Q158" s="24">
        <f>VLOOKUP(A158,DEC2020_RESPONSERATE_COUNTY_TRA!$B$3:$N$376, 13, FALSE)</f>
        <v>6.3</v>
      </c>
      <c r="R158" s="24">
        <f>VLOOKUP(A158,DEC2020_RESPONSERATE_COUNTY_TRA!$B$3:$O$376, 14, FALSE)</f>
        <v>6.7</v>
      </c>
      <c r="S158" s="24">
        <f>VLOOKUP(A158,DEC2020_RESPONSERATE_COUNTY_TRA!$B$3:$P$376, 15, FALSE)</f>
        <v>7.1</v>
      </c>
      <c r="T158" s="24">
        <f>VLOOKUP(A158,DEC2020_RESPONSERATE_COUNTY_TRA!$B$3:$Q$376, 16, FALSE)</f>
        <v>7.2</v>
      </c>
      <c r="U158" s="24">
        <f>VLOOKUP(A158,DEC2020_RESPONSERATE_COUNTY_TRA!$B$3:$R$376, 17, FALSE)</f>
        <v>7.8</v>
      </c>
      <c r="V158" s="24">
        <f>VLOOKUP(A158,DEC2020_RESPONSERATE_COUNTY_TRA!$B$3:$S$376, 18, FALSE)</f>
        <v>8</v>
      </c>
      <c r="W158" s="24">
        <f>VLOOKUP(A158,DEC2020_RESPONSERATE_COUNTY_TRA!$B$3:$T$376, 19, FALSE)</f>
        <v>8.5</v>
      </c>
      <c r="X158" s="24">
        <f>VLOOKUP(A158,DEC2020_RESPONSERATE_COUNTY_TRA!$B$3:$U$376, 20, FALSE)</f>
        <v>8.5</v>
      </c>
      <c r="Y158" s="24">
        <f>VLOOKUP(A158,DEC2020_RESPONSERATE_COUNTY_TRA!$B$3:$V$376, 21, FALSE)</f>
        <v>8.6999999999999993</v>
      </c>
      <c r="Z158" s="24">
        <f>VLOOKUP(A158,DEC2020_RESPONSERATE_COUNTY_TRA!$B$3:$W$376, 22, FALSE)</f>
        <v>9.3000000000000007</v>
      </c>
      <c r="AA158" s="24">
        <f>VLOOKUP(A158,DEC2020_RESPONSERATE_COUNTY_TRA!$B$3:$X$376, 23, FALSE)</f>
        <v>9.3000000000000007</v>
      </c>
      <c r="AB158" s="24">
        <f>VLOOKUP(A158,DEC2020_RESPONSERATE_COUNTY_TRA!$B$3:$Y$376, 24, FALSE)</f>
        <v>9.4</v>
      </c>
      <c r="AC158" s="24">
        <f>VLOOKUP(A158,DEC2020_RESPONSERATE_COUNTY_TRA!$B$3:$Z$376, 25, FALSE)</f>
        <v>10.199999999999999</v>
      </c>
      <c r="AD158" s="24">
        <f>VLOOKUP(A158,DEC2020_RESPONSERATE_COUNTY_TRA!$B$3:$AC$376, 26, FALSE)</f>
        <v>10.3</v>
      </c>
      <c r="AE158" s="24">
        <f>VLOOKUP(A158,DEC2020_RESPONSERATE_COUNTY_TRA!$B$3:$AD$376, 27, FALSE)</f>
        <v>10.6</v>
      </c>
      <c r="AF158" s="24">
        <f>VLOOKUP(A158,DEC2020_RESPONSERATE_COUNTY_TRA!$B$3:$AE$376, 28, FALSE)</f>
        <v>10.9</v>
      </c>
      <c r="AG158" s="24">
        <f>VLOOKUP(A158,DEC2020_RESPONSERATE_COUNTY_TRA!$B$3:$AF$376, 29, FALSE)</f>
        <v>11.4</v>
      </c>
      <c r="AH158" s="24">
        <f>VLOOKUP(A158,DEC2020_RESPONSERATE_COUNTY_TRA!$B$3:$AG$376, 30, FALSE)</f>
        <v>11.6</v>
      </c>
      <c r="AI158" s="24">
        <f>VLOOKUP(A158,DEC2020_RESPONSERATE_COUNTY_TRA!$B$3:$AF$376, 31, FALSE)</f>
        <v>11.6</v>
      </c>
      <c r="AJ158" s="24">
        <f>VLOOKUP(A158,DEC2020_RESPONSERATE_COUNTY_TRA!$B$3:$AG$376, 32, FALSE)</f>
        <v>11.6</v>
      </c>
      <c r="AK158" s="24">
        <f>VLOOKUP(A158,DEC2020_RESPONSERATE_COUNTY_TRA!$B$3:$CP$376, 33, FALSE)</f>
        <v>11.8</v>
      </c>
      <c r="AL158" s="24">
        <f>VLOOKUP(A158,DEC2020_RESPONSERATE_COUNTY_TRA!$B$3:$AR$376,43, FALSE)</f>
        <v>12.9</v>
      </c>
      <c r="AM158" s="24">
        <f>VLOOKUP(A158,DEC2020_RESPONSERATE_COUNTY_TRA!$B$3:$AS$376,44, FALSE)</f>
        <v>12.9</v>
      </c>
      <c r="AN158" s="24">
        <f>VLOOKUP(A158,DEC2020_RESPONSERATE_COUNTY_TRA!$B$3:$AW$376,48, FALSE)</f>
        <v>13.1</v>
      </c>
      <c r="AO158" s="24">
        <f>VLOOKUP(A158,DEC2020_RESPONSERATE_COUNTY_TRA!$B$3:$AX$376,49, FALSE)</f>
        <v>13.1</v>
      </c>
      <c r="AP158" s="24">
        <f>VLOOKUP(A158,DEC2020_RESPONSERATE_COUNTY_TRA!$B$3:$AY$376,49, FALSE)</f>
        <v>13.1</v>
      </c>
      <c r="AQ158" s="24">
        <f>VLOOKUP(A158,DEC2020_RESPONSERATE_COUNTY_TRA!$B$3:$AZ$376,50, FALSE)</f>
        <v>13.2</v>
      </c>
      <c r="AR158" s="24">
        <f>VLOOKUP(A158,DEC2020_RESPONSERATE_COUNTY_TRA!$B$3:$BA$376,51, FALSE)</f>
        <v>13.2</v>
      </c>
      <c r="AS158" s="24">
        <f>VLOOKUP(A158,DEC2020_RESPONSERATE_COUNTY_TRA!$B$3:$BB$376,53, FALSE)</f>
        <v>13.2</v>
      </c>
      <c r="AT158" s="24">
        <f>VLOOKUP(A158,DEC2020_RESPONSERATE_COUNTY_TRA!$B$3:$BC$376,54, FALSE)</f>
        <v>13.3</v>
      </c>
      <c r="AU158" s="24">
        <f>VLOOKUP(A158,DEC2020_RESPONSERATE_COUNTY_TRA!$B$3:$BD$376,55, FALSE)</f>
        <v>13.5</v>
      </c>
      <c r="AV158" s="24">
        <f>VLOOKUP(A158,DEC2020_RESPONSERATE_COUNTY_TRA!$B$3:$BE$376,56, FALSE)</f>
        <v>13.5</v>
      </c>
      <c r="AW158" s="24">
        <f>VLOOKUP(A158,DEC2020_RESPONSERATE_COUNTY_TRA!$B$3:$BF$376,57, FALSE)</f>
        <v>13.5</v>
      </c>
      <c r="AX158" s="24">
        <f>VLOOKUP(A158,DEC2020_RESPONSERATE_COUNTY_TRA!$B$3:$BG$376,58, FALSE)</f>
        <v>14.7</v>
      </c>
      <c r="AY158" s="24">
        <f>VLOOKUP(A158,DEC2020_RESPONSERATE_COUNTY_TRA!$B$3:$BH$376,59, FALSE)</f>
        <v>14.7</v>
      </c>
      <c r="AZ158" s="24">
        <f>VLOOKUP(A158,DEC2020_RESPONSERATE_COUNTY_TRA!$B$3:$BI$376,60, FALSE)</f>
        <v>14.7</v>
      </c>
      <c r="BA158" s="24">
        <f>VLOOKUP(A158,DEC2020_RESPONSERATE_COUNTY_TRA!$B$3:$BJ$376,61, FALSE)</f>
        <v>14.7</v>
      </c>
      <c r="BB158" s="24">
        <f>VLOOKUP(A158,DEC2020_RESPONSERATE_COUNTY_TRA!$B$3:$BK$376,62, FALSE)</f>
        <v>14.7</v>
      </c>
      <c r="BC158" s="24">
        <f>VLOOKUP(A158,DEC2020_RESPONSERATE_COUNTY_TRA!$B$3:$BL$376,63, FALSE)</f>
        <v>15.1</v>
      </c>
      <c r="BD158" s="24">
        <f>VLOOKUP(A158,DEC2020_RESPONSERATE_COUNTY_TRA!$B$3:$BM$376,64, FALSE)</f>
        <v>15.3</v>
      </c>
      <c r="BE158" s="24">
        <f>VLOOKUP(A158,DEC2020_RESPONSERATE_COUNTY_TRA!$B$3:$BN$376,65, FALSE)</f>
        <v>15.3</v>
      </c>
      <c r="BF158" s="24">
        <f>VLOOKUP(A158,DEC2020_RESPONSERATE_COUNTY_TRA!$B$3:$BO$376,66, FALSE)</f>
        <v>15.7</v>
      </c>
      <c r="BG158" s="24">
        <f>VLOOKUP(A158,DEC2020_RESPONSERATE_COUNTY_TRA!$B$3:$BP$376,67, FALSE)</f>
        <v>15.9</v>
      </c>
      <c r="BH158" s="24">
        <f>VLOOKUP(A158,DEC2020_RESPONSERATE_COUNTY_TRA!$B$3:$BQ$376,68, FALSE)</f>
        <v>16.399999999999999</v>
      </c>
      <c r="BI158" s="24">
        <f>VLOOKUP(A158,DEC2020_RESPONSERATE_COUNTY_TRA!$B$3:$BR$376,69, FALSE)</f>
        <v>18.100000000000001</v>
      </c>
      <c r="BJ158" s="24">
        <f>VLOOKUP(A158,DEC2020_RESPONSERATE_COUNTY_TRA!$B$3:$BS$376,70, FALSE)</f>
        <v>18.5</v>
      </c>
      <c r="BK158" s="24">
        <f>VLOOKUP(A158,DEC2020_RESPONSERATE_COUNTY_TRA!$B$3:$BT$376,71, FALSE)</f>
        <v>19</v>
      </c>
      <c r="BL158" s="24">
        <f>VLOOKUP(A158,DEC2020_RESPONSERATE_COUNTY_TRA!$B$3:$BU$377,72, FALSE)</f>
        <v>19.7</v>
      </c>
      <c r="BM158" s="24">
        <f>VLOOKUP(A158,DEC2020_RESPONSERATE_COUNTY_TRA!$B$3:$BV$377,73, FALSE)</f>
        <v>19.8</v>
      </c>
      <c r="BN158" s="24">
        <f>VLOOKUP(A158,DEC2020_RESPONSERATE_COUNTY_TRA!$B$3:$BW$377,74, FALSE)</f>
        <v>19.899999999999999</v>
      </c>
      <c r="BO158" s="24">
        <f>VLOOKUP(A158,DEC2020_RESPONSERATE_COUNTY_TRA!$B$3:$BX$377,75, FALSE)</f>
        <v>20.6</v>
      </c>
      <c r="BP158" s="24">
        <f>VLOOKUP(A158,DEC2020_RESPONSERATE_COUNTY_TRA!$B$3:$BY$377,76, FALSE)</f>
        <v>20.6</v>
      </c>
      <c r="BQ158" s="24">
        <f>VLOOKUP(A158,DEC2020_RESPONSERATE_COUNTY_TRA!$B$3:$BZ$377,77, FALSE)</f>
        <v>20.7</v>
      </c>
      <c r="BR158" s="24">
        <f>VLOOKUP(A158,DEC2020_RESPONSERATE_COUNTY_TRA!$B$3:$CA$377,78, FALSE)</f>
        <v>21</v>
      </c>
      <c r="BS158" s="24">
        <f>VLOOKUP(A158,DEC2020_RESPONSERATE_COUNTY_TRA!$B$3:$CB$377,79, FALSE)</f>
        <v>21</v>
      </c>
      <c r="BT158" s="24">
        <f>VLOOKUP(A158,DEC2020_RESPONSERATE_COUNTY_TRA!$B$3:$CC$377,80, FALSE)</f>
        <v>21</v>
      </c>
      <c r="BU158" s="24">
        <f>VLOOKUP(A158,DEC2020_RESPONSERATE_COUNTY_TRA!$B$3:$CD$377,81, FALSE)</f>
        <v>21.5</v>
      </c>
      <c r="BV158" s="24">
        <f>VLOOKUP(A158,DEC2020_RESPONSERATE_COUNTY_TRA!$B$3:$CE$377,82, FALSE)</f>
        <v>21.5</v>
      </c>
      <c r="BW158" s="24">
        <f>VLOOKUP(A158,DEC2020_RESPONSERATE_COUNTY_TRA!$B$3:$CF$377,83, FALSE)</f>
        <v>21.5</v>
      </c>
      <c r="BX158" s="24">
        <f>VLOOKUP(A158,DEC2020_RESPONSERATE_COUNTY_TRA!$B$3:$CG$377,84, FALSE)</f>
        <v>21.9</v>
      </c>
      <c r="BY158" s="24">
        <f>VLOOKUP(A158,DEC2020_RESPONSERATE_COUNTY_TRA!$B$3:$CH$377,85, FALSE)</f>
        <v>22.1</v>
      </c>
      <c r="BZ158" s="24">
        <f>VLOOKUP(A158,DEC2020_RESPONSERATE_COUNTY_TRA!$B$3:$CI$377,85, FALSE)</f>
        <v>22.1</v>
      </c>
      <c r="CA158" s="24">
        <f>VLOOKUP(A158,DEC2020_RESPONSERATE_COUNTY_TRA!$B$3:$CJ$377,86, FALSE)</f>
        <v>22.1</v>
      </c>
      <c r="CB158" s="24">
        <f>VLOOKUP(A158,DEC2020_RESPONSERATE_COUNTY_TRA!$B$3:$CK$377,87, FALSE)</f>
        <v>22.3</v>
      </c>
      <c r="CC158" s="24">
        <f t="shared" si="6"/>
        <v>9.9999999999997868E-2</v>
      </c>
      <c r="CD158" s="42">
        <f t="shared" si="7"/>
        <v>2</v>
      </c>
      <c r="CE158" s="45" t="s">
        <v>836</v>
      </c>
    </row>
    <row r="159" spans="1:83" ht="18" x14ac:dyDescent="0.35">
      <c r="A159" s="20" t="s">
        <v>45</v>
      </c>
      <c r="B159" s="5"/>
      <c r="C159" s="181" t="s">
        <v>45</v>
      </c>
      <c r="F159" s="180">
        <v>5112</v>
      </c>
      <c r="G159" s="199">
        <v>5.1434223541048464E-2</v>
      </c>
      <c r="I159" s="192">
        <v>47.9</v>
      </c>
      <c r="J159" s="91" t="s">
        <v>835</v>
      </c>
      <c r="K159" s="91" t="s">
        <v>835</v>
      </c>
      <c r="L159">
        <f>VLOOKUP(A159,DEC2020_RESPONSERATE_COUNTY_TRA!$B$3:$I$376, 8, FALSE)</f>
        <v>28.3</v>
      </c>
      <c r="M159">
        <f>VLOOKUP(A159,DEC2020_RESPONSERATE_COUNTY_TRA!$B$3:$J$376, 9, FALSE)</f>
        <v>29.4</v>
      </c>
      <c r="N159">
        <f>VLOOKUP(A159,DEC2020_RESPONSERATE_COUNTY_TRA!$B$3:$K$376, 10, FALSE)</f>
        <v>31.2</v>
      </c>
      <c r="O159">
        <f>VLOOKUP(A159,DEC2020_RESPONSERATE_COUNTY_TRA!$B$3:$L$376, 11, FALSE)</f>
        <v>33.5</v>
      </c>
      <c r="P159">
        <f>VLOOKUP(A159,DEC2020_RESPONSERATE_COUNTY_TRA!$B$3:$M$376, 12, FALSE)</f>
        <v>36.700000000000003</v>
      </c>
      <c r="Q159" s="61">
        <f>VLOOKUP(A159,DEC2020_RESPONSERATE_COUNTY_TRA!$B$3:$N$376, 13, FALSE)</f>
        <v>37.200000000000003</v>
      </c>
      <c r="R159">
        <f>VLOOKUP(A159,DEC2020_RESPONSERATE_COUNTY_TRA!$B$3:$O$376, 14, FALSE)</f>
        <v>37.700000000000003</v>
      </c>
      <c r="S159">
        <f>VLOOKUP(A159,DEC2020_RESPONSERATE_COUNTY_TRA!$B$3:$P$376, 15, FALSE)</f>
        <v>38.299999999999997</v>
      </c>
      <c r="T159">
        <f>VLOOKUP(A159,DEC2020_RESPONSERATE_COUNTY_TRA!$B$3:$Q$376, 16, FALSE)</f>
        <v>38.700000000000003</v>
      </c>
      <c r="U159" s="61">
        <f>VLOOKUP(A159,DEC2020_RESPONSERATE_COUNTY_TRA!$B$3:$R$376, 17, FALSE)</f>
        <v>39.4</v>
      </c>
      <c r="V159" s="61">
        <f>VLOOKUP(A159,DEC2020_RESPONSERATE_COUNTY_TRA!$B$3:$S$376, 18, FALSE)</f>
        <v>39.6</v>
      </c>
      <c r="W159" s="61">
        <f>VLOOKUP(A159,DEC2020_RESPONSERATE_COUNTY_TRA!$B$3:$T$376, 19, FALSE)</f>
        <v>40</v>
      </c>
      <c r="X159" s="61">
        <f>VLOOKUP(A159,DEC2020_RESPONSERATE_COUNTY_TRA!$B$3:$U$376, 20, FALSE)</f>
        <v>40.200000000000003</v>
      </c>
      <c r="Y159" s="61">
        <f>VLOOKUP(A159,DEC2020_RESPONSERATE_COUNTY_TRA!$B$3:$V$376, 21, FALSE)</f>
        <v>40.4</v>
      </c>
      <c r="Z159" s="61">
        <f>VLOOKUP(A159,DEC2020_RESPONSERATE_COUNTY_TRA!$B$3:$W$376, 22, FALSE)</f>
        <v>41.3</v>
      </c>
      <c r="AA159" s="61">
        <f>VLOOKUP(A159,DEC2020_RESPONSERATE_COUNTY_TRA!$B$3:$X$376, 23, FALSE)</f>
        <v>41.4</v>
      </c>
      <c r="AB159" s="61">
        <f>VLOOKUP(A159,DEC2020_RESPONSERATE_COUNTY_TRA!$B$3:$Y$376, 24, FALSE)</f>
        <v>41.5</v>
      </c>
      <c r="AC159" s="61">
        <f>VLOOKUP(A159,DEC2020_RESPONSERATE_COUNTY_TRA!$B$3:$Z$376, 25, FALSE)</f>
        <v>42.4</v>
      </c>
      <c r="AD159" s="61">
        <f>VLOOKUP(A159,DEC2020_RESPONSERATE_COUNTY_TRA!$B$3:$AC$376, 26, FALSE)</f>
        <v>42.5</v>
      </c>
      <c r="AE159" s="188">
        <f>VLOOKUP(A159,DEC2020_RESPONSERATE_COUNTY_TRA!$B$3:$AD$376, 27, FALSE)</f>
        <v>42.5</v>
      </c>
      <c r="AF159" s="188">
        <f>VLOOKUP(A159,DEC2020_RESPONSERATE_COUNTY_TRA!$B$3:$AE$376, 28, FALSE)</f>
        <v>43.6</v>
      </c>
      <c r="AG159" s="188">
        <f>VLOOKUP(A159,DEC2020_RESPONSERATE_COUNTY_TRA!$B$3:$AF$376, 29, FALSE)</f>
        <v>45.1</v>
      </c>
      <c r="AH159" s="188">
        <f>VLOOKUP(A159,DEC2020_RESPONSERATE_COUNTY_TRA!$B$3:$AG$376, 30, FALSE)</f>
        <v>45.3</v>
      </c>
      <c r="AI159" s="188">
        <f>VLOOKUP(A159,DEC2020_RESPONSERATE_COUNTY_TRA!$B$3:$AF$376, 31, FALSE)</f>
        <v>45.6</v>
      </c>
      <c r="AJ159" s="188">
        <f>VLOOKUP(A159,DEC2020_RESPONSERATE_COUNTY_TRA!$B$3:$AG$376, 32, FALSE)</f>
        <v>45.9</v>
      </c>
      <c r="AK159" s="188">
        <f>VLOOKUP(A159,DEC2020_RESPONSERATE_COUNTY_TRA!$B$3:$CP$376, 33, FALSE)</f>
        <v>46.3</v>
      </c>
      <c r="AL159" s="188">
        <f>VLOOKUP(A159,DEC2020_RESPONSERATE_COUNTY_TRA!$B$3:$AR$376,43, FALSE)</f>
        <v>48.3</v>
      </c>
      <c r="AM159" s="188">
        <f>VLOOKUP(A159,DEC2020_RESPONSERATE_COUNTY_TRA!$B$3:$AS$376,44, FALSE)</f>
        <v>48.3</v>
      </c>
      <c r="AN159" s="188">
        <f>VLOOKUP(A159,DEC2020_RESPONSERATE_COUNTY_TRA!$B$3:$AW$376,48, FALSE)</f>
        <v>48.5</v>
      </c>
      <c r="AO159" s="188">
        <f>VLOOKUP(A159,DEC2020_RESPONSERATE_COUNTY_TRA!$B$3:$AX$376,49, FALSE)</f>
        <v>48.6</v>
      </c>
      <c r="AP159" s="188">
        <f>VLOOKUP(A159,DEC2020_RESPONSERATE_COUNTY_TRA!$B$3:$AY$376,49, FALSE)</f>
        <v>48.6</v>
      </c>
      <c r="AQ159" s="188">
        <f>VLOOKUP(A159,DEC2020_RESPONSERATE_COUNTY_TRA!$B$3:$AZ$376,50, FALSE)</f>
        <v>48.6</v>
      </c>
      <c r="AR159" s="188">
        <f>VLOOKUP(A159,DEC2020_RESPONSERATE_COUNTY_TRA!$B$3:$BA$376,51, FALSE)</f>
        <v>48.7</v>
      </c>
      <c r="AS159" s="188">
        <f>VLOOKUP(A159,DEC2020_RESPONSERATE_COUNTY_TRA!$B$3:$BB$376,53, FALSE)</f>
        <v>48.8</v>
      </c>
      <c r="AT159" s="188">
        <f>VLOOKUP(A159,DEC2020_RESPONSERATE_COUNTY_TRA!$B$3:$BC$376,54, FALSE)</f>
        <v>48.9</v>
      </c>
      <c r="AU159" s="188">
        <f>VLOOKUP(A159,DEC2020_RESPONSERATE_COUNTY_TRA!$B$3:$BD$376,55, FALSE)</f>
        <v>48.9</v>
      </c>
      <c r="AV159" s="188">
        <f>VLOOKUP(A159,DEC2020_RESPONSERATE_COUNTY_TRA!$B$3:$BE$376,56, FALSE)</f>
        <v>48.9</v>
      </c>
      <c r="AW159" s="188">
        <f>VLOOKUP(A159,DEC2020_RESPONSERATE_COUNTY_TRA!$B$3:$BF$376,57, FALSE)</f>
        <v>49</v>
      </c>
      <c r="AX159" s="188">
        <f>VLOOKUP(A159,DEC2020_RESPONSERATE_COUNTY_TRA!$B$3:$BG$376,58, FALSE)</f>
        <v>57.4</v>
      </c>
      <c r="AY159" s="188">
        <f>VLOOKUP(A159,DEC2020_RESPONSERATE_COUNTY_TRA!$B$3:$BH$376,59, FALSE)</f>
        <v>57.5</v>
      </c>
      <c r="AZ159" s="188">
        <f>VLOOKUP(A159,DEC2020_RESPONSERATE_COUNTY_TRA!$B$3:$BI$376,60, FALSE)</f>
        <v>57.5</v>
      </c>
      <c r="BA159" s="188">
        <f>VLOOKUP(A159,DEC2020_RESPONSERATE_COUNTY_TRA!$B$3:$BJ$376,61, FALSE)</f>
        <v>57.5</v>
      </c>
      <c r="BB159" s="188">
        <f>VLOOKUP(A159,DEC2020_RESPONSERATE_COUNTY_TRA!$B$3:$BK$376,62, FALSE)</f>
        <v>57.6</v>
      </c>
      <c r="BC159" s="188">
        <f>VLOOKUP(A159,DEC2020_RESPONSERATE_COUNTY_TRA!$B$3:$BL$376,63, FALSE)</f>
        <v>57.8</v>
      </c>
      <c r="BD159" s="188">
        <f>VLOOKUP(A159,DEC2020_RESPONSERATE_COUNTY_TRA!$B$3:$BM$376,64, FALSE)</f>
        <v>57.8</v>
      </c>
      <c r="BE159" s="188">
        <f>VLOOKUP(A159,DEC2020_RESPONSERATE_COUNTY_TRA!$B$3:$BN$376,65, FALSE)</f>
        <v>57.8</v>
      </c>
      <c r="BF159" s="188">
        <f>VLOOKUP(A159,DEC2020_RESPONSERATE_COUNTY_TRA!$B$3:$BO$376,66, FALSE)</f>
        <v>57.9</v>
      </c>
      <c r="BG159" s="188">
        <f>VLOOKUP(A159,DEC2020_RESPONSERATE_COUNTY_TRA!$B$3:$BP$376,67, FALSE)</f>
        <v>57.9</v>
      </c>
      <c r="BH159" s="188">
        <f>VLOOKUP(A159,DEC2020_RESPONSERATE_COUNTY_TRA!$B$3:$BQ$376,68, FALSE)</f>
        <v>58.1</v>
      </c>
      <c r="BI159" s="188">
        <f>VLOOKUP(A159,DEC2020_RESPONSERATE_COUNTY_TRA!$B$3:$BR$376,69, FALSE)</f>
        <v>58.1</v>
      </c>
      <c r="BJ159" s="188">
        <f>VLOOKUP(A159,DEC2020_RESPONSERATE_COUNTY_TRA!$B$3:$BS$376,70, FALSE)</f>
        <v>58.1</v>
      </c>
      <c r="BK159" s="188">
        <f>VLOOKUP(A159,DEC2020_RESPONSERATE_COUNTY_TRA!$B$3:$BT$376,71, FALSE)</f>
        <v>58.2</v>
      </c>
      <c r="BL159" s="188">
        <f>VLOOKUP(A159,DEC2020_RESPONSERATE_COUNTY_TRA!$B$3:$BU$377,72, FALSE)</f>
        <v>58.2</v>
      </c>
      <c r="BM159" s="188">
        <f>VLOOKUP(A159,DEC2020_RESPONSERATE_COUNTY_TRA!$B$3:$BV$377,73, FALSE)</f>
        <v>58.2</v>
      </c>
      <c r="BN159" s="188">
        <f>VLOOKUP(A159,DEC2020_RESPONSERATE_COUNTY_TRA!$B$3:$BW$377,74, FALSE)</f>
        <v>58.2</v>
      </c>
      <c r="BO159" s="188">
        <f>VLOOKUP(A159,DEC2020_RESPONSERATE_COUNTY_TRA!$B$3:$BX$377,75, FALSE)</f>
        <v>58.3</v>
      </c>
      <c r="BP159" s="188">
        <f>VLOOKUP(A159,DEC2020_RESPONSERATE_COUNTY_TRA!$B$3:$BY$377,76, FALSE)</f>
        <v>58.4</v>
      </c>
      <c r="BQ159" s="188">
        <f>VLOOKUP(A159,DEC2020_RESPONSERATE_COUNTY_TRA!$B$3:$BZ$377,77, FALSE)</f>
        <v>58.6</v>
      </c>
      <c r="BR159" s="188">
        <f>VLOOKUP(A159,DEC2020_RESPONSERATE_COUNTY_TRA!$B$3:$CA$377,78, FALSE)</f>
        <v>58.8</v>
      </c>
      <c r="BS159" s="188">
        <f>VLOOKUP(A159,DEC2020_RESPONSERATE_COUNTY_TRA!$B$3:$CB$377,79, FALSE)</f>
        <v>58.9</v>
      </c>
      <c r="BT159" s="188">
        <f>VLOOKUP(A159,DEC2020_RESPONSERATE_COUNTY_TRA!$B$3:$CC$377,80, FALSE)</f>
        <v>59</v>
      </c>
      <c r="BU159" s="188">
        <f>VLOOKUP(A159,DEC2020_RESPONSERATE_COUNTY_TRA!$B$3:$CD$377,81, FALSE)</f>
        <v>59.2</v>
      </c>
      <c r="BV159" s="188">
        <f>VLOOKUP(A159,DEC2020_RESPONSERATE_COUNTY_TRA!$B$3:$CE$377,82, FALSE)</f>
        <v>59.5</v>
      </c>
      <c r="BW159" s="188">
        <f>VLOOKUP(A159,DEC2020_RESPONSERATE_COUNTY_TRA!$B$3:$CF$377,83, FALSE)</f>
        <v>59.5</v>
      </c>
      <c r="BX159" s="188">
        <f>VLOOKUP(A159,DEC2020_RESPONSERATE_COUNTY_TRA!$B$3:$CG$377,84, FALSE)</f>
        <v>59.6</v>
      </c>
      <c r="BY159" s="188">
        <f>VLOOKUP(A159,DEC2020_RESPONSERATE_COUNTY_TRA!$B$3:$CH$377,85, FALSE)</f>
        <v>59.7</v>
      </c>
      <c r="BZ159" s="188">
        <f>VLOOKUP(A159,DEC2020_RESPONSERATE_COUNTY_TRA!$B$3:$CI$377,85, FALSE)</f>
        <v>59.7</v>
      </c>
      <c r="CA159" s="188">
        <f>VLOOKUP(A159,DEC2020_RESPONSERATE_COUNTY_TRA!$B$3:$CJ$377,86, FALSE)</f>
        <v>59.8</v>
      </c>
      <c r="CB159" s="188">
        <f>VLOOKUP(A159,DEC2020_RESPONSERATE_COUNTY_TRA!$B$3:$CK$377,87, FALSE)</f>
        <v>59.9</v>
      </c>
      <c r="CC159" s="188">
        <f t="shared" si="6"/>
        <v>0.20000000000000284</v>
      </c>
      <c r="CD159" s="41">
        <f t="shared" si="7"/>
        <v>4</v>
      </c>
    </row>
    <row r="160" spans="1:83" x14ac:dyDescent="0.3">
      <c r="A160" s="16" t="s">
        <v>631</v>
      </c>
      <c r="B160" s="16">
        <v>30043962201</v>
      </c>
      <c r="C160" s="17" t="s">
        <v>857</v>
      </c>
      <c r="D160" s="17" t="s">
        <v>1311</v>
      </c>
      <c r="E160" s="17"/>
      <c r="F160" s="95">
        <v>1546</v>
      </c>
      <c r="G160" s="103">
        <v>2.6227303295225286E-2</v>
      </c>
      <c r="H160" s="205">
        <v>2.3354564755838639E-2</v>
      </c>
      <c r="I160" s="193">
        <v>43.5</v>
      </c>
      <c r="J160" s="18">
        <v>0</v>
      </c>
      <c r="K160" s="18">
        <f t="shared" si="8"/>
        <v>100</v>
      </c>
      <c r="L160" s="19">
        <f>VLOOKUP(A160,DEC2020_RESPONSERATE_COUNTY_TRA!$B$3:$I$376, 8, FALSE)</f>
        <v>49</v>
      </c>
      <c r="M160" s="19">
        <f>VLOOKUP(A160,DEC2020_RESPONSERATE_COUNTY_TRA!$B$3:$J$376, 9, FALSE)</f>
        <v>51.3</v>
      </c>
      <c r="N160" s="19">
        <f>VLOOKUP(A160,DEC2020_RESPONSERATE_COUNTY_TRA!$B$3:$K$376, 10, FALSE)</f>
        <v>53.5</v>
      </c>
      <c r="O160" s="19">
        <f>VLOOKUP(A160,DEC2020_RESPONSERATE_COUNTY_TRA!$B$3:$L$376, 11, FALSE)</f>
        <v>56.3</v>
      </c>
      <c r="P160" s="19">
        <f>VLOOKUP(A160,DEC2020_RESPONSERATE_COUNTY_TRA!$B$3:$M$376, 12, FALSE)</f>
        <v>61.5</v>
      </c>
      <c r="Q160" s="19">
        <f>VLOOKUP(A160,DEC2020_RESPONSERATE_COUNTY_TRA!$B$3:$N$376, 13, FALSE)</f>
        <v>62.3</v>
      </c>
      <c r="R160" s="19">
        <f>VLOOKUP(A160,DEC2020_RESPONSERATE_COUNTY_TRA!$B$3:$O$376, 14, FALSE)</f>
        <v>62.9</v>
      </c>
      <c r="S160" s="19">
        <f>VLOOKUP(A160,DEC2020_RESPONSERATE_COUNTY_TRA!$B$3:$P$376, 15, FALSE)</f>
        <v>63.6</v>
      </c>
      <c r="T160" s="19">
        <f>VLOOKUP(A160,DEC2020_RESPONSERATE_COUNTY_TRA!$B$3:$Q$376, 16, FALSE)</f>
        <v>64</v>
      </c>
      <c r="U160" s="19">
        <f>VLOOKUP(A160,DEC2020_RESPONSERATE_COUNTY_TRA!$B$3:$R$376, 17, FALSE)</f>
        <v>65.2</v>
      </c>
      <c r="V160" s="19">
        <f>VLOOKUP(A160,DEC2020_RESPONSERATE_COUNTY_TRA!$B$3:$S$376, 18, FALSE)</f>
        <v>65.599999999999994</v>
      </c>
      <c r="W160" s="19">
        <f>VLOOKUP(A160,DEC2020_RESPONSERATE_COUNTY_TRA!$B$3:$T$376, 19, FALSE)</f>
        <v>66.099999999999994</v>
      </c>
      <c r="X160" s="19">
        <f>VLOOKUP(A160,DEC2020_RESPONSERATE_COUNTY_TRA!$B$3:$U$376, 20, FALSE)</f>
        <v>66.5</v>
      </c>
      <c r="Y160" s="19">
        <f>VLOOKUP(A160,DEC2020_RESPONSERATE_COUNTY_TRA!$B$3:$V$376, 21, FALSE)</f>
        <v>66.7</v>
      </c>
      <c r="Z160" s="19">
        <f>VLOOKUP(A160,DEC2020_RESPONSERATE_COUNTY_TRA!$B$3:$W$376, 22, FALSE)</f>
        <v>68.099999999999994</v>
      </c>
      <c r="AA160" s="19">
        <f>VLOOKUP(A160,DEC2020_RESPONSERATE_COUNTY_TRA!$B$3:$X$376, 23, FALSE)</f>
        <v>68.3</v>
      </c>
      <c r="AB160" s="19">
        <f>VLOOKUP(A160,DEC2020_RESPONSERATE_COUNTY_TRA!$B$3:$Y$376, 24, FALSE)</f>
        <v>68.599999999999994</v>
      </c>
      <c r="AC160" s="19">
        <f>VLOOKUP(A160,DEC2020_RESPONSERATE_COUNTY_TRA!$B$3:$Z$376, 25, FALSE)</f>
        <v>69.7</v>
      </c>
      <c r="AD160" s="19">
        <f>VLOOKUP(A160,DEC2020_RESPONSERATE_COUNTY_TRA!$B$3:$AC$376, 26, FALSE)</f>
        <v>69.900000000000006</v>
      </c>
      <c r="AE160" s="19">
        <f>VLOOKUP(A160,DEC2020_RESPONSERATE_COUNTY_TRA!$B$3:$AD$376, 27, FALSE)</f>
        <v>69.900000000000006</v>
      </c>
      <c r="AF160" s="19">
        <f>VLOOKUP(A160,DEC2020_RESPONSERATE_COUNTY_TRA!$B$3:$AE$376, 28, FALSE)</f>
        <v>71.900000000000006</v>
      </c>
      <c r="AG160" s="19">
        <f>VLOOKUP(A160,DEC2020_RESPONSERATE_COUNTY_TRA!$B$3:$AF$376, 29, FALSE)</f>
        <v>74.2</v>
      </c>
      <c r="AH160" s="19">
        <f>VLOOKUP(A160,DEC2020_RESPONSERATE_COUNTY_TRA!$B$3:$AG$376, 30, FALSE)</f>
        <v>74.8</v>
      </c>
      <c r="AI160" s="19">
        <f>VLOOKUP(A160,DEC2020_RESPONSERATE_COUNTY_TRA!$B$3:$AF$376, 31, FALSE)</f>
        <v>75.3</v>
      </c>
      <c r="AJ160" s="19">
        <f>VLOOKUP(A160,DEC2020_RESPONSERATE_COUNTY_TRA!$B$3:$AG$376, 32, FALSE)</f>
        <v>75.7</v>
      </c>
      <c r="AK160" s="19">
        <f>VLOOKUP(A160,DEC2020_RESPONSERATE_COUNTY_TRA!$B$3:$CP$376, 33, FALSE)</f>
        <v>76.2</v>
      </c>
      <c r="AL160" s="19">
        <f>VLOOKUP(A160,DEC2020_RESPONSERATE_COUNTY_TRA!$B$3:$AR$376,43, FALSE)</f>
        <v>78.400000000000006</v>
      </c>
      <c r="AM160" s="19">
        <f>VLOOKUP(A160,DEC2020_RESPONSERATE_COUNTY_TRA!$B$3:$AS$376,44, FALSE)</f>
        <v>78.400000000000006</v>
      </c>
      <c r="AN160" s="19">
        <f>VLOOKUP(A160,DEC2020_RESPONSERATE_COUNTY_TRA!$B$3:$AW$376,48, FALSE)</f>
        <v>78.599999999999994</v>
      </c>
      <c r="AO160" s="19">
        <f>VLOOKUP(A160,DEC2020_RESPONSERATE_COUNTY_TRA!$B$3:$AX$376,49, FALSE)</f>
        <v>78.599999999999994</v>
      </c>
      <c r="AP160" s="19">
        <f>VLOOKUP(A160,DEC2020_RESPONSERATE_COUNTY_TRA!$B$3:$AY$376,49, FALSE)</f>
        <v>78.599999999999994</v>
      </c>
      <c r="AQ160" s="19">
        <f>VLOOKUP(A160,DEC2020_RESPONSERATE_COUNTY_TRA!$B$3:$AZ$376,50, FALSE)</f>
        <v>78.7</v>
      </c>
      <c r="AR160" s="19">
        <f>VLOOKUP(A160,DEC2020_RESPONSERATE_COUNTY_TRA!$B$3:$BA$376,51, FALSE)</f>
        <v>78.7</v>
      </c>
      <c r="AS160" s="19">
        <f>VLOOKUP(A160,DEC2020_RESPONSERATE_COUNTY_TRA!$B$3:$BB$376,53, FALSE)</f>
        <v>79</v>
      </c>
      <c r="AT160" s="19">
        <f>VLOOKUP(A160,DEC2020_RESPONSERATE_COUNTY_TRA!$B$3:$BC$376,54, FALSE)</f>
        <v>79.099999999999994</v>
      </c>
      <c r="AU160" s="19">
        <f>VLOOKUP(A160,DEC2020_RESPONSERATE_COUNTY_TRA!$B$3:$BD$376,55, FALSE)</f>
        <v>79.099999999999994</v>
      </c>
      <c r="AV160" s="19">
        <f>VLOOKUP(A160,DEC2020_RESPONSERATE_COUNTY_TRA!$B$3:$BE$376,56, FALSE)</f>
        <v>79.2</v>
      </c>
      <c r="AW160" s="19">
        <f>VLOOKUP(A160,DEC2020_RESPONSERATE_COUNTY_TRA!$B$3:$BF$376,57, FALSE)</f>
        <v>79.3</v>
      </c>
      <c r="AX160" s="19">
        <f>VLOOKUP(A160,DEC2020_RESPONSERATE_COUNTY_TRA!$B$3:$BG$376,58, FALSE)</f>
        <v>79.400000000000006</v>
      </c>
      <c r="AY160" s="19">
        <f>VLOOKUP(A160,DEC2020_RESPONSERATE_COUNTY_TRA!$B$3:$BH$376,59, FALSE)</f>
        <v>79.400000000000006</v>
      </c>
      <c r="AZ160" s="19">
        <f>VLOOKUP(A160,DEC2020_RESPONSERATE_COUNTY_TRA!$B$3:$BI$376,60, FALSE)</f>
        <v>79.400000000000006</v>
      </c>
      <c r="BA160" s="19">
        <f>VLOOKUP(A160,DEC2020_RESPONSERATE_COUNTY_TRA!$B$3:$BJ$376,61, FALSE)</f>
        <v>79.400000000000006</v>
      </c>
      <c r="BB160" s="19">
        <f>VLOOKUP(A160,DEC2020_RESPONSERATE_COUNTY_TRA!$B$3:$BK$376,62, FALSE)</f>
        <v>79.5</v>
      </c>
      <c r="BC160" s="19">
        <f>VLOOKUP(A160,DEC2020_RESPONSERATE_COUNTY_TRA!$B$3:$BL$376,63, FALSE)</f>
        <v>79.5</v>
      </c>
      <c r="BD160" s="19">
        <f>VLOOKUP(A160,DEC2020_RESPONSERATE_COUNTY_TRA!$B$3:$BM$376,64, FALSE)</f>
        <v>79.5</v>
      </c>
      <c r="BE160" s="19">
        <f>VLOOKUP(A160,DEC2020_RESPONSERATE_COUNTY_TRA!$B$3:$BN$376,65, FALSE)</f>
        <v>79.599999999999994</v>
      </c>
      <c r="BF160" s="19">
        <f>VLOOKUP(A160,DEC2020_RESPONSERATE_COUNTY_TRA!$B$3:$BO$376,66, FALSE)</f>
        <v>79.8</v>
      </c>
      <c r="BG160" s="19">
        <f>VLOOKUP(A160,DEC2020_RESPONSERATE_COUNTY_TRA!$B$3:$BP$376,67, FALSE)</f>
        <v>79.8</v>
      </c>
      <c r="BH160" s="19">
        <f>VLOOKUP(A160,DEC2020_RESPONSERATE_COUNTY_TRA!$B$3:$BQ$376,68, FALSE)</f>
        <v>79.8</v>
      </c>
      <c r="BI160" s="19">
        <f>VLOOKUP(A160,DEC2020_RESPONSERATE_COUNTY_TRA!$B$3:$BR$376,69, FALSE)</f>
        <v>79.8</v>
      </c>
      <c r="BJ160" s="19">
        <f>VLOOKUP(A160,DEC2020_RESPONSERATE_COUNTY_TRA!$B$3:$BS$376,70, FALSE)</f>
        <v>79.8</v>
      </c>
      <c r="BK160" s="19">
        <f>VLOOKUP(A160,DEC2020_RESPONSERATE_COUNTY_TRA!$B$3:$BT$376,71, FALSE)</f>
        <v>79.900000000000006</v>
      </c>
      <c r="BL160" s="19">
        <f>VLOOKUP(A160,DEC2020_RESPONSERATE_COUNTY_TRA!$B$3:$BU$377,72, FALSE)</f>
        <v>79.900000000000006</v>
      </c>
      <c r="BM160" s="19">
        <f>VLOOKUP(A160,DEC2020_RESPONSERATE_COUNTY_TRA!$B$3:$BV$377,73, FALSE)</f>
        <v>79.900000000000006</v>
      </c>
      <c r="BN160" s="19">
        <f>VLOOKUP(A160,DEC2020_RESPONSERATE_COUNTY_TRA!$B$3:$BW$377,74, FALSE)</f>
        <v>79.900000000000006</v>
      </c>
      <c r="BO160" s="19">
        <f>VLOOKUP(A160,DEC2020_RESPONSERATE_COUNTY_TRA!$B$3:$BX$377,75, FALSE)</f>
        <v>80</v>
      </c>
      <c r="BP160" s="19">
        <f>VLOOKUP(A160,DEC2020_RESPONSERATE_COUNTY_TRA!$B$3:$BY$377,76, FALSE)</f>
        <v>80</v>
      </c>
      <c r="BQ160" s="19">
        <f>VLOOKUP(A160,DEC2020_RESPONSERATE_COUNTY_TRA!$B$3:$BZ$377,77, FALSE)</f>
        <v>80</v>
      </c>
      <c r="BR160" s="19">
        <f>VLOOKUP(A160,DEC2020_RESPONSERATE_COUNTY_TRA!$B$3:$CA$377,78, FALSE)</f>
        <v>80.099999999999994</v>
      </c>
      <c r="BS160" s="19">
        <f>VLOOKUP(A160,DEC2020_RESPONSERATE_COUNTY_TRA!$B$3:$CB$377,79, FALSE)</f>
        <v>80.2</v>
      </c>
      <c r="BT160" s="19">
        <f>VLOOKUP(A160,DEC2020_RESPONSERATE_COUNTY_TRA!$B$3:$CC$377,80, FALSE)</f>
        <v>80.2</v>
      </c>
      <c r="BU160" s="19">
        <f>VLOOKUP(A160,DEC2020_RESPONSERATE_COUNTY_TRA!$B$3:$CD$377,81, FALSE)</f>
        <v>80.3</v>
      </c>
      <c r="BV160" s="19">
        <f>VLOOKUP(A160,DEC2020_RESPONSERATE_COUNTY_TRA!$B$3:$CE$377,82, FALSE)</f>
        <v>80.3</v>
      </c>
      <c r="BW160" s="19">
        <f>VLOOKUP(A160,DEC2020_RESPONSERATE_COUNTY_TRA!$B$3:$CF$377,83, FALSE)</f>
        <v>80.400000000000006</v>
      </c>
      <c r="BX160" s="19">
        <f>VLOOKUP(A160,DEC2020_RESPONSERATE_COUNTY_TRA!$B$3:$CG$377,84, FALSE)</f>
        <v>80.400000000000006</v>
      </c>
      <c r="BY160" s="19">
        <f>VLOOKUP(A160,DEC2020_RESPONSERATE_COUNTY_TRA!$B$3:$CH$377,85, FALSE)</f>
        <v>80.5</v>
      </c>
      <c r="BZ160" s="19">
        <f>VLOOKUP(A160,DEC2020_RESPONSERATE_COUNTY_TRA!$B$3:$CI$377,85, FALSE)</f>
        <v>80.5</v>
      </c>
      <c r="CA160" s="19">
        <f>VLOOKUP(A160,DEC2020_RESPONSERATE_COUNTY_TRA!$B$3:$CJ$377,86, FALSE)</f>
        <v>80.5</v>
      </c>
      <c r="CB160" s="19">
        <f>VLOOKUP(A160,DEC2020_RESPONSERATE_COUNTY_TRA!$B$3:$CK$377,87, FALSE)</f>
        <v>80.599999999999994</v>
      </c>
      <c r="CC160" s="19">
        <f t="shared" si="6"/>
        <v>0</v>
      </c>
      <c r="CD160" s="41">
        <f t="shared" si="7"/>
        <v>6</v>
      </c>
    </row>
    <row r="161" spans="1:83" ht="28.8" x14ac:dyDescent="0.3">
      <c r="A161" s="5" t="s">
        <v>633</v>
      </c>
      <c r="B161" s="5">
        <v>30043962202</v>
      </c>
      <c r="C161" s="181" t="s">
        <v>858</v>
      </c>
      <c r="D161" s="190" t="s">
        <v>1312</v>
      </c>
      <c r="F161" s="94">
        <v>1853</v>
      </c>
      <c r="G161" s="102">
        <v>0.11917659804983749</v>
      </c>
      <c r="H161" s="204">
        <v>5.2360072220789269E-2</v>
      </c>
      <c r="I161" s="192">
        <v>48.2</v>
      </c>
      <c r="J161" s="47">
        <v>54.9</v>
      </c>
      <c r="K161" s="11">
        <f t="shared" si="8"/>
        <v>45.1</v>
      </c>
      <c r="L161">
        <f>VLOOKUP(A161,DEC2020_RESPONSERATE_COUNTY_TRA!$B$3:$I$376, 8, FALSE)</f>
        <v>13.8</v>
      </c>
      <c r="M161">
        <f>VLOOKUP(A161,DEC2020_RESPONSERATE_COUNTY_TRA!$B$3:$J$376, 9, FALSE)</f>
        <v>14.5</v>
      </c>
      <c r="N161">
        <f>VLOOKUP(A161,DEC2020_RESPONSERATE_COUNTY_TRA!$B$3:$K$376, 10, FALSE)</f>
        <v>16.2</v>
      </c>
      <c r="O161">
        <f>VLOOKUP(A161,DEC2020_RESPONSERATE_COUNTY_TRA!$B$3:$L$376, 11, FALSE)</f>
        <v>18.100000000000001</v>
      </c>
      <c r="P161">
        <f>VLOOKUP(A161,DEC2020_RESPONSERATE_COUNTY_TRA!$B$3:$M$376, 12, FALSE)</f>
        <v>20.399999999999999</v>
      </c>
      <c r="Q161" s="61">
        <f>VLOOKUP(A161,DEC2020_RESPONSERATE_COUNTY_TRA!$B$3:$N$376, 13, FALSE)</f>
        <v>20.7</v>
      </c>
      <c r="R161">
        <f>VLOOKUP(A161,DEC2020_RESPONSERATE_COUNTY_TRA!$B$3:$O$376, 14, FALSE)</f>
        <v>21.4</v>
      </c>
      <c r="S161">
        <f>VLOOKUP(A161,DEC2020_RESPONSERATE_COUNTY_TRA!$B$3:$P$376, 15, FALSE)</f>
        <v>22.1</v>
      </c>
      <c r="T161">
        <f>VLOOKUP(A161,DEC2020_RESPONSERATE_COUNTY_TRA!$B$3:$Q$376, 16, FALSE)</f>
        <v>22.4</v>
      </c>
      <c r="U161" s="61">
        <f>VLOOKUP(A161,DEC2020_RESPONSERATE_COUNTY_TRA!$B$3:$R$376, 17, FALSE)</f>
        <v>22.9</v>
      </c>
      <c r="V161" s="61">
        <f>VLOOKUP(A161,DEC2020_RESPONSERATE_COUNTY_TRA!$B$3:$S$376, 18, FALSE)</f>
        <v>22.9</v>
      </c>
      <c r="W161" s="61">
        <f>VLOOKUP(A161,DEC2020_RESPONSERATE_COUNTY_TRA!$B$3:$T$376, 19, FALSE)</f>
        <v>23.3</v>
      </c>
      <c r="X161" s="61">
        <f>VLOOKUP(A161,DEC2020_RESPONSERATE_COUNTY_TRA!$B$3:$U$376, 20, FALSE)</f>
        <v>23.5</v>
      </c>
      <c r="Y161" s="61">
        <f>VLOOKUP(A161,DEC2020_RESPONSERATE_COUNTY_TRA!$B$3:$V$376, 21, FALSE)</f>
        <v>23.8</v>
      </c>
      <c r="Z161" s="61">
        <f>VLOOKUP(A161,DEC2020_RESPONSERATE_COUNTY_TRA!$B$3:$W$376, 22, FALSE)</f>
        <v>24.5</v>
      </c>
      <c r="AA161" s="61">
        <f>VLOOKUP(A161,DEC2020_RESPONSERATE_COUNTY_TRA!$B$3:$X$376, 23, FALSE)</f>
        <v>24.5</v>
      </c>
      <c r="AB161" s="61">
        <f>VLOOKUP(A161,DEC2020_RESPONSERATE_COUNTY_TRA!$B$3:$Y$376, 24, FALSE)</f>
        <v>24.7</v>
      </c>
      <c r="AC161" s="61">
        <f>VLOOKUP(A161,DEC2020_RESPONSERATE_COUNTY_TRA!$B$3:$Z$376, 25, FALSE)</f>
        <v>25.5</v>
      </c>
      <c r="AD161" s="61">
        <f>VLOOKUP(A161,DEC2020_RESPONSERATE_COUNTY_TRA!$B$3:$AC$376, 26, FALSE)</f>
        <v>25.6</v>
      </c>
      <c r="AE161" s="188">
        <f>VLOOKUP(A161,DEC2020_RESPONSERATE_COUNTY_TRA!$B$3:$AD$376, 27, FALSE)</f>
        <v>25.7</v>
      </c>
      <c r="AF161" s="188">
        <f>VLOOKUP(A161,DEC2020_RESPONSERATE_COUNTY_TRA!$B$3:$AE$376, 28, FALSE)</f>
        <v>26.5</v>
      </c>
      <c r="AG161" s="188">
        <f>VLOOKUP(A161,DEC2020_RESPONSERATE_COUNTY_TRA!$B$3:$AF$376, 29, FALSE)</f>
        <v>27.7</v>
      </c>
      <c r="AH161" s="188">
        <f>VLOOKUP(A161,DEC2020_RESPONSERATE_COUNTY_TRA!$B$3:$AG$376, 30, FALSE)</f>
        <v>27.9</v>
      </c>
      <c r="AI161" s="188">
        <f>VLOOKUP(A161,DEC2020_RESPONSERATE_COUNTY_TRA!$B$3:$AF$376, 31, FALSE)</f>
        <v>28.1</v>
      </c>
      <c r="AJ161" s="188">
        <f>VLOOKUP(A161,DEC2020_RESPONSERATE_COUNTY_TRA!$B$3:$AG$376, 32, FALSE)</f>
        <v>28.3</v>
      </c>
      <c r="AK161" s="188">
        <f>VLOOKUP(A161,DEC2020_RESPONSERATE_COUNTY_TRA!$B$3:$CP$376, 33, FALSE)</f>
        <v>28.5</v>
      </c>
      <c r="AL161" s="188">
        <f>VLOOKUP(A161,DEC2020_RESPONSERATE_COUNTY_TRA!$B$3:$AR$376,43, FALSE)</f>
        <v>29.9</v>
      </c>
      <c r="AM161" s="188">
        <f>VLOOKUP(A161,DEC2020_RESPONSERATE_COUNTY_TRA!$B$3:$AS$376,44, FALSE)</f>
        <v>30</v>
      </c>
      <c r="AN161" s="188">
        <f>VLOOKUP(A161,DEC2020_RESPONSERATE_COUNTY_TRA!$B$3:$AW$376,48, FALSE)</f>
        <v>30.1</v>
      </c>
      <c r="AO161" s="188">
        <f>VLOOKUP(A161,DEC2020_RESPONSERATE_COUNTY_TRA!$B$3:$AX$376,49, FALSE)</f>
        <v>30.1</v>
      </c>
      <c r="AP161" s="188">
        <f>VLOOKUP(A161,DEC2020_RESPONSERATE_COUNTY_TRA!$B$3:$AY$376,49, FALSE)</f>
        <v>30.1</v>
      </c>
      <c r="AQ161" s="188">
        <f>VLOOKUP(A161,DEC2020_RESPONSERATE_COUNTY_TRA!$B$3:$AZ$376,50, FALSE)</f>
        <v>30.2</v>
      </c>
      <c r="AR161" s="188">
        <f>VLOOKUP(A161,DEC2020_RESPONSERATE_COUNTY_TRA!$B$3:$BA$376,51, FALSE)</f>
        <v>30.2</v>
      </c>
      <c r="AS161" s="188">
        <f>VLOOKUP(A161,DEC2020_RESPONSERATE_COUNTY_TRA!$B$3:$BB$376,53, FALSE)</f>
        <v>30.2</v>
      </c>
      <c r="AT161" s="188">
        <f>VLOOKUP(A161,DEC2020_RESPONSERATE_COUNTY_TRA!$B$3:$BC$376,54, FALSE)</f>
        <v>30.2</v>
      </c>
      <c r="AU161" s="188">
        <f>VLOOKUP(A161,DEC2020_RESPONSERATE_COUNTY_TRA!$B$3:$BD$376,55, FALSE)</f>
        <v>30.3</v>
      </c>
      <c r="AV161" s="188">
        <f>VLOOKUP(A161,DEC2020_RESPONSERATE_COUNTY_TRA!$B$3:$BE$376,56, FALSE)</f>
        <v>30.3</v>
      </c>
      <c r="AW161" s="188">
        <f>VLOOKUP(A161,DEC2020_RESPONSERATE_COUNTY_TRA!$B$3:$BF$376,57, FALSE)</f>
        <v>30.3</v>
      </c>
      <c r="AX161" s="188">
        <f>VLOOKUP(A161,DEC2020_RESPONSERATE_COUNTY_TRA!$B$3:$BG$376,58, FALSE)</f>
        <v>49.6</v>
      </c>
      <c r="AY161" s="188">
        <f>VLOOKUP(A161,DEC2020_RESPONSERATE_COUNTY_TRA!$B$3:$BH$376,59, FALSE)</f>
        <v>49.7</v>
      </c>
      <c r="AZ161" s="188">
        <f>VLOOKUP(A161,DEC2020_RESPONSERATE_COUNTY_TRA!$B$3:$BI$376,60, FALSE)</f>
        <v>49.8</v>
      </c>
      <c r="BA161" s="188">
        <f>VLOOKUP(A161,DEC2020_RESPONSERATE_COUNTY_TRA!$B$3:$BJ$376,61, FALSE)</f>
        <v>49.8</v>
      </c>
      <c r="BB161" s="188">
        <f>VLOOKUP(A161,DEC2020_RESPONSERATE_COUNTY_TRA!$B$3:$BK$376,62, FALSE)</f>
        <v>50</v>
      </c>
      <c r="BC161" s="188">
        <f>VLOOKUP(A161,DEC2020_RESPONSERATE_COUNTY_TRA!$B$3:$BL$376,63, FALSE)</f>
        <v>50.1</v>
      </c>
      <c r="BD161" s="188">
        <f>VLOOKUP(A161,DEC2020_RESPONSERATE_COUNTY_TRA!$B$3:$BM$376,64, FALSE)</f>
        <v>50.1</v>
      </c>
      <c r="BE161" s="188">
        <f>VLOOKUP(A161,DEC2020_RESPONSERATE_COUNTY_TRA!$B$3:$BN$376,65, FALSE)</f>
        <v>50.1</v>
      </c>
      <c r="BF161" s="188">
        <f>VLOOKUP(A161,DEC2020_RESPONSERATE_COUNTY_TRA!$B$3:$BO$376,66, FALSE)</f>
        <v>50.2</v>
      </c>
      <c r="BG161" s="188">
        <f>VLOOKUP(A161,DEC2020_RESPONSERATE_COUNTY_TRA!$B$3:$BP$376,67, FALSE)</f>
        <v>50.3</v>
      </c>
      <c r="BH161" s="188">
        <f>VLOOKUP(A161,DEC2020_RESPONSERATE_COUNTY_TRA!$B$3:$BQ$376,68, FALSE)</f>
        <v>50.4</v>
      </c>
      <c r="BI161" s="188">
        <f>VLOOKUP(A161,DEC2020_RESPONSERATE_COUNTY_TRA!$B$3:$BR$376,69, FALSE)</f>
        <v>50.4</v>
      </c>
      <c r="BJ161" s="188">
        <f>VLOOKUP(A161,DEC2020_RESPONSERATE_COUNTY_TRA!$B$3:$BS$376,70, FALSE)</f>
        <v>50.4</v>
      </c>
      <c r="BK161" s="188">
        <f>VLOOKUP(A161,DEC2020_RESPONSERATE_COUNTY_TRA!$B$3:$BT$376,71, FALSE)</f>
        <v>50.4</v>
      </c>
      <c r="BL161" s="188">
        <f>VLOOKUP(A161,DEC2020_RESPONSERATE_COUNTY_TRA!$B$3:$BU$377,72, FALSE)</f>
        <v>50.4</v>
      </c>
      <c r="BM161" s="188">
        <f>VLOOKUP(A161,DEC2020_RESPONSERATE_COUNTY_TRA!$B$3:$BV$377,73, FALSE)</f>
        <v>50.4</v>
      </c>
      <c r="BN161" s="188">
        <f>VLOOKUP(A161,DEC2020_RESPONSERATE_COUNTY_TRA!$B$3:$BW$377,74, FALSE)</f>
        <v>50.4</v>
      </c>
      <c r="BO161" s="188">
        <f>VLOOKUP(A161,DEC2020_RESPONSERATE_COUNTY_TRA!$B$3:$BX$377,75, FALSE)</f>
        <v>50.5</v>
      </c>
      <c r="BP161" s="188">
        <f>VLOOKUP(A161,DEC2020_RESPONSERATE_COUNTY_TRA!$B$3:$BY$377,76, FALSE)</f>
        <v>50.5</v>
      </c>
      <c r="BQ161" s="188">
        <f>VLOOKUP(A161,DEC2020_RESPONSERATE_COUNTY_TRA!$B$3:$BZ$377,77, FALSE)</f>
        <v>50.6</v>
      </c>
      <c r="BR161" s="188">
        <f>VLOOKUP(A161,DEC2020_RESPONSERATE_COUNTY_TRA!$B$3:$CA$377,78, FALSE)</f>
        <v>50.7</v>
      </c>
      <c r="BS161" s="188">
        <f>VLOOKUP(A161,DEC2020_RESPONSERATE_COUNTY_TRA!$B$3:$CB$377,79, FALSE)</f>
        <v>50.8</v>
      </c>
      <c r="BT161" s="188">
        <f>VLOOKUP(A161,DEC2020_RESPONSERATE_COUNTY_TRA!$B$3:$CC$377,80, FALSE)</f>
        <v>50.8</v>
      </c>
      <c r="BU161" s="188">
        <f>VLOOKUP(A161,DEC2020_RESPONSERATE_COUNTY_TRA!$B$3:$CD$377,81, FALSE)</f>
        <v>51.1</v>
      </c>
      <c r="BV161" s="188">
        <f>VLOOKUP(A161,DEC2020_RESPONSERATE_COUNTY_TRA!$B$3:$CE$377,82, FALSE)</f>
        <v>51.4</v>
      </c>
      <c r="BW161" s="188">
        <f>VLOOKUP(A161,DEC2020_RESPONSERATE_COUNTY_TRA!$B$3:$CF$377,83, FALSE)</f>
        <v>51.4</v>
      </c>
      <c r="BX161" s="188">
        <f>VLOOKUP(A161,DEC2020_RESPONSERATE_COUNTY_TRA!$B$3:$CG$377,84, FALSE)</f>
        <v>51.5</v>
      </c>
      <c r="BY161" s="188">
        <f>VLOOKUP(A161,DEC2020_RESPONSERATE_COUNTY_TRA!$B$3:$CH$377,85, FALSE)</f>
        <v>51.6</v>
      </c>
      <c r="BZ161" s="188">
        <f>VLOOKUP(A161,DEC2020_RESPONSERATE_COUNTY_TRA!$B$3:$CI$377,85, FALSE)</f>
        <v>51.6</v>
      </c>
      <c r="CA161" s="188">
        <f>VLOOKUP(A161,DEC2020_RESPONSERATE_COUNTY_TRA!$B$3:$CJ$377,86, FALSE)</f>
        <v>51.7</v>
      </c>
      <c r="CB161" s="188">
        <f>VLOOKUP(A161,DEC2020_RESPONSERATE_COUNTY_TRA!$B$3:$CK$377,87, FALSE)</f>
        <v>51.8</v>
      </c>
      <c r="CC161" s="188">
        <f t="shared" si="6"/>
        <v>0.10000000000000142</v>
      </c>
      <c r="CD161" s="41">
        <f t="shared" si="7"/>
        <v>4</v>
      </c>
    </row>
    <row r="162" spans="1:83" ht="29.4" thickBot="1" x14ac:dyDescent="0.35">
      <c r="A162" s="25" t="s">
        <v>635</v>
      </c>
      <c r="B162" s="25">
        <v>30043962300</v>
      </c>
      <c r="C162" s="26" t="s">
        <v>859</v>
      </c>
      <c r="D162" s="26" t="s">
        <v>1313</v>
      </c>
      <c r="E162" s="26"/>
      <c r="F162" s="97">
        <v>1713</v>
      </c>
      <c r="G162" s="105">
        <v>6.852497096399536E-2</v>
      </c>
      <c r="H162" s="207">
        <v>3.2768978700163848E-2</v>
      </c>
      <c r="I162" s="195">
        <v>52.6</v>
      </c>
      <c r="J162" s="27">
        <v>11.7</v>
      </c>
      <c r="K162" s="27">
        <f t="shared" si="8"/>
        <v>88.3</v>
      </c>
      <c r="L162" s="28">
        <f>VLOOKUP(A162,DEC2020_RESPONSERATE_COUNTY_TRA!$B$3:$I$376, 8, FALSE)</f>
        <v>26</v>
      </c>
      <c r="M162" s="28">
        <f>VLOOKUP(A162,DEC2020_RESPONSERATE_COUNTY_TRA!$B$3:$J$376, 9, FALSE)</f>
        <v>26.4</v>
      </c>
      <c r="N162" s="28">
        <f>VLOOKUP(A162,DEC2020_RESPONSERATE_COUNTY_TRA!$B$3:$K$376, 10, FALSE)</f>
        <v>28.1</v>
      </c>
      <c r="O162" s="28">
        <f>VLOOKUP(A162,DEC2020_RESPONSERATE_COUNTY_TRA!$B$3:$L$376, 11, FALSE)</f>
        <v>30.4</v>
      </c>
      <c r="P162" s="28">
        <f>VLOOKUP(A162,DEC2020_RESPONSERATE_COUNTY_TRA!$B$3:$M$376, 12, FALSE)</f>
        <v>32.799999999999997</v>
      </c>
      <c r="Q162" s="28">
        <f>VLOOKUP(A162,DEC2020_RESPONSERATE_COUNTY_TRA!$B$3:$N$376, 13, FALSE)</f>
        <v>33.1</v>
      </c>
      <c r="R162" s="28">
        <f>VLOOKUP(A162,DEC2020_RESPONSERATE_COUNTY_TRA!$B$3:$O$376, 14, FALSE)</f>
        <v>33.4</v>
      </c>
      <c r="S162" s="28">
        <f>VLOOKUP(A162,DEC2020_RESPONSERATE_COUNTY_TRA!$B$3:$P$376, 15, FALSE)</f>
        <v>33.700000000000003</v>
      </c>
      <c r="T162" s="28">
        <f>VLOOKUP(A162,DEC2020_RESPONSERATE_COUNTY_TRA!$B$3:$Q$376, 16, FALSE)</f>
        <v>34.1</v>
      </c>
      <c r="U162" s="28">
        <f>VLOOKUP(A162,DEC2020_RESPONSERATE_COUNTY_TRA!$B$3:$R$376, 17, FALSE)</f>
        <v>34.700000000000003</v>
      </c>
      <c r="V162" s="28">
        <f>VLOOKUP(A162,DEC2020_RESPONSERATE_COUNTY_TRA!$B$3:$S$376, 18, FALSE)</f>
        <v>34.799999999999997</v>
      </c>
      <c r="W162" s="28">
        <f>VLOOKUP(A162,DEC2020_RESPONSERATE_COUNTY_TRA!$B$3:$T$376, 19, FALSE)</f>
        <v>35.1</v>
      </c>
      <c r="X162" s="28">
        <f>VLOOKUP(A162,DEC2020_RESPONSERATE_COUNTY_TRA!$B$3:$U$376, 20, FALSE)</f>
        <v>35.200000000000003</v>
      </c>
      <c r="Y162" s="28">
        <f>VLOOKUP(A162,DEC2020_RESPONSERATE_COUNTY_TRA!$B$3:$V$376, 21, FALSE)</f>
        <v>35.4</v>
      </c>
      <c r="Z162" s="28">
        <f>VLOOKUP(A162,DEC2020_RESPONSERATE_COUNTY_TRA!$B$3:$W$376, 22, FALSE)</f>
        <v>36</v>
      </c>
      <c r="AA162" s="28">
        <f>VLOOKUP(A162,DEC2020_RESPONSERATE_COUNTY_TRA!$B$3:$X$376, 23, FALSE)</f>
        <v>36.1</v>
      </c>
      <c r="AB162" s="28">
        <f>VLOOKUP(A162,DEC2020_RESPONSERATE_COUNTY_TRA!$B$3:$Y$376, 24, FALSE)</f>
        <v>36.1</v>
      </c>
      <c r="AC162" s="28">
        <f>VLOOKUP(A162,DEC2020_RESPONSERATE_COUNTY_TRA!$B$3:$Z$376, 25, FALSE)</f>
        <v>36.6</v>
      </c>
      <c r="AD162" s="28">
        <f>VLOOKUP(A162,DEC2020_RESPONSERATE_COUNTY_TRA!$B$3:$AC$376, 26, FALSE)</f>
        <v>36.799999999999997</v>
      </c>
      <c r="AE162" s="28">
        <f>VLOOKUP(A162,DEC2020_RESPONSERATE_COUNTY_TRA!$B$3:$AD$376, 27, FALSE)</f>
        <v>36.799999999999997</v>
      </c>
      <c r="AF162" s="28">
        <f>VLOOKUP(A162,DEC2020_RESPONSERATE_COUNTY_TRA!$B$3:$AE$376, 28, FALSE)</f>
        <v>37.200000000000003</v>
      </c>
      <c r="AG162" s="28">
        <f>VLOOKUP(A162,DEC2020_RESPONSERATE_COUNTY_TRA!$B$3:$AF$376, 29, FALSE)</f>
        <v>38.299999999999997</v>
      </c>
      <c r="AH162" s="28">
        <f>VLOOKUP(A162,DEC2020_RESPONSERATE_COUNTY_TRA!$B$3:$AG$376, 30, FALSE)</f>
        <v>38.4</v>
      </c>
      <c r="AI162" s="28">
        <f>VLOOKUP(A162,DEC2020_RESPONSERATE_COUNTY_TRA!$B$3:$AF$376, 31, FALSE)</f>
        <v>38.6</v>
      </c>
      <c r="AJ162" s="28">
        <f>VLOOKUP(A162,DEC2020_RESPONSERATE_COUNTY_TRA!$B$3:$AG$376, 32, FALSE)</f>
        <v>38.9</v>
      </c>
      <c r="AK162" s="28">
        <f>VLOOKUP(A162,DEC2020_RESPONSERATE_COUNTY_TRA!$B$3:$CP$376, 33, FALSE)</f>
        <v>39.299999999999997</v>
      </c>
      <c r="AL162" s="28">
        <f>VLOOKUP(A162,DEC2020_RESPONSERATE_COUNTY_TRA!$B$3:$AR$376,43, FALSE)</f>
        <v>41.6</v>
      </c>
      <c r="AM162" s="28">
        <f>VLOOKUP(A162,DEC2020_RESPONSERATE_COUNTY_TRA!$B$3:$AS$376,44, FALSE)</f>
        <v>41.8</v>
      </c>
      <c r="AN162" s="28">
        <f>VLOOKUP(A162,DEC2020_RESPONSERATE_COUNTY_TRA!$B$3:$AW$376,48, FALSE)</f>
        <v>42.1</v>
      </c>
      <c r="AO162" s="28">
        <f>VLOOKUP(A162,DEC2020_RESPONSERATE_COUNTY_TRA!$B$3:$AX$376,49, FALSE)</f>
        <v>42.2</v>
      </c>
      <c r="AP162" s="28">
        <f>VLOOKUP(A162,DEC2020_RESPONSERATE_COUNTY_TRA!$B$3:$AY$376,49, FALSE)</f>
        <v>42.2</v>
      </c>
      <c r="AQ162" s="28">
        <f>VLOOKUP(A162,DEC2020_RESPONSERATE_COUNTY_TRA!$B$3:$AZ$376,50, FALSE)</f>
        <v>42.3</v>
      </c>
      <c r="AR162" s="28">
        <f>VLOOKUP(A162,DEC2020_RESPONSERATE_COUNTY_TRA!$B$3:$BA$376,51, FALSE)</f>
        <v>42.3</v>
      </c>
      <c r="AS162" s="28">
        <f>VLOOKUP(A162,DEC2020_RESPONSERATE_COUNTY_TRA!$B$3:$BB$376,53, FALSE)</f>
        <v>42.4</v>
      </c>
      <c r="AT162" s="28">
        <f>VLOOKUP(A162,DEC2020_RESPONSERATE_COUNTY_TRA!$B$3:$BC$376,54, FALSE)</f>
        <v>42.6</v>
      </c>
      <c r="AU162" s="28">
        <f>VLOOKUP(A162,DEC2020_RESPONSERATE_COUNTY_TRA!$B$3:$BD$376,55, FALSE)</f>
        <v>42.6</v>
      </c>
      <c r="AV162" s="28">
        <f>VLOOKUP(A162,DEC2020_RESPONSERATE_COUNTY_TRA!$B$3:$BE$376,56, FALSE)</f>
        <v>42.6</v>
      </c>
      <c r="AW162" s="28">
        <f>VLOOKUP(A162,DEC2020_RESPONSERATE_COUNTY_TRA!$B$3:$BF$376,57, FALSE)</f>
        <v>42.7</v>
      </c>
      <c r="AX162" s="28">
        <f>VLOOKUP(A162,DEC2020_RESPONSERATE_COUNTY_TRA!$B$3:$BG$376,58, FALSE)</f>
        <v>46.3</v>
      </c>
      <c r="AY162" s="28">
        <f>VLOOKUP(A162,DEC2020_RESPONSERATE_COUNTY_TRA!$B$3:$BH$376,59, FALSE)</f>
        <v>46.4</v>
      </c>
      <c r="AZ162" s="28">
        <f>VLOOKUP(A162,DEC2020_RESPONSERATE_COUNTY_TRA!$B$3:$BI$376,60, FALSE)</f>
        <v>46.4</v>
      </c>
      <c r="BA162" s="28">
        <f>VLOOKUP(A162,DEC2020_RESPONSERATE_COUNTY_TRA!$B$3:$BJ$376,61, FALSE)</f>
        <v>46.6</v>
      </c>
      <c r="BB162" s="28">
        <f>VLOOKUP(A162,DEC2020_RESPONSERATE_COUNTY_TRA!$B$3:$BK$376,62, FALSE)</f>
        <v>46.6</v>
      </c>
      <c r="BC162" s="28">
        <f>VLOOKUP(A162,DEC2020_RESPONSERATE_COUNTY_TRA!$B$3:$BL$376,63, FALSE)</f>
        <v>46.9</v>
      </c>
      <c r="BD162" s="28">
        <f>VLOOKUP(A162,DEC2020_RESPONSERATE_COUNTY_TRA!$B$3:$BM$376,64, FALSE)</f>
        <v>46.9</v>
      </c>
      <c r="BE162" s="28">
        <f>VLOOKUP(A162,DEC2020_RESPONSERATE_COUNTY_TRA!$B$3:$BN$376,65, FALSE)</f>
        <v>46.9</v>
      </c>
      <c r="BF162" s="28">
        <f>VLOOKUP(A162,DEC2020_RESPONSERATE_COUNTY_TRA!$B$3:$BO$376,66, FALSE)</f>
        <v>46.9</v>
      </c>
      <c r="BG162" s="28">
        <f>VLOOKUP(A162,DEC2020_RESPONSERATE_COUNTY_TRA!$B$3:$BP$376,67, FALSE)</f>
        <v>47</v>
      </c>
      <c r="BH162" s="28">
        <f>VLOOKUP(A162,DEC2020_RESPONSERATE_COUNTY_TRA!$B$3:$BQ$376,68, FALSE)</f>
        <v>47.2</v>
      </c>
      <c r="BI162" s="28">
        <f>VLOOKUP(A162,DEC2020_RESPONSERATE_COUNTY_TRA!$B$3:$BR$376,69, FALSE)</f>
        <v>47.3</v>
      </c>
      <c r="BJ162" s="28">
        <f>VLOOKUP(A162,DEC2020_RESPONSERATE_COUNTY_TRA!$B$3:$BS$376,70, FALSE)</f>
        <v>47.4</v>
      </c>
      <c r="BK162" s="28">
        <f>VLOOKUP(A162,DEC2020_RESPONSERATE_COUNTY_TRA!$B$3:$BT$376,71, FALSE)</f>
        <v>47.4</v>
      </c>
      <c r="BL162" s="28">
        <f>VLOOKUP(A162,DEC2020_RESPONSERATE_COUNTY_TRA!$B$3:$BU$377,72, FALSE)</f>
        <v>47.6</v>
      </c>
      <c r="BM162" s="28">
        <f>VLOOKUP(A162,DEC2020_RESPONSERATE_COUNTY_TRA!$B$3:$BV$377,73, FALSE)</f>
        <v>47.6</v>
      </c>
      <c r="BN162" s="28">
        <f>VLOOKUP(A162,DEC2020_RESPONSERATE_COUNTY_TRA!$B$3:$BW$377,74, FALSE)</f>
        <v>47.6</v>
      </c>
      <c r="BO162" s="28">
        <f>VLOOKUP(A162,DEC2020_RESPONSERATE_COUNTY_TRA!$B$3:$BX$377,75, FALSE)</f>
        <v>47.6</v>
      </c>
      <c r="BP162" s="28">
        <f>VLOOKUP(A162,DEC2020_RESPONSERATE_COUNTY_TRA!$B$3:$BY$377,76, FALSE)</f>
        <v>47.8</v>
      </c>
      <c r="BQ162" s="28">
        <f>VLOOKUP(A162,DEC2020_RESPONSERATE_COUNTY_TRA!$B$3:$BZ$377,77, FALSE)</f>
        <v>48.4</v>
      </c>
      <c r="BR162" s="28">
        <f>VLOOKUP(A162,DEC2020_RESPONSERATE_COUNTY_TRA!$B$3:$CA$377,78, FALSE)</f>
        <v>48.7</v>
      </c>
      <c r="BS162" s="28">
        <f>VLOOKUP(A162,DEC2020_RESPONSERATE_COUNTY_TRA!$B$3:$CB$377,79, FALSE)</f>
        <v>48.8</v>
      </c>
      <c r="BT162" s="28">
        <f>VLOOKUP(A162,DEC2020_RESPONSERATE_COUNTY_TRA!$B$3:$CC$377,80, FALSE)</f>
        <v>48.9</v>
      </c>
      <c r="BU162" s="28">
        <f>VLOOKUP(A162,DEC2020_RESPONSERATE_COUNTY_TRA!$B$3:$CD$377,81, FALSE)</f>
        <v>49.3</v>
      </c>
      <c r="BV162" s="28">
        <f>VLOOKUP(A162,DEC2020_RESPONSERATE_COUNTY_TRA!$B$3:$CE$377,82, FALSE)</f>
        <v>49.8</v>
      </c>
      <c r="BW162" s="28">
        <f>VLOOKUP(A162,DEC2020_RESPONSERATE_COUNTY_TRA!$B$3:$CF$377,83, FALSE)</f>
        <v>49.9</v>
      </c>
      <c r="BX162" s="28">
        <f>VLOOKUP(A162,DEC2020_RESPONSERATE_COUNTY_TRA!$B$3:$CG$377,84, FALSE)</f>
        <v>50.1</v>
      </c>
      <c r="BY162" s="28">
        <f>VLOOKUP(A162,DEC2020_RESPONSERATE_COUNTY_TRA!$B$3:$CH$377,85, FALSE)</f>
        <v>50.1</v>
      </c>
      <c r="BZ162" s="28">
        <f>VLOOKUP(A162,DEC2020_RESPONSERATE_COUNTY_TRA!$B$3:$CI$377,85, FALSE)</f>
        <v>50.1</v>
      </c>
      <c r="CA162" s="28">
        <f>VLOOKUP(A162,DEC2020_RESPONSERATE_COUNTY_TRA!$B$3:$CJ$377,86, FALSE)</f>
        <v>50.3</v>
      </c>
      <c r="CB162" s="28">
        <f>VLOOKUP(A162,DEC2020_RESPONSERATE_COUNTY_TRA!$B$3:$CK$377,87, FALSE)</f>
        <v>50.3</v>
      </c>
      <c r="CC162" s="28">
        <f t="shared" si="6"/>
        <v>0.60000000000000142</v>
      </c>
      <c r="CD162" s="42">
        <f t="shared" si="7"/>
        <v>4</v>
      </c>
    </row>
    <row r="163" spans="1:83" ht="18" x14ac:dyDescent="0.35">
      <c r="A163" s="20" t="s">
        <v>47</v>
      </c>
      <c r="B163" s="5"/>
      <c r="C163" s="181" t="s">
        <v>1439</v>
      </c>
      <c r="F163" s="180">
        <v>1373</v>
      </c>
      <c r="G163" s="199">
        <v>0.17664670658682635</v>
      </c>
      <c r="I163" s="192">
        <v>52.2</v>
      </c>
      <c r="J163" s="91" t="s">
        <v>835</v>
      </c>
      <c r="K163" s="91" t="s">
        <v>835</v>
      </c>
      <c r="L163">
        <f>VLOOKUP(A163,DEC2020_RESPONSERATE_COUNTY_TRA!$B$3:$I$376, 8, FALSE)</f>
        <v>8.6</v>
      </c>
      <c r="M163">
        <f>VLOOKUP(A163,DEC2020_RESPONSERATE_COUNTY_TRA!$B$3:$J$376, 9, FALSE)</f>
        <v>9.4</v>
      </c>
      <c r="N163">
        <f>VLOOKUP(A163,DEC2020_RESPONSERATE_COUNTY_TRA!$B$3:$K$376, 10, FALSE)</f>
        <v>11</v>
      </c>
      <c r="O163">
        <f>VLOOKUP(A163,DEC2020_RESPONSERATE_COUNTY_TRA!$B$3:$L$376, 11, FALSE)</f>
        <v>12.1</v>
      </c>
      <c r="P163">
        <f>VLOOKUP(A163,DEC2020_RESPONSERATE_COUNTY_TRA!$B$3:$M$376, 12, FALSE)</f>
        <v>14.2</v>
      </c>
      <c r="Q163" s="61">
        <f>VLOOKUP(A163,DEC2020_RESPONSERATE_COUNTY_TRA!$B$3:$N$376, 13, FALSE)</f>
        <v>14.7</v>
      </c>
      <c r="R163">
        <f>VLOOKUP(A163,DEC2020_RESPONSERATE_COUNTY_TRA!$B$3:$O$376, 14, FALSE)</f>
        <v>15.2</v>
      </c>
      <c r="S163">
        <f>VLOOKUP(A163,DEC2020_RESPONSERATE_COUNTY_TRA!$B$3:$P$376, 15, FALSE)</f>
        <v>15.4</v>
      </c>
      <c r="T163">
        <f>VLOOKUP(A163,DEC2020_RESPONSERATE_COUNTY_TRA!$B$3:$Q$376, 16, FALSE)</f>
        <v>15.7</v>
      </c>
      <c r="U163" s="61">
        <f>VLOOKUP(A163,DEC2020_RESPONSERATE_COUNTY_TRA!$B$3:$R$376, 17, FALSE)</f>
        <v>16.3</v>
      </c>
      <c r="V163" s="61">
        <f>VLOOKUP(A163,DEC2020_RESPONSERATE_COUNTY_TRA!$B$3:$S$376, 18, FALSE)</f>
        <v>16.600000000000001</v>
      </c>
      <c r="W163" s="61">
        <f>VLOOKUP(A163,DEC2020_RESPONSERATE_COUNTY_TRA!$B$3:$T$376, 19, FALSE)</f>
        <v>17.2</v>
      </c>
      <c r="X163" s="61">
        <f>VLOOKUP(A163,DEC2020_RESPONSERATE_COUNTY_TRA!$B$3:$U$376, 20, FALSE)</f>
        <v>17.5</v>
      </c>
      <c r="Y163" s="61">
        <f>VLOOKUP(A163,DEC2020_RESPONSERATE_COUNTY_TRA!$B$3:$V$376, 21, FALSE)</f>
        <v>17.8</v>
      </c>
      <c r="Z163" s="61">
        <f>VLOOKUP(A163,DEC2020_RESPONSERATE_COUNTY_TRA!$B$3:$W$376, 22, FALSE)</f>
        <v>19</v>
      </c>
      <c r="AA163" s="61">
        <f>VLOOKUP(A163,DEC2020_RESPONSERATE_COUNTY_TRA!$B$3:$X$376, 23, FALSE)</f>
        <v>19.100000000000001</v>
      </c>
      <c r="AB163" s="61">
        <f>VLOOKUP(A163,DEC2020_RESPONSERATE_COUNTY_TRA!$B$3:$Y$376, 24, FALSE)</f>
        <v>19.100000000000001</v>
      </c>
      <c r="AC163" s="61">
        <f>VLOOKUP(A163,DEC2020_RESPONSERATE_COUNTY_TRA!$B$3:$Z$376, 25, FALSE)</f>
        <v>19.899999999999999</v>
      </c>
      <c r="AD163" s="61">
        <f>VLOOKUP(A163,DEC2020_RESPONSERATE_COUNTY_TRA!$B$3:$AC$376, 26, FALSE)</f>
        <v>20</v>
      </c>
      <c r="AE163" s="188">
        <f>VLOOKUP(A163,DEC2020_RESPONSERATE_COUNTY_TRA!$B$3:$AD$376, 27, FALSE)</f>
        <v>20</v>
      </c>
      <c r="AF163" s="188">
        <f>VLOOKUP(A163,DEC2020_RESPONSERATE_COUNTY_TRA!$B$3:$AE$376, 28, FALSE)</f>
        <v>20.399999999999999</v>
      </c>
      <c r="AG163" s="188">
        <f>VLOOKUP(A163,DEC2020_RESPONSERATE_COUNTY_TRA!$B$3:$AF$376, 29, FALSE)</f>
        <v>21</v>
      </c>
      <c r="AH163" s="188">
        <f>VLOOKUP(A163,DEC2020_RESPONSERATE_COUNTY_TRA!$B$3:$AG$376, 30, FALSE)</f>
        <v>21.2</v>
      </c>
      <c r="AI163" s="188">
        <f>VLOOKUP(A163,DEC2020_RESPONSERATE_COUNTY_TRA!$B$3:$AF$376, 31, FALSE)</f>
        <v>21.3</v>
      </c>
      <c r="AJ163" s="188">
        <f>VLOOKUP(A163,DEC2020_RESPONSERATE_COUNTY_TRA!$B$3:$AG$376, 32, FALSE)</f>
        <v>21.3</v>
      </c>
      <c r="AK163" s="188">
        <f>VLOOKUP(A163,DEC2020_RESPONSERATE_COUNTY_TRA!$B$3:$CP$376, 33, FALSE)</f>
        <v>21.3</v>
      </c>
      <c r="AL163" s="188">
        <f>VLOOKUP(A163,DEC2020_RESPONSERATE_COUNTY_TRA!$B$3:$AR$376,43, FALSE)</f>
        <v>22.3</v>
      </c>
      <c r="AM163" s="188">
        <f>VLOOKUP(A163,DEC2020_RESPONSERATE_COUNTY_TRA!$B$3:$AS$376,44, FALSE)</f>
        <v>22.3</v>
      </c>
      <c r="AN163" s="188">
        <f>VLOOKUP(A163,DEC2020_RESPONSERATE_COUNTY_TRA!$B$3:$AW$376,48, FALSE)</f>
        <v>22.4</v>
      </c>
      <c r="AO163" s="188">
        <f>VLOOKUP(A163,DEC2020_RESPONSERATE_COUNTY_TRA!$B$3:$AX$376,49, FALSE)</f>
        <v>22.4</v>
      </c>
      <c r="AP163" s="188">
        <f>VLOOKUP(A163,DEC2020_RESPONSERATE_COUNTY_TRA!$B$3:$AY$376,49, FALSE)</f>
        <v>22.4</v>
      </c>
      <c r="AQ163" s="188">
        <f>VLOOKUP(A163,DEC2020_RESPONSERATE_COUNTY_TRA!$B$3:$AZ$376,50, FALSE)</f>
        <v>22.4</v>
      </c>
      <c r="AR163" s="188">
        <f>VLOOKUP(A163,DEC2020_RESPONSERATE_COUNTY_TRA!$B$3:$BA$376,51, FALSE)</f>
        <v>22.4</v>
      </c>
      <c r="AS163" s="188">
        <f>VLOOKUP(A163,DEC2020_RESPONSERATE_COUNTY_TRA!$B$3:$BB$376,53, FALSE)</f>
        <v>22.4</v>
      </c>
      <c r="AT163" s="188">
        <f>VLOOKUP(A163,DEC2020_RESPONSERATE_COUNTY_TRA!$B$3:$BC$376,54, FALSE)</f>
        <v>22.5</v>
      </c>
      <c r="AU163" s="188">
        <f>VLOOKUP(A163,DEC2020_RESPONSERATE_COUNTY_TRA!$B$3:$BD$376,55, FALSE)</f>
        <v>22.5</v>
      </c>
      <c r="AV163" s="188">
        <f>VLOOKUP(A163,DEC2020_RESPONSERATE_COUNTY_TRA!$B$3:$BE$376,56, FALSE)</f>
        <v>22.5</v>
      </c>
      <c r="AW163" s="188">
        <f>VLOOKUP(A163,DEC2020_RESPONSERATE_COUNTY_TRA!$B$3:$BF$376,57, FALSE)</f>
        <v>22.6</v>
      </c>
      <c r="AX163" s="188">
        <f>VLOOKUP(A163,DEC2020_RESPONSERATE_COUNTY_TRA!$B$3:$BG$376,58, FALSE)</f>
        <v>37.700000000000003</v>
      </c>
      <c r="AY163" s="188">
        <f>VLOOKUP(A163,DEC2020_RESPONSERATE_COUNTY_TRA!$B$3:$BH$376,59, FALSE)</f>
        <v>37.700000000000003</v>
      </c>
      <c r="AZ163" s="188">
        <f>VLOOKUP(A163,DEC2020_RESPONSERATE_COUNTY_TRA!$B$3:$BI$376,60, FALSE)</f>
        <v>37.9</v>
      </c>
      <c r="BA163" s="188">
        <f>VLOOKUP(A163,DEC2020_RESPONSERATE_COUNTY_TRA!$B$3:$BJ$376,61, FALSE)</f>
        <v>38</v>
      </c>
      <c r="BB163" s="188">
        <f>VLOOKUP(A163,DEC2020_RESPONSERATE_COUNTY_TRA!$B$3:$BK$376,62, FALSE)</f>
        <v>38</v>
      </c>
      <c r="BC163" s="188">
        <f>VLOOKUP(A163,DEC2020_RESPONSERATE_COUNTY_TRA!$B$3:$BL$376,63, FALSE)</f>
        <v>38</v>
      </c>
      <c r="BD163" s="188">
        <f>VLOOKUP(A163,DEC2020_RESPONSERATE_COUNTY_TRA!$B$3:$BM$376,64, FALSE)</f>
        <v>38.1</v>
      </c>
      <c r="BE163" s="188">
        <f>VLOOKUP(A163,DEC2020_RESPONSERATE_COUNTY_TRA!$B$3:$BN$376,65, FALSE)</f>
        <v>38.1</v>
      </c>
      <c r="BF163" s="188">
        <f>VLOOKUP(A163,DEC2020_RESPONSERATE_COUNTY_TRA!$B$3:$BO$376,66, FALSE)</f>
        <v>38.200000000000003</v>
      </c>
      <c r="BG163" s="188">
        <f>VLOOKUP(A163,DEC2020_RESPONSERATE_COUNTY_TRA!$B$3:$BP$376,67, FALSE)</f>
        <v>38.200000000000003</v>
      </c>
      <c r="BH163" s="188">
        <f>VLOOKUP(A163,DEC2020_RESPONSERATE_COUNTY_TRA!$B$3:$BQ$376,68, FALSE)</f>
        <v>38.200000000000003</v>
      </c>
      <c r="BI163" s="188">
        <f>VLOOKUP(A163,DEC2020_RESPONSERATE_COUNTY_TRA!$B$3:$BR$376,69, FALSE)</f>
        <v>38.299999999999997</v>
      </c>
      <c r="BJ163" s="188">
        <f>VLOOKUP(A163,DEC2020_RESPONSERATE_COUNTY_TRA!$B$3:$BS$376,70, FALSE)</f>
        <v>38.299999999999997</v>
      </c>
      <c r="BK163" s="188">
        <f>VLOOKUP(A163,DEC2020_RESPONSERATE_COUNTY_TRA!$B$3:$BT$376,71, FALSE)</f>
        <v>38.299999999999997</v>
      </c>
      <c r="BL163" s="188">
        <f>VLOOKUP(A163,DEC2020_RESPONSERATE_COUNTY_TRA!$B$3:$BU$377,72, FALSE)</f>
        <v>38.4</v>
      </c>
      <c r="BM163" s="188">
        <f>VLOOKUP(A163,DEC2020_RESPONSERATE_COUNTY_TRA!$B$3:$BV$377,73, FALSE)</f>
        <v>38.4</v>
      </c>
      <c r="BN163" s="188">
        <f>VLOOKUP(A163,DEC2020_RESPONSERATE_COUNTY_TRA!$B$3:$BW$377,74, FALSE)</f>
        <v>38.5</v>
      </c>
      <c r="BO163" s="188">
        <f>VLOOKUP(A163,DEC2020_RESPONSERATE_COUNTY_TRA!$B$3:$BX$377,75, FALSE)</f>
        <v>38.700000000000003</v>
      </c>
      <c r="BP163" s="188">
        <f>VLOOKUP(A163,DEC2020_RESPONSERATE_COUNTY_TRA!$B$3:$BY$377,76, FALSE)</f>
        <v>38.700000000000003</v>
      </c>
      <c r="BQ163" s="188">
        <f>VLOOKUP(A163,DEC2020_RESPONSERATE_COUNTY_TRA!$B$3:$BZ$377,77, FALSE)</f>
        <v>38.700000000000003</v>
      </c>
      <c r="BR163" s="188">
        <f>VLOOKUP(A163,DEC2020_RESPONSERATE_COUNTY_TRA!$B$3:$CA$377,78, FALSE)</f>
        <v>38.700000000000003</v>
      </c>
      <c r="BS163" s="188">
        <f>VLOOKUP(A163,DEC2020_RESPONSERATE_COUNTY_TRA!$B$3:$CB$377,79, FALSE)</f>
        <v>38.700000000000003</v>
      </c>
      <c r="BT163" s="188">
        <f>VLOOKUP(A163,DEC2020_RESPONSERATE_COUNTY_TRA!$B$3:$CC$377,80, FALSE)</f>
        <v>38.700000000000003</v>
      </c>
      <c r="BU163" s="188">
        <f>VLOOKUP(A163,DEC2020_RESPONSERATE_COUNTY_TRA!$B$3:$CD$377,81, FALSE)</f>
        <v>38.9</v>
      </c>
      <c r="BV163" s="188">
        <f>VLOOKUP(A163,DEC2020_RESPONSERATE_COUNTY_TRA!$B$3:$CE$377,82, FALSE)</f>
        <v>38.9</v>
      </c>
      <c r="BW163" s="188">
        <f>VLOOKUP(A163,DEC2020_RESPONSERATE_COUNTY_TRA!$B$3:$CF$377,83, FALSE)</f>
        <v>39</v>
      </c>
      <c r="BX163" s="188">
        <f>VLOOKUP(A163,DEC2020_RESPONSERATE_COUNTY_TRA!$B$3:$CG$377,84, FALSE)</f>
        <v>39.1</v>
      </c>
      <c r="BY163" s="188">
        <f>VLOOKUP(A163,DEC2020_RESPONSERATE_COUNTY_TRA!$B$3:$CH$377,85, FALSE)</f>
        <v>39.1</v>
      </c>
      <c r="BZ163" s="188">
        <f>VLOOKUP(A163,DEC2020_RESPONSERATE_COUNTY_TRA!$B$3:$CI$377,85, FALSE)</f>
        <v>39.1</v>
      </c>
      <c r="CA163" s="188">
        <f>VLOOKUP(A163,DEC2020_RESPONSERATE_COUNTY_TRA!$B$3:$CJ$377,86, FALSE)</f>
        <v>39.4</v>
      </c>
      <c r="CB163" s="188">
        <f>VLOOKUP(A163,DEC2020_RESPONSERATE_COUNTY_TRA!$B$3:$CK$377,87, FALSE)</f>
        <v>39.4</v>
      </c>
      <c r="CC163" s="188">
        <f t="shared" si="6"/>
        <v>0</v>
      </c>
      <c r="CD163" s="41">
        <f t="shared" si="7"/>
        <v>2</v>
      </c>
    </row>
    <row r="164" spans="1:83" ht="43.8" thickBot="1" x14ac:dyDescent="0.35">
      <c r="A164" s="21" t="s">
        <v>637</v>
      </c>
      <c r="B164" s="21">
        <v>30045000100</v>
      </c>
      <c r="C164" s="22" t="s">
        <v>842</v>
      </c>
      <c r="D164" s="22" t="s">
        <v>1314</v>
      </c>
      <c r="E164" s="22"/>
      <c r="F164" s="96">
        <v>1373</v>
      </c>
      <c r="G164" s="104">
        <v>0.27919161676646709</v>
      </c>
      <c r="H164" s="206">
        <v>3.0753459764223477E-2</v>
      </c>
      <c r="I164" s="194">
        <v>52.2</v>
      </c>
      <c r="J164" s="49">
        <v>67.2</v>
      </c>
      <c r="K164" s="23">
        <f t="shared" si="8"/>
        <v>32.799999999999997</v>
      </c>
      <c r="L164" s="24">
        <f>VLOOKUP(A164,DEC2020_RESPONSERATE_COUNTY_TRA!$B$3:$I$376, 8, FALSE)</f>
        <v>8.6</v>
      </c>
      <c r="M164" s="24">
        <f>VLOOKUP(A164,DEC2020_RESPONSERATE_COUNTY_TRA!$B$3:$J$376, 9, FALSE)</f>
        <v>9.4</v>
      </c>
      <c r="N164" s="24">
        <f>VLOOKUP(A164,DEC2020_RESPONSERATE_COUNTY_TRA!$B$3:$K$376, 10, FALSE)</f>
        <v>11</v>
      </c>
      <c r="O164" s="24">
        <f>VLOOKUP(A164,DEC2020_RESPONSERATE_COUNTY_TRA!$B$3:$L$376, 11, FALSE)</f>
        <v>12.1</v>
      </c>
      <c r="P164" s="24">
        <f>VLOOKUP(A164,DEC2020_RESPONSERATE_COUNTY_TRA!$B$3:$M$376, 12, FALSE)</f>
        <v>14.2</v>
      </c>
      <c r="Q164" s="24">
        <f>VLOOKUP(A164,DEC2020_RESPONSERATE_COUNTY_TRA!$B$3:$N$376, 13, FALSE)</f>
        <v>14.7</v>
      </c>
      <c r="R164" s="24">
        <f>VLOOKUP(A164,DEC2020_RESPONSERATE_COUNTY_TRA!$B$3:$O$376, 14, FALSE)</f>
        <v>15.2</v>
      </c>
      <c r="S164" s="24">
        <f>VLOOKUP(A164,DEC2020_RESPONSERATE_COUNTY_TRA!$B$3:$P$376, 15, FALSE)</f>
        <v>15.4</v>
      </c>
      <c r="T164" s="24">
        <f>VLOOKUP(A164,DEC2020_RESPONSERATE_COUNTY_TRA!$B$3:$Q$376, 16, FALSE)</f>
        <v>15.7</v>
      </c>
      <c r="U164" s="24">
        <f>VLOOKUP(A164,DEC2020_RESPONSERATE_COUNTY_TRA!$B$3:$R$376, 17, FALSE)</f>
        <v>16.3</v>
      </c>
      <c r="V164" s="24">
        <f>VLOOKUP(A164,DEC2020_RESPONSERATE_COUNTY_TRA!$B$3:$S$376, 18, FALSE)</f>
        <v>16.600000000000001</v>
      </c>
      <c r="W164" s="24">
        <f>VLOOKUP(A164,DEC2020_RESPONSERATE_COUNTY_TRA!$B$3:$T$376, 19, FALSE)</f>
        <v>17.2</v>
      </c>
      <c r="X164" s="24">
        <f>VLOOKUP(A164,DEC2020_RESPONSERATE_COUNTY_TRA!$B$3:$U$376, 20, FALSE)</f>
        <v>17.5</v>
      </c>
      <c r="Y164" s="24">
        <f>VLOOKUP(A164,DEC2020_RESPONSERATE_COUNTY_TRA!$B$3:$V$376, 21, FALSE)</f>
        <v>17.8</v>
      </c>
      <c r="Z164" s="24">
        <f>VLOOKUP(A164,DEC2020_RESPONSERATE_COUNTY_TRA!$B$3:$W$376, 22, FALSE)</f>
        <v>19</v>
      </c>
      <c r="AA164" s="24">
        <f>VLOOKUP(A164,DEC2020_RESPONSERATE_COUNTY_TRA!$B$3:$X$376, 23, FALSE)</f>
        <v>19.100000000000001</v>
      </c>
      <c r="AB164" s="24">
        <f>VLOOKUP(A164,DEC2020_RESPONSERATE_COUNTY_TRA!$B$3:$Y$376, 24, FALSE)</f>
        <v>19.100000000000001</v>
      </c>
      <c r="AC164" s="24">
        <f>VLOOKUP(A164,DEC2020_RESPONSERATE_COUNTY_TRA!$B$3:$Z$376, 25, FALSE)</f>
        <v>19.899999999999999</v>
      </c>
      <c r="AD164" s="24">
        <f>VLOOKUP(A164,DEC2020_RESPONSERATE_COUNTY_TRA!$B$3:$AC$376, 26, FALSE)</f>
        <v>20</v>
      </c>
      <c r="AE164" s="24">
        <f>VLOOKUP(A164,DEC2020_RESPONSERATE_COUNTY_TRA!$B$3:$AD$376, 27, FALSE)</f>
        <v>20</v>
      </c>
      <c r="AF164" s="24">
        <f>VLOOKUP(A164,DEC2020_RESPONSERATE_COUNTY_TRA!$B$3:$AE$376, 28, FALSE)</f>
        <v>20.399999999999999</v>
      </c>
      <c r="AG164" s="24">
        <f>VLOOKUP(A164,DEC2020_RESPONSERATE_COUNTY_TRA!$B$3:$AF$376, 29, FALSE)</f>
        <v>21</v>
      </c>
      <c r="AH164" s="24">
        <f>VLOOKUP(A164,DEC2020_RESPONSERATE_COUNTY_TRA!$B$3:$AG$376, 30, FALSE)</f>
        <v>21.2</v>
      </c>
      <c r="AI164" s="24">
        <f>VLOOKUP(A164,DEC2020_RESPONSERATE_COUNTY_TRA!$B$3:$AF$376, 31, FALSE)</f>
        <v>21.3</v>
      </c>
      <c r="AJ164" s="24">
        <f>VLOOKUP(A164,DEC2020_RESPONSERATE_COUNTY_TRA!$B$3:$AG$376, 32, FALSE)</f>
        <v>21.3</v>
      </c>
      <c r="AK164" s="24">
        <f>VLOOKUP(A164,DEC2020_RESPONSERATE_COUNTY_TRA!$B$3:$CP$376, 33, FALSE)</f>
        <v>21.3</v>
      </c>
      <c r="AL164" s="24">
        <f>VLOOKUP(A164,DEC2020_RESPONSERATE_COUNTY_TRA!$B$3:$AR$376,43, FALSE)</f>
        <v>22.3</v>
      </c>
      <c r="AM164" s="24">
        <f>VLOOKUP(A164,DEC2020_RESPONSERATE_COUNTY_TRA!$B$3:$AS$376,44, FALSE)</f>
        <v>22.3</v>
      </c>
      <c r="AN164" s="24">
        <f>VLOOKUP(A164,DEC2020_RESPONSERATE_COUNTY_TRA!$B$3:$AW$376,48, FALSE)</f>
        <v>22.4</v>
      </c>
      <c r="AO164" s="24">
        <f>VLOOKUP(A164,DEC2020_RESPONSERATE_COUNTY_TRA!$B$3:$AX$376,49, FALSE)</f>
        <v>22.4</v>
      </c>
      <c r="AP164" s="24">
        <f>VLOOKUP(A164,DEC2020_RESPONSERATE_COUNTY_TRA!$B$3:$AY$376,49, FALSE)</f>
        <v>22.4</v>
      </c>
      <c r="AQ164" s="24">
        <f>VLOOKUP(A164,DEC2020_RESPONSERATE_COUNTY_TRA!$B$3:$AZ$376,50, FALSE)</f>
        <v>22.4</v>
      </c>
      <c r="AR164" s="24">
        <f>VLOOKUP(A164,DEC2020_RESPONSERATE_COUNTY_TRA!$B$3:$BA$376,51, FALSE)</f>
        <v>22.4</v>
      </c>
      <c r="AS164" s="24">
        <f>VLOOKUP(A164,DEC2020_RESPONSERATE_COUNTY_TRA!$B$3:$BB$376,53, FALSE)</f>
        <v>22.4</v>
      </c>
      <c r="AT164" s="24">
        <f>VLOOKUP(A164,DEC2020_RESPONSERATE_COUNTY_TRA!$B$3:$BC$376,54, FALSE)</f>
        <v>22.5</v>
      </c>
      <c r="AU164" s="24">
        <f>VLOOKUP(A164,DEC2020_RESPONSERATE_COUNTY_TRA!$B$3:$BD$376,55, FALSE)</f>
        <v>22.5</v>
      </c>
      <c r="AV164" s="24">
        <f>VLOOKUP(A164,DEC2020_RESPONSERATE_COUNTY_TRA!$B$3:$BE$376,56, FALSE)</f>
        <v>22.5</v>
      </c>
      <c r="AW164" s="24">
        <f>VLOOKUP(A164,DEC2020_RESPONSERATE_COUNTY_TRA!$B$3:$BF$376,57, FALSE)</f>
        <v>22.6</v>
      </c>
      <c r="AX164" s="24">
        <f>VLOOKUP(A164,DEC2020_RESPONSERATE_COUNTY_TRA!$B$3:$BG$376,58, FALSE)</f>
        <v>37.700000000000003</v>
      </c>
      <c r="AY164" s="24">
        <f>VLOOKUP(A164,DEC2020_RESPONSERATE_COUNTY_TRA!$B$3:$BH$376,59, FALSE)</f>
        <v>37.700000000000003</v>
      </c>
      <c r="AZ164" s="24">
        <f>VLOOKUP(A164,DEC2020_RESPONSERATE_COUNTY_TRA!$B$3:$BI$376,60, FALSE)</f>
        <v>37.9</v>
      </c>
      <c r="BA164" s="24">
        <f>VLOOKUP(A164,DEC2020_RESPONSERATE_COUNTY_TRA!$B$3:$BJ$376,61, FALSE)</f>
        <v>38</v>
      </c>
      <c r="BB164" s="24">
        <f>VLOOKUP(A164,DEC2020_RESPONSERATE_COUNTY_TRA!$B$3:$BK$376,62, FALSE)</f>
        <v>38</v>
      </c>
      <c r="BC164" s="24">
        <f>VLOOKUP(A164,DEC2020_RESPONSERATE_COUNTY_TRA!$B$3:$BL$376,63, FALSE)</f>
        <v>38</v>
      </c>
      <c r="BD164" s="24">
        <f>VLOOKUP(A164,DEC2020_RESPONSERATE_COUNTY_TRA!$B$3:$BM$376,64, FALSE)</f>
        <v>38.1</v>
      </c>
      <c r="BE164" s="24">
        <f>VLOOKUP(A164,DEC2020_RESPONSERATE_COUNTY_TRA!$B$3:$BN$376,65, FALSE)</f>
        <v>38.1</v>
      </c>
      <c r="BF164" s="24">
        <f>VLOOKUP(A164,DEC2020_RESPONSERATE_COUNTY_TRA!$B$3:$BO$376,66, FALSE)</f>
        <v>38.200000000000003</v>
      </c>
      <c r="BG164" s="24">
        <f>VLOOKUP(A164,DEC2020_RESPONSERATE_COUNTY_TRA!$B$3:$BP$376,67, FALSE)</f>
        <v>38.200000000000003</v>
      </c>
      <c r="BH164" s="24">
        <f>VLOOKUP(A164,DEC2020_RESPONSERATE_COUNTY_TRA!$B$3:$BQ$376,68, FALSE)</f>
        <v>38.200000000000003</v>
      </c>
      <c r="BI164" s="24">
        <f>VLOOKUP(A164,DEC2020_RESPONSERATE_COUNTY_TRA!$B$3:$BR$376,69, FALSE)</f>
        <v>38.299999999999997</v>
      </c>
      <c r="BJ164" s="24">
        <f>VLOOKUP(A164,DEC2020_RESPONSERATE_COUNTY_TRA!$B$3:$BS$376,70, FALSE)</f>
        <v>38.299999999999997</v>
      </c>
      <c r="BK164" s="24">
        <f>VLOOKUP(A164,DEC2020_RESPONSERATE_COUNTY_TRA!$B$3:$BT$376,71, FALSE)</f>
        <v>38.299999999999997</v>
      </c>
      <c r="BL164" s="24">
        <f>VLOOKUP(A164,DEC2020_RESPONSERATE_COUNTY_TRA!$B$3:$BU$377,72, FALSE)</f>
        <v>38.4</v>
      </c>
      <c r="BM164" s="24">
        <f>VLOOKUP(A164,DEC2020_RESPONSERATE_COUNTY_TRA!$B$3:$BV$377,73, FALSE)</f>
        <v>38.4</v>
      </c>
      <c r="BN164" s="24">
        <f>VLOOKUP(A164,DEC2020_RESPONSERATE_COUNTY_TRA!$B$3:$BW$377,74, FALSE)</f>
        <v>38.5</v>
      </c>
      <c r="BO164" s="24">
        <f>VLOOKUP(A164,DEC2020_RESPONSERATE_COUNTY_TRA!$B$3:$BX$377,75, FALSE)</f>
        <v>38.700000000000003</v>
      </c>
      <c r="BP164" s="24">
        <f>VLOOKUP(A164,DEC2020_RESPONSERATE_COUNTY_TRA!$B$3:$BY$377,76, FALSE)</f>
        <v>38.700000000000003</v>
      </c>
      <c r="BQ164" s="24">
        <f>VLOOKUP(A164,DEC2020_RESPONSERATE_COUNTY_TRA!$B$3:$BZ$377,77, FALSE)</f>
        <v>38.700000000000003</v>
      </c>
      <c r="BR164" s="24">
        <f>VLOOKUP(A164,DEC2020_RESPONSERATE_COUNTY_TRA!$B$3:$CA$377,78, FALSE)</f>
        <v>38.700000000000003</v>
      </c>
      <c r="BS164" s="24">
        <f>VLOOKUP(A164,DEC2020_RESPONSERATE_COUNTY_TRA!$B$3:$CB$377,79, FALSE)</f>
        <v>38.700000000000003</v>
      </c>
      <c r="BT164" s="24">
        <f>VLOOKUP(A164,DEC2020_RESPONSERATE_COUNTY_TRA!$B$3:$CC$377,80, FALSE)</f>
        <v>38.700000000000003</v>
      </c>
      <c r="BU164" s="24">
        <f>VLOOKUP(A164,DEC2020_RESPONSERATE_COUNTY_TRA!$B$3:$CD$377,81, FALSE)</f>
        <v>38.9</v>
      </c>
      <c r="BV164" s="24">
        <f>VLOOKUP(A164,DEC2020_RESPONSERATE_COUNTY_TRA!$B$3:$CE$377,82, FALSE)</f>
        <v>38.9</v>
      </c>
      <c r="BW164" s="24">
        <f>VLOOKUP(A164,DEC2020_RESPONSERATE_COUNTY_TRA!$B$3:$CF$377,83, FALSE)</f>
        <v>39</v>
      </c>
      <c r="BX164" s="24">
        <f>VLOOKUP(A164,DEC2020_RESPONSERATE_COUNTY_TRA!$B$3:$CG$377,84, FALSE)</f>
        <v>39.1</v>
      </c>
      <c r="BY164" s="24">
        <f>VLOOKUP(A164,DEC2020_RESPONSERATE_COUNTY_TRA!$B$3:$CH$377,85, FALSE)</f>
        <v>39.1</v>
      </c>
      <c r="BZ164" s="24">
        <f>VLOOKUP(A164,DEC2020_RESPONSERATE_COUNTY_TRA!$B$3:$CI$377,85, FALSE)</f>
        <v>39.1</v>
      </c>
      <c r="CA164" s="24">
        <f>VLOOKUP(A164,DEC2020_RESPONSERATE_COUNTY_TRA!$B$3:$CJ$377,86, FALSE)</f>
        <v>39.4</v>
      </c>
      <c r="CB164" s="24">
        <f>VLOOKUP(A164,DEC2020_RESPONSERATE_COUNTY_TRA!$B$3:$CK$377,87, FALSE)</f>
        <v>39.4</v>
      </c>
      <c r="CC164" s="24">
        <f t="shared" si="6"/>
        <v>0</v>
      </c>
      <c r="CD164" s="42">
        <f t="shared" si="7"/>
        <v>2</v>
      </c>
    </row>
    <row r="165" spans="1:83" ht="18" x14ac:dyDescent="0.35">
      <c r="A165" s="20" t="s">
        <v>49</v>
      </c>
      <c r="B165" s="5"/>
      <c r="C165" s="181" t="s">
        <v>49</v>
      </c>
      <c r="F165" s="180">
        <v>16830</v>
      </c>
      <c r="G165" s="199">
        <v>0.24077646491439594</v>
      </c>
      <c r="I165" s="192">
        <v>42.3</v>
      </c>
      <c r="J165" s="91" t="s">
        <v>835</v>
      </c>
      <c r="K165" s="91" t="s">
        <v>835</v>
      </c>
      <c r="L165">
        <f>VLOOKUP(A165,DEC2020_RESPONSERATE_COUNTY_TRA!$B$3:$I$376, 8, FALSE)</f>
        <v>18.899999999999999</v>
      </c>
      <c r="M165">
        <f>VLOOKUP(A165,DEC2020_RESPONSERATE_COUNTY_TRA!$B$3:$J$376, 9, FALSE)</f>
        <v>19.8</v>
      </c>
      <c r="N165">
        <f>VLOOKUP(A165,DEC2020_RESPONSERATE_COUNTY_TRA!$B$3:$K$376, 10, FALSE)</f>
        <v>21.4</v>
      </c>
      <c r="O165">
        <f>VLOOKUP(A165,DEC2020_RESPONSERATE_COUNTY_TRA!$B$3:$L$376, 11, FALSE)</f>
        <v>23.1</v>
      </c>
      <c r="P165">
        <f>VLOOKUP(A165,DEC2020_RESPONSERATE_COUNTY_TRA!$B$3:$M$376, 12, FALSE)</f>
        <v>25.7</v>
      </c>
      <c r="Q165" s="61">
        <f>VLOOKUP(A165,DEC2020_RESPONSERATE_COUNTY_TRA!$B$3:$N$376, 13, FALSE)</f>
        <v>26.2</v>
      </c>
      <c r="R165">
        <f>VLOOKUP(A165,DEC2020_RESPONSERATE_COUNTY_TRA!$B$3:$O$376, 14, FALSE)</f>
        <v>26.6</v>
      </c>
      <c r="S165">
        <f>VLOOKUP(A165,DEC2020_RESPONSERATE_COUNTY_TRA!$B$3:$P$376, 15, FALSE)</f>
        <v>27</v>
      </c>
      <c r="T165">
        <f>VLOOKUP(A165,DEC2020_RESPONSERATE_COUNTY_TRA!$B$3:$Q$376, 16, FALSE)</f>
        <v>27.5</v>
      </c>
      <c r="U165" s="61">
        <f>VLOOKUP(A165,DEC2020_RESPONSERATE_COUNTY_TRA!$B$3:$R$376, 17, FALSE)</f>
        <v>28.3</v>
      </c>
      <c r="V165" s="61">
        <f>VLOOKUP(A165,DEC2020_RESPONSERATE_COUNTY_TRA!$B$3:$S$376, 18, FALSE)</f>
        <v>28.4</v>
      </c>
      <c r="W165" s="61">
        <f>VLOOKUP(A165,DEC2020_RESPONSERATE_COUNTY_TRA!$B$3:$T$376, 19, FALSE)</f>
        <v>28.7</v>
      </c>
      <c r="X165" s="61">
        <f>VLOOKUP(A165,DEC2020_RESPONSERATE_COUNTY_TRA!$B$3:$U$376, 20, FALSE)</f>
        <v>28.9</v>
      </c>
      <c r="Y165" s="61">
        <f>VLOOKUP(A165,DEC2020_RESPONSERATE_COUNTY_TRA!$B$3:$V$376, 21, FALSE)</f>
        <v>29.1</v>
      </c>
      <c r="Z165" s="61">
        <f>VLOOKUP(A165,DEC2020_RESPONSERATE_COUNTY_TRA!$B$3:$W$376, 22, FALSE)</f>
        <v>29.6</v>
      </c>
      <c r="AA165" s="61">
        <f>VLOOKUP(A165,DEC2020_RESPONSERATE_COUNTY_TRA!$B$3:$X$376, 23, FALSE)</f>
        <v>29.7</v>
      </c>
      <c r="AB165" s="61">
        <f>VLOOKUP(A165,DEC2020_RESPONSERATE_COUNTY_TRA!$B$3:$Y$376, 24, FALSE)</f>
        <v>29.8</v>
      </c>
      <c r="AC165" s="61">
        <f>VLOOKUP(A165,DEC2020_RESPONSERATE_COUNTY_TRA!$B$3:$Z$376, 25, FALSE)</f>
        <v>31.2</v>
      </c>
      <c r="AD165" s="61">
        <f>VLOOKUP(A165,DEC2020_RESPONSERATE_COUNTY_TRA!$B$3:$AC$376, 26, FALSE)</f>
        <v>31.3</v>
      </c>
      <c r="AE165" s="188">
        <f>VLOOKUP(A165,DEC2020_RESPONSERATE_COUNTY_TRA!$B$3:$AD$376, 27, FALSE)</f>
        <v>31.4</v>
      </c>
      <c r="AF165" s="188">
        <f>VLOOKUP(A165,DEC2020_RESPONSERATE_COUNTY_TRA!$B$3:$AE$376, 28, FALSE)</f>
        <v>31.7</v>
      </c>
      <c r="AG165" s="188">
        <f>VLOOKUP(A165,DEC2020_RESPONSERATE_COUNTY_TRA!$B$3:$AF$376, 29, FALSE)</f>
        <v>33.200000000000003</v>
      </c>
      <c r="AH165" s="188">
        <f>VLOOKUP(A165,DEC2020_RESPONSERATE_COUNTY_TRA!$B$3:$AG$376, 30, FALSE)</f>
        <v>33.4</v>
      </c>
      <c r="AI165" s="188">
        <f>VLOOKUP(A165,DEC2020_RESPONSERATE_COUNTY_TRA!$B$3:$AF$376, 31, FALSE)</f>
        <v>33.5</v>
      </c>
      <c r="AJ165" s="188">
        <f>VLOOKUP(A165,DEC2020_RESPONSERATE_COUNTY_TRA!$B$3:$AG$376, 32, FALSE)</f>
        <v>33.799999999999997</v>
      </c>
      <c r="AK165" s="188">
        <f>VLOOKUP(A165,DEC2020_RESPONSERATE_COUNTY_TRA!$B$3:$CP$376, 33, FALSE)</f>
        <v>34.200000000000003</v>
      </c>
      <c r="AL165" s="188">
        <f>VLOOKUP(A165,DEC2020_RESPONSERATE_COUNTY_TRA!$B$3:$AR$376,43, FALSE)</f>
        <v>36.299999999999997</v>
      </c>
      <c r="AM165" s="188">
        <f>VLOOKUP(A165,DEC2020_RESPONSERATE_COUNTY_TRA!$B$3:$AS$376,44, FALSE)</f>
        <v>36.299999999999997</v>
      </c>
      <c r="AN165" s="188">
        <f>VLOOKUP(A165,DEC2020_RESPONSERATE_COUNTY_TRA!$B$3:$AW$376,48, FALSE)</f>
        <v>36.6</v>
      </c>
      <c r="AO165" s="188">
        <f>VLOOKUP(A165,DEC2020_RESPONSERATE_COUNTY_TRA!$B$3:$AX$376,49, FALSE)</f>
        <v>36.6</v>
      </c>
      <c r="AP165" s="188">
        <f>VLOOKUP(A165,DEC2020_RESPONSERATE_COUNTY_TRA!$B$3:$AY$376,49, FALSE)</f>
        <v>36.6</v>
      </c>
      <c r="AQ165" s="188">
        <f>VLOOKUP(A165,DEC2020_RESPONSERATE_COUNTY_TRA!$B$3:$AZ$376,50, FALSE)</f>
        <v>36.700000000000003</v>
      </c>
      <c r="AR165" s="188">
        <f>VLOOKUP(A165,DEC2020_RESPONSERATE_COUNTY_TRA!$B$3:$BA$376,51, FALSE)</f>
        <v>36.700000000000003</v>
      </c>
      <c r="AS165" s="188">
        <f>VLOOKUP(A165,DEC2020_RESPONSERATE_COUNTY_TRA!$B$3:$BB$376,53, FALSE)</f>
        <v>36.799999999999997</v>
      </c>
      <c r="AT165" s="188">
        <f>VLOOKUP(A165,DEC2020_RESPONSERATE_COUNTY_TRA!$B$3:$BC$376,54, FALSE)</f>
        <v>36.799999999999997</v>
      </c>
      <c r="AU165" s="188">
        <f>VLOOKUP(A165,DEC2020_RESPONSERATE_COUNTY_TRA!$B$3:$BD$376,55, FALSE)</f>
        <v>36.799999999999997</v>
      </c>
      <c r="AV165" s="188">
        <f>VLOOKUP(A165,DEC2020_RESPONSERATE_COUNTY_TRA!$B$3:$BE$376,56, FALSE)</f>
        <v>36.9</v>
      </c>
      <c r="AW165" s="188">
        <f>VLOOKUP(A165,DEC2020_RESPONSERATE_COUNTY_TRA!$B$3:$BF$376,57, FALSE)</f>
        <v>36.9</v>
      </c>
      <c r="AX165" s="188">
        <f>VLOOKUP(A165,DEC2020_RESPONSERATE_COUNTY_TRA!$B$3:$BG$376,58, FALSE)</f>
        <v>38.5</v>
      </c>
      <c r="AY165" s="188">
        <f>VLOOKUP(A165,DEC2020_RESPONSERATE_COUNTY_TRA!$B$3:$BH$376,59, FALSE)</f>
        <v>38.700000000000003</v>
      </c>
      <c r="AZ165" s="188">
        <f>VLOOKUP(A165,DEC2020_RESPONSERATE_COUNTY_TRA!$B$3:$BI$376,60, FALSE)</f>
        <v>38.799999999999997</v>
      </c>
      <c r="BA165" s="188">
        <f>VLOOKUP(A165,DEC2020_RESPONSERATE_COUNTY_TRA!$B$3:$BJ$376,61, FALSE)</f>
        <v>38.9</v>
      </c>
      <c r="BB165" s="188">
        <f>VLOOKUP(A165,DEC2020_RESPONSERATE_COUNTY_TRA!$B$3:$BK$376,62, FALSE)</f>
        <v>38.9</v>
      </c>
      <c r="BC165" s="188">
        <f>VLOOKUP(A165,DEC2020_RESPONSERATE_COUNTY_TRA!$B$3:$BL$376,63, FALSE)</f>
        <v>39</v>
      </c>
      <c r="BD165" s="188">
        <f>VLOOKUP(A165,DEC2020_RESPONSERATE_COUNTY_TRA!$B$3:$BM$376,64, FALSE)</f>
        <v>39.200000000000003</v>
      </c>
      <c r="BE165" s="188">
        <f>VLOOKUP(A165,DEC2020_RESPONSERATE_COUNTY_TRA!$B$3:$BN$376,65, FALSE)</f>
        <v>39.299999999999997</v>
      </c>
      <c r="BF165" s="188">
        <f>VLOOKUP(A165,DEC2020_RESPONSERATE_COUNTY_TRA!$B$3:$BO$376,66, FALSE)</f>
        <v>39.299999999999997</v>
      </c>
      <c r="BG165" s="188">
        <f>VLOOKUP(A165,DEC2020_RESPONSERATE_COUNTY_TRA!$B$3:$BP$376,67, FALSE)</f>
        <v>39.4</v>
      </c>
      <c r="BH165" s="188">
        <f>VLOOKUP(A165,DEC2020_RESPONSERATE_COUNTY_TRA!$B$3:$BQ$376,68, FALSE)</f>
        <v>39.4</v>
      </c>
      <c r="BI165" s="188">
        <f>VLOOKUP(A165,DEC2020_RESPONSERATE_COUNTY_TRA!$B$3:$BR$376,69, FALSE)</f>
        <v>39.5</v>
      </c>
      <c r="BJ165" s="188">
        <f>VLOOKUP(A165,DEC2020_RESPONSERATE_COUNTY_TRA!$B$3:$BS$376,70, FALSE)</f>
        <v>39.5</v>
      </c>
      <c r="BK165" s="188">
        <f>VLOOKUP(A165,DEC2020_RESPONSERATE_COUNTY_TRA!$B$3:$BT$376,71, FALSE)</f>
        <v>39.6</v>
      </c>
      <c r="BL165" s="188">
        <f>VLOOKUP(A165,DEC2020_RESPONSERATE_COUNTY_TRA!$B$3:$BU$377,72, FALSE)</f>
        <v>39.700000000000003</v>
      </c>
      <c r="BM165" s="188">
        <f>VLOOKUP(A165,DEC2020_RESPONSERATE_COUNTY_TRA!$B$3:$BV$377,73, FALSE)</f>
        <v>39.700000000000003</v>
      </c>
      <c r="BN165" s="188">
        <f>VLOOKUP(A165,DEC2020_RESPONSERATE_COUNTY_TRA!$B$3:$BW$377,74, FALSE)</f>
        <v>39.700000000000003</v>
      </c>
      <c r="BO165" s="188">
        <f>VLOOKUP(A165,DEC2020_RESPONSERATE_COUNTY_TRA!$B$3:$BX$377,75, FALSE)</f>
        <v>39.799999999999997</v>
      </c>
      <c r="BP165" s="188">
        <f>VLOOKUP(A165,DEC2020_RESPONSERATE_COUNTY_TRA!$B$3:$BY$377,76, FALSE)</f>
        <v>39.9</v>
      </c>
      <c r="BQ165" s="188">
        <f>VLOOKUP(A165,DEC2020_RESPONSERATE_COUNTY_TRA!$B$3:$BZ$377,77, FALSE)</f>
        <v>39.9</v>
      </c>
      <c r="BR165" s="188">
        <f>VLOOKUP(A165,DEC2020_RESPONSERATE_COUNTY_TRA!$B$3:$CA$377,78, FALSE)</f>
        <v>39.9</v>
      </c>
      <c r="BS165" s="188">
        <f>VLOOKUP(A165,DEC2020_RESPONSERATE_COUNTY_TRA!$B$3:$CB$377,79, FALSE)</f>
        <v>40</v>
      </c>
      <c r="BT165" s="188">
        <f>VLOOKUP(A165,DEC2020_RESPONSERATE_COUNTY_TRA!$B$3:$CC$377,80, FALSE)</f>
        <v>40</v>
      </c>
      <c r="BU165" s="188">
        <f>VLOOKUP(A165,DEC2020_RESPONSERATE_COUNTY_TRA!$B$3:$CD$377,81, FALSE)</f>
        <v>40.1</v>
      </c>
      <c r="BV165" s="188">
        <f>VLOOKUP(A165,DEC2020_RESPONSERATE_COUNTY_TRA!$B$3:$CE$377,82, FALSE)</f>
        <v>40.200000000000003</v>
      </c>
      <c r="BW165" s="188">
        <f>VLOOKUP(A165,DEC2020_RESPONSERATE_COUNTY_TRA!$B$3:$CF$377,83, FALSE)</f>
        <v>40.299999999999997</v>
      </c>
      <c r="BX165" s="188">
        <f>VLOOKUP(A165,DEC2020_RESPONSERATE_COUNTY_TRA!$B$3:$CG$377,84, FALSE)</f>
        <v>40.299999999999997</v>
      </c>
      <c r="BY165" s="188">
        <f>VLOOKUP(A165,DEC2020_RESPONSERATE_COUNTY_TRA!$B$3:$CH$377,85, FALSE)</f>
        <v>40.299999999999997</v>
      </c>
      <c r="BZ165" s="188">
        <f>VLOOKUP(A165,DEC2020_RESPONSERATE_COUNTY_TRA!$B$3:$CI$377,85, FALSE)</f>
        <v>40.299999999999997</v>
      </c>
      <c r="CA165" s="188">
        <f>VLOOKUP(A165,DEC2020_RESPONSERATE_COUNTY_TRA!$B$3:$CJ$377,86, FALSE)</f>
        <v>40.4</v>
      </c>
      <c r="CB165" s="188">
        <f>VLOOKUP(A165,DEC2020_RESPONSERATE_COUNTY_TRA!$B$3:$CK$377,87, FALSE)</f>
        <v>40.5</v>
      </c>
      <c r="CC165" s="188">
        <f t="shared" si="6"/>
        <v>0</v>
      </c>
      <c r="CD165" s="41">
        <f t="shared" si="7"/>
        <v>3</v>
      </c>
    </row>
    <row r="166" spans="1:83" ht="28.8" x14ac:dyDescent="0.3">
      <c r="A166" s="16" t="s">
        <v>639</v>
      </c>
      <c r="B166" s="16">
        <v>30047000100</v>
      </c>
      <c r="C166" s="17" t="s">
        <v>1180</v>
      </c>
      <c r="D166" s="17" t="s">
        <v>1315</v>
      </c>
      <c r="E166" s="17"/>
      <c r="F166" s="95">
        <v>1264</v>
      </c>
      <c r="G166" s="103">
        <v>0.42536115569823435</v>
      </c>
      <c r="H166" s="205">
        <v>7.575757575757576E-2</v>
      </c>
      <c r="I166" s="193">
        <v>59.9</v>
      </c>
      <c r="J166" s="18">
        <v>36.9</v>
      </c>
      <c r="K166" s="18">
        <f t="shared" si="8"/>
        <v>63.1</v>
      </c>
      <c r="L166" s="19">
        <f>VLOOKUP(A166,DEC2020_RESPONSERATE_COUNTY_TRA!$B$3:$I$376, 8, FALSE)</f>
        <v>18.8</v>
      </c>
      <c r="M166" s="19">
        <f>VLOOKUP(A166,DEC2020_RESPONSERATE_COUNTY_TRA!$B$3:$J$376, 9, FALSE)</f>
        <v>19.2</v>
      </c>
      <c r="N166" s="19">
        <f>VLOOKUP(A166,DEC2020_RESPONSERATE_COUNTY_TRA!$B$3:$K$376, 10, FALSE)</f>
        <v>20.3</v>
      </c>
      <c r="O166" s="19">
        <f>VLOOKUP(A166,DEC2020_RESPONSERATE_COUNTY_TRA!$B$3:$L$376, 11, FALSE)</f>
        <v>21</v>
      </c>
      <c r="P166" s="19">
        <f>VLOOKUP(A166,DEC2020_RESPONSERATE_COUNTY_TRA!$B$3:$M$376, 12, FALSE)</f>
        <v>22.9</v>
      </c>
      <c r="Q166" s="19">
        <f>VLOOKUP(A166,DEC2020_RESPONSERATE_COUNTY_TRA!$B$3:$N$376, 13, FALSE)</f>
        <v>23.2</v>
      </c>
      <c r="R166" s="19">
        <f>VLOOKUP(A166,DEC2020_RESPONSERATE_COUNTY_TRA!$B$3:$O$376, 14, FALSE)</f>
        <v>23.5</v>
      </c>
      <c r="S166" s="19">
        <f>VLOOKUP(A166,DEC2020_RESPONSERATE_COUNTY_TRA!$B$3:$P$376, 15, FALSE)</f>
        <v>23.7</v>
      </c>
      <c r="T166" s="19">
        <f>VLOOKUP(A166,DEC2020_RESPONSERATE_COUNTY_TRA!$B$3:$Q$376, 16, FALSE)</f>
        <v>24.1</v>
      </c>
      <c r="U166" s="19">
        <f>VLOOKUP(A166,DEC2020_RESPONSERATE_COUNTY_TRA!$B$3:$R$376, 17, FALSE)</f>
        <v>24.7</v>
      </c>
      <c r="V166" s="19">
        <f>VLOOKUP(A166,DEC2020_RESPONSERATE_COUNTY_TRA!$B$3:$S$376, 18, FALSE)</f>
        <v>24.9</v>
      </c>
      <c r="W166" s="19">
        <f>VLOOKUP(A166,DEC2020_RESPONSERATE_COUNTY_TRA!$B$3:$T$376, 19, FALSE)</f>
        <v>25</v>
      </c>
      <c r="X166" s="19">
        <f>VLOOKUP(A166,DEC2020_RESPONSERATE_COUNTY_TRA!$B$3:$U$376, 20, FALSE)</f>
        <v>25.1</v>
      </c>
      <c r="Y166" s="19">
        <f>VLOOKUP(A166,DEC2020_RESPONSERATE_COUNTY_TRA!$B$3:$V$376, 21, FALSE)</f>
        <v>25.3</v>
      </c>
      <c r="Z166" s="19">
        <f>VLOOKUP(A166,DEC2020_RESPONSERATE_COUNTY_TRA!$B$3:$W$376, 22, FALSE)</f>
        <v>25.5</v>
      </c>
      <c r="AA166" s="19">
        <f>VLOOKUP(A166,DEC2020_RESPONSERATE_COUNTY_TRA!$B$3:$X$376, 23, FALSE)</f>
        <v>25.6</v>
      </c>
      <c r="AB166" s="19">
        <f>VLOOKUP(A166,DEC2020_RESPONSERATE_COUNTY_TRA!$B$3:$Y$376, 24, FALSE)</f>
        <v>25.7</v>
      </c>
      <c r="AC166" s="19">
        <f>VLOOKUP(A166,DEC2020_RESPONSERATE_COUNTY_TRA!$B$3:$Z$376, 25, FALSE)</f>
        <v>26.1</v>
      </c>
      <c r="AD166" s="19">
        <f>VLOOKUP(A166,DEC2020_RESPONSERATE_COUNTY_TRA!$B$3:$AC$376, 26, FALSE)</f>
        <v>26.1</v>
      </c>
      <c r="AE166" s="19">
        <f>VLOOKUP(A166,DEC2020_RESPONSERATE_COUNTY_TRA!$B$3:$AD$376, 27, FALSE)</f>
        <v>26.1</v>
      </c>
      <c r="AF166" s="19">
        <f>VLOOKUP(A166,DEC2020_RESPONSERATE_COUNTY_TRA!$B$3:$AE$376, 28, FALSE)</f>
        <v>26.4</v>
      </c>
      <c r="AG166" s="19">
        <f>VLOOKUP(A166,DEC2020_RESPONSERATE_COUNTY_TRA!$B$3:$AF$376, 29, FALSE)</f>
        <v>26.6</v>
      </c>
      <c r="AH166" s="19">
        <f>VLOOKUP(A166,DEC2020_RESPONSERATE_COUNTY_TRA!$B$3:$AG$376, 30, FALSE)</f>
        <v>26.6</v>
      </c>
      <c r="AI166" s="19">
        <f>VLOOKUP(A166,DEC2020_RESPONSERATE_COUNTY_TRA!$B$3:$AF$376, 31, FALSE)</f>
        <v>26.6</v>
      </c>
      <c r="AJ166" s="19">
        <f>VLOOKUP(A166,DEC2020_RESPONSERATE_COUNTY_TRA!$B$3:$AG$376, 32, FALSE)</f>
        <v>26.9</v>
      </c>
      <c r="AK166" s="19">
        <f>VLOOKUP(A166,DEC2020_RESPONSERATE_COUNTY_TRA!$B$3:$CP$376, 33, FALSE)</f>
        <v>27.3</v>
      </c>
      <c r="AL166" s="19">
        <f>VLOOKUP(A166,DEC2020_RESPONSERATE_COUNTY_TRA!$B$3:$AR$376,43, FALSE)</f>
        <v>28.8</v>
      </c>
      <c r="AM166" s="19">
        <f>VLOOKUP(A166,DEC2020_RESPONSERATE_COUNTY_TRA!$B$3:$AS$376,44, FALSE)</f>
        <v>28.8</v>
      </c>
      <c r="AN166" s="19">
        <f>VLOOKUP(A166,DEC2020_RESPONSERATE_COUNTY_TRA!$B$3:$AW$376,48, FALSE)</f>
        <v>28.9</v>
      </c>
      <c r="AO166" s="19">
        <f>VLOOKUP(A166,DEC2020_RESPONSERATE_COUNTY_TRA!$B$3:$AX$376,49, FALSE)</f>
        <v>28.9</v>
      </c>
      <c r="AP166" s="19">
        <f>VLOOKUP(A166,DEC2020_RESPONSERATE_COUNTY_TRA!$B$3:$AY$376,49, FALSE)</f>
        <v>28.9</v>
      </c>
      <c r="AQ166" s="19">
        <f>VLOOKUP(A166,DEC2020_RESPONSERATE_COUNTY_TRA!$B$3:$AZ$376,50, FALSE)</f>
        <v>28.9</v>
      </c>
      <c r="AR166" s="19">
        <f>VLOOKUP(A166,DEC2020_RESPONSERATE_COUNTY_TRA!$B$3:$BA$376,51, FALSE)</f>
        <v>29</v>
      </c>
      <c r="AS166" s="19">
        <f>VLOOKUP(A166,DEC2020_RESPONSERATE_COUNTY_TRA!$B$3:$BB$376,53, FALSE)</f>
        <v>29.2</v>
      </c>
      <c r="AT166" s="19">
        <f>VLOOKUP(A166,DEC2020_RESPONSERATE_COUNTY_TRA!$B$3:$BC$376,54, FALSE)</f>
        <v>29.2</v>
      </c>
      <c r="AU166" s="19">
        <f>VLOOKUP(A166,DEC2020_RESPONSERATE_COUNTY_TRA!$B$3:$BD$376,55, FALSE)</f>
        <v>29.3</v>
      </c>
      <c r="AV166" s="19">
        <f>VLOOKUP(A166,DEC2020_RESPONSERATE_COUNTY_TRA!$B$3:$BE$376,56, FALSE)</f>
        <v>29.4</v>
      </c>
      <c r="AW166" s="19">
        <f>VLOOKUP(A166,DEC2020_RESPONSERATE_COUNTY_TRA!$B$3:$BF$376,57, FALSE)</f>
        <v>29.4</v>
      </c>
      <c r="AX166" s="19">
        <f>VLOOKUP(A166,DEC2020_RESPONSERATE_COUNTY_TRA!$B$3:$BG$376,58, FALSE)</f>
        <v>31.1</v>
      </c>
      <c r="AY166" s="19">
        <f>VLOOKUP(A166,DEC2020_RESPONSERATE_COUNTY_TRA!$B$3:$BH$376,59, FALSE)</f>
        <v>31.1</v>
      </c>
      <c r="AZ166" s="19">
        <f>VLOOKUP(A166,DEC2020_RESPONSERATE_COUNTY_TRA!$B$3:$BI$376,60, FALSE)</f>
        <v>31.1</v>
      </c>
      <c r="BA166" s="19">
        <f>VLOOKUP(A166,DEC2020_RESPONSERATE_COUNTY_TRA!$B$3:$BJ$376,61, FALSE)</f>
        <v>31.1</v>
      </c>
      <c r="BB166" s="19">
        <f>VLOOKUP(A166,DEC2020_RESPONSERATE_COUNTY_TRA!$B$3:$BK$376,62, FALSE)</f>
        <v>31.1</v>
      </c>
      <c r="BC166" s="19">
        <f>VLOOKUP(A166,DEC2020_RESPONSERATE_COUNTY_TRA!$B$3:$BL$376,63, FALSE)</f>
        <v>31.2</v>
      </c>
      <c r="BD166" s="19">
        <f>VLOOKUP(A166,DEC2020_RESPONSERATE_COUNTY_TRA!$B$3:$BM$376,64, FALSE)</f>
        <v>31.2</v>
      </c>
      <c r="BE166" s="19">
        <f>VLOOKUP(A166,DEC2020_RESPONSERATE_COUNTY_TRA!$B$3:$BN$376,65, FALSE)</f>
        <v>31.2</v>
      </c>
      <c r="BF166" s="19">
        <f>VLOOKUP(A166,DEC2020_RESPONSERATE_COUNTY_TRA!$B$3:$BO$376,66, FALSE)</f>
        <v>31.2</v>
      </c>
      <c r="BG166" s="19">
        <f>VLOOKUP(A166,DEC2020_RESPONSERATE_COUNTY_TRA!$B$3:$BP$376,67, FALSE)</f>
        <v>31.2</v>
      </c>
      <c r="BH166" s="19">
        <f>VLOOKUP(A166,DEC2020_RESPONSERATE_COUNTY_TRA!$B$3:$BQ$376,68, FALSE)</f>
        <v>31.2</v>
      </c>
      <c r="BI166" s="19">
        <f>VLOOKUP(A166,DEC2020_RESPONSERATE_COUNTY_TRA!$B$3:$BR$376,69, FALSE)</f>
        <v>31.2</v>
      </c>
      <c r="BJ166" s="19">
        <f>VLOOKUP(A166,DEC2020_RESPONSERATE_COUNTY_TRA!$B$3:$BS$376,70, FALSE)</f>
        <v>31.2</v>
      </c>
      <c r="BK166" s="19">
        <f>VLOOKUP(A166,DEC2020_RESPONSERATE_COUNTY_TRA!$B$3:$BT$376,71, FALSE)</f>
        <v>31.2</v>
      </c>
      <c r="BL166" s="19">
        <f>VLOOKUP(A166,DEC2020_RESPONSERATE_COUNTY_TRA!$B$3:$BU$377,72, FALSE)</f>
        <v>31.2</v>
      </c>
      <c r="BM166" s="19">
        <f>VLOOKUP(A166,DEC2020_RESPONSERATE_COUNTY_TRA!$B$3:$BV$377,73, FALSE)</f>
        <v>31.2</v>
      </c>
      <c r="BN166" s="19">
        <f>VLOOKUP(A166,DEC2020_RESPONSERATE_COUNTY_TRA!$B$3:$BW$377,74, FALSE)</f>
        <v>31.2</v>
      </c>
      <c r="BO166" s="19">
        <f>VLOOKUP(A166,DEC2020_RESPONSERATE_COUNTY_TRA!$B$3:$BX$377,75, FALSE)</f>
        <v>31.2</v>
      </c>
      <c r="BP166" s="19">
        <f>VLOOKUP(A166,DEC2020_RESPONSERATE_COUNTY_TRA!$B$3:$BY$377,76, FALSE)</f>
        <v>31.2</v>
      </c>
      <c r="BQ166" s="19">
        <f>VLOOKUP(A166,DEC2020_RESPONSERATE_COUNTY_TRA!$B$3:$BZ$377,77, FALSE)</f>
        <v>31.2</v>
      </c>
      <c r="BR166" s="19">
        <f>VLOOKUP(A166,DEC2020_RESPONSERATE_COUNTY_TRA!$B$3:$CA$377,78, FALSE)</f>
        <v>31.2</v>
      </c>
      <c r="BS166" s="19">
        <f>VLOOKUP(A166,DEC2020_RESPONSERATE_COUNTY_TRA!$B$3:$CB$377,79, FALSE)</f>
        <v>31.2</v>
      </c>
      <c r="BT166" s="19">
        <f>VLOOKUP(A166,DEC2020_RESPONSERATE_COUNTY_TRA!$B$3:$CC$377,80, FALSE)</f>
        <v>31.2</v>
      </c>
      <c r="BU166" s="19">
        <f>VLOOKUP(A166,DEC2020_RESPONSERATE_COUNTY_TRA!$B$3:$CD$377,81, FALSE)</f>
        <v>31.3</v>
      </c>
      <c r="BV166" s="19">
        <f>VLOOKUP(A166,DEC2020_RESPONSERATE_COUNTY_TRA!$B$3:$CE$377,82, FALSE)</f>
        <v>31.4</v>
      </c>
      <c r="BW166" s="19">
        <f>VLOOKUP(A166,DEC2020_RESPONSERATE_COUNTY_TRA!$B$3:$CF$377,83, FALSE)</f>
        <v>31.5</v>
      </c>
      <c r="BX166" s="19">
        <f>VLOOKUP(A166,DEC2020_RESPONSERATE_COUNTY_TRA!$B$3:$CG$377,84, FALSE)</f>
        <v>31.5</v>
      </c>
      <c r="BY166" s="19">
        <f>VLOOKUP(A166,DEC2020_RESPONSERATE_COUNTY_TRA!$B$3:$CH$377,85, FALSE)</f>
        <v>31.5</v>
      </c>
      <c r="BZ166" s="19">
        <f>VLOOKUP(A166,DEC2020_RESPONSERATE_COUNTY_TRA!$B$3:$CI$377,85, FALSE)</f>
        <v>31.5</v>
      </c>
      <c r="CA166" s="19">
        <f>VLOOKUP(A166,DEC2020_RESPONSERATE_COUNTY_TRA!$B$3:$CJ$377,86, FALSE)</f>
        <v>31.6</v>
      </c>
      <c r="CB166" s="19">
        <f>VLOOKUP(A166,DEC2020_RESPONSERATE_COUNTY_TRA!$B$3:$CK$377,87, FALSE)</f>
        <v>31.6</v>
      </c>
      <c r="CC166" s="19">
        <f t="shared" si="6"/>
        <v>0</v>
      </c>
      <c r="CD166" s="41">
        <f t="shared" si="7"/>
        <v>2</v>
      </c>
    </row>
    <row r="167" spans="1:83" ht="43.2" x14ac:dyDescent="0.3">
      <c r="A167" s="5" t="s">
        <v>641</v>
      </c>
      <c r="B167" s="5">
        <v>30047000200</v>
      </c>
      <c r="C167" s="181" t="s">
        <v>1181</v>
      </c>
      <c r="D167" s="190" t="s">
        <v>1316</v>
      </c>
      <c r="F167" s="94">
        <v>1691</v>
      </c>
      <c r="G167" s="102">
        <v>0.49492537313432838</v>
      </c>
      <c r="H167" s="204">
        <v>2.8851702250432777E-3</v>
      </c>
      <c r="I167" s="192">
        <v>58.6</v>
      </c>
      <c r="J167" s="11">
        <v>46.3</v>
      </c>
      <c r="K167" s="11">
        <f t="shared" si="8"/>
        <v>53.7</v>
      </c>
      <c r="L167">
        <f>VLOOKUP(A167,DEC2020_RESPONSERATE_COUNTY_TRA!$B$3:$I$376, 8, FALSE)</f>
        <v>8.5</v>
      </c>
      <c r="M167">
        <f>VLOOKUP(A167,DEC2020_RESPONSERATE_COUNTY_TRA!$B$3:$J$376, 9, FALSE)</f>
        <v>9.1999999999999993</v>
      </c>
      <c r="N167">
        <f>VLOOKUP(A167,DEC2020_RESPONSERATE_COUNTY_TRA!$B$3:$K$376, 10, FALSE)</f>
        <v>10.1</v>
      </c>
      <c r="O167">
        <f>VLOOKUP(A167,DEC2020_RESPONSERATE_COUNTY_TRA!$B$3:$L$376, 11, FALSE)</f>
        <v>11.3</v>
      </c>
      <c r="P167">
        <f>VLOOKUP(A167,DEC2020_RESPONSERATE_COUNTY_TRA!$B$3:$M$376, 12, FALSE)</f>
        <v>13.4</v>
      </c>
      <c r="Q167" s="61">
        <f>VLOOKUP(A167,DEC2020_RESPONSERATE_COUNTY_TRA!$B$3:$N$376, 13, FALSE)</f>
        <v>13.7</v>
      </c>
      <c r="R167">
        <f>VLOOKUP(A167,DEC2020_RESPONSERATE_COUNTY_TRA!$B$3:$O$376, 14, FALSE)</f>
        <v>14</v>
      </c>
      <c r="S167">
        <f>VLOOKUP(A167,DEC2020_RESPONSERATE_COUNTY_TRA!$B$3:$P$376, 15, FALSE)</f>
        <v>14.2</v>
      </c>
      <c r="T167">
        <f>VLOOKUP(A167,DEC2020_RESPONSERATE_COUNTY_TRA!$B$3:$Q$376, 16, FALSE)</f>
        <v>14.6</v>
      </c>
      <c r="U167" s="61">
        <f>VLOOKUP(A167,DEC2020_RESPONSERATE_COUNTY_TRA!$B$3:$R$376, 17, FALSE)</f>
        <v>15.5</v>
      </c>
      <c r="V167" s="61">
        <f>VLOOKUP(A167,DEC2020_RESPONSERATE_COUNTY_TRA!$B$3:$S$376, 18, FALSE)</f>
        <v>15.5</v>
      </c>
      <c r="W167" s="61">
        <f>VLOOKUP(A167,DEC2020_RESPONSERATE_COUNTY_TRA!$B$3:$T$376, 19, FALSE)</f>
        <v>15.9</v>
      </c>
      <c r="X167" s="61">
        <f>VLOOKUP(A167,DEC2020_RESPONSERATE_COUNTY_TRA!$B$3:$U$376, 20, FALSE)</f>
        <v>16.2</v>
      </c>
      <c r="Y167" s="61">
        <f>VLOOKUP(A167,DEC2020_RESPONSERATE_COUNTY_TRA!$B$3:$V$376, 21, FALSE)</f>
        <v>16.5</v>
      </c>
      <c r="Z167" s="61">
        <f>VLOOKUP(A167,DEC2020_RESPONSERATE_COUNTY_TRA!$B$3:$W$376, 22, FALSE)</f>
        <v>16.7</v>
      </c>
      <c r="AA167" s="61">
        <f>VLOOKUP(A167,DEC2020_RESPONSERATE_COUNTY_TRA!$B$3:$X$376, 23, FALSE)</f>
        <v>16.8</v>
      </c>
      <c r="AB167" s="61">
        <f>VLOOKUP(A167,DEC2020_RESPONSERATE_COUNTY_TRA!$B$3:$Y$376, 24, FALSE)</f>
        <v>16.8</v>
      </c>
      <c r="AC167" s="61">
        <f>VLOOKUP(A167,DEC2020_RESPONSERATE_COUNTY_TRA!$B$3:$Z$376, 25, FALSE)</f>
        <v>17.5</v>
      </c>
      <c r="AD167" s="61">
        <f>VLOOKUP(A167,DEC2020_RESPONSERATE_COUNTY_TRA!$B$3:$AC$376, 26, FALSE)</f>
        <v>17.5</v>
      </c>
      <c r="AE167" s="188">
        <f>VLOOKUP(A167,DEC2020_RESPONSERATE_COUNTY_TRA!$B$3:$AD$376, 27, FALSE)</f>
        <v>17.600000000000001</v>
      </c>
      <c r="AF167" s="188">
        <f>VLOOKUP(A167,DEC2020_RESPONSERATE_COUNTY_TRA!$B$3:$AE$376, 28, FALSE)</f>
        <v>17.8</v>
      </c>
      <c r="AG167" s="188">
        <f>VLOOKUP(A167,DEC2020_RESPONSERATE_COUNTY_TRA!$B$3:$AF$376, 29, FALSE)</f>
        <v>19</v>
      </c>
      <c r="AH167" s="188">
        <f>VLOOKUP(A167,DEC2020_RESPONSERATE_COUNTY_TRA!$B$3:$AG$376, 30, FALSE)</f>
        <v>19.2</v>
      </c>
      <c r="AI167" s="188">
        <f>VLOOKUP(A167,DEC2020_RESPONSERATE_COUNTY_TRA!$B$3:$AF$376, 31, FALSE)</f>
        <v>19.3</v>
      </c>
      <c r="AJ167" s="188">
        <f>VLOOKUP(A167,DEC2020_RESPONSERATE_COUNTY_TRA!$B$3:$AG$376, 32, FALSE)</f>
        <v>19.600000000000001</v>
      </c>
      <c r="AK167" s="188">
        <f>VLOOKUP(A167,DEC2020_RESPONSERATE_COUNTY_TRA!$B$3:$CP$376, 33, FALSE)</f>
        <v>19.8</v>
      </c>
      <c r="AL167" s="188">
        <f>VLOOKUP(A167,DEC2020_RESPONSERATE_COUNTY_TRA!$B$3:$AR$376,43, FALSE)</f>
        <v>21.3</v>
      </c>
      <c r="AM167" s="188">
        <f>VLOOKUP(A167,DEC2020_RESPONSERATE_COUNTY_TRA!$B$3:$AS$376,44, FALSE)</f>
        <v>21.3</v>
      </c>
      <c r="AN167" s="188">
        <f>VLOOKUP(A167,DEC2020_RESPONSERATE_COUNTY_TRA!$B$3:$AW$376,48, FALSE)</f>
        <v>21.4</v>
      </c>
      <c r="AO167" s="188">
        <f>VLOOKUP(A167,DEC2020_RESPONSERATE_COUNTY_TRA!$B$3:$AX$376,49, FALSE)</f>
        <v>21.4</v>
      </c>
      <c r="AP167" s="188">
        <f>VLOOKUP(A167,DEC2020_RESPONSERATE_COUNTY_TRA!$B$3:$AY$376,49, FALSE)</f>
        <v>21.4</v>
      </c>
      <c r="AQ167" s="188">
        <f>VLOOKUP(A167,DEC2020_RESPONSERATE_COUNTY_TRA!$B$3:$AZ$376,50, FALSE)</f>
        <v>21.5</v>
      </c>
      <c r="AR167" s="188">
        <f>VLOOKUP(A167,DEC2020_RESPONSERATE_COUNTY_TRA!$B$3:$BA$376,51, FALSE)</f>
        <v>21.5</v>
      </c>
      <c r="AS167" s="188">
        <f>VLOOKUP(A167,DEC2020_RESPONSERATE_COUNTY_TRA!$B$3:$BB$376,53, FALSE)</f>
        <v>21.6</v>
      </c>
      <c r="AT167" s="188">
        <f>VLOOKUP(A167,DEC2020_RESPONSERATE_COUNTY_TRA!$B$3:$BC$376,54, FALSE)</f>
        <v>21.6</v>
      </c>
      <c r="AU167" s="188">
        <f>VLOOKUP(A167,DEC2020_RESPONSERATE_COUNTY_TRA!$B$3:$BD$376,55, FALSE)</f>
        <v>21.6</v>
      </c>
      <c r="AV167" s="188">
        <f>VLOOKUP(A167,DEC2020_RESPONSERATE_COUNTY_TRA!$B$3:$BE$376,56, FALSE)</f>
        <v>21.7</v>
      </c>
      <c r="AW167" s="188">
        <f>VLOOKUP(A167,DEC2020_RESPONSERATE_COUNTY_TRA!$B$3:$BF$376,57, FALSE)</f>
        <v>21.8</v>
      </c>
      <c r="AX167" s="188">
        <f>VLOOKUP(A167,DEC2020_RESPONSERATE_COUNTY_TRA!$B$3:$BG$376,58, FALSE)</f>
        <v>25.4</v>
      </c>
      <c r="AY167" s="188">
        <f>VLOOKUP(A167,DEC2020_RESPONSERATE_COUNTY_TRA!$B$3:$BH$376,59, FALSE)</f>
        <v>25.4</v>
      </c>
      <c r="AZ167" s="188">
        <f>VLOOKUP(A167,DEC2020_RESPONSERATE_COUNTY_TRA!$B$3:$BI$376,60, FALSE)</f>
        <v>25.6</v>
      </c>
      <c r="BA167" s="188">
        <f>VLOOKUP(A167,DEC2020_RESPONSERATE_COUNTY_TRA!$B$3:$BJ$376,61, FALSE)</f>
        <v>25.6</v>
      </c>
      <c r="BB167" s="188">
        <f>VLOOKUP(A167,DEC2020_RESPONSERATE_COUNTY_TRA!$B$3:$BK$376,62, FALSE)</f>
        <v>25.7</v>
      </c>
      <c r="BC167" s="188">
        <f>VLOOKUP(A167,DEC2020_RESPONSERATE_COUNTY_TRA!$B$3:$BL$376,63, FALSE)</f>
        <v>25.7</v>
      </c>
      <c r="BD167" s="188">
        <f>VLOOKUP(A167,DEC2020_RESPONSERATE_COUNTY_TRA!$B$3:$BM$376,64, FALSE)</f>
        <v>25.8</v>
      </c>
      <c r="BE167" s="188">
        <f>VLOOKUP(A167,DEC2020_RESPONSERATE_COUNTY_TRA!$B$3:$BN$376,65, FALSE)</f>
        <v>25.8</v>
      </c>
      <c r="BF167" s="188">
        <f>VLOOKUP(A167,DEC2020_RESPONSERATE_COUNTY_TRA!$B$3:$BO$376,66, FALSE)</f>
        <v>25.8</v>
      </c>
      <c r="BG167" s="188">
        <f>VLOOKUP(A167,DEC2020_RESPONSERATE_COUNTY_TRA!$B$3:$BP$376,67, FALSE)</f>
        <v>25.8</v>
      </c>
      <c r="BH167" s="188">
        <f>VLOOKUP(A167,DEC2020_RESPONSERATE_COUNTY_TRA!$B$3:$BQ$376,68, FALSE)</f>
        <v>25.8</v>
      </c>
      <c r="BI167" s="188">
        <f>VLOOKUP(A167,DEC2020_RESPONSERATE_COUNTY_TRA!$B$3:$BR$376,69, FALSE)</f>
        <v>25.9</v>
      </c>
      <c r="BJ167" s="188">
        <f>VLOOKUP(A167,DEC2020_RESPONSERATE_COUNTY_TRA!$B$3:$BS$376,70, FALSE)</f>
        <v>25.9</v>
      </c>
      <c r="BK167" s="188">
        <f>VLOOKUP(A167,DEC2020_RESPONSERATE_COUNTY_TRA!$B$3:$BT$376,71, FALSE)</f>
        <v>25.9</v>
      </c>
      <c r="BL167" s="188">
        <f>VLOOKUP(A167,DEC2020_RESPONSERATE_COUNTY_TRA!$B$3:$BU$377,72, FALSE)</f>
        <v>26.1</v>
      </c>
      <c r="BM167" s="188">
        <f>VLOOKUP(A167,DEC2020_RESPONSERATE_COUNTY_TRA!$B$3:$BV$377,73, FALSE)</f>
        <v>26.1</v>
      </c>
      <c r="BN167" s="188">
        <f>VLOOKUP(A167,DEC2020_RESPONSERATE_COUNTY_TRA!$B$3:$BW$377,74, FALSE)</f>
        <v>26.1</v>
      </c>
      <c r="BO167" s="188">
        <f>VLOOKUP(A167,DEC2020_RESPONSERATE_COUNTY_TRA!$B$3:$BX$377,75, FALSE)</f>
        <v>26.2</v>
      </c>
      <c r="BP167" s="188">
        <f>VLOOKUP(A167,DEC2020_RESPONSERATE_COUNTY_TRA!$B$3:$BY$377,76, FALSE)</f>
        <v>26.2</v>
      </c>
      <c r="BQ167" s="188">
        <f>VLOOKUP(A167,DEC2020_RESPONSERATE_COUNTY_TRA!$B$3:$BZ$377,77, FALSE)</f>
        <v>26.2</v>
      </c>
      <c r="BR167" s="188">
        <f>VLOOKUP(A167,DEC2020_RESPONSERATE_COUNTY_TRA!$B$3:$CA$377,78, FALSE)</f>
        <v>26.2</v>
      </c>
      <c r="BS167" s="188">
        <f>VLOOKUP(A167,DEC2020_RESPONSERATE_COUNTY_TRA!$B$3:$CB$377,79, FALSE)</f>
        <v>26.2</v>
      </c>
      <c r="BT167" s="188">
        <f>VLOOKUP(A167,DEC2020_RESPONSERATE_COUNTY_TRA!$B$3:$CC$377,80, FALSE)</f>
        <v>26.3</v>
      </c>
      <c r="BU167" s="188">
        <f>VLOOKUP(A167,DEC2020_RESPONSERATE_COUNTY_TRA!$B$3:$CD$377,81, FALSE)</f>
        <v>26.3</v>
      </c>
      <c r="BV167" s="188">
        <f>VLOOKUP(A167,DEC2020_RESPONSERATE_COUNTY_TRA!$B$3:$CE$377,82, FALSE)</f>
        <v>26.4</v>
      </c>
      <c r="BW167" s="188">
        <f>VLOOKUP(A167,DEC2020_RESPONSERATE_COUNTY_TRA!$B$3:$CF$377,83, FALSE)</f>
        <v>26.4</v>
      </c>
      <c r="BX167" s="188">
        <f>VLOOKUP(A167,DEC2020_RESPONSERATE_COUNTY_TRA!$B$3:$CG$377,84, FALSE)</f>
        <v>26.4</v>
      </c>
      <c r="BY167" s="188">
        <f>VLOOKUP(A167,DEC2020_RESPONSERATE_COUNTY_TRA!$B$3:$CH$377,85, FALSE)</f>
        <v>26.4</v>
      </c>
      <c r="BZ167" s="188">
        <f>VLOOKUP(A167,DEC2020_RESPONSERATE_COUNTY_TRA!$B$3:$CI$377,85, FALSE)</f>
        <v>26.4</v>
      </c>
      <c r="CA167" s="188">
        <f>VLOOKUP(A167,DEC2020_RESPONSERATE_COUNTY_TRA!$B$3:$CJ$377,86, FALSE)</f>
        <v>26.6</v>
      </c>
      <c r="CB167" s="188">
        <f>VLOOKUP(A167,DEC2020_RESPONSERATE_COUNTY_TRA!$B$3:$CK$377,87, FALSE)</f>
        <v>26.6</v>
      </c>
      <c r="CC167" s="188">
        <f t="shared" si="6"/>
        <v>0</v>
      </c>
      <c r="CD167" s="41">
        <f t="shared" si="7"/>
        <v>2</v>
      </c>
      <c r="CE167" s="45" t="s">
        <v>836</v>
      </c>
    </row>
    <row r="168" spans="1:83" ht="28.8" x14ac:dyDescent="0.3">
      <c r="A168" s="16" t="s">
        <v>643</v>
      </c>
      <c r="B168" s="16">
        <v>30047940304</v>
      </c>
      <c r="C168" s="17" t="s">
        <v>1183</v>
      </c>
      <c r="D168" s="17" t="s">
        <v>1317</v>
      </c>
      <c r="E168" s="17"/>
      <c r="F168" s="95" t="s">
        <v>1101</v>
      </c>
      <c r="G168" s="103" t="s">
        <v>1101</v>
      </c>
      <c r="H168" s="208" t="s">
        <v>1101</v>
      </c>
      <c r="I168" s="103" t="s">
        <v>1101</v>
      </c>
      <c r="J168" s="18">
        <v>6</v>
      </c>
      <c r="K168" s="18">
        <v>94</v>
      </c>
      <c r="L168" s="19">
        <f>VLOOKUP(A168,DEC2020_RESPONSERATE_COUNTY_TRA!$B$3:$I$376, 8, FALSE)</f>
        <v>10.6</v>
      </c>
      <c r="M168" s="19">
        <f>VLOOKUP(A168,DEC2020_RESPONSERATE_COUNTY_TRA!$B$3:$J$376, 9, FALSE)</f>
        <v>11.7</v>
      </c>
      <c r="N168" s="19">
        <f>VLOOKUP(A168,DEC2020_RESPONSERATE_COUNTY_TRA!$B$3:$K$376, 10, FALSE)</f>
        <v>12.7</v>
      </c>
      <c r="O168" s="19">
        <f>VLOOKUP(A168,DEC2020_RESPONSERATE_COUNTY_TRA!$B$3:$L$376, 11, FALSE)</f>
        <v>13.8</v>
      </c>
      <c r="P168" s="19">
        <f>VLOOKUP(A168,DEC2020_RESPONSERATE_COUNTY_TRA!$B$3:$M$376, 12, FALSE)</f>
        <v>16.2</v>
      </c>
      <c r="Q168" s="19">
        <f>VLOOKUP(A168,DEC2020_RESPONSERATE_COUNTY_TRA!$B$3:$N$376, 13, FALSE)</f>
        <v>16.7</v>
      </c>
      <c r="R168" s="19">
        <f>VLOOKUP(A168,DEC2020_RESPONSERATE_COUNTY_TRA!$B$3:$O$376, 14, FALSE)</f>
        <v>17.2</v>
      </c>
      <c r="S168" s="19">
        <f>VLOOKUP(A168,DEC2020_RESPONSERATE_COUNTY_TRA!$B$3:$P$376, 15, FALSE)</f>
        <v>17.899999999999999</v>
      </c>
      <c r="T168" s="19">
        <f>VLOOKUP(A168,DEC2020_RESPONSERATE_COUNTY_TRA!$B$3:$Q$376, 16, FALSE)</f>
        <v>18.399999999999999</v>
      </c>
      <c r="U168" s="19">
        <f>VLOOKUP(A168,DEC2020_RESPONSERATE_COUNTY_TRA!$B$3:$R$376, 17, FALSE)</f>
        <v>19</v>
      </c>
      <c r="V168" s="19">
        <f>VLOOKUP(A168,DEC2020_RESPONSERATE_COUNTY_TRA!$B$3:$S$376, 18, FALSE)</f>
        <v>19</v>
      </c>
      <c r="W168" s="19">
        <f>VLOOKUP(A168,DEC2020_RESPONSERATE_COUNTY_TRA!$B$3:$T$376, 19, FALSE)</f>
        <v>19.100000000000001</v>
      </c>
      <c r="X168" s="19">
        <f>VLOOKUP(A168,DEC2020_RESPONSERATE_COUNTY_TRA!$B$3:$U$376, 20, FALSE)</f>
        <v>19.399999999999999</v>
      </c>
      <c r="Y168" s="19">
        <f>VLOOKUP(A168,DEC2020_RESPONSERATE_COUNTY_TRA!$B$3:$V$376, 21, FALSE)</f>
        <v>19.5</v>
      </c>
      <c r="Z168" s="19">
        <f>VLOOKUP(A168,DEC2020_RESPONSERATE_COUNTY_TRA!$B$3:$W$376, 22, FALSE)</f>
        <v>19.7</v>
      </c>
      <c r="AA168" s="19">
        <f>VLOOKUP(A168,DEC2020_RESPONSERATE_COUNTY_TRA!$B$3:$X$376, 23, FALSE)</f>
        <v>19.8</v>
      </c>
      <c r="AB168" s="19">
        <f>VLOOKUP(A168,DEC2020_RESPONSERATE_COUNTY_TRA!$B$3:$Y$376, 24, FALSE)</f>
        <v>19.899999999999999</v>
      </c>
      <c r="AC168" s="19">
        <f>VLOOKUP(A168,DEC2020_RESPONSERATE_COUNTY_TRA!$B$3:$Z$376, 25, FALSE)</f>
        <v>21.1</v>
      </c>
      <c r="AD168" s="19">
        <f>VLOOKUP(A168,DEC2020_RESPONSERATE_COUNTY_TRA!$B$3:$AC$376, 26, FALSE)</f>
        <v>21.3</v>
      </c>
      <c r="AE168" s="19">
        <f>VLOOKUP(A168,DEC2020_RESPONSERATE_COUNTY_TRA!$B$3:$AD$376, 27, FALSE)</f>
        <v>21.5</v>
      </c>
      <c r="AF168" s="19">
        <f>VLOOKUP(A168,DEC2020_RESPONSERATE_COUNTY_TRA!$B$3:$AE$376, 28, FALSE)</f>
        <v>21.9</v>
      </c>
      <c r="AG168" s="19">
        <f>VLOOKUP(A168,DEC2020_RESPONSERATE_COUNTY_TRA!$B$3:$AF$376, 29, FALSE)</f>
        <v>24.3</v>
      </c>
      <c r="AH168" s="19">
        <f>VLOOKUP(A168,DEC2020_RESPONSERATE_COUNTY_TRA!$B$3:$AG$376, 30, FALSE)</f>
        <v>24.4</v>
      </c>
      <c r="AI168" s="19">
        <f>VLOOKUP(A168,DEC2020_RESPONSERATE_COUNTY_TRA!$B$3:$AF$376, 31, FALSE)</f>
        <v>24.5</v>
      </c>
      <c r="AJ168" s="19">
        <f>VLOOKUP(A168,DEC2020_RESPONSERATE_COUNTY_TRA!$B$3:$AG$376, 32, FALSE)</f>
        <v>24.9</v>
      </c>
      <c r="AK168" s="19">
        <f>VLOOKUP(A168,DEC2020_RESPONSERATE_COUNTY_TRA!$B$3:$CP$376, 33, FALSE)</f>
        <v>25.3</v>
      </c>
      <c r="AL168" s="19">
        <f>VLOOKUP(A168,DEC2020_RESPONSERATE_COUNTY_TRA!$B$3:$AR$376,43, FALSE)</f>
        <v>26.7</v>
      </c>
      <c r="AM168" s="19">
        <f>VLOOKUP(A168,DEC2020_RESPONSERATE_COUNTY_TRA!$B$3:$AS$376,44, FALSE)</f>
        <v>26.7</v>
      </c>
      <c r="AN168" s="19">
        <f>VLOOKUP(A168,DEC2020_RESPONSERATE_COUNTY_TRA!$B$3:$AW$376,48, FALSE)</f>
        <v>27</v>
      </c>
      <c r="AO168" s="19">
        <f>VLOOKUP(A168,DEC2020_RESPONSERATE_COUNTY_TRA!$B$3:$AX$376,49, FALSE)</f>
        <v>27</v>
      </c>
      <c r="AP168" s="19">
        <f>VLOOKUP(A168,DEC2020_RESPONSERATE_COUNTY_TRA!$B$3:$AY$376,49, FALSE)</f>
        <v>27</v>
      </c>
      <c r="AQ168" s="19">
        <f>VLOOKUP(A168,DEC2020_RESPONSERATE_COUNTY_TRA!$B$3:$AZ$376,50, FALSE)</f>
        <v>27.2</v>
      </c>
      <c r="AR168" s="19">
        <f>VLOOKUP(A168,DEC2020_RESPONSERATE_COUNTY_TRA!$B$3:$BA$376,51, FALSE)</f>
        <v>27.2</v>
      </c>
      <c r="AS168" s="19">
        <f>VLOOKUP(A168,DEC2020_RESPONSERATE_COUNTY_TRA!$B$3:$BB$376,53, FALSE)</f>
        <v>27.3</v>
      </c>
      <c r="AT168" s="19">
        <f>VLOOKUP(A168,DEC2020_RESPONSERATE_COUNTY_TRA!$B$3:$BC$376,54, FALSE)</f>
        <v>27.3</v>
      </c>
      <c r="AU168" s="19">
        <f>VLOOKUP(A168,DEC2020_RESPONSERATE_COUNTY_TRA!$B$3:$BD$376,55, FALSE)</f>
        <v>27.3</v>
      </c>
      <c r="AV168" s="19">
        <f>VLOOKUP(A168,DEC2020_RESPONSERATE_COUNTY_TRA!$B$3:$BE$376,56, FALSE)</f>
        <v>27.3</v>
      </c>
      <c r="AW168" s="19">
        <f>VLOOKUP(A168,DEC2020_RESPONSERATE_COUNTY_TRA!$B$3:$BF$376,57, FALSE)</f>
        <v>27.4</v>
      </c>
      <c r="AX168" s="19">
        <f>VLOOKUP(A168,DEC2020_RESPONSERATE_COUNTY_TRA!$B$3:$BG$376,58, FALSE)</f>
        <v>27.7</v>
      </c>
      <c r="AY168" s="19">
        <f>VLOOKUP(A168,DEC2020_RESPONSERATE_COUNTY_TRA!$B$3:$BH$376,59, FALSE)</f>
        <v>27.9</v>
      </c>
      <c r="AZ168" s="19">
        <f>VLOOKUP(A168,DEC2020_RESPONSERATE_COUNTY_TRA!$B$3:$BI$376,60, FALSE)</f>
        <v>27.9</v>
      </c>
      <c r="BA168" s="19">
        <f>VLOOKUP(A168,DEC2020_RESPONSERATE_COUNTY_TRA!$B$3:$BJ$376,61, FALSE)</f>
        <v>28</v>
      </c>
      <c r="BB168" s="19">
        <f>VLOOKUP(A168,DEC2020_RESPONSERATE_COUNTY_TRA!$B$3:$BK$376,62, FALSE)</f>
        <v>28.1</v>
      </c>
      <c r="BC168" s="19">
        <f>VLOOKUP(A168,DEC2020_RESPONSERATE_COUNTY_TRA!$B$3:$BL$376,63, FALSE)</f>
        <v>28.2</v>
      </c>
      <c r="BD168" s="19">
        <f>VLOOKUP(A168,DEC2020_RESPONSERATE_COUNTY_TRA!$B$3:$BM$376,64, FALSE)</f>
        <v>28.3</v>
      </c>
      <c r="BE168" s="19">
        <f>VLOOKUP(A168,DEC2020_RESPONSERATE_COUNTY_TRA!$B$3:$BN$376,65, FALSE)</f>
        <v>28.6</v>
      </c>
      <c r="BF168" s="19">
        <f>VLOOKUP(A168,DEC2020_RESPONSERATE_COUNTY_TRA!$B$3:$BO$376,66, FALSE)</f>
        <v>28.7</v>
      </c>
      <c r="BG168" s="19">
        <f>VLOOKUP(A168,DEC2020_RESPONSERATE_COUNTY_TRA!$B$3:$BP$376,67, FALSE)</f>
        <v>28.8</v>
      </c>
      <c r="BH168" s="19">
        <f>VLOOKUP(A168,DEC2020_RESPONSERATE_COUNTY_TRA!$B$3:$BQ$376,68, FALSE)</f>
        <v>28.9</v>
      </c>
      <c r="BI168" s="19">
        <f>VLOOKUP(A168,DEC2020_RESPONSERATE_COUNTY_TRA!$B$3:$BR$376,69, FALSE)</f>
        <v>29</v>
      </c>
      <c r="BJ168" s="19">
        <f>VLOOKUP(A168,DEC2020_RESPONSERATE_COUNTY_TRA!$B$3:$BS$376,70, FALSE)</f>
        <v>29</v>
      </c>
      <c r="BK168" s="19">
        <f>VLOOKUP(A168,DEC2020_RESPONSERATE_COUNTY_TRA!$B$3:$BT$376,71, FALSE)</f>
        <v>29</v>
      </c>
      <c r="BL168" s="19">
        <f>VLOOKUP(A168,DEC2020_RESPONSERATE_COUNTY_TRA!$B$3:$BU$377,72, FALSE)</f>
        <v>29.1</v>
      </c>
      <c r="BM168" s="19">
        <f>VLOOKUP(A168,DEC2020_RESPONSERATE_COUNTY_TRA!$B$3:$BV$377,73, FALSE)</f>
        <v>29.1</v>
      </c>
      <c r="BN168" s="19">
        <f>VLOOKUP(A168,DEC2020_RESPONSERATE_COUNTY_TRA!$B$3:$BW$377,74, FALSE)</f>
        <v>29.1</v>
      </c>
      <c r="BO168" s="19">
        <f>VLOOKUP(A168,DEC2020_RESPONSERATE_COUNTY_TRA!$B$3:$BX$377,75, FALSE)</f>
        <v>29.1</v>
      </c>
      <c r="BP168" s="19">
        <f>VLOOKUP(A168,DEC2020_RESPONSERATE_COUNTY_TRA!$B$3:$BY$377,76, FALSE)</f>
        <v>29.1</v>
      </c>
      <c r="BQ168" s="19">
        <f>VLOOKUP(A168,DEC2020_RESPONSERATE_COUNTY_TRA!$B$3:$BZ$377,77, FALSE)</f>
        <v>29.1</v>
      </c>
      <c r="BR168" s="19">
        <f>VLOOKUP(A168,DEC2020_RESPONSERATE_COUNTY_TRA!$B$3:$CA$377,78, FALSE)</f>
        <v>29.2</v>
      </c>
      <c r="BS168" s="19">
        <f>VLOOKUP(A168,DEC2020_RESPONSERATE_COUNTY_TRA!$B$3:$CB$377,79, FALSE)</f>
        <v>29.2</v>
      </c>
      <c r="BT168" s="19">
        <f>VLOOKUP(A168,DEC2020_RESPONSERATE_COUNTY_TRA!$B$3:$CC$377,80, FALSE)</f>
        <v>29.2</v>
      </c>
      <c r="BU168" s="19">
        <f>VLOOKUP(A168,DEC2020_RESPONSERATE_COUNTY_TRA!$B$3:$CD$377,81, FALSE)</f>
        <v>29.2</v>
      </c>
      <c r="BV168" s="19">
        <f>VLOOKUP(A168,DEC2020_RESPONSERATE_COUNTY_TRA!$B$3:$CE$377,82, FALSE)</f>
        <v>29.3</v>
      </c>
      <c r="BW168" s="19">
        <f>VLOOKUP(A168,DEC2020_RESPONSERATE_COUNTY_TRA!$B$3:$CF$377,83, FALSE)</f>
        <v>29.4</v>
      </c>
      <c r="BX168" s="19">
        <f>VLOOKUP(A168,DEC2020_RESPONSERATE_COUNTY_TRA!$B$3:$CG$377,84, FALSE)</f>
        <v>29.4</v>
      </c>
      <c r="BY168" s="19">
        <f>VLOOKUP(A168,DEC2020_RESPONSERATE_COUNTY_TRA!$B$3:$CH$377,85, FALSE)</f>
        <v>29.4</v>
      </c>
      <c r="BZ168" s="19">
        <f>VLOOKUP(A168,DEC2020_RESPONSERATE_COUNTY_TRA!$B$3:$CI$377,85, FALSE)</f>
        <v>29.4</v>
      </c>
      <c r="CA168" s="19">
        <f>VLOOKUP(A168,DEC2020_RESPONSERATE_COUNTY_TRA!$B$3:$CJ$377,86, FALSE)</f>
        <v>29.4</v>
      </c>
      <c r="CB168" s="19">
        <f>VLOOKUP(A168,DEC2020_RESPONSERATE_COUNTY_TRA!$B$3:$CK$377,87, FALSE)</f>
        <v>29.4</v>
      </c>
      <c r="CC168" s="19">
        <f t="shared" si="6"/>
        <v>0</v>
      </c>
      <c r="CD168" s="41">
        <f t="shared" si="7"/>
        <v>2</v>
      </c>
      <c r="CE168" s="45" t="s">
        <v>836</v>
      </c>
    </row>
    <row r="169" spans="1:83" ht="28.8" x14ac:dyDescent="0.3">
      <c r="A169" s="5" t="s">
        <v>309</v>
      </c>
      <c r="B169" s="5">
        <v>30047940305</v>
      </c>
      <c r="C169" s="181" t="s">
        <v>1182</v>
      </c>
      <c r="D169" s="190">
        <v>59860</v>
      </c>
      <c r="F169" s="94" t="s">
        <v>1101</v>
      </c>
      <c r="G169" s="102" t="s">
        <v>1101</v>
      </c>
      <c r="H169" s="209" t="s">
        <v>1101</v>
      </c>
      <c r="I169" s="102" t="s">
        <v>1101</v>
      </c>
      <c r="J169" s="11">
        <v>7</v>
      </c>
      <c r="K169" s="11">
        <v>93</v>
      </c>
      <c r="L169">
        <f>VLOOKUP(A169,DEC2020_RESPONSERATE_COUNTY_TRA!$B$3:$I$376, 8, FALSE)</f>
        <v>24.3</v>
      </c>
      <c r="M169">
        <f>VLOOKUP(A169,DEC2020_RESPONSERATE_COUNTY_TRA!$B$3:$J$376, 9, FALSE)</f>
        <v>26.1</v>
      </c>
      <c r="N169">
        <f>VLOOKUP(A169,DEC2020_RESPONSERATE_COUNTY_TRA!$B$3:$K$376, 10, FALSE)</f>
        <v>28.6</v>
      </c>
      <c r="O169">
        <f>VLOOKUP(A169,DEC2020_RESPONSERATE_COUNTY_TRA!$B$3:$L$376, 11, FALSE)</f>
        <v>31.1</v>
      </c>
      <c r="P169">
        <f>VLOOKUP(A169,DEC2020_RESPONSERATE_COUNTY_TRA!$B$3:$M$376, 12, FALSE)</f>
        <v>35.6</v>
      </c>
      <c r="Q169" s="61">
        <f>VLOOKUP(A169,DEC2020_RESPONSERATE_COUNTY_TRA!$B$3:$N$376, 13, FALSE)</f>
        <v>37</v>
      </c>
      <c r="R169">
        <f>VLOOKUP(A169,DEC2020_RESPONSERATE_COUNTY_TRA!$B$3:$O$376, 14, FALSE)</f>
        <v>37.9</v>
      </c>
      <c r="S169">
        <f>VLOOKUP(A169,DEC2020_RESPONSERATE_COUNTY_TRA!$B$3:$P$376, 15, FALSE)</f>
        <v>38.4</v>
      </c>
      <c r="T169">
        <f>VLOOKUP(A169,DEC2020_RESPONSERATE_COUNTY_TRA!$B$3:$Q$376, 16, FALSE)</f>
        <v>39.1</v>
      </c>
      <c r="U169" s="61">
        <f>VLOOKUP(A169,DEC2020_RESPONSERATE_COUNTY_TRA!$B$3:$R$376, 17, FALSE)</f>
        <v>40.1</v>
      </c>
      <c r="V169" s="61">
        <f>VLOOKUP(A169,DEC2020_RESPONSERATE_COUNTY_TRA!$B$3:$S$376, 18, FALSE)</f>
        <v>40.1</v>
      </c>
      <c r="W169" s="61">
        <f>VLOOKUP(A169,DEC2020_RESPONSERATE_COUNTY_TRA!$B$3:$T$376, 19, FALSE)</f>
        <v>40.6</v>
      </c>
      <c r="X169" s="61">
        <f>VLOOKUP(A169,DEC2020_RESPONSERATE_COUNTY_TRA!$B$3:$U$376, 20, FALSE)</f>
        <v>40.799999999999997</v>
      </c>
      <c r="Y169" s="61">
        <f>VLOOKUP(A169,DEC2020_RESPONSERATE_COUNTY_TRA!$B$3:$V$376, 21, FALSE)</f>
        <v>41.2</v>
      </c>
      <c r="Z169" s="61">
        <f>VLOOKUP(A169,DEC2020_RESPONSERATE_COUNTY_TRA!$B$3:$W$376, 22, FALSE)</f>
        <v>42</v>
      </c>
      <c r="AA169" s="61">
        <f>VLOOKUP(A169,DEC2020_RESPONSERATE_COUNTY_TRA!$B$3:$X$376, 23, FALSE)</f>
        <v>42.1</v>
      </c>
      <c r="AB169" s="61">
        <f>VLOOKUP(A169,DEC2020_RESPONSERATE_COUNTY_TRA!$B$3:$Y$376, 24, FALSE)</f>
        <v>42.3</v>
      </c>
      <c r="AC169" s="61">
        <f>VLOOKUP(A169,DEC2020_RESPONSERATE_COUNTY_TRA!$B$3:$Z$376, 25, FALSE)</f>
        <v>44.9</v>
      </c>
      <c r="AD169" s="61">
        <f>VLOOKUP(A169,DEC2020_RESPONSERATE_COUNTY_TRA!$B$3:$AC$376, 26, FALSE)</f>
        <v>45</v>
      </c>
      <c r="AE169" s="188">
        <f>VLOOKUP(A169,DEC2020_RESPONSERATE_COUNTY_TRA!$B$3:$AD$376, 27, FALSE)</f>
        <v>45.3</v>
      </c>
      <c r="AF169" s="188">
        <f>VLOOKUP(A169,DEC2020_RESPONSERATE_COUNTY_TRA!$B$3:$AE$376, 28, FALSE)</f>
        <v>45.8</v>
      </c>
      <c r="AG169" s="188">
        <f>VLOOKUP(A169,DEC2020_RESPONSERATE_COUNTY_TRA!$B$3:$AF$376, 29, FALSE)</f>
        <v>49.1</v>
      </c>
      <c r="AH169" s="188">
        <f>VLOOKUP(A169,DEC2020_RESPONSERATE_COUNTY_TRA!$B$3:$AG$376, 30, FALSE)</f>
        <v>49.4</v>
      </c>
      <c r="AI169" s="188">
        <f>VLOOKUP(A169,DEC2020_RESPONSERATE_COUNTY_TRA!$B$3:$AF$376, 31, FALSE)</f>
        <v>49.8</v>
      </c>
      <c r="AJ169" s="188">
        <f>VLOOKUP(A169,DEC2020_RESPONSERATE_COUNTY_TRA!$B$3:$AG$376, 32, FALSE)</f>
        <v>50.4</v>
      </c>
      <c r="AK169" s="188">
        <f>VLOOKUP(A169,DEC2020_RESPONSERATE_COUNTY_TRA!$B$3:$CP$376, 33, FALSE)</f>
        <v>51.1</v>
      </c>
      <c r="AL169" s="188">
        <f>VLOOKUP(A169,DEC2020_RESPONSERATE_COUNTY_TRA!$B$3:$AR$376,43, FALSE)</f>
        <v>53.9</v>
      </c>
      <c r="AM169" s="188">
        <f>VLOOKUP(A169,DEC2020_RESPONSERATE_COUNTY_TRA!$B$3:$AS$376,44, FALSE)</f>
        <v>53.9</v>
      </c>
      <c r="AN169" s="188">
        <f>VLOOKUP(A169,DEC2020_RESPONSERATE_COUNTY_TRA!$B$3:$AW$376,48, FALSE)</f>
        <v>54.2</v>
      </c>
      <c r="AO169" s="188">
        <f>VLOOKUP(A169,DEC2020_RESPONSERATE_COUNTY_TRA!$B$3:$AX$376,49, FALSE)</f>
        <v>54.2</v>
      </c>
      <c r="AP169" s="188">
        <f>VLOOKUP(A169,DEC2020_RESPONSERATE_COUNTY_TRA!$B$3:$AY$376,49, FALSE)</f>
        <v>54.2</v>
      </c>
      <c r="AQ169" s="188">
        <f>VLOOKUP(A169,DEC2020_RESPONSERATE_COUNTY_TRA!$B$3:$AZ$376,50, FALSE)</f>
        <v>54.2</v>
      </c>
      <c r="AR169" s="188">
        <f>VLOOKUP(A169,DEC2020_RESPONSERATE_COUNTY_TRA!$B$3:$BA$376,51, FALSE)</f>
        <v>54.2</v>
      </c>
      <c r="AS169" s="188">
        <f>VLOOKUP(A169,DEC2020_RESPONSERATE_COUNTY_TRA!$B$3:$BB$376,53, FALSE)</f>
        <v>54.4</v>
      </c>
      <c r="AT169" s="188">
        <f>VLOOKUP(A169,DEC2020_RESPONSERATE_COUNTY_TRA!$B$3:$BC$376,54, FALSE)</f>
        <v>54.4</v>
      </c>
      <c r="AU169" s="188">
        <f>VLOOKUP(A169,DEC2020_RESPONSERATE_COUNTY_TRA!$B$3:$BD$376,55, FALSE)</f>
        <v>54.4</v>
      </c>
      <c r="AV169" s="188">
        <f>VLOOKUP(A169,DEC2020_RESPONSERATE_COUNTY_TRA!$B$3:$BE$376,56, FALSE)</f>
        <v>54.4</v>
      </c>
      <c r="AW169" s="188">
        <f>VLOOKUP(A169,DEC2020_RESPONSERATE_COUNTY_TRA!$B$3:$BF$376,57, FALSE)</f>
        <v>54.5</v>
      </c>
      <c r="AX169" s="188">
        <f>VLOOKUP(A169,DEC2020_RESPONSERATE_COUNTY_TRA!$B$3:$BG$376,58, FALSE)</f>
        <v>54.5</v>
      </c>
      <c r="AY169" s="188">
        <f>VLOOKUP(A169,DEC2020_RESPONSERATE_COUNTY_TRA!$B$3:$BH$376,59, FALSE)</f>
        <v>54.5</v>
      </c>
      <c r="AZ169" s="188">
        <f>VLOOKUP(A169,DEC2020_RESPONSERATE_COUNTY_TRA!$B$3:$BI$376,60, FALSE)</f>
        <v>54.5</v>
      </c>
      <c r="BA169" s="188">
        <f>VLOOKUP(A169,DEC2020_RESPONSERATE_COUNTY_TRA!$B$3:$BJ$376,61, FALSE)</f>
        <v>54.6</v>
      </c>
      <c r="BB169" s="188">
        <f>VLOOKUP(A169,DEC2020_RESPONSERATE_COUNTY_TRA!$B$3:$BK$376,62, FALSE)</f>
        <v>54.6</v>
      </c>
      <c r="BC169" s="188">
        <f>VLOOKUP(A169,DEC2020_RESPONSERATE_COUNTY_TRA!$B$3:$BL$376,63, FALSE)</f>
        <v>54.7</v>
      </c>
      <c r="BD169" s="188">
        <f>VLOOKUP(A169,DEC2020_RESPONSERATE_COUNTY_TRA!$B$3:$BM$376,64, FALSE)</f>
        <v>55.1</v>
      </c>
      <c r="BE169" s="188">
        <f>VLOOKUP(A169,DEC2020_RESPONSERATE_COUNTY_TRA!$B$3:$BN$376,65, FALSE)</f>
        <v>55.1</v>
      </c>
      <c r="BF169" s="188">
        <f>VLOOKUP(A169,DEC2020_RESPONSERATE_COUNTY_TRA!$B$3:$BO$376,66, FALSE)</f>
        <v>55.1</v>
      </c>
      <c r="BG169" s="188">
        <f>VLOOKUP(A169,DEC2020_RESPONSERATE_COUNTY_TRA!$B$3:$BP$376,67, FALSE)</f>
        <v>55.1</v>
      </c>
      <c r="BH169" s="188">
        <f>VLOOKUP(A169,DEC2020_RESPONSERATE_COUNTY_TRA!$B$3:$BQ$376,68, FALSE)</f>
        <v>55.3</v>
      </c>
      <c r="BI169" s="188">
        <f>VLOOKUP(A169,DEC2020_RESPONSERATE_COUNTY_TRA!$B$3:$BR$376,69, FALSE)</f>
        <v>55.3</v>
      </c>
      <c r="BJ169" s="188">
        <f>VLOOKUP(A169,DEC2020_RESPONSERATE_COUNTY_TRA!$B$3:$BS$376,70, FALSE)</f>
        <v>55.4</v>
      </c>
      <c r="BK169" s="188">
        <f>VLOOKUP(A169,DEC2020_RESPONSERATE_COUNTY_TRA!$B$3:$BT$376,71, FALSE)</f>
        <v>55.4</v>
      </c>
      <c r="BL169" s="188">
        <f>VLOOKUP(A169,DEC2020_RESPONSERATE_COUNTY_TRA!$B$3:$BU$377,72, FALSE)</f>
        <v>55.4</v>
      </c>
      <c r="BM169" s="188">
        <f>VLOOKUP(A169,DEC2020_RESPONSERATE_COUNTY_TRA!$B$3:$BV$377,73, FALSE)</f>
        <v>55.4</v>
      </c>
      <c r="BN169" s="188">
        <f>VLOOKUP(A169,DEC2020_RESPONSERATE_COUNTY_TRA!$B$3:$BW$377,74, FALSE)</f>
        <v>55.4</v>
      </c>
      <c r="BO169" s="188">
        <f>VLOOKUP(A169,DEC2020_RESPONSERATE_COUNTY_TRA!$B$3:$BX$377,75, FALSE)</f>
        <v>55.5</v>
      </c>
      <c r="BP169" s="188">
        <f>VLOOKUP(A169,DEC2020_RESPONSERATE_COUNTY_TRA!$B$3:$BY$377,76, FALSE)</f>
        <v>55.7</v>
      </c>
      <c r="BQ169" s="188">
        <f>VLOOKUP(A169,DEC2020_RESPONSERATE_COUNTY_TRA!$B$3:$BZ$377,77, FALSE)</f>
        <v>55.7</v>
      </c>
      <c r="BR169" s="188">
        <f>VLOOKUP(A169,DEC2020_RESPONSERATE_COUNTY_TRA!$B$3:$CA$377,78, FALSE)</f>
        <v>55.8</v>
      </c>
      <c r="BS169" s="188">
        <f>VLOOKUP(A169,DEC2020_RESPONSERATE_COUNTY_TRA!$B$3:$CB$377,79, FALSE)</f>
        <v>55.8</v>
      </c>
      <c r="BT169" s="188">
        <f>VLOOKUP(A169,DEC2020_RESPONSERATE_COUNTY_TRA!$B$3:$CC$377,80, FALSE)</f>
        <v>55.9</v>
      </c>
      <c r="BU169" s="188">
        <f>VLOOKUP(A169,DEC2020_RESPONSERATE_COUNTY_TRA!$B$3:$CD$377,81, FALSE)</f>
        <v>55.9</v>
      </c>
      <c r="BV169" s="188">
        <f>VLOOKUP(A169,DEC2020_RESPONSERATE_COUNTY_TRA!$B$3:$CE$377,82, FALSE)</f>
        <v>56</v>
      </c>
      <c r="BW169" s="188">
        <f>VLOOKUP(A169,DEC2020_RESPONSERATE_COUNTY_TRA!$B$3:$CF$377,83, FALSE)</f>
        <v>56.1</v>
      </c>
      <c r="BX169" s="188">
        <f>VLOOKUP(A169,DEC2020_RESPONSERATE_COUNTY_TRA!$B$3:$CG$377,84, FALSE)</f>
        <v>56.1</v>
      </c>
      <c r="BY169" s="188">
        <f>VLOOKUP(A169,DEC2020_RESPONSERATE_COUNTY_TRA!$B$3:$CH$377,85, FALSE)</f>
        <v>56.1</v>
      </c>
      <c r="BZ169" s="188">
        <f>VLOOKUP(A169,DEC2020_RESPONSERATE_COUNTY_TRA!$B$3:$CI$377,85, FALSE)</f>
        <v>56.1</v>
      </c>
      <c r="CA169" s="188">
        <f>VLOOKUP(A169,DEC2020_RESPONSERATE_COUNTY_TRA!$B$3:$CJ$377,86, FALSE)</f>
        <v>56.3</v>
      </c>
      <c r="CB169" s="188">
        <f>VLOOKUP(A169,DEC2020_RESPONSERATE_COUNTY_TRA!$B$3:$CK$377,87, FALSE)</f>
        <v>56.4</v>
      </c>
      <c r="CC169" s="188">
        <f t="shared" si="6"/>
        <v>0</v>
      </c>
      <c r="CD169" s="41">
        <f t="shared" si="7"/>
        <v>4</v>
      </c>
      <c r="CE169" s="45" t="s">
        <v>836</v>
      </c>
    </row>
    <row r="170" spans="1:83" ht="43.2" x14ac:dyDescent="0.3">
      <c r="A170" s="16" t="s">
        <v>645</v>
      </c>
      <c r="B170" s="16">
        <v>30047940306</v>
      </c>
      <c r="C170" s="17" t="s">
        <v>1201</v>
      </c>
      <c r="D170" s="17" t="s">
        <v>1318</v>
      </c>
      <c r="E170" s="17"/>
      <c r="F170" s="95" t="s">
        <v>1101</v>
      </c>
      <c r="G170" s="103" t="s">
        <v>1101</v>
      </c>
      <c r="H170" s="208" t="s">
        <v>1101</v>
      </c>
      <c r="I170" s="103" t="s">
        <v>1101</v>
      </c>
      <c r="J170" s="18">
        <v>17</v>
      </c>
      <c r="K170" s="18">
        <v>83</v>
      </c>
      <c r="L170" s="19">
        <f>VLOOKUP(A170,DEC2020_RESPONSERATE_COUNTY_TRA!$B$3:$I$376, 8, FALSE)</f>
        <v>10.6</v>
      </c>
      <c r="M170" s="19">
        <f>VLOOKUP(A170,DEC2020_RESPONSERATE_COUNTY_TRA!$B$3:$J$376, 9, FALSE)</f>
        <v>11.6</v>
      </c>
      <c r="N170" s="19">
        <f>VLOOKUP(A170,DEC2020_RESPONSERATE_COUNTY_TRA!$B$3:$K$376, 10, FALSE)</f>
        <v>12.9</v>
      </c>
      <c r="O170" s="19">
        <f>VLOOKUP(A170,DEC2020_RESPONSERATE_COUNTY_TRA!$B$3:$L$376, 11, FALSE)</f>
        <v>14.4</v>
      </c>
      <c r="P170" s="19">
        <f>VLOOKUP(A170,DEC2020_RESPONSERATE_COUNTY_TRA!$B$3:$M$376, 12, FALSE)</f>
        <v>16.600000000000001</v>
      </c>
      <c r="Q170" s="19">
        <f>VLOOKUP(A170,DEC2020_RESPONSERATE_COUNTY_TRA!$B$3:$N$376, 13, FALSE)</f>
        <v>16.899999999999999</v>
      </c>
      <c r="R170" s="19">
        <f>VLOOKUP(A170,DEC2020_RESPONSERATE_COUNTY_TRA!$B$3:$O$376, 14, FALSE)</f>
        <v>17.2</v>
      </c>
      <c r="S170" s="19">
        <f>VLOOKUP(A170,DEC2020_RESPONSERATE_COUNTY_TRA!$B$3:$P$376, 15, FALSE)</f>
        <v>17.8</v>
      </c>
      <c r="T170" s="19">
        <f>VLOOKUP(A170,DEC2020_RESPONSERATE_COUNTY_TRA!$B$3:$Q$376, 16, FALSE)</f>
        <v>18.100000000000001</v>
      </c>
      <c r="U170" s="19">
        <f>VLOOKUP(A170,DEC2020_RESPONSERATE_COUNTY_TRA!$B$3:$R$376, 17, FALSE)</f>
        <v>19.100000000000001</v>
      </c>
      <c r="V170" s="19">
        <f>VLOOKUP(A170,DEC2020_RESPONSERATE_COUNTY_TRA!$B$3:$S$376, 18, FALSE)</f>
        <v>19.3</v>
      </c>
      <c r="W170" s="19">
        <f>VLOOKUP(A170,DEC2020_RESPONSERATE_COUNTY_TRA!$B$3:$T$376, 19, FALSE)</f>
        <v>19.600000000000001</v>
      </c>
      <c r="X170" s="19">
        <f>VLOOKUP(A170,DEC2020_RESPONSERATE_COUNTY_TRA!$B$3:$U$376, 20, FALSE)</f>
        <v>19.899999999999999</v>
      </c>
      <c r="Y170" s="19">
        <f>VLOOKUP(A170,DEC2020_RESPONSERATE_COUNTY_TRA!$B$3:$V$376, 21, FALSE)</f>
        <v>20.3</v>
      </c>
      <c r="Z170" s="19">
        <f>VLOOKUP(A170,DEC2020_RESPONSERATE_COUNTY_TRA!$B$3:$W$376, 22, FALSE)</f>
        <v>20.6</v>
      </c>
      <c r="AA170" s="19">
        <f>VLOOKUP(A170,DEC2020_RESPONSERATE_COUNTY_TRA!$B$3:$X$376, 23, FALSE)</f>
        <v>20.7</v>
      </c>
      <c r="AB170" s="19">
        <f>VLOOKUP(A170,DEC2020_RESPONSERATE_COUNTY_TRA!$B$3:$Y$376, 24, FALSE)</f>
        <v>20.9</v>
      </c>
      <c r="AC170" s="19">
        <f>VLOOKUP(A170,DEC2020_RESPONSERATE_COUNTY_TRA!$B$3:$Z$376, 25, FALSE)</f>
        <v>23</v>
      </c>
      <c r="AD170" s="19">
        <f>VLOOKUP(A170,DEC2020_RESPONSERATE_COUNTY_TRA!$B$3:$AC$376, 26, FALSE)</f>
        <v>23.2</v>
      </c>
      <c r="AE170" s="19">
        <f>VLOOKUP(A170,DEC2020_RESPONSERATE_COUNTY_TRA!$B$3:$AD$376, 27, FALSE)</f>
        <v>23.4</v>
      </c>
      <c r="AF170" s="19">
        <f>VLOOKUP(A170,DEC2020_RESPONSERATE_COUNTY_TRA!$B$3:$AE$376, 28, FALSE)</f>
        <v>23.8</v>
      </c>
      <c r="AG170" s="19">
        <f>VLOOKUP(A170,DEC2020_RESPONSERATE_COUNTY_TRA!$B$3:$AF$376, 29, FALSE)</f>
        <v>25.3</v>
      </c>
      <c r="AH170" s="19">
        <f>VLOOKUP(A170,DEC2020_RESPONSERATE_COUNTY_TRA!$B$3:$AG$376, 30, FALSE)</f>
        <v>25.4</v>
      </c>
      <c r="AI170" s="19">
        <f>VLOOKUP(A170,DEC2020_RESPONSERATE_COUNTY_TRA!$B$3:$AF$376, 31, FALSE)</f>
        <v>25.5</v>
      </c>
      <c r="AJ170" s="19">
        <f>VLOOKUP(A170,DEC2020_RESPONSERATE_COUNTY_TRA!$B$3:$AG$376, 32, FALSE)</f>
        <v>25.5</v>
      </c>
      <c r="AK170" s="19">
        <f>VLOOKUP(A170,DEC2020_RESPONSERATE_COUNTY_TRA!$B$3:$CP$376, 33, FALSE)</f>
        <v>25.8</v>
      </c>
      <c r="AL170" s="19">
        <f>VLOOKUP(A170,DEC2020_RESPONSERATE_COUNTY_TRA!$B$3:$AR$376,43, FALSE)</f>
        <v>27.9</v>
      </c>
      <c r="AM170" s="19">
        <f>VLOOKUP(A170,DEC2020_RESPONSERATE_COUNTY_TRA!$B$3:$AS$376,44, FALSE)</f>
        <v>28</v>
      </c>
      <c r="AN170" s="19">
        <f>VLOOKUP(A170,DEC2020_RESPONSERATE_COUNTY_TRA!$B$3:$AW$376,48, FALSE)</f>
        <v>28.2</v>
      </c>
      <c r="AO170" s="19">
        <f>VLOOKUP(A170,DEC2020_RESPONSERATE_COUNTY_TRA!$B$3:$AX$376,49, FALSE)</f>
        <v>28.3</v>
      </c>
      <c r="AP170" s="19">
        <f>VLOOKUP(A170,DEC2020_RESPONSERATE_COUNTY_TRA!$B$3:$AY$376,49, FALSE)</f>
        <v>28.3</v>
      </c>
      <c r="AQ170" s="19">
        <f>VLOOKUP(A170,DEC2020_RESPONSERATE_COUNTY_TRA!$B$3:$AZ$376,50, FALSE)</f>
        <v>28.3</v>
      </c>
      <c r="AR170" s="19">
        <f>VLOOKUP(A170,DEC2020_RESPONSERATE_COUNTY_TRA!$B$3:$BA$376,51, FALSE)</f>
        <v>28.3</v>
      </c>
      <c r="AS170" s="19">
        <f>VLOOKUP(A170,DEC2020_RESPONSERATE_COUNTY_TRA!$B$3:$BB$376,53, FALSE)</f>
        <v>28.5</v>
      </c>
      <c r="AT170" s="19">
        <f>VLOOKUP(A170,DEC2020_RESPONSERATE_COUNTY_TRA!$B$3:$BC$376,54, FALSE)</f>
        <v>28.5</v>
      </c>
      <c r="AU170" s="19">
        <f>VLOOKUP(A170,DEC2020_RESPONSERATE_COUNTY_TRA!$B$3:$BD$376,55, FALSE)</f>
        <v>28.5</v>
      </c>
      <c r="AV170" s="19">
        <f>VLOOKUP(A170,DEC2020_RESPONSERATE_COUNTY_TRA!$B$3:$BE$376,56, FALSE)</f>
        <v>28.5</v>
      </c>
      <c r="AW170" s="19">
        <f>VLOOKUP(A170,DEC2020_RESPONSERATE_COUNTY_TRA!$B$3:$BF$376,57, FALSE)</f>
        <v>28.6</v>
      </c>
      <c r="AX170" s="19">
        <f>VLOOKUP(A170,DEC2020_RESPONSERATE_COUNTY_TRA!$B$3:$BG$376,58, FALSE)</f>
        <v>30.4</v>
      </c>
      <c r="AY170" s="19">
        <f>VLOOKUP(A170,DEC2020_RESPONSERATE_COUNTY_TRA!$B$3:$BH$376,59, FALSE)</f>
        <v>30.8</v>
      </c>
      <c r="AZ170" s="19">
        <f>VLOOKUP(A170,DEC2020_RESPONSERATE_COUNTY_TRA!$B$3:$BI$376,60, FALSE)</f>
        <v>30.9</v>
      </c>
      <c r="BA170" s="19">
        <f>VLOOKUP(A170,DEC2020_RESPONSERATE_COUNTY_TRA!$B$3:$BJ$376,61, FALSE)</f>
        <v>30.9</v>
      </c>
      <c r="BB170" s="19">
        <f>VLOOKUP(A170,DEC2020_RESPONSERATE_COUNTY_TRA!$B$3:$BK$376,62, FALSE)</f>
        <v>31</v>
      </c>
      <c r="BC170" s="19">
        <f>VLOOKUP(A170,DEC2020_RESPONSERATE_COUNTY_TRA!$B$3:$BL$376,63, FALSE)</f>
        <v>31.2</v>
      </c>
      <c r="BD170" s="19">
        <f>VLOOKUP(A170,DEC2020_RESPONSERATE_COUNTY_TRA!$B$3:$BM$376,64, FALSE)</f>
        <v>31.3</v>
      </c>
      <c r="BE170" s="19">
        <f>VLOOKUP(A170,DEC2020_RESPONSERATE_COUNTY_TRA!$B$3:$BN$376,65, FALSE)</f>
        <v>31.5</v>
      </c>
      <c r="BF170" s="19">
        <f>VLOOKUP(A170,DEC2020_RESPONSERATE_COUNTY_TRA!$B$3:$BO$376,66, FALSE)</f>
        <v>31.5</v>
      </c>
      <c r="BG170" s="19">
        <f>VLOOKUP(A170,DEC2020_RESPONSERATE_COUNTY_TRA!$B$3:$BP$376,67, FALSE)</f>
        <v>31.5</v>
      </c>
      <c r="BH170" s="19">
        <f>VLOOKUP(A170,DEC2020_RESPONSERATE_COUNTY_TRA!$B$3:$BQ$376,68, FALSE)</f>
        <v>31.5</v>
      </c>
      <c r="BI170" s="19">
        <f>VLOOKUP(A170,DEC2020_RESPONSERATE_COUNTY_TRA!$B$3:$BR$376,69, FALSE)</f>
        <v>31.6</v>
      </c>
      <c r="BJ170" s="19">
        <f>VLOOKUP(A170,DEC2020_RESPONSERATE_COUNTY_TRA!$B$3:$BS$376,70, FALSE)</f>
        <v>31.6</v>
      </c>
      <c r="BK170" s="19">
        <f>VLOOKUP(A170,DEC2020_RESPONSERATE_COUNTY_TRA!$B$3:$BT$376,71, FALSE)</f>
        <v>31.8</v>
      </c>
      <c r="BL170" s="19">
        <f>VLOOKUP(A170,DEC2020_RESPONSERATE_COUNTY_TRA!$B$3:$BU$377,72, FALSE)</f>
        <v>31.9</v>
      </c>
      <c r="BM170" s="19">
        <f>VLOOKUP(A170,DEC2020_RESPONSERATE_COUNTY_TRA!$B$3:$BV$377,73, FALSE)</f>
        <v>31.9</v>
      </c>
      <c r="BN170" s="19">
        <f>VLOOKUP(A170,DEC2020_RESPONSERATE_COUNTY_TRA!$B$3:$BW$377,74, FALSE)</f>
        <v>31.9</v>
      </c>
      <c r="BO170" s="19">
        <f>VLOOKUP(A170,DEC2020_RESPONSERATE_COUNTY_TRA!$B$3:$BX$377,75, FALSE)</f>
        <v>32</v>
      </c>
      <c r="BP170" s="19">
        <f>VLOOKUP(A170,DEC2020_RESPONSERATE_COUNTY_TRA!$B$3:$BY$377,76, FALSE)</f>
        <v>32.1</v>
      </c>
      <c r="BQ170" s="19">
        <f>VLOOKUP(A170,DEC2020_RESPONSERATE_COUNTY_TRA!$B$3:$BZ$377,77, FALSE)</f>
        <v>32.1</v>
      </c>
      <c r="BR170" s="19">
        <f>VLOOKUP(A170,DEC2020_RESPONSERATE_COUNTY_TRA!$B$3:$CA$377,78, FALSE)</f>
        <v>32.1</v>
      </c>
      <c r="BS170" s="19">
        <f>VLOOKUP(A170,DEC2020_RESPONSERATE_COUNTY_TRA!$B$3:$CB$377,79, FALSE)</f>
        <v>32.200000000000003</v>
      </c>
      <c r="BT170" s="19">
        <f>VLOOKUP(A170,DEC2020_RESPONSERATE_COUNTY_TRA!$B$3:$CC$377,80, FALSE)</f>
        <v>32.200000000000003</v>
      </c>
      <c r="BU170" s="19">
        <f>VLOOKUP(A170,DEC2020_RESPONSERATE_COUNTY_TRA!$B$3:$CD$377,81, FALSE)</f>
        <v>32.200000000000003</v>
      </c>
      <c r="BV170" s="19">
        <f>VLOOKUP(A170,DEC2020_RESPONSERATE_COUNTY_TRA!$B$3:$CE$377,82, FALSE)</f>
        <v>32.299999999999997</v>
      </c>
      <c r="BW170" s="19">
        <f>VLOOKUP(A170,DEC2020_RESPONSERATE_COUNTY_TRA!$B$3:$CF$377,83, FALSE)</f>
        <v>32.299999999999997</v>
      </c>
      <c r="BX170" s="19">
        <f>VLOOKUP(A170,DEC2020_RESPONSERATE_COUNTY_TRA!$B$3:$CG$377,84, FALSE)</f>
        <v>32.299999999999997</v>
      </c>
      <c r="BY170" s="19">
        <f>VLOOKUP(A170,DEC2020_RESPONSERATE_COUNTY_TRA!$B$3:$CH$377,85, FALSE)</f>
        <v>32.299999999999997</v>
      </c>
      <c r="BZ170" s="19">
        <f>VLOOKUP(A170,DEC2020_RESPONSERATE_COUNTY_TRA!$B$3:$CI$377,85, FALSE)</f>
        <v>32.299999999999997</v>
      </c>
      <c r="CA170" s="19">
        <f>VLOOKUP(A170,DEC2020_RESPONSERATE_COUNTY_TRA!$B$3:$CJ$377,86, FALSE)</f>
        <v>32.5</v>
      </c>
      <c r="CB170" s="19">
        <f>VLOOKUP(A170,DEC2020_RESPONSERATE_COUNTY_TRA!$B$3:$CK$377,87, FALSE)</f>
        <v>32.5</v>
      </c>
      <c r="CC170" s="19">
        <f t="shared" si="6"/>
        <v>0</v>
      </c>
      <c r="CD170" s="41">
        <f t="shared" si="7"/>
        <v>2</v>
      </c>
      <c r="CE170" s="45" t="s">
        <v>836</v>
      </c>
    </row>
    <row r="171" spans="1:83" ht="28.8" x14ac:dyDescent="0.3">
      <c r="A171" s="5" t="s">
        <v>311</v>
      </c>
      <c r="B171" s="5">
        <v>30047940307</v>
      </c>
      <c r="C171" s="181" t="s">
        <v>1184</v>
      </c>
      <c r="D171" s="190" t="s">
        <v>1319</v>
      </c>
      <c r="F171" s="94" t="s">
        <v>1101</v>
      </c>
      <c r="G171" s="102" t="s">
        <v>1101</v>
      </c>
      <c r="H171" s="209" t="s">
        <v>1101</v>
      </c>
      <c r="I171" s="102" t="s">
        <v>1101</v>
      </c>
      <c r="J171" s="11">
        <v>17</v>
      </c>
      <c r="K171" s="11">
        <v>83</v>
      </c>
      <c r="L171">
        <f>VLOOKUP(A171,DEC2020_RESPONSERATE_COUNTY_TRA!$B$3:$I$376, 8, FALSE)</f>
        <v>21</v>
      </c>
      <c r="M171">
        <f>VLOOKUP(A171,DEC2020_RESPONSERATE_COUNTY_TRA!$B$3:$J$376, 9, FALSE)</f>
        <v>22</v>
      </c>
      <c r="N171">
        <f>VLOOKUP(A171,DEC2020_RESPONSERATE_COUNTY_TRA!$B$3:$K$376, 10, FALSE)</f>
        <v>23.8</v>
      </c>
      <c r="O171">
        <f>VLOOKUP(A171,DEC2020_RESPONSERATE_COUNTY_TRA!$B$3:$L$376, 11, FALSE)</f>
        <v>26.1</v>
      </c>
      <c r="P171">
        <f>VLOOKUP(A171,DEC2020_RESPONSERATE_COUNTY_TRA!$B$3:$M$376, 12, FALSE)</f>
        <v>29.6</v>
      </c>
      <c r="Q171" s="61">
        <f>VLOOKUP(A171,DEC2020_RESPONSERATE_COUNTY_TRA!$B$3:$N$376, 13, FALSE)</f>
        <v>30.2</v>
      </c>
      <c r="R171">
        <f>VLOOKUP(A171,DEC2020_RESPONSERATE_COUNTY_TRA!$B$3:$O$376, 14, FALSE)</f>
        <v>31.1</v>
      </c>
      <c r="S171">
        <f>VLOOKUP(A171,DEC2020_RESPONSERATE_COUNTY_TRA!$B$3:$P$376, 15, FALSE)</f>
        <v>31.7</v>
      </c>
      <c r="T171">
        <f>VLOOKUP(A171,DEC2020_RESPONSERATE_COUNTY_TRA!$B$3:$Q$376, 16, FALSE)</f>
        <v>32.200000000000003</v>
      </c>
      <c r="U171" s="61">
        <f>VLOOKUP(A171,DEC2020_RESPONSERATE_COUNTY_TRA!$B$3:$R$376, 17, FALSE)</f>
        <v>33.1</v>
      </c>
      <c r="V171" s="61">
        <f>VLOOKUP(A171,DEC2020_RESPONSERATE_COUNTY_TRA!$B$3:$S$376, 18, FALSE)</f>
        <v>33.4</v>
      </c>
      <c r="W171" s="61">
        <f>VLOOKUP(A171,DEC2020_RESPONSERATE_COUNTY_TRA!$B$3:$T$376, 19, FALSE)</f>
        <v>33.799999999999997</v>
      </c>
      <c r="X171" s="61">
        <f>VLOOKUP(A171,DEC2020_RESPONSERATE_COUNTY_TRA!$B$3:$U$376, 20, FALSE)</f>
        <v>34.1</v>
      </c>
      <c r="Y171" s="61">
        <f>VLOOKUP(A171,DEC2020_RESPONSERATE_COUNTY_TRA!$B$3:$V$376, 21, FALSE)</f>
        <v>34.4</v>
      </c>
      <c r="Z171" s="61">
        <f>VLOOKUP(A171,DEC2020_RESPONSERATE_COUNTY_TRA!$B$3:$W$376, 22, FALSE)</f>
        <v>34.700000000000003</v>
      </c>
      <c r="AA171" s="61">
        <f>VLOOKUP(A171,DEC2020_RESPONSERATE_COUNTY_TRA!$B$3:$X$376, 23, FALSE)</f>
        <v>34.9</v>
      </c>
      <c r="AB171" s="61">
        <f>VLOOKUP(A171,DEC2020_RESPONSERATE_COUNTY_TRA!$B$3:$Y$376, 24, FALSE)</f>
        <v>35.1</v>
      </c>
      <c r="AC171" s="61">
        <f>VLOOKUP(A171,DEC2020_RESPONSERATE_COUNTY_TRA!$B$3:$Z$376, 25, FALSE)</f>
        <v>38</v>
      </c>
      <c r="AD171" s="61">
        <f>VLOOKUP(A171,DEC2020_RESPONSERATE_COUNTY_TRA!$B$3:$AC$376, 26, FALSE)</f>
        <v>38.200000000000003</v>
      </c>
      <c r="AE171" s="188">
        <f>VLOOKUP(A171,DEC2020_RESPONSERATE_COUNTY_TRA!$B$3:$AD$376, 27, FALSE)</f>
        <v>38.5</v>
      </c>
      <c r="AF171" s="188">
        <f>VLOOKUP(A171,DEC2020_RESPONSERATE_COUNTY_TRA!$B$3:$AE$376, 28, FALSE)</f>
        <v>38.9</v>
      </c>
      <c r="AG171" s="188">
        <f>VLOOKUP(A171,DEC2020_RESPONSERATE_COUNTY_TRA!$B$3:$AF$376, 29, FALSE)</f>
        <v>41.2</v>
      </c>
      <c r="AH171" s="188">
        <f>VLOOKUP(A171,DEC2020_RESPONSERATE_COUNTY_TRA!$B$3:$AG$376, 30, FALSE)</f>
        <v>41.3</v>
      </c>
      <c r="AI171" s="188">
        <f>VLOOKUP(A171,DEC2020_RESPONSERATE_COUNTY_TRA!$B$3:$AF$376, 31, FALSE)</f>
        <v>41.5</v>
      </c>
      <c r="AJ171" s="188">
        <f>VLOOKUP(A171,DEC2020_RESPONSERATE_COUNTY_TRA!$B$3:$AG$376, 32, FALSE)</f>
        <v>41.6</v>
      </c>
      <c r="AK171" s="188">
        <f>VLOOKUP(A171,DEC2020_RESPONSERATE_COUNTY_TRA!$B$3:$CP$376, 33, FALSE)</f>
        <v>41.9</v>
      </c>
      <c r="AL171" s="188">
        <f>VLOOKUP(A171,DEC2020_RESPONSERATE_COUNTY_TRA!$B$3:$AR$376,43, FALSE)</f>
        <v>44</v>
      </c>
      <c r="AM171" s="188">
        <f>VLOOKUP(A171,DEC2020_RESPONSERATE_COUNTY_TRA!$B$3:$AS$376,44, FALSE)</f>
        <v>44.1</v>
      </c>
      <c r="AN171" s="188">
        <f>VLOOKUP(A171,DEC2020_RESPONSERATE_COUNTY_TRA!$B$3:$AW$376,48, FALSE)</f>
        <v>44.4</v>
      </c>
      <c r="AO171" s="188">
        <f>VLOOKUP(A171,DEC2020_RESPONSERATE_COUNTY_TRA!$B$3:$AX$376,49, FALSE)</f>
        <v>44.4</v>
      </c>
      <c r="AP171" s="188">
        <f>VLOOKUP(A171,DEC2020_RESPONSERATE_COUNTY_TRA!$B$3:$AY$376,49, FALSE)</f>
        <v>44.4</v>
      </c>
      <c r="AQ171" s="188">
        <f>VLOOKUP(A171,DEC2020_RESPONSERATE_COUNTY_TRA!$B$3:$AZ$376,50, FALSE)</f>
        <v>44.4</v>
      </c>
      <c r="AR171" s="188">
        <f>VLOOKUP(A171,DEC2020_RESPONSERATE_COUNTY_TRA!$B$3:$BA$376,51, FALSE)</f>
        <v>44.5</v>
      </c>
      <c r="AS171" s="188">
        <f>VLOOKUP(A171,DEC2020_RESPONSERATE_COUNTY_TRA!$B$3:$BB$376,53, FALSE)</f>
        <v>44.5</v>
      </c>
      <c r="AT171" s="188">
        <f>VLOOKUP(A171,DEC2020_RESPONSERATE_COUNTY_TRA!$B$3:$BC$376,54, FALSE)</f>
        <v>44.6</v>
      </c>
      <c r="AU171" s="188">
        <f>VLOOKUP(A171,DEC2020_RESPONSERATE_COUNTY_TRA!$B$3:$BD$376,55, FALSE)</f>
        <v>44.6</v>
      </c>
      <c r="AV171" s="188">
        <f>VLOOKUP(A171,DEC2020_RESPONSERATE_COUNTY_TRA!$B$3:$BE$376,56, FALSE)</f>
        <v>44.7</v>
      </c>
      <c r="AW171" s="188">
        <f>VLOOKUP(A171,DEC2020_RESPONSERATE_COUNTY_TRA!$B$3:$BF$376,57, FALSE)</f>
        <v>44.7</v>
      </c>
      <c r="AX171" s="188">
        <f>VLOOKUP(A171,DEC2020_RESPONSERATE_COUNTY_TRA!$B$3:$BG$376,58, FALSE)</f>
        <v>44.9</v>
      </c>
      <c r="AY171" s="188">
        <f>VLOOKUP(A171,DEC2020_RESPONSERATE_COUNTY_TRA!$B$3:$BH$376,59, FALSE)</f>
        <v>45</v>
      </c>
      <c r="AZ171" s="188">
        <f>VLOOKUP(A171,DEC2020_RESPONSERATE_COUNTY_TRA!$B$3:$BI$376,60, FALSE)</f>
        <v>45</v>
      </c>
      <c r="BA171" s="188">
        <f>VLOOKUP(A171,DEC2020_RESPONSERATE_COUNTY_TRA!$B$3:$BJ$376,61, FALSE)</f>
        <v>45.1</v>
      </c>
      <c r="BB171" s="188">
        <f>VLOOKUP(A171,DEC2020_RESPONSERATE_COUNTY_TRA!$B$3:$BK$376,62, FALSE)</f>
        <v>45.1</v>
      </c>
      <c r="BC171" s="188">
        <f>VLOOKUP(A171,DEC2020_RESPONSERATE_COUNTY_TRA!$B$3:$BL$376,63, FALSE)</f>
        <v>45.2</v>
      </c>
      <c r="BD171" s="188">
        <f>VLOOKUP(A171,DEC2020_RESPONSERATE_COUNTY_TRA!$B$3:$BM$376,64, FALSE)</f>
        <v>45.3</v>
      </c>
      <c r="BE171" s="188">
        <f>VLOOKUP(A171,DEC2020_RESPONSERATE_COUNTY_TRA!$B$3:$BN$376,65, FALSE)</f>
        <v>45.4</v>
      </c>
      <c r="BF171" s="188">
        <f>VLOOKUP(A171,DEC2020_RESPONSERATE_COUNTY_TRA!$B$3:$BO$376,66, FALSE)</f>
        <v>45.4</v>
      </c>
      <c r="BG171" s="188">
        <f>VLOOKUP(A171,DEC2020_RESPONSERATE_COUNTY_TRA!$B$3:$BP$376,67, FALSE)</f>
        <v>45.4</v>
      </c>
      <c r="BH171" s="188">
        <f>VLOOKUP(A171,DEC2020_RESPONSERATE_COUNTY_TRA!$B$3:$BQ$376,68, FALSE)</f>
        <v>45.4</v>
      </c>
      <c r="BI171" s="188">
        <f>VLOOKUP(A171,DEC2020_RESPONSERATE_COUNTY_TRA!$B$3:$BR$376,69, FALSE)</f>
        <v>45.5</v>
      </c>
      <c r="BJ171" s="188">
        <f>VLOOKUP(A171,DEC2020_RESPONSERATE_COUNTY_TRA!$B$3:$BS$376,70, FALSE)</f>
        <v>45.6</v>
      </c>
      <c r="BK171" s="188">
        <f>VLOOKUP(A171,DEC2020_RESPONSERATE_COUNTY_TRA!$B$3:$BT$376,71, FALSE)</f>
        <v>45.7</v>
      </c>
      <c r="BL171" s="188">
        <f>VLOOKUP(A171,DEC2020_RESPONSERATE_COUNTY_TRA!$B$3:$BU$377,72, FALSE)</f>
        <v>45.8</v>
      </c>
      <c r="BM171" s="188">
        <f>VLOOKUP(A171,DEC2020_RESPONSERATE_COUNTY_TRA!$B$3:$BV$377,73, FALSE)</f>
        <v>45.8</v>
      </c>
      <c r="BN171" s="188">
        <f>VLOOKUP(A171,DEC2020_RESPONSERATE_COUNTY_TRA!$B$3:$BW$377,74, FALSE)</f>
        <v>45.8</v>
      </c>
      <c r="BO171" s="188">
        <f>VLOOKUP(A171,DEC2020_RESPONSERATE_COUNTY_TRA!$B$3:$BX$377,75, FALSE)</f>
        <v>45.9</v>
      </c>
      <c r="BP171" s="188">
        <f>VLOOKUP(A171,DEC2020_RESPONSERATE_COUNTY_TRA!$B$3:$BY$377,76, FALSE)</f>
        <v>45.9</v>
      </c>
      <c r="BQ171" s="188">
        <f>VLOOKUP(A171,DEC2020_RESPONSERATE_COUNTY_TRA!$B$3:$BZ$377,77, FALSE)</f>
        <v>45.9</v>
      </c>
      <c r="BR171" s="188">
        <f>VLOOKUP(A171,DEC2020_RESPONSERATE_COUNTY_TRA!$B$3:$CA$377,78, FALSE)</f>
        <v>45.9</v>
      </c>
      <c r="BS171" s="188">
        <f>VLOOKUP(A171,DEC2020_RESPONSERATE_COUNTY_TRA!$B$3:$CB$377,79, FALSE)</f>
        <v>45.9</v>
      </c>
      <c r="BT171" s="188">
        <f>VLOOKUP(A171,DEC2020_RESPONSERATE_COUNTY_TRA!$B$3:$CC$377,80, FALSE)</f>
        <v>45.9</v>
      </c>
      <c r="BU171" s="188">
        <f>VLOOKUP(A171,DEC2020_RESPONSERATE_COUNTY_TRA!$B$3:$CD$377,81, FALSE)</f>
        <v>45.9</v>
      </c>
      <c r="BV171" s="188">
        <f>VLOOKUP(A171,DEC2020_RESPONSERATE_COUNTY_TRA!$B$3:$CE$377,82, FALSE)</f>
        <v>46</v>
      </c>
      <c r="BW171" s="188">
        <f>VLOOKUP(A171,DEC2020_RESPONSERATE_COUNTY_TRA!$B$3:$CF$377,83, FALSE)</f>
        <v>46</v>
      </c>
      <c r="BX171" s="188">
        <f>VLOOKUP(A171,DEC2020_RESPONSERATE_COUNTY_TRA!$B$3:$CG$377,84, FALSE)</f>
        <v>46</v>
      </c>
      <c r="BY171" s="188">
        <f>VLOOKUP(A171,DEC2020_RESPONSERATE_COUNTY_TRA!$B$3:$CH$377,85, FALSE)</f>
        <v>46</v>
      </c>
      <c r="BZ171" s="188">
        <f>VLOOKUP(A171,DEC2020_RESPONSERATE_COUNTY_TRA!$B$3:$CI$377,85, FALSE)</f>
        <v>46</v>
      </c>
      <c r="CA171" s="188">
        <f>VLOOKUP(A171,DEC2020_RESPONSERATE_COUNTY_TRA!$B$3:$CJ$377,86, FALSE)</f>
        <v>46.1</v>
      </c>
      <c r="CB171" s="188">
        <f>VLOOKUP(A171,DEC2020_RESPONSERATE_COUNTY_TRA!$B$3:$CK$377,87, FALSE)</f>
        <v>46.1</v>
      </c>
      <c r="CC171" s="188">
        <f t="shared" si="6"/>
        <v>0</v>
      </c>
      <c r="CD171" s="41">
        <f t="shared" si="7"/>
        <v>3</v>
      </c>
      <c r="CE171" s="45" t="s">
        <v>836</v>
      </c>
    </row>
    <row r="172" spans="1:83" ht="43.2" x14ac:dyDescent="0.3">
      <c r="A172" s="16" t="s">
        <v>647</v>
      </c>
      <c r="B172" s="16">
        <v>30047940400</v>
      </c>
      <c r="C172" s="17" t="s">
        <v>1202</v>
      </c>
      <c r="D172" s="17" t="s">
        <v>1320</v>
      </c>
      <c r="E172" s="17"/>
      <c r="F172" s="95">
        <v>1627</v>
      </c>
      <c r="G172" s="103">
        <v>5.2390307793058283E-2</v>
      </c>
      <c r="H172" s="205">
        <v>0.52904908702869335</v>
      </c>
      <c r="I172" s="193">
        <v>30.2</v>
      </c>
      <c r="J172" s="18">
        <v>25.1</v>
      </c>
      <c r="K172" s="18">
        <f t="shared" si="8"/>
        <v>74.900000000000006</v>
      </c>
      <c r="L172" s="19">
        <f>VLOOKUP(A172,DEC2020_RESPONSERATE_COUNTY_TRA!$B$3:$I$376, 8, FALSE)</f>
        <v>18.899999999999999</v>
      </c>
      <c r="M172" s="19">
        <f>VLOOKUP(A172,DEC2020_RESPONSERATE_COUNTY_TRA!$B$3:$J$376, 9, FALSE)</f>
        <v>19.5</v>
      </c>
      <c r="N172" s="19">
        <f>VLOOKUP(A172,DEC2020_RESPONSERATE_COUNTY_TRA!$B$3:$K$376, 10, FALSE)</f>
        <v>20.7</v>
      </c>
      <c r="O172" s="19">
        <f>VLOOKUP(A172,DEC2020_RESPONSERATE_COUNTY_TRA!$B$3:$L$376, 11, FALSE)</f>
        <v>22.9</v>
      </c>
      <c r="P172" s="19">
        <f>VLOOKUP(A172,DEC2020_RESPONSERATE_COUNTY_TRA!$B$3:$M$376, 12, FALSE)</f>
        <v>24.7</v>
      </c>
      <c r="Q172" s="19">
        <f>VLOOKUP(A172,DEC2020_RESPONSERATE_COUNTY_TRA!$B$3:$N$376, 13, FALSE)</f>
        <v>25</v>
      </c>
      <c r="R172" s="19">
        <f>VLOOKUP(A172,DEC2020_RESPONSERATE_COUNTY_TRA!$B$3:$O$376, 14, FALSE)</f>
        <v>25.2</v>
      </c>
      <c r="S172" s="19">
        <f>VLOOKUP(A172,DEC2020_RESPONSERATE_COUNTY_TRA!$B$3:$P$376, 15, FALSE)</f>
        <v>25.4</v>
      </c>
      <c r="T172" s="19">
        <f>VLOOKUP(A172,DEC2020_RESPONSERATE_COUNTY_TRA!$B$3:$Q$376, 16, FALSE)</f>
        <v>25.9</v>
      </c>
      <c r="U172" s="19">
        <f>VLOOKUP(A172,DEC2020_RESPONSERATE_COUNTY_TRA!$B$3:$R$376, 17, FALSE)</f>
        <v>26.5</v>
      </c>
      <c r="V172" s="19">
        <f>VLOOKUP(A172,DEC2020_RESPONSERATE_COUNTY_TRA!$B$3:$S$376, 18, FALSE)</f>
        <v>26.6</v>
      </c>
      <c r="W172" s="19">
        <f>VLOOKUP(A172,DEC2020_RESPONSERATE_COUNTY_TRA!$B$3:$T$376, 19, FALSE)</f>
        <v>26.6</v>
      </c>
      <c r="X172" s="19">
        <f>VLOOKUP(A172,DEC2020_RESPONSERATE_COUNTY_TRA!$B$3:$U$376, 20, FALSE)</f>
        <v>26.8</v>
      </c>
      <c r="Y172" s="19">
        <f>VLOOKUP(A172,DEC2020_RESPONSERATE_COUNTY_TRA!$B$3:$V$376, 21, FALSE)</f>
        <v>27</v>
      </c>
      <c r="Z172" s="19">
        <f>VLOOKUP(A172,DEC2020_RESPONSERATE_COUNTY_TRA!$B$3:$W$376, 22, FALSE)</f>
        <v>27.6</v>
      </c>
      <c r="AA172" s="19">
        <f>VLOOKUP(A172,DEC2020_RESPONSERATE_COUNTY_TRA!$B$3:$X$376, 23, FALSE)</f>
        <v>27.7</v>
      </c>
      <c r="AB172" s="19">
        <f>VLOOKUP(A172,DEC2020_RESPONSERATE_COUNTY_TRA!$B$3:$Y$376, 24, FALSE)</f>
        <v>27.7</v>
      </c>
      <c r="AC172" s="19">
        <f>VLOOKUP(A172,DEC2020_RESPONSERATE_COUNTY_TRA!$B$3:$Z$376, 25, FALSE)</f>
        <v>28.5</v>
      </c>
      <c r="AD172" s="19">
        <f>VLOOKUP(A172,DEC2020_RESPONSERATE_COUNTY_TRA!$B$3:$AC$376, 26, FALSE)</f>
        <v>28.5</v>
      </c>
      <c r="AE172" s="19">
        <f>VLOOKUP(A172,DEC2020_RESPONSERATE_COUNTY_TRA!$B$3:$AD$376, 27, FALSE)</f>
        <v>28.5</v>
      </c>
      <c r="AF172" s="19">
        <f>VLOOKUP(A172,DEC2020_RESPONSERATE_COUNTY_TRA!$B$3:$AE$376, 28, FALSE)</f>
        <v>28.6</v>
      </c>
      <c r="AG172" s="19">
        <f>VLOOKUP(A172,DEC2020_RESPONSERATE_COUNTY_TRA!$B$3:$AF$376, 29, FALSE)</f>
        <v>29.7</v>
      </c>
      <c r="AH172" s="19">
        <f>VLOOKUP(A172,DEC2020_RESPONSERATE_COUNTY_TRA!$B$3:$AG$376, 30, FALSE)</f>
        <v>29.8</v>
      </c>
      <c r="AI172" s="19">
        <f>VLOOKUP(A172,DEC2020_RESPONSERATE_COUNTY_TRA!$B$3:$AF$376, 31, FALSE)</f>
        <v>30</v>
      </c>
      <c r="AJ172" s="19">
        <f>VLOOKUP(A172,DEC2020_RESPONSERATE_COUNTY_TRA!$B$3:$AG$376, 32, FALSE)</f>
        <v>30.3</v>
      </c>
      <c r="AK172" s="19">
        <f>VLOOKUP(A172,DEC2020_RESPONSERATE_COUNTY_TRA!$B$3:$CP$376, 33, FALSE)</f>
        <v>30.4</v>
      </c>
      <c r="AL172" s="19">
        <f>VLOOKUP(A172,DEC2020_RESPONSERATE_COUNTY_TRA!$B$3:$AR$376,43, FALSE)</f>
        <v>32.299999999999997</v>
      </c>
      <c r="AM172" s="19">
        <f>VLOOKUP(A172,DEC2020_RESPONSERATE_COUNTY_TRA!$B$3:$AS$376,44, FALSE)</f>
        <v>32.299999999999997</v>
      </c>
      <c r="AN172" s="19">
        <f>VLOOKUP(A172,DEC2020_RESPONSERATE_COUNTY_TRA!$B$3:$AW$376,48, FALSE)</f>
        <v>32.5</v>
      </c>
      <c r="AO172" s="19">
        <f>VLOOKUP(A172,DEC2020_RESPONSERATE_COUNTY_TRA!$B$3:$AX$376,49, FALSE)</f>
        <v>32.700000000000003</v>
      </c>
      <c r="AP172" s="19">
        <f>VLOOKUP(A172,DEC2020_RESPONSERATE_COUNTY_TRA!$B$3:$AY$376,49, FALSE)</f>
        <v>32.700000000000003</v>
      </c>
      <c r="AQ172" s="19">
        <f>VLOOKUP(A172,DEC2020_RESPONSERATE_COUNTY_TRA!$B$3:$AZ$376,50, FALSE)</f>
        <v>32.799999999999997</v>
      </c>
      <c r="AR172" s="19">
        <f>VLOOKUP(A172,DEC2020_RESPONSERATE_COUNTY_TRA!$B$3:$BA$376,51, FALSE)</f>
        <v>32.799999999999997</v>
      </c>
      <c r="AS172" s="19">
        <f>VLOOKUP(A172,DEC2020_RESPONSERATE_COUNTY_TRA!$B$3:$BB$376,53, FALSE)</f>
        <v>32.799999999999997</v>
      </c>
      <c r="AT172" s="19">
        <f>VLOOKUP(A172,DEC2020_RESPONSERATE_COUNTY_TRA!$B$3:$BC$376,54, FALSE)</f>
        <v>32.799999999999997</v>
      </c>
      <c r="AU172" s="19">
        <f>VLOOKUP(A172,DEC2020_RESPONSERATE_COUNTY_TRA!$B$3:$BD$376,55, FALSE)</f>
        <v>32.9</v>
      </c>
      <c r="AV172" s="19">
        <f>VLOOKUP(A172,DEC2020_RESPONSERATE_COUNTY_TRA!$B$3:$BE$376,56, FALSE)</f>
        <v>32.9</v>
      </c>
      <c r="AW172" s="19">
        <f>VLOOKUP(A172,DEC2020_RESPONSERATE_COUNTY_TRA!$B$3:$BF$376,57, FALSE)</f>
        <v>32.9</v>
      </c>
      <c r="AX172" s="19">
        <f>VLOOKUP(A172,DEC2020_RESPONSERATE_COUNTY_TRA!$B$3:$BG$376,58, FALSE)</f>
        <v>35.1</v>
      </c>
      <c r="AY172" s="19">
        <f>VLOOKUP(A172,DEC2020_RESPONSERATE_COUNTY_TRA!$B$3:$BH$376,59, FALSE)</f>
        <v>35.299999999999997</v>
      </c>
      <c r="AZ172" s="19">
        <f>VLOOKUP(A172,DEC2020_RESPONSERATE_COUNTY_TRA!$B$3:$BI$376,60, FALSE)</f>
        <v>35.4</v>
      </c>
      <c r="BA172" s="19">
        <f>VLOOKUP(A172,DEC2020_RESPONSERATE_COUNTY_TRA!$B$3:$BJ$376,61, FALSE)</f>
        <v>35.5</v>
      </c>
      <c r="BB172" s="19">
        <f>VLOOKUP(A172,DEC2020_RESPONSERATE_COUNTY_TRA!$B$3:$BK$376,62, FALSE)</f>
        <v>35.6</v>
      </c>
      <c r="BC172" s="19">
        <f>VLOOKUP(A172,DEC2020_RESPONSERATE_COUNTY_TRA!$B$3:$BL$376,63, FALSE)</f>
        <v>35.700000000000003</v>
      </c>
      <c r="BD172" s="19">
        <f>VLOOKUP(A172,DEC2020_RESPONSERATE_COUNTY_TRA!$B$3:$BM$376,64, FALSE)</f>
        <v>35.9</v>
      </c>
      <c r="BE172" s="19">
        <f>VLOOKUP(A172,DEC2020_RESPONSERATE_COUNTY_TRA!$B$3:$BN$376,65, FALSE)</f>
        <v>36</v>
      </c>
      <c r="BF172" s="19">
        <f>VLOOKUP(A172,DEC2020_RESPONSERATE_COUNTY_TRA!$B$3:$BO$376,66, FALSE)</f>
        <v>36</v>
      </c>
      <c r="BG172" s="19">
        <f>VLOOKUP(A172,DEC2020_RESPONSERATE_COUNTY_TRA!$B$3:$BP$376,67, FALSE)</f>
        <v>36.1</v>
      </c>
      <c r="BH172" s="19">
        <f>VLOOKUP(A172,DEC2020_RESPONSERATE_COUNTY_TRA!$B$3:$BQ$376,68, FALSE)</f>
        <v>36.200000000000003</v>
      </c>
      <c r="BI172" s="19">
        <f>VLOOKUP(A172,DEC2020_RESPONSERATE_COUNTY_TRA!$B$3:$BR$376,69, FALSE)</f>
        <v>36.200000000000003</v>
      </c>
      <c r="BJ172" s="19">
        <f>VLOOKUP(A172,DEC2020_RESPONSERATE_COUNTY_TRA!$B$3:$BS$376,70, FALSE)</f>
        <v>36.200000000000003</v>
      </c>
      <c r="BK172" s="19">
        <f>VLOOKUP(A172,DEC2020_RESPONSERATE_COUNTY_TRA!$B$3:$BT$376,71, FALSE)</f>
        <v>36.299999999999997</v>
      </c>
      <c r="BL172" s="19">
        <f>VLOOKUP(A172,DEC2020_RESPONSERATE_COUNTY_TRA!$B$3:$BU$377,72, FALSE)</f>
        <v>36.5</v>
      </c>
      <c r="BM172" s="19">
        <f>VLOOKUP(A172,DEC2020_RESPONSERATE_COUNTY_TRA!$B$3:$BV$377,73, FALSE)</f>
        <v>36.5</v>
      </c>
      <c r="BN172" s="19">
        <f>VLOOKUP(A172,DEC2020_RESPONSERATE_COUNTY_TRA!$B$3:$BW$377,74, FALSE)</f>
        <v>36.5</v>
      </c>
      <c r="BO172" s="19">
        <f>VLOOKUP(A172,DEC2020_RESPONSERATE_COUNTY_TRA!$B$3:$BX$377,75, FALSE)</f>
        <v>36.5</v>
      </c>
      <c r="BP172" s="19">
        <f>VLOOKUP(A172,DEC2020_RESPONSERATE_COUNTY_TRA!$B$3:$BY$377,76, FALSE)</f>
        <v>36.6</v>
      </c>
      <c r="BQ172" s="19">
        <f>VLOOKUP(A172,DEC2020_RESPONSERATE_COUNTY_TRA!$B$3:$BZ$377,77, FALSE)</f>
        <v>36.700000000000003</v>
      </c>
      <c r="BR172" s="19">
        <f>VLOOKUP(A172,DEC2020_RESPONSERATE_COUNTY_TRA!$B$3:$CA$377,78, FALSE)</f>
        <v>36.799999999999997</v>
      </c>
      <c r="BS172" s="19">
        <f>VLOOKUP(A172,DEC2020_RESPONSERATE_COUNTY_TRA!$B$3:$CB$377,79, FALSE)</f>
        <v>37</v>
      </c>
      <c r="BT172" s="19">
        <f>VLOOKUP(A172,DEC2020_RESPONSERATE_COUNTY_TRA!$B$3:$CC$377,80, FALSE)</f>
        <v>37</v>
      </c>
      <c r="BU172" s="19">
        <f>VLOOKUP(A172,DEC2020_RESPONSERATE_COUNTY_TRA!$B$3:$CD$377,81, FALSE)</f>
        <v>37.299999999999997</v>
      </c>
      <c r="BV172" s="19">
        <f>VLOOKUP(A172,DEC2020_RESPONSERATE_COUNTY_TRA!$B$3:$CE$377,82, FALSE)</f>
        <v>37.6</v>
      </c>
      <c r="BW172" s="19">
        <f>VLOOKUP(A172,DEC2020_RESPONSERATE_COUNTY_TRA!$B$3:$CF$377,83, FALSE)</f>
        <v>37.799999999999997</v>
      </c>
      <c r="BX172" s="19">
        <f>VLOOKUP(A172,DEC2020_RESPONSERATE_COUNTY_TRA!$B$3:$CG$377,84, FALSE)</f>
        <v>37.799999999999997</v>
      </c>
      <c r="BY172" s="19">
        <f>VLOOKUP(A172,DEC2020_RESPONSERATE_COUNTY_TRA!$B$3:$CH$377,85, FALSE)</f>
        <v>37.799999999999997</v>
      </c>
      <c r="BZ172" s="19">
        <f>VLOOKUP(A172,DEC2020_RESPONSERATE_COUNTY_TRA!$B$3:$CI$377,85, FALSE)</f>
        <v>37.799999999999997</v>
      </c>
      <c r="CA172" s="19">
        <f>VLOOKUP(A172,DEC2020_RESPONSERATE_COUNTY_TRA!$B$3:$CJ$377,86, FALSE)</f>
        <v>37.9</v>
      </c>
      <c r="CB172" s="19">
        <f>VLOOKUP(A172,DEC2020_RESPONSERATE_COUNTY_TRA!$B$3:$CK$377,87, FALSE)</f>
        <v>38.1</v>
      </c>
      <c r="CC172" s="19">
        <f t="shared" si="6"/>
        <v>0.10000000000000142</v>
      </c>
      <c r="CD172" s="41">
        <f t="shared" si="7"/>
        <v>2</v>
      </c>
      <c r="CE172" s="45" t="s">
        <v>836</v>
      </c>
    </row>
    <row r="173" spans="1:83" ht="43.2" x14ac:dyDescent="0.3">
      <c r="A173" s="5" t="s">
        <v>649</v>
      </c>
      <c r="B173" s="5">
        <v>30047940500</v>
      </c>
      <c r="C173" s="181" t="s">
        <v>1185</v>
      </c>
      <c r="D173" s="190" t="s">
        <v>1321</v>
      </c>
      <c r="F173" s="94">
        <v>2153</v>
      </c>
      <c r="G173" s="102">
        <v>6.999510523739598E-2</v>
      </c>
      <c r="H173" s="204">
        <v>0.35313990461049283</v>
      </c>
      <c r="I173" s="192">
        <v>38.9</v>
      </c>
      <c r="J173" s="11">
        <v>3</v>
      </c>
      <c r="K173" s="11">
        <f t="shared" si="8"/>
        <v>97</v>
      </c>
      <c r="L173">
        <f>VLOOKUP(A173,DEC2020_RESPONSERATE_COUNTY_TRA!$B$3:$I$376, 8, FALSE)</f>
        <v>34.4</v>
      </c>
      <c r="M173">
        <f>VLOOKUP(A173,DEC2020_RESPONSERATE_COUNTY_TRA!$B$3:$J$376, 9, FALSE)</f>
        <v>35.1</v>
      </c>
      <c r="N173">
        <f>VLOOKUP(A173,DEC2020_RESPONSERATE_COUNTY_TRA!$B$3:$K$376, 10, FALSE)</f>
        <v>36.9</v>
      </c>
      <c r="O173">
        <f>VLOOKUP(A173,DEC2020_RESPONSERATE_COUNTY_TRA!$B$3:$L$376, 11, FALSE)</f>
        <v>39.200000000000003</v>
      </c>
      <c r="P173">
        <f>VLOOKUP(A173,DEC2020_RESPONSERATE_COUNTY_TRA!$B$3:$M$376, 12, FALSE)</f>
        <v>41.5</v>
      </c>
      <c r="Q173" s="61">
        <f>VLOOKUP(A173,DEC2020_RESPONSERATE_COUNTY_TRA!$B$3:$N$376, 13, FALSE)</f>
        <v>41.8</v>
      </c>
      <c r="R173">
        <f>VLOOKUP(A173,DEC2020_RESPONSERATE_COUNTY_TRA!$B$3:$O$376, 14, FALSE)</f>
        <v>42.4</v>
      </c>
      <c r="S173">
        <f>VLOOKUP(A173,DEC2020_RESPONSERATE_COUNTY_TRA!$B$3:$P$376, 15, FALSE)</f>
        <v>42.6</v>
      </c>
      <c r="T173">
        <f>VLOOKUP(A173,DEC2020_RESPONSERATE_COUNTY_TRA!$B$3:$Q$376, 16, FALSE)</f>
        <v>42.9</v>
      </c>
      <c r="U173" s="61">
        <f>VLOOKUP(A173,DEC2020_RESPONSERATE_COUNTY_TRA!$B$3:$R$376, 17, FALSE)</f>
        <v>43.5</v>
      </c>
      <c r="V173" s="61">
        <f>VLOOKUP(A173,DEC2020_RESPONSERATE_COUNTY_TRA!$B$3:$S$376, 18, FALSE)</f>
        <v>43.8</v>
      </c>
      <c r="W173" s="61">
        <f>VLOOKUP(A173,DEC2020_RESPONSERATE_COUNTY_TRA!$B$3:$T$376, 19, FALSE)</f>
        <v>43.9</v>
      </c>
      <c r="X173" s="61">
        <f>VLOOKUP(A173,DEC2020_RESPONSERATE_COUNTY_TRA!$B$3:$U$376, 20, FALSE)</f>
        <v>44.2</v>
      </c>
      <c r="Y173" s="61">
        <f>VLOOKUP(A173,DEC2020_RESPONSERATE_COUNTY_TRA!$B$3:$V$376, 21, FALSE)</f>
        <v>44.6</v>
      </c>
      <c r="Z173" s="61">
        <f>VLOOKUP(A173,DEC2020_RESPONSERATE_COUNTY_TRA!$B$3:$W$376, 22, FALSE)</f>
        <v>45.2</v>
      </c>
      <c r="AA173" s="61">
        <f>VLOOKUP(A173,DEC2020_RESPONSERATE_COUNTY_TRA!$B$3:$X$376, 23, FALSE)</f>
        <v>45.2</v>
      </c>
      <c r="AB173" s="61">
        <f>VLOOKUP(A173,DEC2020_RESPONSERATE_COUNTY_TRA!$B$3:$Y$376, 24, FALSE)</f>
        <v>45.4</v>
      </c>
      <c r="AC173" s="61">
        <f>VLOOKUP(A173,DEC2020_RESPONSERATE_COUNTY_TRA!$B$3:$Z$376, 25, FALSE)</f>
        <v>46.2</v>
      </c>
      <c r="AD173" s="61">
        <f>VLOOKUP(A173,DEC2020_RESPONSERATE_COUNTY_TRA!$B$3:$AC$376, 26, FALSE)</f>
        <v>46.2</v>
      </c>
      <c r="AE173" s="188">
        <f>VLOOKUP(A173,DEC2020_RESPONSERATE_COUNTY_TRA!$B$3:$AD$376, 27, FALSE)</f>
        <v>46.3</v>
      </c>
      <c r="AF173" s="188">
        <f>VLOOKUP(A173,DEC2020_RESPONSERATE_COUNTY_TRA!$B$3:$AE$376, 28, FALSE)</f>
        <v>46.6</v>
      </c>
      <c r="AG173" s="188">
        <f>VLOOKUP(A173,DEC2020_RESPONSERATE_COUNTY_TRA!$B$3:$AF$376, 29, FALSE)</f>
        <v>48</v>
      </c>
      <c r="AH173" s="188">
        <f>VLOOKUP(A173,DEC2020_RESPONSERATE_COUNTY_TRA!$B$3:$AG$376, 30, FALSE)</f>
        <v>48.2</v>
      </c>
      <c r="AI173" s="188">
        <f>VLOOKUP(A173,DEC2020_RESPONSERATE_COUNTY_TRA!$B$3:$AF$376, 31, FALSE)</f>
        <v>48.2</v>
      </c>
      <c r="AJ173" s="188">
        <f>VLOOKUP(A173,DEC2020_RESPONSERATE_COUNTY_TRA!$B$3:$AG$376, 32, FALSE)</f>
        <v>48.6</v>
      </c>
      <c r="AK173" s="188">
        <f>VLOOKUP(A173,DEC2020_RESPONSERATE_COUNTY_TRA!$B$3:$CP$376, 33, FALSE)</f>
        <v>48.9</v>
      </c>
      <c r="AL173" s="188">
        <f>VLOOKUP(A173,DEC2020_RESPONSERATE_COUNTY_TRA!$B$3:$AR$376,43, FALSE)</f>
        <v>51.5</v>
      </c>
      <c r="AM173" s="188">
        <f>VLOOKUP(A173,DEC2020_RESPONSERATE_COUNTY_TRA!$B$3:$AS$376,44, FALSE)</f>
        <v>51.5</v>
      </c>
      <c r="AN173" s="188">
        <f>VLOOKUP(A173,DEC2020_RESPONSERATE_COUNTY_TRA!$B$3:$AW$376,48, FALSE)</f>
        <v>52.1</v>
      </c>
      <c r="AO173" s="188">
        <f>VLOOKUP(A173,DEC2020_RESPONSERATE_COUNTY_TRA!$B$3:$AX$376,49, FALSE)</f>
        <v>52.2</v>
      </c>
      <c r="AP173" s="188">
        <f>VLOOKUP(A173,DEC2020_RESPONSERATE_COUNTY_TRA!$B$3:$AY$376,49, FALSE)</f>
        <v>52.2</v>
      </c>
      <c r="AQ173" s="188">
        <f>VLOOKUP(A173,DEC2020_RESPONSERATE_COUNTY_TRA!$B$3:$AZ$376,50, FALSE)</f>
        <v>52.2</v>
      </c>
      <c r="AR173" s="188">
        <f>VLOOKUP(A173,DEC2020_RESPONSERATE_COUNTY_TRA!$B$3:$BA$376,51, FALSE)</f>
        <v>52.2</v>
      </c>
      <c r="AS173" s="188">
        <f>VLOOKUP(A173,DEC2020_RESPONSERATE_COUNTY_TRA!$B$3:$BB$376,53, FALSE)</f>
        <v>52.3</v>
      </c>
      <c r="AT173" s="188">
        <f>VLOOKUP(A173,DEC2020_RESPONSERATE_COUNTY_TRA!$B$3:$BC$376,54, FALSE)</f>
        <v>52.3</v>
      </c>
      <c r="AU173" s="188">
        <f>VLOOKUP(A173,DEC2020_RESPONSERATE_COUNTY_TRA!$B$3:$BD$376,55, FALSE)</f>
        <v>52.3</v>
      </c>
      <c r="AV173" s="188">
        <f>VLOOKUP(A173,DEC2020_RESPONSERATE_COUNTY_TRA!$B$3:$BE$376,56, FALSE)</f>
        <v>52.3</v>
      </c>
      <c r="AW173" s="188">
        <f>VLOOKUP(A173,DEC2020_RESPONSERATE_COUNTY_TRA!$B$3:$BF$376,57, FALSE)</f>
        <v>52.4</v>
      </c>
      <c r="AX173" s="188">
        <f>VLOOKUP(A173,DEC2020_RESPONSERATE_COUNTY_TRA!$B$3:$BG$376,58, FALSE)</f>
        <v>52.6</v>
      </c>
      <c r="AY173" s="188">
        <f>VLOOKUP(A173,DEC2020_RESPONSERATE_COUNTY_TRA!$B$3:$BH$376,59, FALSE)</f>
        <v>52.6</v>
      </c>
      <c r="AZ173" s="188">
        <f>VLOOKUP(A173,DEC2020_RESPONSERATE_COUNTY_TRA!$B$3:$BI$376,60, FALSE)</f>
        <v>52.7</v>
      </c>
      <c r="BA173" s="188">
        <f>VLOOKUP(A173,DEC2020_RESPONSERATE_COUNTY_TRA!$B$3:$BJ$376,61, FALSE)</f>
        <v>52.7</v>
      </c>
      <c r="BB173" s="188">
        <f>VLOOKUP(A173,DEC2020_RESPONSERATE_COUNTY_TRA!$B$3:$BK$376,62, FALSE)</f>
        <v>52.7</v>
      </c>
      <c r="BC173" s="188">
        <f>VLOOKUP(A173,DEC2020_RESPONSERATE_COUNTY_TRA!$B$3:$BL$376,63, FALSE)</f>
        <v>52.9</v>
      </c>
      <c r="BD173" s="188">
        <f>VLOOKUP(A173,DEC2020_RESPONSERATE_COUNTY_TRA!$B$3:$BM$376,64, FALSE)</f>
        <v>53.1</v>
      </c>
      <c r="BE173" s="188">
        <f>VLOOKUP(A173,DEC2020_RESPONSERATE_COUNTY_TRA!$B$3:$BN$376,65, FALSE)</f>
        <v>53.3</v>
      </c>
      <c r="BF173" s="188">
        <f>VLOOKUP(A173,DEC2020_RESPONSERATE_COUNTY_TRA!$B$3:$BO$376,66, FALSE)</f>
        <v>53.3</v>
      </c>
      <c r="BG173" s="188">
        <f>VLOOKUP(A173,DEC2020_RESPONSERATE_COUNTY_TRA!$B$3:$BP$376,67, FALSE)</f>
        <v>53.3</v>
      </c>
      <c r="BH173" s="188">
        <f>VLOOKUP(A173,DEC2020_RESPONSERATE_COUNTY_TRA!$B$3:$BQ$376,68, FALSE)</f>
        <v>53.3</v>
      </c>
      <c r="BI173" s="188">
        <f>VLOOKUP(A173,DEC2020_RESPONSERATE_COUNTY_TRA!$B$3:$BR$376,69, FALSE)</f>
        <v>53.3</v>
      </c>
      <c r="BJ173" s="188">
        <f>VLOOKUP(A173,DEC2020_RESPONSERATE_COUNTY_TRA!$B$3:$BS$376,70, FALSE)</f>
        <v>53.3</v>
      </c>
      <c r="BK173" s="188">
        <f>VLOOKUP(A173,DEC2020_RESPONSERATE_COUNTY_TRA!$B$3:$BT$376,71, FALSE)</f>
        <v>53.4</v>
      </c>
      <c r="BL173" s="188">
        <f>VLOOKUP(A173,DEC2020_RESPONSERATE_COUNTY_TRA!$B$3:$BU$377,72, FALSE)</f>
        <v>53.5</v>
      </c>
      <c r="BM173" s="188">
        <f>VLOOKUP(A173,DEC2020_RESPONSERATE_COUNTY_TRA!$B$3:$BV$377,73, FALSE)</f>
        <v>53.5</v>
      </c>
      <c r="BN173" s="188">
        <f>VLOOKUP(A173,DEC2020_RESPONSERATE_COUNTY_TRA!$B$3:$BW$377,74, FALSE)</f>
        <v>53.6</v>
      </c>
      <c r="BO173" s="188">
        <f>VLOOKUP(A173,DEC2020_RESPONSERATE_COUNTY_TRA!$B$3:$BX$377,75, FALSE)</f>
        <v>53.8</v>
      </c>
      <c r="BP173" s="188">
        <f>VLOOKUP(A173,DEC2020_RESPONSERATE_COUNTY_TRA!$B$3:$BY$377,76, FALSE)</f>
        <v>53.8</v>
      </c>
      <c r="BQ173" s="188">
        <f>VLOOKUP(A173,DEC2020_RESPONSERATE_COUNTY_TRA!$B$3:$BZ$377,77, FALSE)</f>
        <v>53.8</v>
      </c>
      <c r="BR173" s="188">
        <f>VLOOKUP(A173,DEC2020_RESPONSERATE_COUNTY_TRA!$B$3:$CA$377,78, FALSE)</f>
        <v>53.8</v>
      </c>
      <c r="BS173" s="188">
        <f>VLOOKUP(A173,DEC2020_RESPONSERATE_COUNTY_TRA!$B$3:$CB$377,79, FALSE)</f>
        <v>53.9</v>
      </c>
      <c r="BT173" s="188">
        <f>VLOOKUP(A173,DEC2020_RESPONSERATE_COUNTY_TRA!$B$3:$CC$377,80, FALSE)</f>
        <v>53.9</v>
      </c>
      <c r="BU173" s="188">
        <f>VLOOKUP(A173,DEC2020_RESPONSERATE_COUNTY_TRA!$B$3:$CD$377,81, FALSE)</f>
        <v>54</v>
      </c>
      <c r="BV173" s="188">
        <f>VLOOKUP(A173,DEC2020_RESPONSERATE_COUNTY_TRA!$B$3:$CE$377,82, FALSE)</f>
        <v>54.1</v>
      </c>
      <c r="BW173" s="188">
        <f>VLOOKUP(A173,DEC2020_RESPONSERATE_COUNTY_TRA!$B$3:$CF$377,83, FALSE)</f>
        <v>54.1</v>
      </c>
      <c r="BX173" s="188">
        <f>VLOOKUP(A173,DEC2020_RESPONSERATE_COUNTY_TRA!$B$3:$CG$377,84, FALSE)</f>
        <v>54.1</v>
      </c>
      <c r="BY173" s="188">
        <f>VLOOKUP(A173,DEC2020_RESPONSERATE_COUNTY_TRA!$B$3:$CH$377,85, FALSE)</f>
        <v>54.1</v>
      </c>
      <c r="BZ173" s="188">
        <f>VLOOKUP(A173,DEC2020_RESPONSERATE_COUNTY_TRA!$B$3:$CI$377,85, FALSE)</f>
        <v>54.1</v>
      </c>
      <c r="CA173" s="188">
        <f>VLOOKUP(A173,DEC2020_RESPONSERATE_COUNTY_TRA!$B$3:$CJ$377,86, FALSE)</f>
        <v>54.1</v>
      </c>
      <c r="CB173" s="188">
        <f>VLOOKUP(A173,DEC2020_RESPONSERATE_COUNTY_TRA!$B$3:$CK$377,87, FALSE)</f>
        <v>54.1</v>
      </c>
      <c r="CC173" s="188">
        <f t="shared" si="6"/>
        <v>0</v>
      </c>
      <c r="CD173" s="41">
        <f t="shared" si="7"/>
        <v>4</v>
      </c>
      <c r="CE173" s="45" t="s">
        <v>836</v>
      </c>
    </row>
    <row r="174" spans="1:83" ht="43.2" x14ac:dyDescent="0.3">
      <c r="A174" s="16" t="s">
        <v>313</v>
      </c>
      <c r="B174" s="16">
        <v>30047940600</v>
      </c>
      <c r="C174" s="17" t="s">
        <v>1203</v>
      </c>
      <c r="D174" s="17" t="s">
        <v>1322</v>
      </c>
      <c r="E174" s="17"/>
      <c r="F174" s="95">
        <v>1836</v>
      </c>
      <c r="G174" s="103">
        <v>9.0109890109890109E-2</v>
      </c>
      <c r="H174" s="205">
        <v>0.33772615590797411</v>
      </c>
      <c r="I174" s="193">
        <v>37.9</v>
      </c>
      <c r="J174" s="18">
        <v>30.2</v>
      </c>
      <c r="K174" s="18">
        <f t="shared" si="8"/>
        <v>69.8</v>
      </c>
      <c r="L174" s="19">
        <f>VLOOKUP(A174,DEC2020_RESPONSERATE_COUNTY_TRA!$B$3:$I$376, 8, FALSE)</f>
        <v>22.7</v>
      </c>
      <c r="M174" s="19">
        <f>VLOOKUP(A174,DEC2020_RESPONSERATE_COUNTY_TRA!$B$3:$J$376, 9, FALSE)</f>
        <v>23.8</v>
      </c>
      <c r="N174" s="19">
        <f>VLOOKUP(A174,DEC2020_RESPONSERATE_COUNTY_TRA!$B$3:$K$376, 10, FALSE)</f>
        <v>25.9</v>
      </c>
      <c r="O174" s="19">
        <f>VLOOKUP(A174,DEC2020_RESPONSERATE_COUNTY_TRA!$B$3:$L$376, 11, FALSE)</f>
        <v>27.7</v>
      </c>
      <c r="P174" s="19">
        <f>VLOOKUP(A174,DEC2020_RESPONSERATE_COUNTY_TRA!$B$3:$M$376, 12, FALSE)</f>
        <v>30.3</v>
      </c>
      <c r="Q174" s="19">
        <f>VLOOKUP(A174,DEC2020_RESPONSERATE_COUNTY_TRA!$B$3:$N$376, 13, FALSE)</f>
        <v>30.7</v>
      </c>
      <c r="R174" s="19">
        <f>VLOOKUP(A174,DEC2020_RESPONSERATE_COUNTY_TRA!$B$3:$O$376, 14, FALSE)</f>
        <v>31</v>
      </c>
      <c r="S174" s="19">
        <f>VLOOKUP(A174,DEC2020_RESPONSERATE_COUNTY_TRA!$B$3:$P$376, 15, FALSE)</f>
        <v>31.2</v>
      </c>
      <c r="T174" s="19">
        <f>VLOOKUP(A174,DEC2020_RESPONSERATE_COUNTY_TRA!$B$3:$Q$376, 16, FALSE)</f>
        <v>31.9</v>
      </c>
      <c r="U174" s="19">
        <f>VLOOKUP(A174,DEC2020_RESPONSERATE_COUNTY_TRA!$B$3:$R$376, 17, FALSE)</f>
        <v>32.799999999999997</v>
      </c>
      <c r="V174" s="19">
        <f>VLOOKUP(A174,DEC2020_RESPONSERATE_COUNTY_TRA!$B$3:$S$376, 18, FALSE)</f>
        <v>32.9</v>
      </c>
      <c r="W174" s="19">
        <f>VLOOKUP(A174,DEC2020_RESPONSERATE_COUNTY_TRA!$B$3:$T$376, 19, FALSE)</f>
        <v>33.200000000000003</v>
      </c>
      <c r="X174" s="19">
        <f>VLOOKUP(A174,DEC2020_RESPONSERATE_COUNTY_TRA!$B$3:$U$376, 20, FALSE)</f>
        <v>33.4</v>
      </c>
      <c r="Y174" s="19">
        <f>VLOOKUP(A174,DEC2020_RESPONSERATE_COUNTY_TRA!$B$3:$V$376, 21, FALSE)</f>
        <v>33.5</v>
      </c>
      <c r="Z174" s="19">
        <f>VLOOKUP(A174,DEC2020_RESPONSERATE_COUNTY_TRA!$B$3:$W$376, 22, FALSE)</f>
        <v>34.1</v>
      </c>
      <c r="AA174" s="19">
        <f>VLOOKUP(A174,DEC2020_RESPONSERATE_COUNTY_TRA!$B$3:$X$376, 23, FALSE)</f>
        <v>34.200000000000003</v>
      </c>
      <c r="AB174" s="19">
        <f>VLOOKUP(A174,DEC2020_RESPONSERATE_COUNTY_TRA!$B$3:$Y$376, 24, FALSE)</f>
        <v>34.299999999999997</v>
      </c>
      <c r="AC174" s="19">
        <f>VLOOKUP(A174,DEC2020_RESPONSERATE_COUNTY_TRA!$B$3:$Z$376, 25, FALSE)</f>
        <v>35.4</v>
      </c>
      <c r="AD174" s="19">
        <f>VLOOKUP(A174,DEC2020_RESPONSERATE_COUNTY_TRA!$B$3:$AC$376, 26, FALSE)</f>
        <v>35.4</v>
      </c>
      <c r="AE174" s="19">
        <f>VLOOKUP(A174,DEC2020_RESPONSERATE_COUNTY_TRA!$B$3:$AD$376, 27, FALSE)</f>
        <v>35.4</v>
      </c>
      <c r="AF174" s="19">
        <f>VLOOKUP(A174,DEC2020_RESPONSERATE_COUNTY_TRA!$B$3:$AE$376, 28, FALSE)</f>
        <v>35.6</v>
      </c>
      <c r="AG174" s="19">
        <f>VLOOKUP(A174,DEC2020_RESPONSERATE_COUNTY_TRA!$B$3:$AF$376, 29, FALSE)</f>
        <v>36.1</v>
      </c>
      <c r="AH174" s="19">
        <f>VLOOKUP(A174,DEC2020_RESPONSERATE_COUNTY_TRA!$B$3:$AG$376, 30, FALSE)</f>
        <v>36.5</v>
      </c>
      <c r="AI174" s="19">
        <f>VLOOKUP(A174,DEC2020_RESPONSERATE_COUNTY_TRA!$B$3:$AF$376, 31, FALSE)</f>
        <v>36.5</v>
      </c>
      <c r="AJ174" s="19">
        <f>VLOOKUP(A174,DEC2020_RESPONSERATE_COUNTY_TRA!$B$3:$AG$376, 32, FALSE)</f>
        <v>36.9</v>
      </c>
      <c r="AK174" s="19">
        <f>VLOOKUP(A174,DEC2020_RESPONSERATE_COUNTY_TRA!$B$3:$CP$376, 33, FALSE)</f>
        <v>37.200000000000003</v>
      </c>
      <c r="AL174" s="19">
        <f>VLOOKUP(A174,DEC2020_RESPONSERATE_COUNTY_TRA!$B$3:$AR$376,43, FALSE)</f>
        <v>39.799999999999997</v>
      </c>
      <c r="AM174" s="19">
        <f>VLOOKUP(A174,DEC2020_RESPONSERATE_COUNTY_TRA!$B$3:$AS$376,44, FALSE)</f>
        <v>39.799999999999997</v>
      </c>
      <c r="AN174" s="19">
        <f>VLOOKUP(A174,DEC2020_RESPONSERATE_COUNTY_TRA!$B$3:$AW$376,48, FALSE)</f>
        <v>40.299999999999997</v>
      </c>
      <c r="AO174" s="19">
        <f>VLOOKUP(A174,DEC2020_RESPONSERATE_COUNTY_TRA!$B$3:$AX$376,49, FALSE)</f>
        <v>40.299999999999997</v>
      </c>
      <c r="AP174" s="19">
        <f>VLOOKUP(A174,DEC2020_RESPONSERATE_COUNTY_TRA!$B$3:$AY$376,49, FALSE)</f>
        <v>40.299999999999997</v>
      </c>
      <c r="AQ174" s="19">
        <f>VLOOKUP(A174,DEC2020_RESPONSERATE_COUNTY_TRA!$B$3:$AZ$376,50, FALSE)</f>
        <v>40.299999999999997</v>
      </c>
      <c r="AR174" s="19">
        <f>VLOOKUP(A174,DEC2020_RESPONSERATE_COUNTY_TRA!$B$3:$BA$376,51, FALSE)</f>
        <v>40.299999999999997</v>
      </c>
      <c r="AS174" s="19">
        <f>VLOOKUP(A174,DEC2020_RESPONSERATE_COUNTY_TRA!$B$3:$BB$376,53, FALSE)</f>
        <v>40.4</v>
      </c>
      <c r="AT174" s="19">
        <f>VLOOKUP(A174,DEC2020_RESPONSERATE_COUNTY_TRA!$B$3:$BC$376,54, FALSE)</f>
        <v>40.4</v>
      </c>
      <c r="AU174" s="19">
        <f>VLOOKUP(A174,DEC2020_RESPONSERATE_COUNTY_TRA!$B$3:$BD$376,55, FALSE)</f>
        <v>40.5</v>
      </c>
      <c r="AV174" s="19">
        <f>VLOOKUP(A174,DEC2020_RESPONSERATE_COUNTY_TRA!$B$3:$BE$376,56, FALSE)</f>
        <v>40.5</v>
      </c>
      <c r="AW174" s="19">
        <f>VLOOKUP(A174,DEC2020_RESPONSERATE_COUNTY_TRA!$B$3:$BF$376,57, FALSE)</f>
        <v>40.5</v>
      </c>
      <c r="AX174" s="19">
        <f>VLOOKUP(A174,DEC2020_RESPONSERATE_COUNTY_TRA!$B$3:$BG$376,58, FALSE)</f>
        <v>43.2</v>
      </c>
      <c r="AY174" s="19">
        <f>VLOOKUP(A174,DEC2020_RESPONSERATE_COUNTY_TRA!$B$3:$BH$376,59, FALSE)</f>
        <v>43.8</v>
      </c>
      <c r="AZ174" s="19">
        <f>VLOOKUP(A174,DEC2020_RESPONSERATE_COUNTY_TRA!$B$3:$BI$376,60, FALSE)</f>
        <v>43.8</v>
      </c>
      <c r="BA174" s="19">
        <f>VLOOKUP(A174,DEC2020_RESPONSERATE_COUNTY_TRA!$B$3:$BJ$376,61, FALSE)</f>
        <v>44.1</v>
      </c>
      <c r="BB174" s="19">
        <f>VLOOKUP(A174,DEC2020_RESPONSERATE_COUNTY_TRA!$B$3:$BK$376,62, FALSE)</f>
        <v>44.1</v>
      </c>
      <c r="BC174" s="19">
        <f>VLOOKUP(A174,DEC2020_RESPONSERATE_COUNTY_TRA!$B$3:$BL$376,63, FALSE)</f>
        <v>44.2</v>
      </c>
      <c r="BD174" s="19">
        <f>VLOOKUP(A174,DEC2020_RESPONSERATE_COUNTY_TRA!$B$3:$BM$376,64, FALSE)</f>
        <v>44.3</v>
      </c>
      <c r="BE174" s="19">
        <f>VLOOKUP(A174,DEC2020_RESPONSERATE_COUNTY_TRA!$B$3:$BN$376,65, FALSE)</f>
        <v>44.5</v>
      </c>
      <c r="BF174" s="19">
        <f>VLOOKUP(A174,DEC2020_RESPONSERATE_COUNTY_TRA!$B$3:$BO$376,66, FALSE)</f>
        <v>44.5</v>
      </c>
      <c r="BG174" s="19">
        <f>VLOOKUP(A174,DEC2020_RESPONSERATE_COUNTY_TRA!$B$3:$BP$376,67, FALSE)</f>
        <v>44.6</v>
      </c>
      <c r="BH174" s="19">
        <f>VLOOKUP(A174,DEC2020_RESPONSERATE_COUNTY_TRA!$B$3:$BQ$376,68, FALSE)</f>
        <v>44.8</v>
      </c>
      <c r="BI174" s="19">
        <f>VLOOKUP(A174,DEC2020_RESPONSERATE_COUNTY_TRA!$B$3:$BR$376,69, FALSE)</f>
        <v>44.9</v>
      </c>
      <c r="BJ174" s="19">
        <f>VLOOKUP(A174,DEC2020_RESPONSERATE_COUNTY_TRA!$B$3:$BS$376,70, FALSE)</f>
        <v>44.9</v>
      </c>
      <c r="BK174" s="19">
        <f>VLOOKUP(A174,DEC2020_RESPONSERATE_COUNTY_TRA!$B$3:$BT$376,71, FALSE)</f>
        <v>44.9</v>
      </c>
      <c r="BL174" s="19">
        <f>VLOOKUP(A174,DEC2020_RESPONSERATE_COUNTY_TRA!$B$3:$BU$377,72, FALSE)</f>
        <v>45</v>
      </c>
      <c r="BM174" s="19">
        <f>VLOOKUP(A174,DEC2020_RESPONSERATE_COUNTY_TRA!$B$3:$BV$377,73, FALSE)</f>
        <v>45</v>
      </c>
      <c r="BN174" s="19">
        <f>VLOOKUP(A174,DEC2020_RESPONSERATE_COUNTY_TRA!$B$3:$BW$377,74, FALSE)</f>
        <v>45</v>
      </c>
      <c r="BO174" s="19">
        <f>VLOOKUP(A174,DEC2020_RESPONSERATE_COUNTY_TRA!$B$3:$BX$377,75, FALSE)</f>
        <v>45.3</v>
      </c>
      <c r="BP174" s="19">
        <f>VLOOKUP(A174,DEC2020_RESPONSERATE_COUNTY_TRA!$B$3:$BY$377,76, FALSE)</f>
        <v>45.3</v>
      </c>
      <c r="BQ174" s="19">
        <f>VLOOKUP(A174,DEC2020_RESPONSERATE_COUNTY_TRA!$B$3:$BZ$377,77, FALSE)</f>
        <v>45.4</v>
      </c>
      <c r="BR174" s="19">
        <f>VLOOKUP(A174,DEC2020_RESPONSERATE_COUNTY_TRA!$B$3:$CA$377,78, FALSE)</f>
        <v>45.4</v>
      </c>
      <c r="BS174" s="19">
        <f>VLOOKUP(A174,DEC2020_RESPONSERATE_COUNTY_TRA!$B$3:$CB$377,79, FALSE)</f>
        <v>45.4</v>
      </c>
      <c r="BT174" s="19">
        <f>VLOOKUP(A174,DEC2020_RESPONSERATE_COUNTY_TRA!$B$3:$CC$377,80, FALSE)</f>
        <v>45.4</v>
      </c>
      <c r="BU174" s="19">
        <f>VLOOKUP(A174,DEC2020_RESPONSERATE_COUNTY_TRA!$B$3:$CD$377,81, FALSE)</f>
        <v>45.6</v>
      </c>
      <c r="BV174" s="19">
        <f>VLOOKUP(A174,DEC2020_RESPONSERATE_COUNTY_TRA!$B$3:$CE$377,82, FALSE)</f>
        <v>45.8</v>
      </c>
      <c r="BW174" s="19">
        <f>VLOOKUP(A174,DEC2020_RESPONSERATE_COUNTY_TRA!$B$3:$CF$377,83, FALSE)</f>
        <v>46</v>
      </c>
      <c r="BX174" s="19">
        <f>VLOOKUP(A174,DEC2020_RESPONSERATE_COUNTY_TRA!$B$3:$CG$377,84, FALSE)</f>
        <v>46</v>
      </c>
      <c r="BY174" s="19">
        <f>VLOOKUP(A174,DEC2020_RESPONSERATE_COUNTY_TRA!$B$3:$CH$377,85, FALSE)</f>
        <v>46</v>
      </c>
      <c r="BZ174" s="19">
        <f>VLOOKUP(A174,DEC2020_RESPONSERATE_COUNTY_TRA!$B$3:$CI$377,85, FALSE)</f>
        <v>46</v>
      </c>
      <c r="CA174" s="19">
        <f>VLOOKUP(A174,DEC2020_RESPONSERATE_COUNTY_TRA!$B$3:$CJ$377,86, FALSE)</f>
        <v>46.2</v>
      </c>
      <c r="CB174" s="19">
        <f>VLOOKUP(A174,DEC2020_RESPONSERATE_COUNTY_TRA!$B$3:$CK$377,87, FALSE)</f>
        <v>46.3</v>
      </c>
      <c r="CC174" s="19">
        <f t="shared" si="6"/>
        <v>0.10000000000000142</v>
      </c>
      <c r="CD174" s="41">
        <f t="shared" si="7"/>
        <v>3</v>
      </c>
      <c r="CE174" s="45" t="s">
        <v>836</v>
      </c>
    </row>
    <row r="175" spans="1:83" ht="29.4" thickBot="1" x14ac:dyDescent="0.35">
      <c r="A175" s="21" t="s">
        <v>651</v>
      </c>
      <c r="B175" s="21">
        <v>30047940700</v>
      </c>
      <c r="C175" s="22" t="s">
        <v>1186</v>
      </c>
      <c r="D175" s="22" t="s">
        <v>1323</v>
      </c>
      <c r="E175" s="22"/>
      <c r="F175" s="96">
        <v>907</v>
      </c>
      <c r="G175" s="104">
        <v>9.6926713947990545E-2</v>
      </c>
      <c r="H175" s="206">
        <v>0.44771528998242532</v>
      </c>
      <c r="I175" s="194">
        <v>36.299999999999997</v>
      </c>
      <c r="J175" s="23">
        <v>35.299999999999997</v>
      </c>
      <c r="K175" s="23">
        <f t="shared" si="8"/>
        <v>64.7</v>
      </c>
      <c r="L175" s="24">
        <f>VLOOKUP(A175,DEC2020_RESPONSERATE_COUNTY_TRA!$B$3:$I$376, 8, FALSE)</f>
        <v>18.5</v>
      </c>
      <c r="M175" s="24">
        <f>VLOOKUP(A175,DEC2020_RESPONSERATE_COUNTY_TRA!$B$3:$J$376, 9, FALSE)</f>
        <v>19</v>
      </c>
      <c r="N175" s="24">
        <f>VLOOKUP(A175,DEC2020_RESPONSERATE_COUNTY_TRA!$B$3:$K$376, 10, FALSE)</f>
        <v>20.100000000000001</v>
      </c>
      <c r="O175" s="24">
        <f>VLOOKUP(A175,DEC2020_RESPONSERATE_COUNTY_TRA!$B$3:$L$376, 11, FALSE)</f>
        <v>21.8</v>
      </c>
      <c r="P175" s="24">
        <f>VLOOKUP(A175,DEC2020_RESPONSERATE_COUNTY_TRA!$B$3:$M$376, 12, FALSE)</f>
        <v>24.5</v>
      </c>
      <c r="Q175" s="24">
        <f>VLOOKUP(A175,DEC2020_RESPONSERATE_COUNTY_TRA!$B$3:$N$376, 13, FALSE)</f>
        <v>24.9</v>
      </c>
      <c r="R175" s="24">
        <f>VLOOKUP(A175,DEC2020_RESPONSERATE_COUNTY_TRA!$B$3:$O$376, 14, FALSE)</f>
        <v>25.1</v>
      </c>
      <c r="S175" s="24">
        <f>VLOOKUP(A175,DEC2020_RESPONSERATE_COUNTY_TRA!$B$3:$P$376, 15, FALSE)</f>
        <v>25.4</v>
      </c>
      <c r="T175" s="24">
        <f>VLOOKUP(A175,DEC2020_RESPONSERATE_COUNTY_TRA!$B$3:$Q$376, 16, FALSE)</f>
        <v>25.6</v>
      </c>
      <c r="U175" s="24">
        <f>VLOOKUP(A175,DEC2020_RESPONSERATE_COUNTY_TRA!$B$3:$R$376, 17, FALSE)</f>
        <v>26.3</v>
      </c>
      <c r="V175" s="24">
        <f>VLOOKUP(A175,DEC2020_RESPONSERATE_COUNTY_TRA!$B$3:$S$376, 18, FALSE)</f>
        <v>26.5</v>
      </c>
      <c r="W175" s="24">
        <f>VLOOKUP(A175,DEC2020_RESPONSERATE_COUNTY_TRA!$B$3:$T$376, 19, FALSE)</f>
        <v>26.6</v>
      </c>
      <c r="X175" s="24">
        <f>VLOOKUP(A175,DEC2020_RESPONSERATE_COUNTY_TRA!$B$3:$U$376, 20, FALSE)</f>
        <v>26.6</v>
      </c>
      <c r="Y175" s="24">
        <f>VLOOKUP(A175,DEC2020_RESPONSERATE_COUNTY_TRA!$B$3:$V$376, 21, FALSE)</f>
        <v>26.6</v>
      </c>
      <c r="Z175" s="24">
        <f>VLOOKUP(A175,DEC2020_RESPONSERATE_COUNTY_TRA!$B$3:$W$376, 22, FALSE)</f>
        <v>27</v>
      </c>
      <c r="AA175" s="24">
        <f>VLOOKUP(A175,DEC2020_RESPONSERATE_COUNTY_TRA!$B$3:$X$376, 23, FALSE)</f>
        <v>27</v>
      </c>
      <c r="AB175" s="24">
        <f>VLOOKUP(A175,DEC2020_RESPONSERATE_COUNTY_TRA!$B$3:$Y$376, 24, FALSE)</f>
        <v>27.1</v>
      </c>
      <c r="AC175" s="24">
        <f>VLOOKUP(A175,DEC2020_RESPONSERATE_COUNTY_TRA!$B$3:$Z$376, 25, FALSE)</f>
        <v>27.8</v>
      </c>
      <c r="AD175" s="24">
        <f>VLOOKUP(A175,DEC2020_RESPONSERATE_COUNTY_TRA!$B$3:$AC$376, 26, FALSE)</f>
        <v>27.9</v>
      </c>
      <c r="AE175" s="24">
        <f>VLOOKUP(A175,DEC2020_RESPONSERATE_COUNTY_TRA!$B$3:$AD$376, 27, FALSE)</f>
        <v>27.9</v>
      </c>
      <c r="AF175" s="24">
        <f>VLOOKUP(A175,DEC2020_RESPONSERATE_COUNTY_TRA!$B$3:$AE$376, 28, FALSE)</f>
        <v>28</v>
      </c>
      <c r="AG175" s="24">
        <f>VLOOKUP(A175,DEC2020_RESPONSERATE_COUNTY_TRA!$B$3:$AF$376, 29, FALSE)</f>
        <v>28.6</v>
      </c>
      <c r="AH175" s="24">
        <f>VLOOKUP(A175,DEC2020_RESPONSERATE_COUNTY_TRA!$B$3:$AG$376, 30, FALSE)</f>
        <v>28.9</v>
      </c>
      <c r="AI175" s="24">
        <f>VLOOKUP(A175,DEC2020_RESPONSERATE_COUNTY_TRA!$B$3:$AF$376, 31, FALSE)</f>
        <v>29.2</v>
      </c>
      <c r="AJ175" s="24">
        <f>VLOOKUP(A175,DEC2020_RESPONSERATE_COUNTY_TRA!$B$3:$AG$376, 32, FALSE)</f>
        <v>29.8</v>
      </c>
      <c r="AK175" s="24">
        <f>VLOOKUP(A175,DEC2020_RESPONSERATE_COUNTY_TRA!$B$3:$CP$376, 33, FALSE)</f>
        <v>30.4</v>
      </c>
      <c r="AL175" s="24">
        <f>VLOOKUP(A175,DEC2020_RESPONSERATE_COUNTY_TRA!$B$3:$AR$376,43, FALSE)</f>
        <v>32.700000000000003</v>
      </c>
      <c r="AM175" s="24">
        <f>VLOOKUP(A175,DEC2020_RESPONSERATE_COUNTY_TRA!$B$3:$AS$376,44, FALSE)</f>
        <v>32.700000000000003</v>
      </c>
      <c r="AN175" s="24">
        <f>VLOOKUP(A175,DEC2020_RESPONSERATE_COUNTY_TRA!$B$3:$AW$376,48, FALSE)</f>
        <v>33.1</v>
      </c>
      <c r="AO175" s="24">
        <f>VLOOKUP(A175,DEC2020_RESPONSERATE_COUNTY_TRA!$B$3:$AX$376,49, FALSE)</f>
        <v>33.200000000000003</v>
      </c>
      <c r="AP175" s="24">
        <f>VLOOKUP(A175,DEC2020_RESPONSERATE_COUNTY_TRA!$B$3:$AY$376,49, FALSE)</f>
        <v>33.200000000000003</v>
      </c>
      <c r="AQ175" s="24">
        <f>VLOOKUP(A175,DEC2020_RESPONSERATE_COUNTY_TRA!$B$3:$AZ$376,50, FALSE)</f>
        <v>33.200000000000003</v>
      </c>
      <c r="AR175" s="24">
        <f>VLOOKUP(A175,DEC2020_RESPONSERATE_COUNTY_TRA!$B$3:$BA$376,51, FALSE)</f>
        <v>33.200000000000003</v>
      </c>
      <c r="AS175" s="24">
        <f>VLOOKUP(A175,DEC2020_RESPONSERATE_COUNTY_TRA!$B$3:$BB$376,53, FALSE)</f>
        <v>33.200000000000003</v>
      </c>
      <c r="AT175" s="24">
        <f>VLOOKUP(A175,DEC2020_RESPONSERATE_COUNTY_TRA!$B$3:$BC$376,54, FALSE)</f>
        <v>33.299999999999997</v>
      </c>
      <c r="AU175" s="24">
        <f>VLOOKUP(A175,DEC2020_RESPONSERATE_COUNTY_TRA!$B$3:$BD$376,55, FALSE)</f>
        <v>33.299999999999997</v>
      </c>
      <c r="AV175" s="24">
        <f>VLOOKUP(A175,DEC2020_RESPONSERATE_COUNTY_TRA!$B$3:$BE$376,56, FALSE)</f>
        <v>33.5</v>
      </c>
      <c r="AW175" s="24">
        <f>VLOOKUP(A175,DEC2020_RESPONSERATE_COUNTY_TRA!$B$3:$BF$376,57, FALSE)</f>
        <v>33.5</v>
      </c>
      <c r="AX175" s="24">
        <f>VLOOKUP(A175,DEC2020_RESPONSERATE_COUNTY_TRA!$B$3:$BG$376,58, FALSE)</f>
        <v>37.200000000000003</v>
      </c>
      <c r="AY175" s="24">
        <f>VLOOKUP(A175,DEC2020_RESPONSERATE_COUNTY_TRA!$B$3:$BH$376,59, FALSE)</f>
        <v>37.9</v>
      </c>
      <c r="AZ175" s="24">
        <f>VLOOKUP(A175,DEC2020_RESPONSERATE_COUNTY_TRA!$B$3:$BI$376,60, FALSE)</f>
        <v>38.4</v>
      </c>
      <c r="BA175" s="24">
        <f>VLOOKUP(A175,DEC2020_RESPONSERATE_COUNTY_TRA!$B$3:$BJ$376,61, FALSE)</f>
        <v>38.700000000000003</v>
      </c>
      <c r="BB175" s="24">
        <f>VLOOKUP(A175,DEC2020_RESPONSERATE_COUNTY_TRA!$B$3:$BK$376,62, FALSE)</f>
        <v>39</v>
      </c>
      <c r="BC175" s="24">
        <f>VLOOKUP(A175,DEC2020_RESPONSERATE_COUNTY_TRA!$B$3:$BL$376,63, FALSE)</f>
        <v>39.299999999999997</v>
      </c>
      <c r="BD175" s="24">
        <f>VLOOKUP(A175,DEC2020_RESPONSERATE_COUNTY_TRA!$B$3:$BM$376,64, FALSE)</f>
        <v>39.4</v>
      </c>
      <c r="BE175" s="24">
        <f>VLOOKUP(A175,DEC2020_RESPONSERATE_COUNTY_TRA!$B$3:$BN$376,65, FALSE)</f>
        <v>39.5</v>
      </c>
      <c r="BF175" s="24">
        <f>VLOOKUP(A175,DEC2020_RESPONSERATE_COUNTY_TRA!$B$3:$BO$376,66, FALSE)</f>
        <v>39.5</v>
      </c>
      <c r="BG175" s="24">
        <f>VLOOKUP(A175,DEC2020_RESPONSERATE_COUNTY_TRA!$B$3:$BP$376,67, FALSE)</f>
        <v>39.6</v>
      </c>
      <c r="BH175" s="24">
        <f>VLOOKUP(A175,DEC2020_RESPONSERATE_COUNTY_TRA!$B$3:$BQ$376,68, FALSE)</f>
        <v>39.6</v>
      </c>
      <c r="BI175" s="24">
        <f>VLOOKUP(A175,DEC2020_RESPONSERATE_COUNTY_TRA!$B$3:$BR$376,69, FALSE)</f>
        <v>39.799999999999997</v>
      </c>
      <c r="BJ175" s="24">
        <f>VLOOKUP(A175,DEC2020_RESPONSERATE_COUNTY_TRA!$B$3:$BS$376,70, FALSE)</f>
        <v>39.9</v>
      </c>
      <c r="BK175" s="24">
        <f>VLOOKUP(A175,DEC2020_RESPONSERATE_COUNTY_TRA!$B$3:$BT$376,71, FALSE)</f>
        <v>40</v>
      </c>
      <c r="BL175" s="24">
        <f>VLOOKUP(A175,DEC2020_RESPONSERATE_COUNTY_TRA!$B$3:$BU$377,72, FALSE)</f>
        <v>40.200000000000003</v>
      </c>
      <c r="BM175" s="24">
        <f>VLOOKUP(A175,DEC2020_RESPONSERATE_COUNTY_TRA!$B$3:$BV$377,73, FALSE)</f>
        <v>40.299999999999997</v>
      </c>
      <c r="BN175" s="24">
        <f>VLOOKUP(A175,DEC2020_RESPONSERATE_COUNTY_TRA!$B$3:$BW$377,74, FALSE)</f>
        <v>40.6</v>
      </c>
      <c r="BO175" s="24">
        <f>VLOOKUP(A175,DEC2020_RESPONSERATE_COUNTY_TRA!$B$3:$BX$377,75, FALSE)</f>
        <v>40.799999999999997</v>
      </c>
      <c r="BP175" s="24">
        <f>VLOOKUP(A175,DEC2020_RESPONSERATE_COUNTY_TRA!$B$3:$BY$377,76, FALSE)</f>
        <v>40.799999999999997</v>
      </c>
      <c r="BQ175" s="24">
        <f>VLOOKUP(A175,DEC2020_RESPONSERATE_COUNTY_TRA!$B$3:$BZ$377,77, FALSE)</f>
        <v>40.799999999999997</v>
      </c>
      <c r="BR175" s="24">
        <f>VLOOKUP(A175,DEC2020_RESPONSERATE_COUNTY_TRA!$B$3:$CA$377,78, FALSE)</f>
        <v>40.799999999999997</v>
      </c>
      <c r="BS175" s="24">
        <f>VLOOKUP(A175,DEC2020_RESPONSERATE_COUNTY_TRA!$B$3:$CB$377,79, FALSE)</f>
        <v>40.9</v>
      </c>
      <c r="BT175" s="24">
        <f>VLOOKUP(A175,DEC2020_RESPONSERATE_COUNTY_TRA!$B$3:$CC$377,80, FALSE)</f>
        <v>41</v>
      </c>
      <c r="BU175" s="24">
        <f>VLOOKUP(A175,DEC2020_RESPONSERATE_COUNTY_TRA!$B$3:$CD$377,81, FALSE)</f>
        <v>41.1</v>
      </c>
      <c r="BV175" s="24">
        <f>VLOOKUP(A175,DEC2020_RESPONSERATE_COUNTY_TRA!$B$3:$CE$377,82, FALSE)</f>
        <v>41.2</v>
      </c>
      <c r="BW175" s="24">
        <f>VLOOKUP(A175,DEC2020_RESPONSERATE_COUNTY_TRA!$B$3:$CF$377,83, FALSE)</f>
        <v>41.3</v>
      </c>
      <c r="BX175" s="24">
        <f>VLOOKUP(A175,DEC2020_RESPONSERATE_COUNTY_TRA!$B$3:$CG$377,84, FALSE)</f>
        <v>41.3</v>
      </c>
      <c r="BY175" s="24">
        <f>VLOOKUP(A175,DEC2020_RESPONSERATE_COUNTY_TRA!$B$3:$CH$377,85, FALSE)</f>
        <v>41.3</v>
      </c>
      <c r="BZ175" s="24">
        <f>VLOOKUP(A175,DEC2020_RESPONSERATE_COUNTY_TRA!$B$3:$CI$377,85, FALSE)</f>
        <v>41.3</v>
      </c>
      <c r="CA175" s="24">
        <f>VLOOKUP(A175,DEC2020_RESPONSERATE_COUNTY_TRA!$B$3:$CJ$377,86, FALSE)</f>
        <v>41.4</v>
      </c>
      <c r="CB175" s="24">
        <f>VLOOKUP(A175,DEC2020_RESPONSERATE_COUNTY_TRA!$B$3:$CK$377,87, FALSE)</f>
        <v>41.4</v>
      </c>
      <c r="CC175" s="24">
        <f t="shared" si="6"/>
        <v>0</v>
      </c>
      <c r="CD175" s="42">
        <f t="shared" si="7"/>
        <v>3</v>
      </c>
      <c r="CE175" s="45" t="s">
        <v>836</v>
      </c>
    </row>
    <row r="176" spans="1:83" ht="18" x14ac:dyDescent="0.35">
      <c r="A176" s="20" t="s">
        <v>51</v>
      </c>
      <c r="B176" s="5"/>
      <c r="C176" s="181" t="s">
        <v>51</v>
      </c>
      <c r="F176" s="180">
        <v>31433</v>
      </c>
      <c r="G176" s="199">
        <v>7.3790589794565944E-2</v>
      </c>
      <c r="I176" s="192">
        <v>41</v>
      </c>
      <c r="J176" s="91" t="s">
        <v>835</v>
      </c>
      <c r="K176" s="91" t="s">
        <v>835</v>
      </c>
      <c r="L176">
        <f>VLOOKUP(A176,DEC2020_RESPONSERATE_COUNTY_TRA!$B$3:$I$376, 8, FALSE)</f>
        <v>35.700000000000003</v>
      </c>
      <c r="M176">
        <f>VLOOKUP(A176,DEC2020_RESPONSERATE_COUNTY_TRA!$B$3:$J$376, 9, FALSE)</f>
        <v>37.4</v>
      </c>
      <c r="N176">
        <f>VLOOKUP(A176,DEC2020_RESPONSERATE_COUNTY_TRA!$B$3:$K$376, 10, FALSE)</f>
        <v>39.299999999999997</v>
      </c>
      <c r="O176">
        <f>VLOOKUP(A176,DEC2020_RESPONSERATE_COUNTY_TRA!$B$3:$L$376, 11, FALSE)</f>
        <v>42.1</v>
      </c>
      <c r="P176">
        <f>VLOOKUP(A176,DEC2020_RESPONSERATE_COUNTY_TRA!$B$3:$M$376, 12, FALSE)</f>
        <v>46.4</v>
      </c>
      <c r="Q176" s="61">
        <f>VLOOKUP(A176,DEC2020_RESPONSERATE_COUNTY_TRA!$B$3:$N$376, 13, FALSE)</f>
        <v>47.1</v>
      </c>
      <c r="R176">
        <f>VLOOKUP(A176,DEC2020_RESPONSERATE_COUNTY_TRA!$B$3:$O$376, 14, FALSE)</f>
        <v>47.9</v>
      </c>
      <c r="S176">
        <f>VLOOKUP(A176,DEC2020_RESPONSERATE_COUNTY_TRA!$B$3:$P$376, 15, FALSE)</f>
        <v>48.6</v>
      </c>
      <c r="T176">
        <f>VLOOKUP(A176,DEC2020_RESPONSERATE_COUNTY_TRA!$B$3:$Q$376, 16, FALSE)</f>
        <v>49.1</v>
      </c>
      <c r="U176" s="61">
        <f>VLOOKUP(A176,DEC2020_RESPONSERATE_COUNTY_TRA!$B$3:$R$376, 17, FALSE)</f>
        <v>50.6</v>
      </c>
      <c r="V176" s="61">
        <f>VLOOKUP(A176,DEC2020_RESPONSERATE_COUNTY_TRA!$B$3:$S$376, 18, FALSE)</f>
        <v>51.2</v>
      </c>
      <c r="W176" s="61">
        <f>VLOOKUP(A176,DEC2020_RESPONSERATE_COUNTY_TRA!$B$3:$T$376, 19, FALSE)</f>
        <v>51.8</v>
      </c>
      <c r="X176" s="61">
        <f>VLOOKUP(A176,DEC2020_RESPONSERATE_COUNTY_TRA!$B$3:$U$376, 20, FALSE)</f>
        <v>52.7</v>
      </c>
      <c r="Y176" s="61">
        <f>VLOOKUP(A176,DEC2020_RESPONSERATE_COUNTY_TRA!$B$3:$V$376, 21, FALSE)</f>
        <v>53.3</v>
      </c>
      <c r="Z176" s="61">
        <f>VLOOKUP(A176,DEC2020_RESPONSERATE_COUNTY_TRA!$B$3:$W$376, 22, FALSE)</f>
        <v>54.5</v>
      </c>
      <c r="AA176" s="61">
        <f>VLOOKUP(A176,DEC2020_RESPONSERATE_COUNTY_TRA!$B$3:$X$376, 23, FALSE)</f>
        <v>54.8</v>
      </c>
      <c r="AB176" s="61">
        <f>VLOOKUP(A176,DEC2020_RESPONSERATE_COUNTY_TRA!$B$3:$Y$376, 24, FALSE)</f>
        <v>55</v>
      </c>
      <c r="AC176" s="61">
        <f>VLOOKUP(A176,DEC2020_RESPONSERATE_COUNTY_TRA!$B$3:$Z$376, 25, FALSE)</f>
        <v>57</v>
      </c>
      <c r="AD176" s="61">
        <f>VLOOKUP(A176,DEC2020_RESPONSERATE_COUNTY_TRA!$B$3:$AC$376, 26, FALSE)</f>
        <v>57.1</v>
      </c>
      <c r="AE176" s="188">
        <f>VLOOKUP(A176,DEC2020_RESPONSERATE_COUNTY_TRA!$B$3:$AD$376, 27, FALSE)</f>
        <v>57.4</v>
      </c>
      <c r="AF176" s="188">
        <f>VLOOKUP(A176,DEC2020_RESPONSERATE_COUNTY_TRA!$B$3:$AE$376, 28, FALSE)</f>
        <v>58.9</v>
      </c>
      <c r="AG176" s="188">
        <f>VLOOKUP(A176,DEC2020_RESPONSERATE_COUNTY_TRA!$B$3:$AF$376, 29, FALSE)</f>
        <v>60.8</v>
      </c>
      <c r="AH176" s="188">
        <f>VLOOKUP(A176,DEC2020_RESPONSERATE_COUNTY_TRA!$B$3:$AG$376, 30, FALSE)</f>
        <v>61.1</v>
      </c>
      <c r="AI176" s="188">
        <f>VLOOKUP(A176,DEC2020_RESPONSERATE_COUNTY_TRA!$B$3:$AF$376, 31, FALSE)</f>
        <v>61.3</v>
      </c>
      <c r="AJ176" s="188">
        <f>VLOOKUP(A176,DEC2020_RESPONSERATE_COUNTY_TRA!$B$3:$AG$376, 32, FALSE)</f>
        <v>61.7</v>
      </c>
      <c r="AK176" s="188">
        <f>VLOOKUP(A176,DEC2020_RESPONSERATE_COUNTY_TRA!$B$3:$CP$376, 33, FALSE)</f>
        <v>62</v>
      </c>
      <c r="AL176" s="188">
        <f>VLOOKUP(A176,DEC2020_RESPONSERATE_COUNTY_TRA!$B$3:$AR$376,43, FALSE)</f>
        <v>64</v>
      </c>
      <c r="AM176" s="188">
        <f>VLOOKUP(A176,DEC2020_RESPONSERATE_COUNTY_TRA!$B$3:$AS$376,44, FALSE)</f>
        <v>64.099999999999994</v>
      </c>
      <c r="AN176" s="188">
        <f>VLOOKUP(A176,DEC2020_RESPONSERATE_COUNTY_TRA!$B$3:$AW$376,48, FALSE)</f>
        <v>64.400000000000006</v>
      </c>
      <c r="AO176" s="188">
        <f>VLOOKUP(A176,DEC2020_RESPONSERATE_COUNTY_TRA!$B$3:$AX$376,49, FALSE)</f>
        <v>64.400000000000006</v>
      </c>
      <c r="AP176" s="188">
        <f>VLOOKUP(A176,DEC2020_RESPONSERATE_COUNTY_TRA!$B$3:$AY$376,49, FALSE)</f>
        <v>64.400000000000006</v>
      </c>
      <c r="AQ176" s="188">
        <f>VLOOKUP(A176,DEC2020_RESPONSERATE_COUNTY_TRA!$B$3:$AZ$376,50, FALSE)</f>
        <v>64.5</v>
      </c>
      <c r="AR176" s="188">
        <f>VLOOKUP(A176,DEC2020_RESPONSERATE_COUNTY_TRA!$B$3:$BA$376,51, FALSE)</f>
        <v>64.599999999999994</v>
      </c>
      <c r="AS176" s="188">
        <f>VLOOKUP(A176,DEC2020_RESPONSERATE_COUNTY_TRA!$B$3:$BB$376,53, FALSE)</f>
        <v>64.7</v>
      </c>
      <c r="AT176" s="188">
        <f>VLOOKUP(A176,DEC2020_RESPONSERATE_COUNTY_TRA!$B$3:$BC$376,54, FALSE)</f>
        <v>64.7</v>
      </c>
      <c r="AU176" s="188">
        <f>VLOOKUP(A176,DEC2020_RESPONSERATE_COUNTY_TRA!$B$3:$BD$376,55, FALSE)</f>
        <v>64.8</v>
      </c>
      <c r="AV176" s="188">
        <f>VLOOKUP(A176,DEC2020_RESPONSERATE_COUNTY_TRA!$B$3:$BE$376,56, FALSE)</f>
        <v>64.8</v>
      </c>
      <c r="AW176" s="188">
        <f>VLOOKUP(A176,DEC2020_RESPONSERATE_COUNTY_TRA!$B$3:$BF$376,57, FALSE)</f>
        <v>64.900000000000006</v>
      </c>
      <c r="AX176" s="188">
        <f>VLOOKUP(A176,DEC2020_RESPONSERATE_COUNTY_TRA!$B$3:$BG$376,58, FALSE)</f>
        <v>66.099999999999994</v>
      </c>
      <c r="AY176" s="188">
        <f>VLOOKUP(A176,DEC2020_RESPONSERATE_COUNTY_TRA!$B$3:$BH$376,59, FALSE)</f>
        <v>66.099999999999994</v>
      </c>
      <c r="AZ176" s="188">
        <f>VLOOKUP(A176,DEC2020_RESPONSERATE_COUNTY_TRA!$B$3:$BI$376,60, FALSE)</f>
        <v>66.2</v>
      </c>
      <c r="BA176" s="188">
        <f>VLOOKUP(A176,DEC2020_RESPONSERATE_COUNTY_TRA!$B$3:$BJ$376,61, FALSE)</f>
        <v>66.3</v>
      </c>
      <c r="BB176" s="188">
        <f>VLOOKUP(A176,DEC2020_RESPONSERATE_COUNTY_TRA!$B$3:$BK$376,62, FALSE)</f>
        <v>66.3</v>
      </c>
      <c r="BC176" s="188">
        <f>VLOOKUP(A176,DEC2020_RESPONSERATE_COUNTY_TRA!$B$3:$BL$376,63, FALSE)</f>
        <v>66.3</v>
      </c>
      <c r="BD176" s="188">
        <f>VLOOKUP(A176,DEC2020_RESPONSERATE_COUNTY_TRA!$B$3:$BM$376,64, FALSE)</f>
        <v>66.400000000000006</v>
      </c>
      <c r="BE176" s="188">
        <f>VLOOKUP(A176,DEC2020_RESPONSERATE_COUNTY_TRA!$B$3:$BN$376,65, FALSE)</f>
        <v>66.400000000000006</v>
      </c>
      <c r="BF176" s="188">
        <f>VLOOKUP(A176,DEC2020_RESPONSERATE_COUNTY_TRA!$B$3:$BO$376,66, FALSE)</f>
        <v>66.400000000000006</v>
      </c>
      <c r="BG176" s="188">
        <f>VLOOKUP(A176,DEC2020_RESPONSERATE_COUNTY_TRA!$B$3:$BP$376,67, FALSE)</f>
        <v>66.5</v>
      </c>
      <c r="BH176" s="188">
        <f>VLOOKUP(A176,DEC2020_RESPONSERATE_COUNTY_TRA!$B$3:$BQ$376,68, FALSE)</f>
        <v>66.5</v>
      </c>
      <c r="BI176" s="188">
        <f>VLOOKUP(A176,DEC2020_RESPONSERATE_COUNTY_TRA!$B$3:$BR$376,69, FALSE)</f>
        <v>66.5</v>
      </c>
      <c r="BJ176" s="188">
        <f>VLOOKUP(A176,DEC2020_RESPONSERATE_COUNTY_TRA!$B$3:$BS$376,70, FALSE)</f>
        <v>66.599999999999994</v>
      </c>
      <c r="BK176" s="188">
        <f>VLOOKUP(A176,DEC2020_RESPONSERATE_COUNTY_TRA!$B$3:$BT$376,71, FALSE)</f>
        <v>66.599999999999994</v>
      </c>
      <c r="BL176" s="188">
        <f>VLOOKUP(A176,DEC2020_RESPONSERATE_COUNTY_TRA!$B$3:$BU$377,72, FALSE)</f>
        <v>66.599999999999994</v>
      </c>
      <c r="BM176" s="188">
        <f>VLOOKUP(A176,DEC2020_RESPONSERATE_COUNTY_TRA!$B$3:$BV$377,73, FALSE)</f>
        <v>66.599999999999994</v>
      </c>
      <c r="BN176" s="188">
        <f>VLOOKUP(A176,DEC2020_RESPONSERATE_COUNTY_TRA!$B$3:$BW$377,74, FALSE)</f>
        <v>66.7</v>
      </c>
      <c r="BO176" s="188">
        <f>VLOOKUP(A176,DEC2020_RESPONSERATE_COUNTY_TRA!$B$3:$BX$377,75, FALSE)</f>
        <v>66.7</v>
      </c>
      <c r="BP176" s="188">
        <f>VLOOKUP(A176,DEC2020_RESPONSERATE_COUNTY_TRA!$B$3:$BY$377,76, FALSE)</f>
        <v>66.7</v>
      </c>
      <c r="BQ176" s="188">
        <f>VLOOKUP(A176,DEC2020_RESPONSERATE_COUNTY_TRA!$B$3:$BZ$377,77, FALSE)</f>
        <v>66.7</v>
      </c>
      <c r="BR176" s="188">
        <f>VLOOKUP(A176,DEC2020_RESPONSERATE_COUNTY_TRA!$B$3:$CA$377,78, FALSE)</f>
        <v>66.8</v>
      </c>
      <c r="BS176" s="188">
        <f>VLOOKUP(A176,DEC2020_RESPONSERATE_COUNTY_TRA!$B$3:$CB$377,79, FALSE)</f>
        <v>66.8</v>
      </c>
      <c r="BT176" s="188">
        <f>VLOOKUP(A176,DEC2020_RESPONSERATE_COUNTY_TRA!$B$3:$CC$377,80, FALSE)</f>
        <v>66.8</v>
      </c>
      <c r="BU176" s="188">
        <f>VLOOKUP(A176,DEC2020_RESPONSERATE_COUNTY_TRA!$B$3:$CD$377,81, FALSE)</f>
        <v>66.8</v>
      </c>
      <c r="BV176" s="188">
        <f>VLOOKUP(A176,DEC2020_RESPONSERATE_COUNTY_TRA!$B$3:$CE$377,82, FALSE)</f>
        <v>67</v>
      </c>
      <c r="BW176" s="188">
        <f>VLOOKUP(A176,DEC2020_RESPONSERATE_COUNTY_TRA!$B$3:$CF$377,83, FALSE)</f>
        <v>67</v>
      </c>
      <c r="BX176" s="188">
        <f>VLOOKUP(A176,DEC2020_RESPONSERATE_COUNTY_TRA!$B$3:$CG$377,84, FALSE)</f>
        <v>67</v>
      </c>
      <c r="BY176" s="188">
        <f>VLOOKUP(A176,DEC2020_RESPONSERATE_COUNTY_TRA!$B$3:$CH$377,85, FALSE)</f>
        <v>67.099999999999994</v>
      </c>
      <c r="BZ176" s="188">
        <f>VLOOKUP(A176,DEC2020_RESPONSERATE_COUNTY_TRA!$B$3:$CI$377,85, FALSE)</f>
        <v>67.099999999999994</v>
      </c>
      <c r="CA176" s="188">
        <f>VLOOKUP(A176,DEC2020_RESPONSERATE_COUNTY_TRA!$B$3:$CJ$377,86, FALSE)</f>
        <v>67.2</v>
      </c>
      <c r="CB176" s="188">
        <f>VLOOKUP(A176,DEC2020_RESPONSERATE_COUNTY_TRA!$B$3:$CK$377,87, FALSE)</f>
        <v>67.3</v>
      </c>
      <c r="CC176" s="188">
        <f t="shared" si="6"/>
        <v>0</v>
      </c>
      <c r="CD176" s="41">
        <f t="shared" si="7"/>
        <v>5</v>
      </c>
    </row>
    <row r="177" spans="1:82" ht="28.8" x14ac:dyDescent="0.3">
      <c r="A177" s="16" t="s">
        <v>653</v>
      </c>
      <c r="B177" s="16">
        <v>30049000100</v>
      </c>
      <c r="C177" s="17" t="s">
        <v>1212</v>
      </c>
      <c r="D177" s="17" t="s">
        <v>1324</v>
      </c>
      <c r="E177" s="17"/>
      <c r="F177" s="95">
        <v>1659</v>
      </c>
      <c r="G177" s="103">
        <v>0.44673913043478258</v>
      </c>
      <c r="H177" s="205">
        <v>5.3034445051940951E-2</v>
      </c>
      <c r="I177" s="193">
        <v>52.3</v>
      </c>
      <c r="J177" s="48">
        <v>95.8</v>
      </c>
      <c r="K177" s="18">
        <f t="shared" si="8"/>
        <v>4.2000000000000028</v>
      </c>
      <c r="L177" s="19">
        <f>VLOOKUP(A177,DEC2020_RESPONSERATE_COUNTY_TRA!$B$3:$I$376, 8, FALSE)</f>
        <v>3.1</v>
      </c>
      <c r="M177" s="19">
        <f>VLOOKUP(A177,DEC2020_RESPONSERATE_COUNTY_TRA!$B$3:$J$376, 9, FALSE)</f>
        <v>3.8</v>
      </c>
      <c r="N177" s="19">
        <f>VLOOKUP(A177,DEC2020_RESPONSERATE_COUNTY_TRA!$B$3:$K$376, 10, FALSE)</f>
        <v>4.5999999999999996</v>
      </c>
      <c r="O177" s="19">
        <f>VLOOKUP(A177,DEC2020_RESPONSERATE_COUNTY_TRA!$B$3:$L$376, 11, FALSE)</f>
        <v>5.8</v>
      </c>
      <c r="P177" s="19">
        <f>VLOOKUP(A177,DEC2020_RESPONSERATE_COUNTY_TRA!$B$3:$M$376, 12, FALSE)</f>
        <v>8.9</v>
      </c>
      <c r="Q177" s="19">
        <f>VLOOKUP(A177,DEC2020_RESPONSERATE_COUNTY_TRA!$B$3:$N$376, 13, FALSE)</f>
        <v>9.4</v>
      </c>
      <c r="R177" s="19">
        <f>VLOOKUP(A177,DEC2020_RESPONSERATE_COUNTY_TRA!$B$3:$O$376, 14, FALSE)</f>
        <v>10.1</v>
      </c>
      <c r="S177" s="19">
        <f>VLOOKUP(A177,DEC2020_RESPONSERATE_COUNTY_TRA!$B$3:$P$376, 15, FALSE)</f>
        <v>10.9</v>
      </c>
      <c r="T177" s="19">
        <f>VLOOKUP(A177,DEC2020_RESPONSERATE_COUNTY_TRA!$B$3:$Q$376, 16, FALSE)</f>
        <v>11.6</v>
      </c>
      <c r="U177" s="19">
        <f>VLOOKUP(A177,DEC2020_RESPONSERATE_COUNTY_TRA!$B$3:$R$376, 17, FALSE)</f>
        <v>13.2</v>
      </c>
      <c r="V177" s="19">
        <f>VLOOKUP(A177,DEC2020_RESPONSERATE_COUNTY_TRA!$B$3:$S$376, 18, FALSE)</f>
        <v>13.3</v>
      </c>
      <c r="W177" s="19">
        <f>VLOOKUP(A177,DEC2020_RESPONSERATE_COUNTY_TRA!$B$3:$T$376, 19, FALSE)</f>
        <v>13.7</v>
      </c>
      <c r="X177" s="19">
        <f>VLOOKUP(A177,DEC2020_RESPONSERATE_COUNTY_TRA!$B$3:$U$376, 20, FALSE)</f>
        <v>13.9</v>
      </c>
      <c r="Y177" s="19">
        <f>VLOOKUP(A177,DEC2020_RESPONSERATE_COUNTY_TRA!$B$3:$V$376, 21, FALSE)</f>
        <v>14.6</v>
      </c>
      <c r="Z177" s="19">
        <f>VLOOKUP(A177,DEC2020_RESPONSERATE_COUNTY_TRA!$B$3:$W$376, 22, FALSE)</f>
        <v>15</v>
      </c>
      <c r="AA177" s="19">
        <f>VLOOKUP(A177,DEC2020_RESPONSERATE_COUNTY_TRA!$B$3:$X$376, 23, FALSE)</f>
        <v>15</v>
      </c>
      <c r="AB177" s="19">
        <f>VLOOKUP(A177,DEC2020_RESPONSERATE_COUNTY_TRA!$B$3:$Y$376, 24, FALSE)</f>
        <v>15.1</v>
      </c>
      <c r="AC177" s="19">
        <f>VLOOKUP(A177,DEC2020_RESPONSERATE_COUNTY_TRA!$B$3:$Z$376, 25, FALSE)</f>
        <v>15.7</v>
      </c>
      <c r="AD177" s="19">
        <f>VLOOKUP(A177,DEC2020_RESPONSERATE_COUNTY_TRA!$B$3:$AC$376, 26, FALSE)</f>
        <v>15.8</v>
      </c>
      <c r="AE177" s="19">
        <f>VLOOKUP(A177,DEC2020_RESPONSERATE_COUNTY_TRA!$B$3:$AD$376, 27, FALSE)</f>
        <v>15.9</v>
      </c>
      <c r="AF177" s="19">
        <f>VLOOKUP(A177,DEC2020_RESPONSERATE_COUNTY_TRA!$B$3:$AE$376, 28, FALSE)</f>
        <v>16.2</v>
      </c>
      <c r="AG177" s="19">
        <f>VLOOKUP(A177,DEC2020_RESPONSERATE_COUNTY_TRA!$B$3:$AF$376, 29, FALSE)</f>
        <v>16.399999999999999</v>
      </c>
      <c r="AH177" s="19">
        <f>VLOOKUP(A177,DEC2020_RESPONSERATE_COUNTY_TRA!$B$3:$AG$376, 30, FALSE)</f>
        <v>16.399999999999999</v>
      </c>
      <c r="AI177" s="19">
        <f>VLOOKUP(A177,DEC2020_RESPONSERATE_COUNTY_TRA!$B$3:$AF$376, 31, FALSE)</f>
        <v>16.600000000000001</v>
      </c>
      <c r="AJ177" s="19">
        <f>VLOOKUP(A177,DEC2020_RESPONSERATE_COUNTY_TRA!$B$3:$AG$376, 32, FALSE)</f>
        <v>16.7</v>
      </c>
      <c r="AK177" s="19">
        <f>VLOOKUP(A177,DEC2020_RESPONSERATE_COUNTY_TRA!$B$3:$CP$376, 33, FALSE)</f>
        <v>16.8</v>
      </c>
      <c r="AL177" s="19">
        <f>VLOOKUP(A177,DEC2020_RESPONSERATE_COUNTY_TRA!$B$3:$AR$376,43, FALSE)</f>
        <v>17.899999999999999</v>
      </c>
      <c r="AM177" s="19">
        <f>VLOOKUP(A177,DEC2020_RESPONSERATE_COUNTY_TRA!$B$3:$AS$376,44, FALSE)</f>
        <v>17.899999999999999</v>
      </c>
      <c r="AN177" s="19">
        <f>VLOOKUP(A177,DEC2020_RESPONSERATE_COUNTY_TRA!$B$3:$AW$376,48, FALSE)</f>
        <v>18.100000000000001</v>
      </c>
      <c r="AO177" s="19">
        <f>VLOOKUP(A177,DEC2020_RESPONSERATE_COUNTY_TRA!$B$3:$AX$376,49, FALSE)</f>
        <v>18.100000000000001</v>
      </c>
      <c r="AP177" s="19">
        <f>VLOOKUP(A177,DEC2020_RESPONSERATE_COUNTY_TRA!$B$3:$AY$376,49, FALSE)</f>
        <v>18.100000000000001</v>
      </c>
      <c r="AQ177" s="19">
        <f>VLOOKUP(A177,DEC2020_RESPONSERATE_COUNTY_TRA!$B$3:$AZ$376,50, FALSE)</f>
        <v>18.100000000000001</v>
      </c>
      <c r="AR177" s="19">
        <f>VLOOKUP(A177,DEC2020_RESPONSERATE_COUNTY_TRA!$B$3:$BA$376,51, FALSE)</f>
        <v>18.100000000000001</v>
      </c>
      <c r="AS177" s="19">
        <f>VLOOKUP(A177,DEC2020_RESPONSERATE_COUNTY_TRA!$B$3:$BB$376,53, FALSE)</f>
        <v>18.100000000000001</v>
      </c>
      <c r="AT177" s="19">
        <f>VLOOKUP(A177,DEC2020_RESPONSERATE_COUNTY_TRA!$B$3:$BC$376,54, FALSE)</f>
        <v>18.100000000000001</v>
      </c>
      <c r="AU177" s="19">
        <f>VLOOKUP(A177,DEC2020_RESPONSERATE_COUNTY_TRA!$B$3:$BD$376,55, FALSE)</f>
        <v>18.100000000000001</v>
      </c>
      <c r="AV177" s="19">
        <f>VLOOKUP(A177,DEC2020_RESPONSERATE_COUNTY_TRA!$B$3:$BE$376,56, FALSE)</f>
        <v>18.100000000000001</v>
      </c>
      <c r="AW177" s="19">
        <f>VLOOKUP(A177,DEC2020_RESPONSERATE_COUNTY_TRA!$B$3:$BF$376,57, FALSE)</f>
        <v>18.2</v>
      </c>
      <c r="AX177" s="19">
        <f>VLOOKUP(A177,DEC2020_RESPONSERATE_COUNTY_TRA!$B$3:$BG$376,58, FALSE)</f>
        <v>29.2</v>
      </c>
      <c r="AY177" s="19">
        <f>VLOOKUP(A177,DEC2020_RESPONSERATE_COUNTY_TRA!$B$3:$BH$376,59, FALSE)</f>
        <v>29.2</v>
      </c>
      <c r="AZ177" s="19">
        <f>VLOOKUP(A177,DEC2020_RESPONSERATE_COUNTY_TRA!$B$3:$BI$376,60, FALSE)</f>
        <v>29.4</v>
      </c>
      <c r="BA177" s="19">
        <f>VLOOKUP(A177,DEC2020_RESPONSERATE_COUNTY_TRA!$B$3:$BJ$376,61, FALSE)</f>
        <v>29.5</v>
      </c>
      <c r="BB177" s="19">
        <f>VLOOKUP(A177,DEC2020_RESPONSERATE_COUNTY_TRA!$B$3:$BK$376,62, FALSE)</f>
        <v>29.6</v>
      </c>
      <c r="BC177" s="19">
        <f>VLOOKUP(A177,DEC2020_RESPONSERATE_COUNTY_TRA!$B$3:$BL$376,63, FALSE)</f>
        <v>29.8</v>
      </c>
      <c r="BD177" s="19">
        <f>VLOOKUP(A177,DEC2020_RESPONSERATE_COUNTY_TRA!$B$3:$BM$376,64, FALSE)</f>
        <v>29.9</v>
      </c>
      <c r="BE177" s="19">
        <f>VLOOKUP(A177,DEC2020_RESPONSERATE_COUNTY_TRA!$B$3:$BN$376,65, FALSE)</f>
        <v>29.9</v>
      </c>
      <c r="BF177" s="19">
        <f>VLOOKUP(A177,DEC2020_RESPONSERATE_COUNTY_TRA!$B$3:$BO$376,66, FALSE)</f>
        <v>29.9</v>
      </c>
      <c r="BG177" s="19">
        <f>VLOOKUP(A177,DEC2020_RESPONSERATE_COUNTY_TRA!$B$3:$BP$376,67, FALSE)</f>
        <v>29.9</v>
      </c>
      <c r="BH177" s="19">
        <f>VLOOKUP(A177,DEC2020_RESPONSERATE_COUNTY_TRA!$B$3:$BQ$376,68, FALSE)</f>
        <v>30</v>
      </c>
      <c r="BI177" s="19">
        <f>VLOOKUP(A177,DEC2020_RESPONSERATE_COUNTY_TRA!$B$3:$BR$376,69, FALSE)</f>
        <v>30.1</v>
      </c>
      <c r="BJ177" s="19">
        <f>VLOOKUP(A177,DEC2020_RESPONSERATE_COUNTY_TRA!$B$3:$BS$376,70, FALSE)</f>
        <v>30.3</v>
      </c>
      <c r="BK177" s="19">
        <f>VLOOKUP(A177,DEC2020_RESPONSERATE_COUNTY_TRA!$B$3:$BT$376,71, FALSE)</f>
        <v>30.4</v>
      </c>
      <c r="BL177" s="19">
        <f>VLOOKUP(A177,DEC2020_RESPONSERATE_COUNTY_TRA!$B$3:$BU$377,72, FALSE)</f>
        <v>30.5</v>
      </c>
      <c r="BM177" s="19">
        <f>VLOOKUP(A177,DEC2020_RESPONSERATE_COUNTY_TRA!$B$3:$BV$377,73, FALSE)</f>
        <v>30.5</v>
      </c>
      <c r="BN177" s="19">
        <f>VLOOKUP(A177,DEC2020_RESPONSERATE_COUNTY_TRA!$B$3:$BW$377,74, FALSE)</f>
        <v>30.6</v>
      </c>
      <c r="BO177" s="19">
        <f>VLOOKUP(A177,DEC2020_RESPONSERATE_COUNTY_TRA!$B$3:$BX$377,75, FALSE)</f>
        <v>30.7</v>
      </c>
      <c r="BP177" s="19">
        <f>VLOOKUP(A177,DEC2020_RESPONSERATE_COUNTY_TRA!$B$3:$BY$377,76, FALSE)</f>
        <v>30.7</v>
      </c>
      <c r="BQ177" s="19">
        <f>VLOOKUP(A177,DEC2020_RESPONSERATE_COUNTY_TRA!$B$3:$BZ$377,77, FALSE)</f>
        <v>30.8</v>
      </c>
      <c r="BR177" s="19">
        <f>VLOOKUP(A177,DEC2020_RESPONSERATE_COUNTY_TRA!$B$3:$CA$377,78, FALSE)</f>
        <v>30.8</v>
      </c>
      <c r="BS177" s="19">
        <f>VLOOKUP(A177,DEC2020_RESPONSERATE_COUNTY_TRA!$B$3:$CB$377,79, FALSE)</f>
        <v>30.8</v>
      </c>
      <c r="BT177" s="19">
        <f>VLOOKUP(A177,DEC2020_RESPONSERATE_COUNTY_TRA!$B$3:$CC$377,80, FALSE)</f>
        <v>30.8</v>
      </c>
      <c r="BU177" s="19">
        <f>VLOOKUP(A177,DEC2020_RESPONSERATE_COUNTY_TRA!$B$3:$CD$377,81, FALSE)</f>
        <v>30.9</v>
      </c>
      <c r="BV177" s="19">
        <f>VLOOKUP(A177,DEC2020_RESPONSERATE_COUNTY_TRA!$B$3:$CE$377,82, FALSE)</f>
        <v>30.9</v>
      </c>
      <c r="BW177" s="19">
        <f>VLOOKUP(A177,DEC2020_RESPONSERATE_COUNTY_TRA!$B$3:$CF$377,83, FALSE)</f>
        <v>31</v>
      </c>
      <c r="BX177" s="19">
        <f>VLOOKUP(A177,DEC2020_RESPONSERATE_COUNTY_TRA!$B$3:$CG$377,84, FALSE)</f>
        <v>31</v>
      </c>
      <c r="BY177" s="19">
        <f>VLOOKUP(A177,DEC2020_RESPONSERATE_COUNTY_TRA!$B$3:$CH$377,85, FALSE)</f>
        <v>31.2</v>
      </c>
      <c r="BZ177" s="19">
        <f>VLOOKUP(A177,DEC2020_RESPONSERATE_COUNTY_TRA!$B$3:$CI$377,85, FALSE)</f>
        <v>31.2</v>
      </c>
      <c r="CA177" s="19">
        <f>VLOOKUP(A177,DEC2020_RESPONSERATE_COUNTY_TRA!$B$3:$CJ$377,86, FALSE)</f>
        <v>31.4</v>
      </c>
      <c r="CB177" s="19">
        <f>VLOOKUP(A177,DEC2020_RESPONSERATE_COUNTY_TRA!$B$3:$CK$377,87, FALSE)</f>
        <v>31.4</v>
      </c>
      <c r="CC177" s="19">
        <f t="shared" si="6"/>
        <v>0.10000000000000142</v>
      </c>
      <c r="CD177" s="41">
        <f t="shared" si="7"/>
        <v>2</v>
      </c>
    </row>
    <row r="178" spans="1:82" ht="28.8" x14ac:dyDescent="0.3">
      <c r="A178" s="5" t="s">
        <v>315</v>
      </c>
      <c r="B178" s="5">
        <v>30049000200</v>
      </c>
      <c r="C178" s="181" t="s">
        <v>1213</v>
      </c>
      <c r="D178" s="190" t="s">
        <v>1325</v>
      </c>
      <c r="F178" s="94">
        <v>2073</v>
      </c>
      <c r="G178" s="102">
        <v>9.0954773869346736E-2</v>
      </c>
      <c r="H178" s="204">
        <v>2.1187249475090666E-2</v>
      </c>
      <c r="I178" s="192">
        <v>35.1</v>
      </c>
      <c r="J178" s="11">
        <v>6.4</v>
      </c>
      <c r="K178" s="11">
        <f t="shared" si="8"/>
        <v>93.6</v>
      </c>
      <c r="L178">
        <f>VLOOKUP(A178,DEC2020_RESPONSERATE_COUNTY_TRA!$B$3:$I$376, 8, FALSE)</f>
        <v>35</v>
      </c>
      <c r="M178">
        <f>VLOOKUP(A178,DEC2020_RESPONSERATE_COUNTY_TRA!$B$3:$J$376, 9, FALSE)</f>
        <v>37.200000000000003</v>
      </c>
      <c r="N178">
        <f>VLOOKUP(A178,DEC2020_RESPONSERATE_COUNTY_TRA!$B$3:$K$376, 10, FALSE)</f>
        <v>39.1</v>
      </c>
      <c r="O178">
        <f>VLOOKUP(A178,DEC2020_RESPONSERATE_COUNTY_TRA!$B$3:$L$376, 11, FALSE)</f>
        <v>42.4</v>
      </c>
      <c r="P178">
        <f>VLOOKUP(A178,DEC2020_RESPONSERATE_COUNTY_TRA!$B$3:$M$376, 12, FALSE)</f>
        <v>47</v>
      </c>
      <c r="Q178" s="61">
        <f>VLOOKUP(A178,DEC2020_RESPONSERATE_COUNTY_TRA!$B$3:$N$376, 13, FALSE)</f>
        <v>47.6</v>
      </c>
      <c r="R178">
        <f>VLOOKUP(A178,DEC2020_RESPONSERATE_COUNTY_TRA!$B$3:$O$376, 14, FALSE)</f>
        <v>48.6</v>
      </c>
      <c r="S178">
        <f>VLOOKUP(A178,DEC2020_RESPONSERATE_COUNTY_TRA!$B$3:$P$376, 15, FALSE)</f>
        <v>49</v>
      </c>
      <c r="T178">
        <f>VLOOKUP(A178,DEC2020_RESPONSERATE_COUNTY_TRA!$B$3:$Q$376, 16, FALSE)</f>
        <v>49.9</v>
      </c>
      <c r="U178" s="61">
        <f>VLOOKUP(A178,DEC2020_RESPONSERATE_COUNTY_TRA!$B$3:$R$376, 17, FALSE)</f>
        <v>51.3</v>
      </c>
      <c r="V178" s="61">
        <f>VLOOKUP(A178,DEC2020_RESPONSERATE_COUNTY_TRA!$B$3:$S$376, 18, FALSE)</f>
        <v>52</v>
      </c>
      <c r="W178" s="61">
        <f>VLOOKUP(A178,DEC2020_RESPONSERATE_COUNTY_TRA!$B$3:$T$376, 19, FALSE)</f>
        <v>52.7</v>
      </c>
      <c r="X178" s="61">
        <f>VLOOKUP(A178,DEC2020_RESPONSERATE_COUNTY_TRA!$B$3:$U$376, 20, FALSE)</f>
        <v>54.5</v>
      </c>
      <c r="Y178" s="61">
        <f>VLOOKUP(A178,DEC2020_RESPONSERATE_COUNTY_TRA!$B$3:$V$376, 21, FALSE)</f>
        <v>54.9</v>
      </c>
      <c r="Z178" s="61">
        <f>VLOOKUP(A178,DEC2020_RESPONSERATE_COUNTY_TRA!$B$3:$W$376, 22, FALSE)</f>
        <v>55.7</v>
      </c>
      <c r="AA178" s="61">
        <f>VLOOKUP(A178,DEC2020_RESPONSERATE_COUNTY_TRA!$B$3:$X$376, 23, FALSE)</f>
        <v>55.8</v>
      </c>
      <c r="AB178" s="61">
        <f>VLOOKUP(A178,DEC2020_RESPONSERATE_COUNTY_TRA!$B$3:$Y$376, 24, FALSE)</f>
        <v>56</v>
      </c>
      <c r="AC178" s="61">
        <f>VLOOKUP(A178,DEC2020_RESPONSERATE_COUNTY_TRA!$B$3:$Z$376, 25, FALSE)</f>
        <v>57.6</v>
      </c>
      <c r="AD178" s="61">
        <f>VLOOKUP(A178,DEC2020_RESPONSERATE_COUNTY_TRA!$B$3:$AC$376, 26, FALSE)</f>
        <v>57.9</v>
      </c>
      <c r="AE178" s="188">
        <f>VLOOKUP(A178,DEC2020_RESPONSERATE_COUNTY_TRA!$B$3:$AD$376, 27, FALSE)</f>
        <v>58.2</v>
      </c>
      <c r="AF178" s="188">
        <f>VLOOKUP(A178,DEC2020_RESPONSERATE_COUNTY_TRA!$B$3:$AE$376, 28, FALSE)</f>
        <v>60.1</v>
      </c>
      <c r="AG178" s="188">
        <f>VLOOKUP(A178,DEC2020_RESPONSERATE_COUNTY_TRA!$B$3:$AF$376, 29, FALSE)</f>
        <v>62.6</v>
      </c>
      <c r="AH178" s="188">
        <f>VLOOKUP(A178,DEC2020_RESPONSERATE_COUNTY_TRA!$B$3:$AG$376, 30, FALSE)</f>
        <v>62.8</v>
      </c>
      <c r="AI178" s="188">
        <f>VLOOKUP(A178,DEC2020_RESPONSERATE_COUNTY_TRA!$B$3:$AF$376, 31, FALSE)</f>
        <v>62.9</v>
      </c>
      <c r="AJ178" s="188">
        <f>VLOOKUP(A178,DEC2020_RESPONSERATE_COUNTY_TRA!$B$3:$AG$376, 32, FALSE)</f>
        <v>63.6</v>
      </c>
      <c r="AK178" s="188">
        <f>VLOOKUP(A178,DEC2020_RESPONSERATE_COUNTY_TRA!$B$3:$CP$376, 33, FALSE)</f>
        <v>64.2</v>
      </c>
      <c r="AL178" s="188">
        <f>VLOOKUP(A178,DEC2020_RESPONSERATE_COUNTY_TRA!$B$3:$AR$376,43, FALSE)</f>
        <v>66.5</v>
      </c>
      <c r="AM178" s="188">
        <f>VLOOKUP(A178,DEC2020_RESPONSERATE_COUNTY_TRA!$B$3:$AS$376,44, FALSE)</f>
        <v>66.5</v>
      </c>
      <c r="AN178" s="188">
        <f>VLOOKUP(A178,DEC2020_RESPONSERATE_COUNTY_TRA!$B$3:$AW$376,48, FALSE)</f>
        <v>66.900000000000006</v>
      </c>
      <c r="AO178" s="188">
        <f>VLOOKUP(A178,DEC2020_RESPONSERATE_COUNTY_TRA!$B$3:$AX$376,49, FALSE)</f>
        <v>67</v>
      </c>
      <c r="AP178" s="188">
        <f>VLOOKUP(A178,DEC2020_RESPONSERATE_COUNTY_TRA!$B$3:$AY$376,49, FALSE)</f>
        <v>67</v>
      </c>
      <c r="AQ178" s="188">
        <f>VLOOKUP(A178,DEC2020_RESPONSERATE_COUNTY_TRA!$B$3:$AZ$376,50, FALSE)</f>
        <v>67.099999999999994</v>
      </c>
      <c r="AR178" s="188">
        <f>VLOOKUP(A178,DEC2020_RESPONSERATE_COUNTY_TRA!$B$3:$BA$376,51, FALSE)</f>
        <v>67.099999999999994</v>
      </c>
      <c r="AS178" s="188">
        <f>VLOOKUP(A178,DEC2020_RESPONSERATE_COUNTY_TRA!$B$3:$BB$376,53, FALSE)</f>
        <v>67.3</v>
      </c>
      <c r="AT178" s="188">
        <f>VLOOKUP(A178,DEC2020_RESPONSERATE_COUNTY_TRA!$B$3:$BC$376,54, FALSE)</f>
        <v>67.3</v>
      </c>
      <c r="AU178" s="188">
        <f>VLOOKUP(A178,DEC2020_RESPONSERATE_COUNTY_TRA!$B$3:$BD$376,55, FALSE)</f>
        <v>67.3</v>
      </c>
      <c r="AV178" s="188">
        <f>VLOOKUP(A178,DEC2020_RESPONSERATE_COUNTY_TRA!$B$3:$BE$376,56, FALSE)</f>
        <v>67.3</v>
      </c>
      <c r="AW178" s="188">
        <f>VLOOKUP(A178,DEC2020_RESPONSERATE_COUNTY_TRA!$B$3:$BF$376,57, FALSE)</f>
        <v>67.3</v>
      </c>
      <c r="AX178" s="188">
        <f>VLOOKUP(A178,DEC2020_RESPONSERATE_COUNTY_TRA!$B$3:$BG$376,58, FALSE)</f>
        <v>68.2</v>
      </c>
      <c r="AY178" s="188">
        <f>VLOOKUP(A178,DEC2020_RESPONSERATE_COUNTY_TRA!$B$3:$BH$376,59, FALSE)</f>
        <v>68.2</v>
      </c>
      <c r="AZ178" s="188">
        <f>VLOOKUP(A178,DEC2020_RESPONSERATE_COUNTY_TRA!$B$3:$BI$376,60, FALSE)</f>
        <v>68.3</v>
      </c>
      <c r="BA178" s="188">
        <f>VLOOKUP(A178,DEC2020_RESPONSERATE_COUNTY_TRA!$B$3:$BJ$376,61, FALSE)</f>
        <v>68.3</v>
      </c>
      <c r="BB178" s="188">
        <f>VLOOKUP(A178,DEC2020_RESPONSERATE_COUNTY_TRA!$B$3:$BK$376,62, FALSE)</f>
        <v>68.400000000000006</v>
      </c>
      <c r="BC178" s="188">
        <f>VLOOKUP(A178,DEC2020_RESPONSERATE_COUNTY_TRA!$B$3:$BL$376,63, FALSE)</f>
        <v>68.400000000000006</v>
      </c>
      <c r="BD178" s="188">
        <f>VLOOKUP(A178,DEC2020_RESPONSERATE_COUNTY_TRA!$B$3:$BM$376,64, FALSE)</f>
        <v>68.5</v>
      </c>
      <c r="BE178" s="188">
        <f>VLOOKUP(A178,DEC2020_RESPONSERATE_COUNTY_TRA!$B$3:$BN$376,65, FALSE)</f>
        <v>68.5</v>
      </c>
      <c r="BF178" s="188">
        <f>VLOOKUP(A178,DEC2020_RESPONSERATE_COUNTY_TRA!$B$3:$BO$376,66, FALSE)</f>
        <v>68.599999999999994</v>
      </c>
      <c r="BG178" s="188">
        <f>VLOOKUP(A178,DEC2020_RESPONSERATE_COUNTY_TRA!$B$3:$BP$376,67, FALSE)</f>
        <v>68.599999999999994</v>
      </c>
      <c r="BH178" s="188">
        <f>VLOOKUP(A178,DEC2020_RESPONSERATE_COUNTY_TRA!$B$3:$BQ$376,68, FALSE)</f>
        <v>68.7</v>
      </c>
      <c r="BI178" s="188">
        <f>VLOOKUP(A178,DEC2020_RESPONSERATE_COUNTY_TRA!$B$3:$BR$376,69, FALSE)</f>
        <v>68.7</v>
      </c>
      <c r="BJ178" s="188">
        <f>VLOOKUP(A178,DEC2020_RESPONSERATE_COUNTY_TRA!$B$3:$BS$376,70, FALSE)</f>
        <v>68.7</v>
      </c>
      <c r="BK178" s="188">
        <f>VLOOKUP(A178,DEC2020_RESPONSERATE_COUNTY_TRA!$B$3:$BT$376,71, FALSE)</f>
        <v>68.8</v>
      </c>
      <c r="BL178" s="188">
        <f>VLOOKUP(A178,DEC2020_RESPONSERATE_COUNTY_TRA!$B$3:$BU$377,72, FALSE)</f>
        <v>68.900000000000006</v>
      </c>
      <c r="BM178" s="188">
        <f>VLOOKUP(A178,DEC2020_RESPONSERATE_COUNTY_TRA!$B$3:$BV$377,73, FALSE)</f>
        <v>69</v>
      </c>
      <c r="BN178" s="188">
        <f>VLOOKUP(A178,DEC2020_RESPONSERATE_COUNTY_TRA!$B$3:$BW$377,74, FALSE)</f>
        <v>69</v>
      </c>
      <c r="BO178" s="188">
        <f>VLOOKUP(A178,DEC2020_RESPONSERATE_COUNTY_TRA!$B$3:$BX$377,75, FALSE)</f>
        <v>69.099999999999994</v>
      </c>
      <c r="BP178" s="188">
        <f>VLOOKUP(A178,DEC2020_RESPONSERATE_COUNTY_TRA!$B$3:$BY$377,76, FALSE)</f>
        <v>69.099999999999994</v>
      </c>
      <c r="BQ178" s="188">
        <f>VLOOKUP(A178,DEC2020_RESPONSERATE_COUNTY_TRA!$B$3:$BZ$377,77, FALSE)</f>
        <v>69.099999999999994</v>
      </c>
      <c r="BR178" s="188">
        <f>VLOOKUP(A178,DEC2020_RESPONSERATE_COUNTY_TRA!$B$3:$CA$377,78, FALSE)</f>
        <v>69.099999999999994</v>
      </c>
      <c r="BS178" s="188">
        <f>VLOOKUP(A178,DEC2020_RESPONSERATE_COUNTY_TRA!$B$3:$CB$377,79, FALSE)</f>
        <v>69.099999999999994</v>
      </c>
      <c r="BT178" s="188">
        <f>VLOOKUP(A178,DEC2020_RESPONSERATE_COUNTY_TRA!$B$3:$CC$377,80, FALSE)</f>
        <v>69.099999999999994</v>
      </c>
      <c r="BU178" s="188">
        <f>VLOOKUP(A178,DEC2020_RESPONSERATE_COUNTY_TRA!$B$3:$CD$377,81, FALSE)</f>
        <v>69.2</v>
      </c>
      <c r="BV178" s="188">
        <f>VLOOKUP(A178,DEC2020_RESPONSERATE_COUNTY_TRA!$B$3:$CE$377,82, FALSE)</f>
        <v>69.3</v>
      </c>
      <c r="BW178" s="188">
        <f>VLOOKUP(A178,DEC2020_RESPONSERATE_COUNTY_TRA!$B$3:$CF$377,83, FALSE)</f>
        <v>69.3</v>
      </c>
      <c r="BX178" s="188">
        <f>VLOOKUP(A178,DEC2020_RESPONSERATE_COUNTY_TRA!$B$3:$CG$377,84, FALSE)</f>
        <v>69.400000000000006</v>
      </c>
      <c r="BY178" s="188">
        <f>VLOOKUP(A178,DEC2020_RESPONSERATE_COUNTY_TRA!$B$3:$CH$377,85, FALSE)</f>
        <v>69.400000000000006</v>
      </c>
      <c r="BZ178" s="188">
        <f>VLOOKUP(A178,DEC2020_RESPONSERATE_COUNTY_TRA!$B$3:$CI$377,85, FALSE)</f>
        <v>69.400000000000006</v>
      </c>
      <c r="CA178" s="188">
        <f>VLOOKUP(A178,DEC2020_RESPONSERATE_COUNTY_TRA!$B$3:$CJ$377,86, FALSE)</f>
        <v>69.599999999999994</v>
      </c>
      <c r="CB178" s="188">
        <f>VLOOKUP(A178,DEC2020_RESPONSERATE_COUNTY_TRA!$B$3:$CK$377,87, FALSE)</f>
        <v>69.7</v>
      </c>
      <c r="CC178" s="188">
        <f t="shared" si="6"/>
        <v>0</v>
      </c>
      <c r="CD178" s="41">
        <f t="shared" si="7"/>
        <v>5</v>
      </c>
    </row>
    <row r="179" spans="1:82" ht="28.8" x14ac:dyDescent="0.3">
      <c r="A179" s="16" t="s">
        <v>655</v>
      </c>
      <c r="B179" s="16">
        <v>30049000300</v>
      </c>
      <c r="C179" s="17" t="s">
        <v>1424</v>
      </c>
      <c r="D179" s="17" t="s">
        <v>1326</v>
      </c>
      <c r="E179" s="17"/>
      <c r="F179" s="95">
        <v>1905</v>
      </c>
      <c r="G179" s="103">
        <v>0.45795290725612686</v>
      </c>
      <c r="H179" s="205">
        <v>6.5717873587275016E-2</v>
      </c>
      <c r="I179" s="193">
        <v>49.7</v>
      </c>
      <c r="J179" s="18">
        <v>29.3</v>
      </c>
      <c r="K179" s="18">
        <f t="shared" si="8"/>
        <v>70.7</v>
      </c>
      <c r="L179" s="19">
        <f>VLOOKUP(A179,DEC2020_RESPONSERATE_COUNTY_TRA!$B$3:$I$376, 8, FALSE)</f>
        <v>20.399999999999999</v>
      </c>
      <c r="M179" s="19">
        <f>VLOOKUP(A179,DEC2020_RESPONSERATE_COUNTY_TRA!$B$3:$J$376, 9, FALSE)</f>
        <v>21.3</v>
      </c>
      <c r="N179" s="19">
        <f>VLOOKUP(A179,DEC2020_RESPONSERATE_COUNTY_TRA!$B$3:$K$376, 10, FALSE)</f>
        <v>22.6</v>
      </c>
      <c r="O179" s="19">
        <f>VLOOKUP(A179,DEC2020_RESPONSERATE_COUNTY_TRA!$B$3:$L$376, 11, FALSE)</f>
        <v>23.4</v>
      </c>
      <c r="P179" s="19">
        <f>VLOOKUP(A179,DEC2020_RESPONSERATE_COUNTY_TRA!$B$3:$M$376, 12, FALSE)</f>
        <v>26.6</v>
      </c>
      <c r="Q179" s="19">
        <f>VLOOKUP(A179,DEC2020_RESPONSERATE_COUNTY_TRA!$B$3:$N$376, 13, FALSE)</f>
        <v>27</v>
      </c>
      <c r="R179" s="19">
        <f>VLOOKUP(A179,DEC2020_RESPONSERATE_COUNTY_TRA!$B$3:$O$376, 14, FALSE)</f>
        <v>27.6</v>
      </c>
      <c r="S179" s="19">
        <f>VLOOKUP(A179,DEC2020_RESPONSERATE_COUNTY_TRA!$B$3:$P$376, 15, FALSE)</f>
        <v>27.8</v>
      </c>
      <c r="T179" s="19">
        <f>VLOOKUP(A179,DEC2020_RESPONSERATE_COUNTY_TRA!$B$3:$Q$376, 16, FALSE)</f>
        <v>28.1</v>
      </c>
      <c r="U179" s="19">
        <f>VLOOKUP(A179,DEC2020_RESPONSERATE_COUNTY_TRA!$B$3:$R$376, 17, FALSE)</f>
        <v>29.2</v>
      </c>
      <c r="V179" s="19">
        <f>VLOOKUP(A179,DEC2020_RESPONSERATE_COUNTY_TRA!$B$3:$S$376, 18, FALSE)</f>
        <v>29.3</v>
      </c>
      <c r="W179" s="19">
        <f>VLOOKUP(A179,DEC2020_RESPONSERATE_COUNTY_TRA!$B$3:$T$376, 19, FALSE)</f>
        <v>29.6</v>
      </c>
      <c r="X179" s="19">
        <f>VLOOKUP(A179,DEC2020_RESPONSERATE_COUNTY_TRA!$B$3:$U$376, 20, FALSE)</f>
        <v>29.9</v>
      </c>
      <c r="Y179" s="19">
        <f>VLOOKUP(A179,DEC2020_RESPONSERATE_COUNTY_TRA!$B$3:$V$376, 21, FALSE)</f>
        <v>30.2</v>
      </c>
      <c r="Z179" s="19">
        <f>VLOOKUP(A179,DEC2020_RESPONSERATE_COUNTY_TRA!$B$3:$W$376, 22, FALSE)</f>
        <v>31.2</v>
      </c>
      <c r="AA179" s="19">
        <f>VLOOKUP(A179,DEC2020_RESPONSERATE_COUNTY_TRA!$B$3:$X$376, 23, FALSE)</f>
        <v>31.2</v>
      </c>
      <c r="AB179" s="19">
        <f>VLOOKUP(A179,DEC2020_RESPONSERATE_COUNTY_TRA!$B$3:$Y$376, 24, FALSE)</f>
        <v>31.3</v>
      </c>
      <c r="AC179" s="19">
        <f>VLOOKUP(A179,DEC2020_RESPONSERATE_COUNTY_TRA!$B$3:$Z$376, 25, FALSE)</f>
        <v>32.799999999999997</v>
      </c>
      <c r="AD179" s="19">
        <f>VLOOKUP(A179,DEC2020_RESPONSERATE_COUNTY_TRA!$B$3:$AC$376, 26, FALSE)</f>
        <v>32.9</v>
      </c>
      <c r="AE179" s="19">
        <f>VLOOKUP(A179,DEC2020_RESPONSERATE_COUNTY_TRA!$B$3:$AD$376, 27, FALSE)</f>
        <v>33</v>
      </c>
      <c r="AF179" s="19">
        <f>VLOOKUP(A179,DEC2020_RESPONSERATE_COUNTY_TRA!$B$3:$AE$376, 28, FALSE)</f>
        <v>34.1</v>
      </c>
      <c r="AG179" s="19">
        <f>VLOOKUP(A179,DEC2020_RESPONSERATE_COUNTY_TRA!$B$3:$AF$376, 29, FALSE)</f>
        <v>35.6</v>
      </c>
      <c r="AH179" s="19">
        <f>VLOOKUP(A179,DEC2020_RESPONSERATE_COUNTY_TRA!$B$3:$AG$376, 30, FALSE)</f>
        <v>35.9</v>
      </c>
      <c r="AI179" s="19">
        <f>VLOOKUP(A179,DEC2020_RESPONSERATE_COUNTY_TRA!$B$3:$AF$376, 31, FALSE)</f>
        <v>36.1</v>
      </c>
      <c r="AJ179" s="19">
        <f>VLOOKUP(A179,DEC2020_RESPONSERATE_COUNTY_TRA!$B$3:$AG$376, 32, FALSE)</f>
        <v>36.5</v>
      </c>
      <c r="AK179" s="19">
        <f>VLOOKUP(A179,DEC2020_RESPONSERATE_COUNTY_TRA!$B$3:$CP$376, 33, FALSE)</f>
        <v>36.9</v>
      </c>
      <c r="AL179" s="19">
        <f>VLOOKUP(A179,DEC2020_RESPONSERATE_COUNTY_TRA!$B$3:$AR$376,43, FALSE)</f>
        <v>38.6</v>
      </c>
      <c r="AM179" s="19">
        <f>VLOOKUP(A179,DEC2020_RESPONSERATE_COUNTY_TRA!$B$3:$AS$376,44, FALSE)</f>
        <v>38.6</v>
      </c>
      <c r="AN179" s="19">
        <f>VLOOKUP(A179,DEC2020_RESPONSERATE_COUNTY_TRA!$B$3:$AW$376,48, FALSE)</f>
        <v>39</v>
      </c>
      <c r="AO179" s="19">
        <f>VLOOKUP(A179,DEC2020_RESPONSERATE_COUNTY_TRA!$B$3:$AX$376,49, FALSE)</f>
        <v>39</v>
      </c>
      <c r="AP179" s="19">
        <f>VLOOKUP(A179,DEC2020_RESPONSERATE_COUNTY_TRA!$B$3:$AY$376,49, FALSE)</f>
        <v>39</v>
      </c>
      <c r="AQ179" s="19">
        <f>VLOOKUP(A179,DEC2020_RESPONSERATE_COUNTY_TRA!$B$3:$AZ$376,50, FALSE)</f>
        <v>39</v>
      </c>
      <c r="AR179" s="19">
        <f>VLOOKUP(A179,DEC2020_RESPONSERATE_COUNTY_TRA!$B$3:$BA$376,51, FALSE)</f>
        <v>39</v>
      </c>
      <c r="AS179" s="19">
        <f>VLOOKUP(A179,DEC2020_RESPONSERATE_COUNTY_TRA!$B$3:$BB$376,53, FALSE)</f>
        <v>39.200000000000003</v>
      </c>
      <c r="AT179" s="19">
        <f>VLOOKUP(A179,DEC2020_RESPONSERATE_COUNTY_TRA!$B$3:$BC$376,54, FALSE)</f>
        <v>39.200000000000003</v>
      </c>
      <c r="AU179" s="19">
        <f>VLOOKUP(A179,DEC2020_RESPONSERATE_COUNTY_TRA!$B$3:$BD$376,55, FALSE)</f>
        <v>39.200000000000003</v>
      </c>
      <c r="AV179" s="19">
        <f>VLOOKUP(A179,DEC2020_RESPONSERATE_COUNTY_TRA!$B$3:$BE$376,56, FALSE)</f>
        <v>39.299999999999997</v>
      </c>
      <c r="AW179" s="19">
        <f>VLOOKUP(A179,DEC2020_RESPONSERATE_COUNTY_TRA!$B$3:$BF$376,57, FALSE)</f>
        <v>39.299999999999997</v>
      </c>
      <c r="AX179" s="19">
        <f>VLOOKUP(A179,DEC2020_RESPONSERATE_COUNTY_TRA!$B$3:$BG$376,58, FALSE)</f>
        <v>42.6</v>
      </c>
      <c r="AY179" s="19">
        <f>VLOOKUP(A179,DEC2020_RESPONSERATE_COUNTY_TRA!$B$3:$BH$376,59, FALSE)</f>
        <v>42.6</v>
      </c>
      <c r="AZ179" s="19">
        <f>VLOOKUP(A179,DEC2020_RESPONSERATE_COUNTY_TRA!$B$3:$BI$376,60, FALSE)</f>
        <v>42.9</v>
      </c>
      <c r="BA179" s="19">
        <f>VLOOKUP(A179,DEC2020_RESPONSERATE_COUNTY_TRA!$B$3:$BJ$376,61, FALSE)</f>
        <v>43</v>
      </c>
      <c r="BB179" s="19">
        <f>VLOOKUP(A179,DEC2020_RESPONSERATE_COUNTY_TRA!$B$3:$BK$376,62, FALSE)</f>
        <v>43</v>
      </c>
      <c r="BC179" s="19">
        <f>VLOOKUP(A179,DEC2020_RESPONSERATE_COUNTY_TRA!$B$3:$BL$376,63, FALSE)</f>
        <v>43</v>
      </c>
      <c r="BD179" s="19">
        <f>VLOOKUP(A179,DEC2020_RESPONSERATE_COUNTY_TRA!$B$3:$BM$376,64, FALSE)</f>
        <v>43</v>
      </c>
      <c r="BE179" s="19">
        <f>VLOOKUP(A179,DEC2020_RESPONSERATE_COUNTY_TRA!$B$3:$BN$376,65, FALSE)</f>
        <v>43</v>
      </c>
      <c r="BF179" s="19">
        <f>VLOOKUP(A179,DEC2020_RESPONSERATE_COUNTY_TRA!$B$3:$BO$376,66, FALSE)</f>
        <v>43.1</v>
      </c>
      <c r="BG179" s="19">
        <f>VLOOKUP(A179,DEC2020_RESPONSERATE_COUNTY_TRA!$B$3:$BP$376,67, FALSE)</f>
        <v>43.2</v>
      </c>
      <c r="BH179" s="19">
        <f>VLOOKUP(A179,DEC2020_RESPONSERATE_COUNTY_TRA!$B$3:$BQ$376,68, FALSE)</f>
        <v>43.2</v>
      </c>
      <c r="BI179" s="19">
        <f>VLOOKUP(A179,DEC2020_RESPONSERATE_COUNTY_TRA!$B$3:$BR$376,69, FALSE)</f>
        <v>43.2</v>
      </c>
      <c r="BJ179" s="19">
        <f>VLOOKUP(A179,DEC2020_RESPONSERATE_COUNTY_TRA!$B$3:$BS$376,70, FALSE)</f>
        <v>43.3</v>
      </c>
      <c r="BK179" s="19">
        <f>VLOOKUP(A179,DEC2020_RESPONSERATE_COUNTY_TRA!$B$3:$BT$376,71, FALSE)</f>
        <v>43.3</v>
      </c>
      <c r="BL179" s="19">
        <f>VLOOKUP(A179,DEC2020_RESPONSERATE_COUNTY_TRA!$B$3:$BU$377,72, FALSE)</f>
        <v>43.3</v>
      </c>
      <c r="BM179" s="19">
        <f>VLOOKUP(A179,DEC2020_RESPONSERATE_COUNTY_TRA!$B$3:$BV$377,73, FALSE)</f>
        <v>43.3</v>
      </c>
      <c r="BN179" s="19">
        <f>VLOOKUP(A179,DEC2020_RESPONSERATE_COUNTY_TRA!$B$3:$BW$377,74, FALSE)</f>
        <v>43.3</v>
      </c>
      <c r="BO179" s="19">
        <f>VLOOKUP(A179,DEC2020_RESPONSERATE_COUNTY_TRA!$B$3:$BX$377,75, FALSE)</f>
        <v>43.3</v>
      </c>
      <c r="BP179" s="19">
        <f>VLOOKUP(A179,DEC2020_RESPONSERATE_COUNTY_TRA!$B$3:$BY$377,76, FALSE)</f>
        <v>43.3</v>
      </c>
      <c r="BQ179" s="19">
        <f>VLOOKUP(A179,DEC2020_RESPONSERATE_COUNTY_TRA!$B$3:$BZ$377,77, FALSE)</f>
        <v>43.3</v>
      </c>
      <c r="BR179" s="19">
        <f>VLOOKUP(A179,DEC2020_RESPONSERATE_COUNTY_TRA!$B$3:$CA$377,78, FALSE)</f>
        <v>43.3</v>
      </c>
      <c r="BS179" s="19">
        <f>VLOOKUP(A179,DEC2020_RESPONSERATE_COUNTY_TRA!$B$3:$CB$377,79, FALSE)</f>
        <v>43.3</v>
      </c>
      <c r="BT179" s="19">
        <f>VLOOKUP(A179,DEC2020_RESPONSERATE_COUNTY_TRA!$B$3:$CC$377,80, FALSE)</f>
        <v>43.3</v>
      </c>
      <c r="BU179" s="19">
        <f>VLOOKUP(A179,DEC2020_RESPONSERATE_COUNTY_TRA!$B$3:$CD$377,81, FALSE)</f>
        <v>43.3</v>
      </c>
      <c r="BV179" s="19">
        <f>VLOOKUP(A179,DEC2020_RESPONSERATE_COUNTY_TRA!$B$3:$CE$377,82, FALSE)</f>
        <v>43.3</v>
      </c>
      <c r="BW179" s="19">
        <f>VLOOKUP(A179,DEC2020_RESPONSERATE_COUNTY_TRA!$B$3:$CF$377,83, FALSE)</f>
        <v>43.4</v>
      </c>
      <c r="BX179" s="19">
        <f>VLOOKUP(A179,DEC2020_RESPONSERATE_COUNTY_TRA!$B$3:$CG$377,84, FALSE)</f>
        <v>43.4</v>
      </c>
      <c r="BY179" s="19">
        <f>VLOOKUP(A179,DEC2020_RESPONSERATE_COUNTY_TRA!$B$3:$CH$377,85, FALSE)</f>
        <v>43.5</v>
      </c>
      <c r="BZ179" s="19">
        <f>VLOOKUP(A179,DEC2020_RESPONSERATE_COUNTY_TRA!$B$3:$CI$377,85, FALSE)</f>
        <v>43.5</v>
      </c>
      <c r="CA179" s="19">
        <f>VLOOKUP(A179,DEC2020_RESPONSERATE_COUNTY_TRA!$B$3:$CJ$377,86, FALSE)</f>
        <v>43.6</v>
      </c>
      <c r="CB179" s="19">
        <f>VLOOKUP(A179,DEC2020_RESPONSERATE_COUNTY_TRA!$B$3:$CK$377,87, FALSE)</f>
        <v>43.6</v>
      </c>
      <c r="CC179" s="19">
        <f t="shared" si="6"/>
        <v>0</v>
      </c>
      <c r="CD179" s="41">
        <f t="shared" si="7"/>
        <v>3</v>
      </c>
    </row>
    <row r="180" spans="1:82" ht="28.8" x14ac:dyDescent="0.3">
      <c r="A180" s="5" t="s">
        <v>317</v>
      </c>
      <c r="B180" s="5">
        <v>30049000400</v>
      </c>
      <c r="C180" s="181" t="s">
        <v>1425</v>
      </c>
      <c r="D180" s="190" t="s">
        <v>1328</v>
      </c>
      <c r="F180" s="94">
        <v>2578</v>
      </c>
      <c r="G180" s="102">
        <v>1.5698587127158554E-2</v>
      </c>
      <c r="H180" s="204">
        <v>5.3859348198970841E-2</v>
      </c>
      <c r="I180" s="192">
        <v>44.4</v>
      </c>
      <c r="J180" s="11">
        <v>0</v>
      </c>
      <c r="K180" s="11">
        <f t="shared" si="8"/>
        <v>100</v>
      </c>
      <c r="L180">
        <f>VLOOKUP(A180,DEC2020_RESPONSERATE_COUNTY_TRA!$B$3:$I$376, 8, FALSE)</f>
        <v>43.6</v>
      </c>
      <c r="M180">
        <f>VLOOKUP(A180,DEC2020_RESPONSERATE_COUNTY_TRA!$B$3:$J$376, 9, FALSE)</f>
        <v>45.2</v>
      </c>
      <c r="N180">
        <f>VLOOKUP(A180,DEC2020_RESPONSERATE_COUNTY_TRA!$B$3:$K$376, 10, FALSE)</f>
        <v>47.3</v>
      </c>
      <c r="O180">
        <f>VLOOKUP(A180,DEC2020_RESPONSERATE_COUNTY_TRA!$B$3:$L$376, 11, FALSE)</f>
        <v>49.9</v>
      </c>
      <c r="P180">
        <f>VLOOKUP(A180,DEC2020_RESPONSERATE_COUNTY_TRA!$B$3:$M$376, 12, FALSE)</f>
        <v>53.8</v>
      </c>
      <c r="Q180" s="61">
        <f>VLOOKUP(A180,DEC2020_RESPONSERATE_COUNTY_TRA!$B$3:$N$376, 13, FALSE)</f>
        <v>54.6</v>
      </c>
      <c r="R180">
        <f>VLOOKUP(A180,DEC2020_RESPONSERATE_COUNTY_TRA!$B$3:$O$376, 14, FALSE)</f>
        <v>55.3</v>
      </c>
      <c r="S180">
        <f>VLOOKUP(A180,DEC2020_RESPONSERATE_COUNTY_TRA!$B$3:$P$376, 15, FALSE)</f>
        <v>56</v>
      </c>
      <c r="T180">
        <f>VLOOKUP(A180,DEC2020_RESPONSERATE_COUNTY_TRA!$B$3:$Q$376, 16, FALSE)</f>
        <v>56.7</v>
      </c>
      <c r="U180" s="61">
        <f>VLOOKUP(A180,DEC2020_RESPONSERATE_COUNTY_TRA!$B$3:$R$376, 17, FALSE)</f>
        <v>58.1</v>
      </c>
      <c r="V180" s="61">
        <f>VLOOKUP(A180,DEC2020_RESPONSERATE_COUNTY_TRA!$B$3:$S$376, 18, FALSE)</f>
        <v>59</v>
      </c>
      <c r="W180" s="61">
        <f>VLOOKUP(A180,DEC2020_RESPONSERATE_COUNTY_TRA!$B$3:$T$376, 19, FALSE)</f>
        <v>59.7</v>
      </c>
      <c r="X180" s="61">
        <f>VLOOKUP(A180,DEC2020_RESPONSERATE_COUNTY_TRA!$B$3:$U$376, 20, FALSE)</f>
        <v>60.9</v>
      </c>
      <c r="Y180" s="61">
        <f>VLOOKUP(A180,DEC2020_RESPONSERATE_COUNTY_TRA!$B$3:$V$376, 21, FALSE)</f>
        <v>61.7</v>
      </c>
      <c r="Z180" s="61">
        <f>VLOOKUP(A180,DEC2020_RESPONSERATE_COUNTY_TRA!$B$3:$W$376, 22, FALSE)</f>
        <v>63.7</v>
      </c>
      <c r="AA180" s="61">
        <f>VLOOKUP(A180,DEC2020_RESPONSERATE_COUNTY_TRA!$B$3:$X$376, 23, FALSE)</f>
        <v>64.099999999999994</v>
      </c>
      <c r="AB180" s="61">
        <f>VLOOKUP(A180,DEC2020_RESPONSERATE_COUNTY_TRA!$B$3:$Y$376, 24, FALSE)</f>
        <v>64.2</v>
      </c>
      <c r="AC180" s="61">
        <f>VLOOKUP(A180,DEC2020_RESPONSERATE_COUNTY_TRA!$B$3:$Z$376, 25, FALSE)</f>
        <v>65.599999999999994</v>
      </c>
      <c r="AD180" s="61">
        <f>VLOOKUP(A180,DEC2020_RESPONSERATE_COUNTY_TRA!$B$3:$AC$376, 26, FALSE)</f>
        <v>65.7</v>
      </c>
      <c r="AE180" s="188">
        <f>VLOOKUP(A180,DEC2020_RESPONSERATE_COUNTY_TRA!$B$3:$AD$376, 27, FALSE)</f>
        <v>66</v>
      </c>
      <c r="AF180" s="188">
        <f>VLOOKUP(A180,DEC2020_RESPONSERATE_COUNTY_TRA!$B$3:$AE$376, 28, FALSE)</f>
        <v>67.2</v>
      </c>
      <c r="AG180" s="188">
        <f>VLOOKUP(A180,DEC2020_RESPONSERATE_COUNTY_TRA!$B$3:$AF$376, 29, FALSE)</f>
        <v>69.099999999999994</v>
      </c>
      <c r="AH180" s="188">
        <f>VLOOKUP(A180,DEC2020_RESPONSERATE_COUNTY_TRA!$B$3:$AG$376, 30, FALSE)</f>
        <v>69.400000000000006</v>
      </c>
      <c r="AI180" s="188">
        <f>VLOOKUP(A180,DEC2020_RESPONSERATE_COUNTY_TRA!$B$3:$AF$376, 31, FALSE)</f>
        <v>69.5</v>
      </c>
      <c r="AJ180" s="188">
        <f>VLOOKUP(A180,DEC2020_RESPONSERATE_COUNTY_TRA!$B$3:$AG$376, 32, FALSE)</f>
        <v>70</v>
      </c>
      <c r="AK180" s="188">
        <f>VLOOKUP(A180,DEC2020_RESPONSERATE_COUNTY_TRA!$B$3:$CP$376, 33, FALSE)</f>
        <v>70.3</v>
      </c>
      <c r="AL180" s="188">
        <f>VLOOKUP(A180,DEC2020_RESPONSERATE_COUNTY_TRA!$B$3:$AR$376,43, FALSE)</f>
        <v>72.400000000000006</v>
      </c>
      <c r="AM180" s="188">
        <f>VLOOKUP(A180,DEC2020_RESPONSERATE_COUNTY_TRA!$B$3:$AS$376,44, FALSE)</f>
        <v>72.400000000000006</v>
      </c>
      <c r="AN180" s="188">
        <f>VLOOKUP(A180,DEC2020_RESPONSERATE_COUNTY_TRA!$B$3:$AW$376,48, FALSE)</f>
        <v>72.8</v>
      </c>
      <c r="AO180" s="188">
        <f>VLOOKUP(A180,DEC2020_RESPONSERATE_COUNTY_TRA!$B$3:$AX$376,49, FALSE)</f>
        <v>72.8</v>
      </c>
      <c r="AP180" s="188">
        <f>VLOOKUP(A180,DEC2020_RESPONSERATE_COUNTY_TRA!$B$3:$AY$376,49, FALSE)</f>
        <v>72.8</v>
      </c>
      <c r="AQ180" s="188">
        <f>VLOOKUP(A180,DEC2020_RESPONSERATE_COUNTY_TRA!$B$3:$AZ$376,50, FALSE)</f>
        <v>73</v>
      </c>
      <c r="AR180" s="188">
        <f>VLOOKUP(A180,DEC2020_RESPONSERATE_COUNTY_TRA!$B$3:$BA$376,51, FALSE)</f>
        <v>73</v>
      </c>
      <c r="AS180" s="188">
        <f>VLOOKUP(A180,DEC2020_RESPONSERATE_COUNTY_TRA!$B$3:$BB$376,53, FALSE)</f>
        <v>73.099999999999994</v>
      </c>
      <c r="AT180" s="188">
        <f>VLOOKUP(A180,DEC2020_RESPONSERATE_COUNTY_TRA!$B$3:$BC$376,54, FALSE)</f>
        <v>73.099999999999994</v>
      </c>
      <c r="AU180" s="188">
        <f>VLOOKUP(A180,DEC2020_RESPONSERATE_COUNTY_TRA!$B$3:$BD$376,55, FALSE)</f>
        <v>73.2</v>
      </c>
      <c r="AV180" s="188">
        <f>VLOOKUP(A180,DEC2020_RESPONSERATE_COUNTY_TRA!$B$3:$BE$376,56, FALSE)</f>
        <v>73.3</v>
      </c>
      <c r="AW180" s="188">
        <f>VLOOKUP(A180,DEC2020_RESPONSERATE_COUNTY_TRA!$B$3:$BF$376,57, FALSE)</f>
        <v>73.3</v>
      </c>
      <c r="AX180" s="188">
        <f>VLOOKUP(A180,DEC2020_RESPONSERATE_COUNTY_TRA!$B$3:$BG$376,58, FALSE)</f>
        <v>73.3</v>
      </c>
      <c r="AY180" s="188">
        <f>VLOOKUP(A180,DEC2020_RESPONSERATE_COUNTY_TRA!$B$3:$BH$376,59, FALSE)</f>
        <v>73.400000000000006</v>
      </c>
      <c r="AZ180" s="188">
        <f>VLOOKUP(A180,DEC2020_RESPONSERATE_COUNTY_TRA!$B$3:$BI$376,60, FALSE)</f>
        <v>73.5</v>
      </c>
      <c r="BA180" s="188">
        <f>VLOOKUP(A180,DEC2020_RESPONSERATE_COUNTY_TRA!$B$3:$BJ$376,61, FALSE)</f>
        <v>73.5</v>
      </c>
      <c r="BB180" s="188">
        <f>VLOOKUP(A180,DEC2020_RESPONSERATE_COUNTY_TRA!$B$3:$BK$376,62, FALSE)</f>
        <v>73.5</v>
      </c>
      <c r="BC180" s="188">
        <f>VLOOKUP(A180,DEC2020_RESPONSERATE_COUNTY_TRA!$B$3:$BL$376,63, FALSE)</f>
        <v>73.5</v>
      </c>
      <c r="BD180" s="188">
        <f>VLOOKUP(A180,DEC2020_RESPONSERATE_COUNTY_TRA!$B$3:$BM$376,64, FALSE)</f>
        <v>73.5</v>
      </c>
      <c r="BE180" s="188">
        <f>VLOOKUP(A180,DEC2020_RESPONSERATE_COUNTY_TRA!$B$3:$BN$376,65, FALSE)</f>
        <v>73.5</v>
      </c>
      <c r="BF180" s="188">
        <f>VLOOKUP(A180,DEC2020_RESPONSERATE_COUNTY_TRA!$B$3:$BO$376,66, FALSE)</f>
        <v>73.5</v>
      </c>
      <c r="BG180" s="188">
        <f>VLOOKUP(A180,DEC2020_RESPONSERATE_COUNTY_TRA!$B$3:$BP$376,67, FALSE)</f>
        <v>73.5</v>
      </c>
      <c r="BH180" s="188">
        <f>VLOOKUP(A180,DEC2020_RESPONSERATE_COUNTY_TRA!$B$3:$BQ$376,68, FALSE)</f>
        <v>73.5</v>
      </c>
      <c r="BI180" s="188">
        <f>VLOOKUP(A180,DEC2020_RESPONSERATE_COUNTY_TRA!$B$3:$BR$376,69, FALSE)</f>
        <v>73.5</v>
      </c>
      <c r="BJ180" s="188">
        <f>VLOOKUP(A180,DEC2020_RESPONSERATE_COUNTY_TRA!$B$3:$BS$376,70, FALSE)</f>
        <v>73.5</v>
      </c>
      <c r="BK180" s="188">
        <f>VLOOKUP(A180,DEC2020_RESPONSERATE_COUNTY_TRA!$B$3:$BT$376,71, FALSE)</f>
        <v>73.599999999999994</v>
      </c>
      <c r="BL180" s="188">
        <f>VLOOKUP(A180,DEC2020_RESPONSERATE_COUNTY_TRA!$B$3:$BU$377,72, FALSE)</f>
        <v>73.7</v>
      </c>
      <c r="BM180" s="188">
        <f>VLOOKUP(A180,DEC2020_RESPONSERATE_COUNTY_TRA!$B$3:$BV$377,73, FALSE)</f>
        <v>73.7</v>
      </c>
      <c r="BN180" s="188">
        <f>VLOOKUP(A180,DEC2020_RESPONSERATE_COUNTY_TRA!$B$3:$BW$377,74, FALSE)</f>
        <v>73.8</v>
      </c>
      <c r="BO180" s="188">
        <f>VLOOKUP(A180,DEC2020_RESPONSERATE_COUNTY_TRA!$B$3:$BX$377,75, FALSE)</f>
        <v>73.8</v>
      </c>
      <c r="BP180" s="188">
        <f>VLOOKUP(A180,DEC2020_RESPONSERATE_COUNTY_TRA!$B$3:$BY$377,76, FALSE)</f>
        <v>73.8</v>
      </c>
      <c r="BQ180" s="188">
        <f>VLOOKUP(A180,DEC2020_RESPONSERATE_COUNTY_TRA!$B$3:$BZ$377,77, FALSE)</f>
        <v>73.8</v>
      </c>
      <c r="BR180" s="188">
        <f>VLOOKUP(A180,DEC2020_RESPONSERATE_COUNTY_TRA!$B$3:$CA$377,78, FALSE)</f>
        <v>73.900000000000006</v>
      </c>
      <c r="BS180" s="188">
        <f>VLOOKUP(A180,DEC2020_RESPONSERATE_COUNTY_TRA!$B$3:$CB$377,79, FALSE)</f>
        <v>73.900000000000006</v>
      </c>
      <c r="BT180" s="188">
        <f>VLOOKUP(A180,DEC2020_RESPONSERATE_COUNTY_TRA!$B$3:$CC$377,80, FALSE)</f>
        <v>73.900000000000006</v>
      </c>
      <c r="BU180" s="188">
        <f>VLOOKUP(A180,DEC2020_RESPONSERATE_COUNTY_TRA!$B$3:$CD$377,81, FALSE)</f>
        <v>74</v>
      </c>
      <c r="BV180" s="188">
        <f>VLOOKUP(A180,DEC2020_RESPONSERATE_COUNTY_TRA!$B$3:$CE$377,82, FALSE)</f>
        <v>74</v>
      </c>
      <c r="BW180" s="188">
        <f>VLOOKUP(A180,DEC2020_RESPONSERATE_COUNTY_TRA!$B$3:$CF$377,83, FALSE)</f>
        <v>74</v>
      </c>
      <c r="BX180" s="188">
        <f>VLOOKUP(A180,DEC2020_RESPONSERATE_COUNTY_TRA!$B$3:$CG$377,84, FALSE)</f>
        <v>74</v>
      </c>
      <c r="BY180" s="188">
        <f>VLOOKUP(A180,DEC2020_RESPONSERATE_COUNTY_TRA!$B$3:$CH$377,85, FALSE)</f>
        <v>74.099999999999994</v>
      </c>
      <c r="BZ180" s="188">
        <f>VLOOKUP(A180,DEC2020_RESPONSERATE_COUNTY_TRA!$B$3:$CI$377,85, FALSE)</f>
        <v>74.099999999999994</v>
      </c>
      <c r="CA180" s="188">
        <f>VLOOKUP(A180,DEC2020_RESPONSERATE_COUNTY_TRA!$B$3:$CJ$377,86, FALSE)</f>
        <v>74.2</v>
      </c>
      <c r="CB180" s="188">
        <f>VLOOKUP(A180,DEC2020_RESPONSERATE_COUNTY_TRA!$B$3:$CK$377,87, FALSE)</f>
        <v>74.2</v>
      </c>
      <c r="CC180" s="188">
        <f t="shared" si="6"/>
        <v>0</v>
      </c>
      <c r="CD180" s="41">
        <f t="shared" si="7"/>
        <v>6</v>
      </c>
    </row>
    <row r="181" spans="1:82" ht="28.8" x14ac:dyDescent="0.3">
      <c r="A181" s="16" t="s">
        <v>657</v>
      </c>
      <c r="B181" s="16">
        <v>30049000501</v>
      </c>
      <c r="C181" s="17" t="s">
        <v>1427</v>
      </c>
      <c r="D181" s="17">
        <v>59602</v>
      </c>
      <c r="E181" s="17"/>
      <c r="F181" s="95">
        <v>1527</v>
      </c>
      <c r="G181" s="103">
        <v>1.8685567010309278E-2</v>
      </c>
      <c r="H181" s="205">
        <v>4.3367993913264014E-2</v>
      </c>
      <c r="I181" s="193">
        <v>38.9</v>
      </c>
      <c r="J181" s="18">
        <v>0</v>
      </c>
      <c r="K181" s="18">
        <f t="shared" si="8"/>
        <v>100</v>
      </c>
      <c r="L181" s="19">
        <f>VLOOKUP(A181,DEC2020_RESPONSERATE_COUNTY_TRA!$B$3:$I$376, 8, FALSE)</f>
        <v>39.1</v>
      </c>
      <c r="M181" s="19">
        <f>VLOOKUP(A181,DEC2020_RESPONSERATE_COUNTY_TRA!$B$3:$J$376, 9, FALSE)</f>
        <v>41.4</v>
      </c>
      <c r="N181" s="19">
        <f>VLOOKUP(A181,DEC2020_RESPONSERATE_COUNTY_TRA!$B$3:$K$376, 10, FALSE)</f>
        <v>44.1</v>
      </c>
      <c r="O181" s="19">
        <f>VLOOKUP(A181,DEC2020_RESPONSERATE_COUNTY_TRA!$B$3:$L$376, 11, FALSE)</f>
        <v>47.9</v>
      </c>
      <c r="P181" s="19">
        <f>VLOOKUP(A181,DEC2020_RESPONSERATE_COUNTY_TRA!$B$3:$M$376, 12, FALSE)</f>
        <v>52.7</v>
      </c>
      <c r="Q181" s="19">
        <f>VLOOKUP(A181,DEC2020_RESPONSERATE_COUNTY_TRA!$B$3:$N$376, 13, FALSE)</f>
        <v>53.9</v>
      </c>
      <c r="R181" s="19">
        <f>VLOOKUP(A181,DEC2020_RESPONSERATE_COUNTY_TRA!$B$3:$O$376, 14, FALSE)</f>
        <v>55.1</v>
      </c>
      <c r="S181" s="19">
        <f>VLOOKUP(A181,DEC2020_RESPONSERATE_COUNTY_TRA!$B$3:$P$376, 15, FALSE)</f>
        <v>56.2</v>
      </c>
      <c r="T181" s="19">
        <f>VLOOKUP(A181,DEC2020_RESPONSERATE_COUNTY_TRA!$B$3:$Q$376, 16, FALSE)</f>
        <v>56.8</v>
      </c>
      <c r="U181" s="19">
        <f>VLOOKUP(A181,DEC2020_RESPONSERATE_COUNTY_TRA!$B$3:$R$376, 17, FALSE)</f>
        <v>58.2</v>
      </c>
      <c r="V181" s="19">
        <f>VLOOKUP(A181,DEC2020_RESPONSERATE_COUNTY_TRA!$B$3:$S$376, 18, FALSE)</f>
        <v>58.5</v>
      </c>
      <c r="W181" s="19">
        <f>VLOOKUP(A181,DEC2020_RESPONSERATE_COUNTY_TRA!$B$3:$T$376, 19, FALSE)</f>
        <v>58.9</v>
      </c>
      <c r="X181" s="19">
        <f>VLOOKUP(A181,DEC2020_RESPONSERATE_COUNTY_TRA!$B$3:$U$376, 20, FALSE)</f>
        <v>59.2</v>
      </c>
      <c r="Y181" s="19">
        <f>VLOOKUP(A181,DEC2020_RESPONSERATE_COUNTY_TRA!$B$3:$V$376, 21, FALSE)</f>
        <v>59.5</v>
      </c>
      <c r="Z181" s="19">
        <f>VLOOKUP(A181,DEC2020_RESPONSERATE_COUNTY_TRA!$B$3:$W$376, 22, FALSE)</f>
        <v>60.4</v>
      </c>
      <c r="AA181" s="19">
        <f>VLOOKUP(A181,DEC2020_RESPONSERATE_COUNTY_TRA!$B$3:$X$376, 23, FALSE)</f>
        <v>60.5</v>
      </c>
      <c r="AB181" s="19">
        <f>VLOOKUP(A181,DEC2020_RESPONSERATE_COUNTY_TRA!$B$3:$Y$376, 24, FALSE)</f>
        <v>60.7</v>
      </c>
      <c r="AC181" s="19">
        <f>VLOOKUP(A181,DEC2020_RESPONSERATE_COUNTY_TRA!$B$3:$Z$376, 25, FALSE)</f>
        <v>63.5</v>
      </c>
      <c r="AD181" s="19">
        <f>VLOOKUP(A181,DEC2020_RESPONSERATE_COUNTY_TRA!$B$3:$AC$376, 26, FALSE)</f>
        <v>63.6</v>
      </c>
      <c r="AE181" s="19">
        <f>VLOOKUP(A181,DEC2020_RESPONSERATE_COUNTY_TRA!$B$3:$AD$376, 27, FALSE)</f>
        <v>64</v>
      </c>
      <c r="AF181" s="19">
        <f>VLOOKUP(A181,DEC2020_RESPONSERATE_COUNTY_TRA!$B$3:$AE$376, 28, FALSE)</f>
        <v>66.7</v>
      </c>
      <c r="AG181" s="19">
        <f>VLOOKUP(A181,DEC2020_RESPONSERATE_COUNTY_TRA!$B$3:$AF$376, 29, FALSE)</f>
        <v>69.3</v>
      </c>
      <c r="AH181" s="19">
        <f>VLOOKUP(A181,DEC2020_RESPONSERATE_COUNTY_TRA!$B$3:$AG$376, 30, FALSE)</f>
        <v>69.8</v>
      </c>
      <c r="AI181" s="19">
        <f>VLOOKUP(A181,DEC2020_RESPONSERATE_COUNTY_TRA!$B$3:$AF$376, 31, FALSE)</f>
        <v>69.900000000000006</v>
      </c>
      <c r="AJ181" s="19">
        <f>VLOOKUP(A181,DEC2020_RESPONSERATE_COUNTY_TRA!$B$3:$AG$376, 32, FALSE)</f>
        <v>70.5</v>
      </c>
      <c r="AK181" s="19">
        <f>VLOOKUP(A181,DEC2020_RESPONSERATE_COUNTY_TRA!$B$3:$CP$376, 33, FALSE)</f>
        <v>71.2</v>
      </c>
      <c r="AL181" s="19">
        <f>VLOOKUP(A181,DEC2020_RESPONSERATE_COUNTY_TRA!$B$3:$AR$376,43, FALSE)</f>
        <v>74.400000000000006</v>
      </c>
      <c r="AM181" s="19">
        <f>VLOOKUP(A181,DEC2020_RESPONSERATE_COUNTY_TRA!$B$3:$AS$376,44, FALSE)</f>
        <v>74.400000000000006</v>
      </c>
      <c r="AN181" s="19">
        <f>VLOOKUP(A181,DEC2020_RESPONSERATE_COUNTY_TRA!$B$3:$AW$376,48, FALSE)</f>
        <v>74.8</v>
      </c>
      <c r="AO181" s="19">
        <f>VLOOKUP(A181,DEC2020_RESPONSERATE_COUNTY_TRA!$B$3:$AX$376,49, FALSE)</f>
        <v>74.900000000000006</v>
      </c>
      <c r="AP181" s="19">
        <f>VLOOKUP(A181,DEC2020_RESPONSERATE_COUNTY_TRA!$B$3:$AY$376,49, FALSE)</f>
        <v>74.900000000000006</v>
      </c>
      <c r="AQ181" s="19">
        <f>VLOOKUP(A181,DEC2020_RESPONSERATE_COUNTY_TRA!$B$3:$AZ$376,50, FALSE)</f>
        <v>75</v>
      </c>
      <c r="AR181" s="19">
        <f>VLOOKUP(A181,DEC2020_RESPONSERATE_COUNTY_TRA!$B$3:$BA$376,51, FALSE)</f>
        <v>75</v>
      </c>
      <c r="AS181" s="19">
        <f>VLOOKUP(A181,DEC2020_RESPONSERATE_COUNTY_TRA!$B$3:$BB$376,53, FALSE)</f>
        <v>75.2</v>
      </c>
      <c r="AT181" s="19">
        <f>VLOOKUP(A181,DEC2020_RESPONSERATE_COUNTY_TRA!$B$3:$BC$376,54, FALSE)</f>
        <v>75.2</v>
      </c>
      <c r="AU181" s="19">
        <f>VLOOKUP(A181,DEC2020_RESPONSERATE_COUNTY_TRA!$B$3:$BD$376,55, FALSE)</f>
        <v>75.3</v>
      </c>
      <c r="AV181" s="19">
        <f>VLOOKUP(A181,DEC2020_RESPONSERATE_COUNTY_TRA!$B$3:$BE$376,56, FALSE)</f>
        <v>75.3</v>
      </c>
      <c r="AW181" s="19">
        <f>VLOOKUP(A181,DEC2020_RESPONSERATE_COUNTY_TRA!$B$3:$BF$376,57, FALSE)</f>
        <v>75.3</v>
      </c>
      <c r="AX181" s="19">
        <f>VLOOKUP(A181,DEC2020_RESPONSERATE_COUNTY_TRA!$B$3:$BG$376,58, FALSE)</f>
        <v>75.5</v>
      </c>
      <c r="AY181" s="19">
        <f>VLOOKUP(A181,DEC2020_RESPONSERATE_COUNTY_TRA!$B$3:$BH$376,59, FALSE)</f>
        <v>75.5</v>
      </c>
      <c r="AZ181" s="19">
        <f>VLOOKUP(A181,DEC2020_RESPONSERATE_COUNTY_TRA!$B$3:$BI$376,60, FALSE)</f>
        <v>75.7</v>
      </c>
      <c r="BA181" s="19">
        <f>VLOOKUP(A181,DEC2020_RESPONSERATE_COUNTY_TRA!$B$3:$BJ$376,61, FALSE)</f>
        <v>75.7</v>
      </c>
      <c r="BB181" s="19">
        <f>VLOOKUP(A181,DEC2020_RESPONSERATE_COUNTY_TRA!$B$3:$BK$376,62, FALSE)</f>
        <v>75.7</v>
      </c>
      <c r="BC181" s="19">
        <f>VLOOKUP(A181,DEC2020_RESPONSERATE_COUNTY_TRA!$B$3:$BL$376,63, FALSE)</f>
        <v>75.7</v>
      </c>
      <c r="BD181" s="19">
        <f>VLOOKUP(A181,DEC2020_RESPONSERATE_COUNTY_TRA!$B$3:$BM$376,64, FALSE)</f>
        <v>75.8</v>
      </c>
      <c r="BE181" s="19">
        <f>VLOOKUP(A181,DEC2020_RESPONSERATE_COUNTY_TRA!$B$3:$BN$376,65, FALSE)</f>
        <v>75.900000000000006</v>
      </c>
      <c r="BF181" s="19">
        <f>VLOOKUP(A181,DEC2020_RESPONSERATE_COUNTY_TRA!$B$3:$BO$376,66, FALSE)</f>
        <v>75.900000000000006</v>
      </c>
      <c r="BG181" s="19">
        <f>VLOOKUP(A181,DEC2020_RESPONSERATE_COUNTY_TRA!$B$3:$BP$376,67, FALSE)</f>
        <v>75.900000000000006</v>
      </c>
      <c r="BH181" s="19">
        <f>VLOOKUP(A181,DEC2020_RESPONSERATE_COUNTY_TRA!$B$3:$BQ$376,68, FALSE)</f>
        <v>75.900000000000006</v>
      </c>
      <c r="BI181" s="19">
        <f>VLOOKUP(A181,DEC2020_RESPONSERATE_COUNTY_TRA!$B$3:$BR$376,69, FALSE)</f>
        <v>75.900000000000006</v>
      </c>
      <c r="BJ181" s="19">
        <f>VLOOKUP(A181,DEC2020_RESPONSERATE_COUNTY_TRA!$B$3:$BS$376,70, FALSE)</f>
        <v>75.900000000000006</v>
      </c>
      <c r="BK181" s="19">
        <f>VLOOKUP(A181,DEC2020_RESPONSERATE_COUNTY_TRA!$B$3:$BT$376,71, FALSE)</f>
        <v>75.900000000000006</v>
      </c>
      <c r="BL181" s="19">
        <f>VLOOKUP(A181,DEC2020_RESPONSERATE_COUNTY_TRA!$B$3:$BU$377,72, FALSE)</f>
        <v>75.900000000000006</v>
      </c>
      <c r="BM181" s="19">
        <f>VLOOKUP(A181,DEC2020_RESPONSERATE_COUNTY_TRA!$B$3:$BV$377,73, FALSE)</f>
        <v>75.900000000000006</v>
      </c>
      <c r="BN181" s="19">
        <f>VLOOKUP(A181,DEC2020_RESPONSERATE_COUNTY_TRA!$B$3:$BW$377,74, FALSE)</f>
        <v>75.900000000000006</v>
      </c>
      <c r="BO181" s="19">
        <f>VLOOKUP(A181,DEC2020_RESPONSERATE_COUNTY_TRA!$B$3:$BX$377,75, FALSE)</f>
        <v>75.900000000000006</v>
      </c>
      <c r="BP181" s="19">
        <f>VLOOKUP(A181,DEC2020_RESPONSERATE_COUNTY_TRA!$B$3:$BY$377,76, FALSE)</f>
        <v>76</v>
      </c>
      <c r="BQ181" s="19">
        <f>VLOOKUP(A181,DEC2020_RESPONSERATE_COUNTY_TRA!$B$3:$BZ$377,77, FALSE)</f>
        <v>76</v>
      </c>
      <c r="BR181" s="19">
        <f>VLOOKUP(A181,DEC2020_RESPONSERATE_COUNTY_TRA!$B$3:$CA$377,78, FALSE)</f>
        <v>76.099999999999994</v>
      </c>
      <c r="BS181" s="19">
        <f>VLOOKUP(A181,DEC2020_RESPONSERATE_COUNTY_TRA!$B$3:$CB$377,79, FALSE)</f>
        <v>76.099999999999994</v>
      </c>
      <c r="BT181" s="19">
        <f>VLOOKUP(A181,DEC2020_RESPONSERATE_COUNTY_TRA!$B$3:$CC$377,80, FALSE)</f>
        <v>76.099999999999994</v>
      </c>
      <c r="BU181" s="19">
        <f>VLOOKUP(A181,DEC2020_RESPONSERATE_COUNTY_TRA!$B$3:$CD$377,81, FALSE)</f>
        <v>76.2</v>
      </c>
      <c r="BV181" s="19">
        <f>VLOOKUP(A181,DEC2020_RESPONSERATE_COUNTY_TRA!$B$3:$CE$377,82, FALSE)</f>
        <v>76.3</v>
      </c>
      <c r="BW181" s="19">
        <f>VLOOKUP(A181,DEC2020_RESPONSERATE_COUNTY_TRA!$B$3:$CF$377,83, FALSE)</f>
        <v>76.3</v>
      </c>
      <c r="BX181" s="19">
        <f>VLOOKUP(A181,DEC2020_RESPONSERATE_COUNTY_TRA!$B$3:$CG$377,84, FALSE)</f>
        <v>76.400000000000006</v>
      </c>
      <c r="BY181" s="19">
        <f>VLOOKUP(A181,DEC2020_RESPONSERATE_COUNTY_TRA!$B$3:$CH$377,85, FALSE)</f>
        <v>76.5</v>
      </c>
      <c r="BZ181" s="19">
        <f>VLOOKUP(A181,DEC2020_RESPONSERATE_COUNTY_TRA!$B$3:$CI$377,85, FALSE)</f>
        <v>76.5</v>
      </c>
      <c r="CA181" s="19">
        <f>VLOOKUP(A181,DEC2020_RESPONSERATE_COUNTY_TRA!$B$3:$CJ$377,86, FALSE)</f>
        <v>76.5</v>
      </c>
      <c r="CB181" s="19">
        <f>VLOOKUP(A181,DEC2020_RESPONSERATE_COUNTY_TRA!$B$3:$CK$377,87, FALSE)</f>
        <v>76.5</v>
      </c>
      <c r="CC181" s="19">
        <f t="shared" si="6"/>
        <v>0</v>
      </c>
      <c r="CD181" s="41">
        <f t="shared" si="7"/>
        <v>6</v>
      </c>
    </row>
    <row r="182" spans="1:82" ht="28.8" x14ac:dyDescent="0.3">
      <c r="A182" s="5" t="s">
        <v>659</v>
      </c>
      <c r="B182" s="5">
        <v>30049000503</v>
      </c>
      <c r="C182" s="181" t="s">
        <v>1426</v>
      </c>
      <c r="D182" s="190">
        <v>59601</v>
      </c>
      <c r="F182" s="94" t="s">
        <v>1101</v>
      </c>
      <c r="G182" s="102" t="s">
        <v>1101</v>
      </c>
      <c r="H182" s="209" t="s">
        <v>1101</v>
      </c>
      <c r="I182" s="102" t="s">
        <v>1101</v>
      </c>
      <c r="J182" s="11">
        <v>0</v>
      </c>
      <c r="K182" s="11">
        <v>100</v>
      </c>
      <c r="L182">
        <f>VLOOKUP(A182,DEC2020_RESPONSERATE_COUNTY_TRA!$B$3:$I$376, 8, FALSE)</f>
        <v>39</v>
      </c>
      <c r="M182">
        <f>VLOOKUP(A182,DEC2020_RESPONSERATE_COUNTY_TRA!$B$3:$J$376, 9, FALSE)</f>
        <v>40.4</v>
      </c>
      <c r="N182">
        <f>VLOOKUP(A182,DEC2020_RESPONSERATE_COUNTY_TRA!$B$3:$K$376, 10, FALSE)</f>
        <v>42.4</v>
      </c>
      <c r="O182">
        <f>VLOOKUP(A182,DEC2020_RESPONSERATE_COUNTY_TRA!$B$3:$L$376, 11, FALSE)</f>
        <v>45.2</v>
      </c>
      <c r="P182">
        <f>VLOOKUP(A182,DEC2020_RESPONSERATE_COUNTY_TRA!$B$3:$M$376, 12, FALSE)</f>
        <v>49.9</v>
      </c>
      <c r="Q182" s="61">
        <f>VLOOKUP(A182,DEC2020_RESPONSERATE_COUNTY_TRA!$B$3:$N$376, 13, FALSE)</f>
        <v>50.8</v>
      </c>
      <c r="R182">
        <f>VLOOKUP(A182,DEC2020_RESPONSERATE_COUNTY_TRA!$B$3:$O$376, 14, FALSE)</f>
        <v>51.7</v>
      </c>
      <c r="S182">
        <f>VLOOKUP(A182,DEC2020_RESPONSERATE_COUNTY_TRA!$B$3:$P$376, 15, FALSE)</f>
        <v>52.1</v>
      </c>
      <c r="T182">
        <f>VLOOKUP(A182,DEC2020_RESPONSERATE_COUNTY_TRA!$B$3:$Q$376, 16, FALSE)</f>
        <v>52.8</v>
      </c>
      <c r="U182" s="61">
        <f>VLOOKUP(A182,DEC2020_RESPONSERATE_COUNTY_TRA!$B$3:$R$376, 17, FALSE)</f>
        <v>54.2</v>
      </c>
      <c r="V182" s="61">
        <f>VLOOKUP(A182,DEC2020_RESPONSERATE_COUNTY_TRA!$B$3:$S$376, 18, FALSE)</f>
        <v>54.4</v>
      </c>
      <c r="W182" s="61">
        <f>VLOOKUP(A182,DEC2020_RESPONSERATE_COUNTY_TRA!$B$3:$T$376, 19, FALSE)</f>
        <v>54.9</v>
      </c>
      <c r="X182" s="61">
        <f>VLOOKUP(A182,DEC2020_RESPONSERATE_COUNTY_TRA!$B$3:$U$376, 20, FALSE)</f>
        <v>55</v>
      </c>
      <c r="Y182" s="61">
        <f>VLOOKUP(A182,DEC2020_RESPONSERATE_COUNTY_TRA!$B$3:$V$376, 21, FALSE)</f>
        <v>55.4</v>
      </c>
      <c r="Z182" s="61">
        <f>VLOOKUP(A182,DEC2020_RESPONSERATE_COUNTY_TRA!$B$3:$W$376, 22, FALSE)</f>
        <v>56.5</v>
      </c>
      <c r="AA182" s="61">
        <f>VLOOKUP(A182,DEC2020_RESPONSERATE_COUNTY_TRA!$B$3:$X$376, 23, FALSE)</f>
        <v>56.8</v>
      </c>
      <c r="AB182" s="61">
        <f>VLOOKUP(A182,DEC2020_RESPONSERATE_COUNTY_TRA!$B$3:$Y$376, 24, FALSE)</f>
        <v>56.9</v>
      </c>
      <c r="AC182" s="61">
        <f>VLOOKUP(A182,DEC2020_RESPONSERATE_COUNTY_TRA!$B$3:$Z$376, 25, FALSE)</f>
        <v>58.8</v>
      </c>
      <c r="AD182" s="61">
        <f>VLOOKUP(A182,DEC2020_RESPONSERATE_COUNTY_TRA!$B$3:$AC$376, 26, FALSE)</f>
        <v>59</v>
      </c>
      <c r="AE182" s="188">
        <f>VLOOKUP(A182,DEC2020_RESPONSERATE_COUNTY_TRA!$B$3:$AD$376, 27, FALSE)</f>
        <v>59.3</v>
      </c>
      <c r="AF182" s="188">
        <f>VLOOKUP(A182,DEC2020_RESPONSERATE_COUNTY_TRA!$B$3:$AE$376, 28, FALSE)</f>
        <v>61.3</v>
      </c>
      <c r="AG182" s="188">
        <f>VLOOKUP(A182,DEC2020_RESPONSERATE_COUNTY_TRA!$B$3:$AF$376, 29, FALSE)</f>
        <v>63.7</v>
      </c>
      <c r="AH182" s="188">
        <f>VLOOKUP(A182,DEC2020_RESPONSERATE_COUNTY_TRA!$B$3:$AG$376, 30, FALSE)</f>
        <v>64.2</v>
      </c>
      <c r="AI182" s="188">
        <f>VLOOKUP(A182,DEC2020_RESPONSERATE_COUNTY_TRA!$B$3:$AF$376, 31, FALSE)</f>
        <v>64.400000000000006</v>
      </c>
      <c r="AJ182" s="188">
        <f>VLOOKUP(A182,DEC2020_RESPONSERATE_COUNTY_TRA!$B$3:$AG$376, 32, FALSE)</f>
        <v>64.7</v>
      </c>
      <c r="AK182" s="188">
        <f>VLOOKUP(A182,DEC2020_RESPONSERATE_COUNTY_TRA!$B$3:$CP$376, 33, FALSE)</f>
        <v>64.8</v>
      </c>
      <c r="AL182" s="188">
        <f>VLOOKUP(A182,DEC2020_RESPONSERATE_COUNTY_TRA!$B$3:$AR$376,43, FALSE)</f>
        <v>66.7</v>
      </c>
      <c r="AM182" s="188">
        <f>VLOOKUP(A182,DEC2020_RESPONSERATE_COUNTY_TRA!$B$3:$AS$376,44, FALSE)</f>
        <v>66.7</v>
      </c>
      <c r="AN182" s="188">
        <f>VLOOKUP(A182,DEC2020_RESPONSERATE_COUNTY_TRA!$B$3:$AW$376,48, FALSE)</f>
        <v>67.3</v>
      </c>
      <c r="AO182" s="188">
        <f>VLOOKUP(A182,DEC2020_RESPONSERATE_COUNTY_TRA!$B$3:$AX$376,49, FALSE)</f>
        <v>67.3</v>
      </c>
      <c r="AP182" s="188">
        <f>VLOOKUP(A182,DEC2020_RESPONSERATE_COUNTY_TRA!$B$3:$AY$376,49, FALSE)</f>
        <v>67.3</v>
      </c>
      <c r="AQ182" s="188">
        <f>VLOOKUP(A182,DEC2020_RESPONSERATE_COUNTY_TRA!$B$3:$AZ$376,50, FALSE)</f>
        <v>67.3</v>
      </c>
      <c r="AR182" s="188">
        <f>VLOOKUP(A182,DEC2020_RESPONSERATE_COUNTY_TRA!$B$3:$BA$376,51, FALSE)</f>
        <v>67.3</v>
      </c>
      <c r="AS182" s="188">
        <f>VLOOKUP(A182,DEC2020_RESPONSERATE_COUNTY_TRA!$B$3:$BB$376,53, FALSE)</f>
        <v>67.599999999999994</v>
      </c>
      <c r="AT182" s="188">
        <f>VLOOKUP(A182,DEC2020_RESPONSERATE_COUNTY_TRA!$B$3:$BC$376,54, FALSE)</f>
        <v>67.8</v>
      </c>
      <c r="AU182" s="188">
        <f>VLOOKUP(A182,DEC2020_RESPONSERATE_COUNTY_TRA!$B$3:$BD$376,55, FALSE)</f>
        <v>67.900000000000006</v>
      </c>
      <c r="AV182" s="188">
        <f>VLOOKUP(A182,DEC2020_RESPONSERATE_COUNTY_TRA!$B$3:$BE$376,56, FALSE)</f>
        <v>67.900000000000006</v>
      </c>
      <c r="AW182" s="188">
        <f>VLOOKUP(A182,DEC2020_RESPONSERATE_COUNTY_TRA!$B$3:$BF$376,57, FALSE)</f>
        <v>67.900000000000006</v>
      </c>
      <c r="AX182" s="188">
        <f>VLOOKUP(A182,DEC2020_RESPONSERATE_COUNTY_TRA!$B$3:$BG$376,58, FALSE)</f>
        <v>68</v>
      </c>
      <c r="AY182" s="188">
        <f>VLOOKUP(A182,DEC2020_RESPONSERATE_COUNTY_TRA!$B$3:$BH$376,59, FALSE)</f>
        <v>68</v>
      </c>
      <c r="AZ182" s="188">
        <f>VLOOKUP(A182,DEC2020_RESPONSERATE_COUNTY_TRA!$B$3:$BI$376,60, FALSE)</f>
        <v>68.099999999999994</v>
      </c>
      <c r="BA182" s="188">
        <f>VLOOKUP(A182,DEC2020_RESPONSERATE_COUNTY_TRA!$B$3:$BJ$376,61, FALSE)</f>
        <v>68.2</v>
      </c>
      <c r="BB182" s="188">
        <f>VLOOKUP(A182,DEC2020_RESPONSERATE_COUNTY_TRA!$B$3:$BK$376,62, FALSE)</f>
        <v>68.2</v>
      </c>
      <c r="BC182" s="188">
        <f>VLOOKUP(A182,DEC2020_RESPONSERATE_COUNTY_TRA!$B$3:$BL$376,63, FALSE)</f>
        <v>68.3</v>
      </c>
      <c r="BD182" s="188">
        <f>VLOOKUP(A182,DEC2020_RESPONSERATE_COUNTY_TRA!$B$3:$BM$376,64, FALSE)</f>
        <v>68.400000000000006</v>
      </c>
      <c r="BE182" s="188">
        <f>VLOOKUP(A182,DEC2020_RESPONSERATE_COUNTY_TRA!$B$3:$BN$376,65, FALSE)</f>
        <v>68.400000000000006</v>
      </c>
      <c r="BF182" s="188">
        <f>VLOOKUP(A182,DEC2020_RESPONSERATE_COUNTY_TRA!$B$3:$BO$376,66, FALSE)</f>
        <v>68.5</v>
      </c>
      <c r="BG182" s="188">
        <f>VLOOKUP(A182,DEC2020_RESPONSERATE_COUNTY_TRA!$B$3:$BP$376,67, FALSE)</f>
        <v>68.5</v>
      </c>
      <c r="BH182" s="188">
        <f>VLOOKUP(A182,DEC2020_RESPONSERATE_COUNTY_TRA!$B$3:$BQ$376,68, FALSE)</f>
        <v>68.5</v>
      </c>
      <c r="BI182" s="188">
        <f>VLOOKUP(A182,DEC2020_RESPONSERATE_COUNTY_TRA!$B$3:$BR$376,69, FALSE)</f>
        <v>68.5</v>
      </c>
      <c r="BJ182" s="188">
        <f>VLOOKUP(A182,DEC2020_RESPONSERATE_COUNTY_TRA!$B$3:$BS$376,70, FALSE)</f>
        <v>68.599999999999994</v>
      </c>
      <c r="BK182" s="188">
        <f>VLOOKUP(A182,DEC2020_RESPONSERATE_COUNTY_TRA!$B$3:$BT$376,71, FALSE)</f>
        <v>68.599999999999994</v>
      </c>
      <c r="BL182" s="188">
        <f>VLOOKUP(A182,DEC2020_RESPONSERATE_COUNTY_TRA!$B$3:$BU$377,72, FALSE)</f>
        <v>68.7</v>
      </c>
      <c r="BM182" s="188">
        <f>VLOOKUP(A182,DEC2020_RESPONSERATE_COUNTY_TRA!$B$3:$BV$377,73, FALSE)</f>
        <v>68.7</v>
      </c>
      <c r="BN182" s="188">
        <f>VLOOKUP(A182,DEC2020_RESPONSERATE_COUNTY_TRA!$B$3:$BW$377,74, FALSE)</f>
        <v>68.7</v>
      </c>
      <c r="BO182" s="188">
        <f>VLOOKUP(A182,DEC2020_RESPONSERATE_COUNTY_TRA!$B$3:$BX$377,75, FALSE)</f>
        <v>68.7</v>
      </c>
      <c r="BP182" s="188">
        <f>VLOOKUP(A182,DEC2020_RESPONSERATE_COUNTY_TRA!$B$3:$BY$377,76, FALSE)</f>
        <v>68.8</v>
      </c>
      <c r="BQ182" s="188">
        <f>VLOOKUP(A182,DEC2020_RESPONSERATE_COUNTY_TRA!$B$3:$BZ$377,77, FALSE)</f>
        <v>68.8</v>
      </c>
      <c r="BR182" s="188">
        <f>VLOOKUP(A182,DEC2020_RESPONSERATE_COUNTY_TRA!$B$3:$CA$377,78, FALSE)</f>
        <v>68.900000000000006</v>
      </c>
      <c r="BS182" s="188">
        <f>VLOOKUP(A182,DEC2020_RESPONSERATE_COUNTY_TRA!$B$3:$CB$377,79, FALSE)</f>
        <v>68.900000000000006</v>
      </c>
      <c r="BT182" s="188">
        <f>VLOOKUP(A182,DEC2020_RESPONSERATE_COUNTY_TRA!$B$3:$CC$377,80, FALSE)</f>
        <v>68.900000000000006</v>
      </c>
      <c r="BU182" s="188">
        <f>VLOOKUP(A182,DEC2020_RESPONSERATE_COUNTY_TRA!$B$3:$CD$377,81, FALSE)</f>
        <v>68.900000000000006</v>
      </c>
      <c r="BV182" s="188">
        <f>VLOOKUP(A182,DEC2020_RESPONSERATE_COUNTY_TRA!$B$3:$CE$377,82, FALSE)</f>
        <v>69</v>
      </c>
      <c r="BW182" s="188">
        <f>VLOOKUP(A182,DEC2020_RESPONSERATE_COUNTY_TRA!$B$3:$CF$377,83, FALSE)</f>
        <v>69</v>
      </c>
      <c r="BX182" s="188">
        <f>VLOOKUP(A182,DEC2020_RESPONSERATE_COUNTY_TRA!$B$3:$CG$377,84, FALSE)</f>
        <v>69</v>
      </c>
      <c r="BY182" s="188">
        <f>VLOOKUP(A182,DEC2020_RESPONSERATE_COUNTY_TRA!$B$3:$CH$377,85, FALSE)</f>
        <v>69.099999999999994</v>
      </c>
      <c r="BZ182" s="188">
        <f>VLOOKUP(A182,DEC2020_RESPONSERATE_COUNTY_TRA!$B$3:$CI$377,85, FALSE)</f>
        <v>69.099999999999994</v>
      </c>
      <c r="CA182" s="188">
        <f>VLOOKUP(A182,DEC2020_RESPONSERATE_COUNTY_TRA!$B$3:$CJ$377,86, FALSE)</f>
        <v>69.2</v>
      </c>
      <c r="CB182" s="188">
        <f>VLOOKUP(A182,DEC2020_RESPONSERATE_COUNTY_TRA!$B$3:$CK$377,87, FALSE)</f>
        <v>69.3</v>
      </c>
      <c r="CC182" s="188">
        <f t="shared" si="6"/>
        <v>0</v>
      </c>
      <c r="CD182" s="41">
        <f t="shared" si="7"/>
        <v>5</v>
      </c>
    </row>
    <row r="183" spans="1:82" ht="28.8" x14ac:dyDescent="0.3">
      <c r="A183" s="16" t="s">
        <v>319</v>
      </c>
      <c r="B183" s="16">
        <v>30049000504</v>
      </c>
      <c r="C183" s="17" t="s">
        <v>1428</v>
      </c>
      <c r="D183" s="17">
        <v>59601</v>
      </c>
      <c r="E183" s="17"/>
      <c r="F183" s="95" t="s">
        <v>1101</v>
      </c>
      <c r="G183" s="103" t="s">
        <v>1101</v>
      </c>
      <c r="H183" s="208" t="s">
        <v>1101</v>
      </c>
      <c r="I183" s="103" t="s">
        <v>1101</v>
      </c>
      <c r="J183" s="18">
        <v>0</v>
      </c>
      <c r="K183" s="18">
        <f t="shared" si="8"/>
        <v>100</v>
      </c>
      <c r="L183" s="19">
        <f>VLOOKUP(A183,DEC2020_RESPONSERATE_COUNTY_TRA!$B$3:$I$376, 8, FALSE)</f>
        <v>44.9</v>
      </c>
      <c r="M183" s="19">
        <f>VLOOKUP(A183,DEC2020_RESPONSERATE_COUNTY_TRA!$B$3:$J$376, 9, FALSE)</f>
        <v>46.9</v>
      </c>
      <c r="N183" s="19">
        <f>VLOOKUP(A183,DEC2020_RESPONSERATE_COUNTY_TRA!$B$3:$K$376, 10, FALSE)</f>
        <v>48.7</v>
      </c>
      <c r="O183" s="19">
        <f>VLOOKUP(A183,DEC2020_RESPONSERATE_COUNTY_TRA!$B$3:$L$376, 11, FALSE)</f>
        <v>51.1</v>
      </c>
      <c r="P183" s="19">
        <f>VLOOKUP(A183,DEC2020_RESPONSERATE_COUNTY_TRA!$B$3:$M$376, 12, FALSE)</f>
        <v>57.4</v>
      </c>
      <c r="Q183" s="19">
        <f>VLOOKUP(A183,DEC2020_RESPONSERATE_COUNTY_TRA!$B$3:$N$376, 13, FALSE)</f>
        <v>58.3</v>
      </c>
      <c r="R183" s="19">
        <f>VLOOKUP(A183,DEC2020_RESPONSERATE_COUNTY_TRA!$B$3:$O$376, 14, FALSE)</f>
        <v>59.4</v>
      </c>
      <c r="S183" s="19">
        <f>VLOOKUP(A183,DEC2020_RESPONSERATE_COUNTY_TRA!$B$3:$P$376, 15, FALSE)</f>
        <v>59.9</v>
      </c>
      <c r="T183" s="19">
        <f>VLOOKUP(A183,DEC2020_RESPONSERATE_COUNTY_TRA!$B$3:$Q$376, 16, FALSE)</f>
        <v>60.4</v>
      </c>
      <c r="U183" s="19">
        <f>VLOOKUP(A183,DEC2020_RESPONSERATE_COUNTY_TRA!$B$3:$R$376, 17, FALSE)</f>
        <v>61.7</v>
      </c>
      <c r="V183" s="19">
        <f>VLOOKUP(A183,DEC2020_RESPONSERATE_COUNTY_TRA!$B$3:$S$376, 18, FALSE)</f>
        <v>62</v>
      </c>
      <c r="W183" s="19">
        <f>VLOOKUP(A183,DEC2020_RESPONSERATE_COUNTY_TRA!$B$3:$T$376, 19, FALSE)</f>
        <v>62.6</v>
      </c>
      <c r="X183" s="19">
        <f>VLOOKUP(A183,DEC2020_RESPONSERATE_COUNTY_TRA!$B$3:$U$376, 20, FALSE)</f>
        <v>63.1</v>
      </c>
      <c r="Y183" s="19">
        <f>VLOOKUP(A183,DEC2020_RESPONSERATE_COUNTY_TRA!$B$3:$V$376, 21, FALSE)</f>
        <v>63.6</v>
      </c>
      <c r="Z183" s="19">
        <f>VLOOKUP(A183,DEC2020_RESPONSERATE_COUNTY_TRA!$B$3:$W$376, 22, FALSE)</f>
        <v>64.099999999999994</v>
      </c>
      <c r="AA183" s="19">
        <f>VLOOKUP(A183,DEC2020_RESPONSERATE_COUNTY_TRA!$B$3:$X$376, 23, FALSE)</f>
        <v>64.3</v>
      </c>
      <c r="AB183" s="19">
        <f>VLOOKUP(A183,DEC2020_RESPONSERATE_COUNTY_TRA!$B$3:$Y$376, 24, FALSE)</f>
        <v>64.3</v>
      </c>
      <c r="AC183" s="19">
        <f>VLOOKUP(A183,DEC2020_RESPONSERATE_COUNTY_TRA!$B$3:$Z$376, 25, FALSE)</f>
        <v>68.099999999999994</v>
      </c>
      <c r="AD183" s="19">
        <f>VLOOKUP(A183,DEC2020_RESPONSERATE_COUNTY_TRA!$B$3:$AC$376, 26, FALSE)</f>
        <v>68.400000000000006</v>
      </c>
      <c r="AE183" s="19">
        <f>VLOOKUP(A183,DEC2020_RESPONSERATE_COUNTY_TRA!$B$3:$AD$376, 27, FALSE)</f>
        <v>68.7</v>
      </c>
      <c r="AF183" s="19">
        <f>VLOOKUP(A183,DEC2020_RESPONSERATE_COUNTY_TRA!$B$3:$AE$376, 28, FALSE)</f>
        <v>71.2</v>
      </c>
      <c r="AG183" s="19">
        <f>VLOOKUP(A183,DEC2020_RESPONSERATE_COUNTY_TRA!$B$3:$AF$376, 29, FALSE)</f>
        <v>74.099999999999994</v>
      </c>
      <c r="AH183" s="19">
        <f>VLOOKUP(A183,DEC2020_RESPONSERATE_COUNTY_TRA!$B$3:$AG$376, 30, FALSE)</f>
        <v>74.8</v>
      </c>
      <c r="AI183" s="19">
        <f>VLOOKUP(A183,DEC2020_RESPONSERATE_COUNTY_TRA!$B$3:$AF$376, 31, FALSE)</f>
        <v>75.099999999999994</v>
      </c>
      <c r="AJ183" s="19">
        <f>VLOOKUP(A183,DEC2020_RESPONSERATE_COUNTY_TRA!$B$3:$AG$376, 32, FALSE)</f>
        <v>75.8</v>
      </c>
      <c r="AK183" s="19">
        <f>VLOOKUP(A183,DEC2020_RESPONSERATE_COUNTY_TRA!$B$3:$CP$376, 33, FALSE)</f>
        <v>75.8</v>
      </c>
      <c r="AL183" s="19">
        <f>VLOOKUP(A183,DEC2020_RESPONSERATE_COUNTY_TRA!$B$3:$AR$376,43, FALSE)</f>
        <v>77.900000000000006</v>
      </c>
      <c r="AM183" s="19">
        <f>VLOOKUP(A183,DEC2020_RESPONSERATE_COUNTY_TRA!$B$3:$AS$376,44, FALSE)</f>
        <v>77.900000000000006</v>
      </c>
      <c r="AN183" s="19">
        <f>VLOOKUP(A183,DEC2020_RESPONSERATE_COUNTY_TRA!$B$3:$AW$376,48, FALSE)</f>
        <v>78.3</v>
      </c>
      <c r="AO183" s="19">
        <f>VLOOKUP(A183,DEC2020_RESPONSERATE_COUNTY_TRA!$B$3:$AX$376,49, FALSE)</f>
        <v>78.3</v>
      </c>
      <c r="AP183" s="19">
        <f>VLOOKUP(A183,DEC2020_RESPONSERATE_COUNTY_TRA!$B$3:$AY$376,49, FALSE)</f>
        <v>78.3</v>
      </c>
      <c r="AQ183" s="19">
        <f>VLOOKUP(A183,DEC2020_RESPONSERATE_COUNTY_TRA!$B$3:$AZ$376,50, FALSE)</f>
        <v>78.3</v>
      </c>
      <c r="AR183" s="19">
        <f>VLOOKUP(A183,DEC2020_RESPONSERATE_COUNTY_TRA!$B$3:$BA$376,51, FALSE)</f>
        <v>78.3</v>
      </c>
      <c r="AS183" s="19">
        <f>VLOOKUP(A183,DEC2020_RESPONSERATE_COUNTY_TRA!$B$3:$BB$376,53, FALSE)</f>
        <v>78.400000000000006</v>
      </c>
      <c r="AT183" s="19">
        <f>VLOOKUP(A183,DEC2020_RESPONSERATE_COUNTY_TRA!$B$3:$BC$376,54, FALSE)</f>
        <v>78.400000000000006</v>
      </c>
      <c r="AU183" s="19">
        <f>VLOOKUP(A183,DEC2020_RESPONSERATE_COUNTY_TRA!$B$3:$BD$376,55, FALSE)</f>
        <v>78.400000000000006</v>
      </c>
      <c r="AV183" s="19">
        <f>VLOOKUP(A183,DEC2020_RESPONSERATE_COUNTY_TRA!$B$3:$BE$376,56, FALSE)</f>
        <v>78.599999999999994</v>
      </c>
      <c r="AW183" s="19">
        <f>VLOOKUP(A183,DEC2020_RESPONSERATE_COUNTY_TRA!$B$3:$BF$376,57, FALSE)</f>
        <v>78.7</v>
      </c>
      <c r="AX183" s="19">
        <f>VLOOKUP(A183,DEC2020_RESPONSERATE_COUNTY_TRA!$B$3:$BG$376,58, FALSE)</f>
        <v>78.7</v>
      </c>
      <c r="AY183" s="19">
        <f>VLOOKUP(A183,DEC2020_RESPONSERATE_COUNTY_TRA!$B$3:$BH$376,59, FALSE)</f>
        <v>78.7</v>
      </c>
      <c r="AZ183" s="19">
        <f>VLOOKUP(A183,DEC2020_RESPONSERATE_COUNTY_TRA!$B$3:$BI$376,60, FALSE)</f>
        <v>78.7</v>
      </c>
      <c r="BA183" s="19">
        <f>VLOOKUP(A183,DEC2020_RESPONSERATE_COUNTY_TRA!$B$3:$BJ$376,61, FALSE)</f>
        <v>78.8</v>
      </c>
      <c r="BB183" s="19">
        <f>VLOOKUP(A183,DEC2020_RESPONSERATE_COUNTY_TRA!$B$3:$BK$376,62, FALSE)</f>
        <v>78.8</v>
      </c>
      <c r="BC183" s="19">
        <f>VLOOKUP(A183,DEC2020_RESPONSERATE_COUNTY_TRA!$B$3:$BL$376,63, FALSE)</f>
        <v>78.8</v>
      </c>
      <c r="BD183" s="19">
        <f>VLOOKUP(A183,DEC2020_RESPONSERATE_COUNTY_TRA!$B$3:$BM$376,64, FALSE)</f>
        <v>78.8</v>
      </c>
      <c r="BE183" s="19">
        <f>VLOOKUP(A183,DEC2020_RESPONSERATE_COUNTY_TRA!$B$3:$BN$376,65, FALSE)</f>
        <v>78.8</v>
      </c>
      <c r="BF183" s="19">
        <f>VLOOKUP(A183,DEC2020_RESPONSERATE_COUNTY_TRA!$B$3:$BO$376,66, FALSE)</f>
        <v>78.8</v>
      </c>
      <c r="BG183" s="19">
        <f>VLOOKUP(A183,DEC2020_RESPONSERATE_COUNTY_TRA!$B$3:$BP$376,67, FALSE)</f>
        <v>78.8</v>
      </c>
      <c r="BH183" s="19">
        <f>VLOOKUP(A183,DEC2020_RESPONSERATE_COUNTY_TRA!$B$3:$BQ$376,68, FALSE)</f>
        <v>78.900000000000006</v>
      </c>
      <c r="BI183" s="19">
        <f>VLOOKUP(A183,DEC2020_RESPONSERATE_COUNTY_TRA!$B$3:$BR$376,69, FALSE)</f>
        <v>78.900000000000006</v>
      </c>
      <c r="BJ183" s="19">
        <f>VLOOKUP(A183,DEC2020_RESPONSERATE_COUNTY_TRA!$B$3:$BS$376,70, FALSE)</f>
        <v>78.900000000000006</v>
      </c>
      <c r="BK183" s="19">
        <f>VLOOKUP(A183,DEC2020_RESPONSERATE_COUNTY_TRA!$B$3:$BT$376,71, FALSE)</f>
        <v>78.900000000000006</v>
      </c>
      <c r="BL183" s="19">
        <f>VLOOKUP(A183,DEC2020_RESPONSERATE_COUNTY_TRA!$B$3:$BU$377,72, FALSE)</f>
        <v>78.900000000000006</v>
      </c>
      <c r="BM183" s="19">
        <f>VLOOKUP(A183,DEC2020_RESPONSERATE_COUNTY_TRA!$B$3:$BV$377,73, FALSE)</f>
        <v>78.900000000000006</v>
      </c>
      <c r="BN183" s="19">
        <f>VLOOKUP(A183,DEC2020_RESPONSERATE_COUNTY_TRA!$B$3:$BW$377,74, FALSE)</f>
        <v>79</v>
      </c>
      <c r="BO183" s="19">
        <f>VLOOKUP(A183,DEC2020_RESPONSERATE_COUNTY_TRA!$B$3:$BX$377,75, FALSE)</f>
        <v>79</v>
      </c>
      <c r="BP183" s="19">
        <f>VLOOKUP(A183,DEC2020_RESPONSERATE_COUNTY_TRA!$B$3:$BY$377,76, FALSE)</f>
        <v>79</v>
      </c>
      <c r="BQ183" s="19">
        <f>VLOOKUP(A183,DEC2020_RESPONSERATE_COUNTY_TRA!$B$3:$BZ$377,77, FALSE)</f>
        <v>79</v>
      </c>
      <c r="BR183" s="19">
        <f>VLOOKUP(A183,DEC2020_RESPONSERATE_COUNTY_TRA!$B$3:$CA$377,78, FALSE)</f>
        <v>79</v>
      </c>
      <c r="BS183" s="19">
        <f>VLOOKUP(A183,DEC2020_RESPONSERATE_COUNTY_TRA!$B$3:$CB$377,79, FALSE)</f>
        <v>79</v>
      </c>
      <c r="BT183" s="19">
        <f>VLOOKUP(A183,DEC2020_RESPONSERATE_COUNTY_TRA!$B$3:$CC$377,80, FALSE)</f>
        <v>79</v>
      </c>
      <c r="BU183" s="19">
        <f>VLOOKUP(A183,DEC2020_RESPONSERATE_COUNTY_TRA!$B$3:$CD$377,81, FALSE)</f>
        <v>79.099999999999994</v>
      </c>
      <c r="BV183" s="19">
        <f>VLOOKUP(A183,DEC2020_RESPONSERATE_COUNTY_TRA!$B$3:$CE$377,82, FALSE)</f>
        <v>79.3</v>
      </c>
      <c r="BW183" s="19">
        <f>VLOOKUP(A183,DEC2020_RESPONSERATE_COUNTY_TRA!$B$3:$CF$377,83, FALSE)</f>
        <v>79.400000000000006</v>
      </c>
      <c r="BX183" s="19">
        <f>VLOOKUP(A183,DEC2020_RESPONSERATE_COUNTY_TRA!$B$3:$CG$377,84, FALSE)</f>
        <v>79.400000000000006</v>
      </c>
      <c r="BY183" s="19">
        <f>VLOOKUP(A183,DEC2020_RESPONSERATE_COUNTY_TRA!$B$3:$CH$377,85, FALSE)</f>
        <v>79.400000000000006</v>
      </c>
      <c r="BZ183" s="19">
        <f>VLOOKUP(A183,DEC2020_RESPONSERATE_COUNTY_TRA!$B$3:$CI$377,85, FALSE)</f>
        <v>79.400000000000006</v>
      </c>
      <c r="CA183" s="19">
        <f>VLOOKUP(A183,DEC2020_RESPONSERATE_COUNTY_TRA!$B$3:$CJ$377,86, FALSE)</f>
        <v>79.7</v>
      </c>
      <c r="CB183" s="19">
        <f>VLOOKUP(A183,DEC2020_RESPONSERATE_COUNTY_TRA!$B$3:$CK$377,87, FALSE)</f>
        <v>79.900000000000006</v>
      </c>
      <c r="CC183" s="19">
        <f t="shared" si="6"/>
        <v>0</v>
      </c>
      <c r="CD183" s="41">
        <f t="shared" si="7"/>
        <v>6</v>
      </c>
    </row>
    <row r="184" spans="1:82" ht="43.2" x14ac:dyDescent="0.3">
      <c r="A184" s="5" t="s">
        <v>661</v>
      </c>
      <c r="B184" s="5">
        <v>30049000600</v>
      </c>
      <c r="C184" s="181" t="s">
        <v>1429</v>
      </c>
      <c r="D184" s="190" t="s">
        <v>1327</v>
      </c>
      <c r="F184" s="94">
        <v>1074</v>
      </c>
      <c r="G184" s="102">
        <v>0.11930164888457807</v>
      </c>
      <c r="H184" s="204">
        <v>1.678951678951679E-2</v>
      </c>
      <c r="I184" s="192">
        <v>47.6</v>
      </c>
      <c r="J184" s="11">
        <v>3.5</v>
      </c>
      <c r="K184" s="11">
        <f t="shared" si="8"/>
        <v>96.5</v>
      </c>
      <c r="L184">
        <f>VLOOKUP(A184,DEC2020_RESPONSERATE_COUNTY_TRA!$B$3:$I$376, 8, FALSE)</f>
        <v>33</v>
      </c>
      <c r="M184">
        <f>VLOOKUP(A184,DEC2020_RESPONSERATE_COUNTY_TRA!$B$3:$J$376, 9, FALSE)</f>
        <v>35.200000000000003</v>
      </c>
      <c r="N184">
        <f>VLOOKUP(A184,DEC2020_RESPONSERATE_COUNTY_TRA!$B$3:$K$376, 10, FALSE)</f>
        <v>37.799999999999997</v>
      </c>
      <c r="O184">
        <f>VLOOKUP(A184,DEC2020_RESPONSERATE_COUNTY_TRA!$B$3:$L$376, 11, FALSE)</f>
        <v>41.2</v>
      </c>
      <c r="P184">
        <f>VLOOKUP(A184,DEC2020_RESPONSERATE_COUNTY_TRA!$B$3:$M$376, 12, FALSE)</f>
        <v>47.8</v>
      </c>
      <c r="Q184" s="61">
        <f>VLOOKUP(A184,DEC2020_RESPONSERATE_COUNTY_TRA!$B$3:$N$376, 13, FALSE)</f>
        <v>48.6</v>
      </c>
      <c r="R184">
        <f>VLOOKUP(A184,DEC2020_RESPONSERATE_COUNTY_TRA!$B$3:$O$376, 14, FALSE)</f>
        <v>50</v>
      </c>
      <c r="S184">
        <f>VLOOKUP(A184,DEC2020_RESPONSERATE_COUNTY_TRA!$B$3:$P$376, 15, FALSE)</f>
        <v>50.7</v>
      </c>
      <c r="T184">
        <f>VLOOKUP(A184,DEC2020_RESPONSERATE_COUNTY_TRA!$B$3:$Q$376, 16, FALSE)</f>
        <v>51.1</v>
      </c>
      <c r="U184" s="61">
        <f>VLOOKUP(A184,DEC2020_RESPONSERATE_COUNTY_TRA!$B$3:$R$376, 17, FALSE)</f>
        <v>52.7</v>
      </c>
      <c r="V184" s="61">
        <f>VLOOKUP(A184,DEC2020_RESPONSERATE_COUNTY_TRA!$B$3:$S$376, 18, FALSE)</f>
        <v>53</v>
      </c>
      <c r="W184" s="61">
        <f>VLOOKUP(A184,DEC2020_RESPONSERATE_COUNTY_TRA!$B$3:$T$376, 19, FALSE)</f>
        <v>53.8</v>
      </c>
      <c r="X184" s="61">
        <f>VLOOKUP(A184,DEC2020_RESPONSERATE_COUNTY_TRA!$B$3:$U$376, 20, FALSE)</f>
        <v>54.4</v>
      </c>
      <c r="Y184" s="61">
        <f>VLOOKUP(A184,DEC2020_RESPONSERATE_COUNTY_TRA!$B$3:$V$376, 21, FALSE)</f>
        <v>54.6</v>
      </c>
      <c r="Z184" s="61">
        <f>VLOOKUP(A184,DEC2020_RESPONSERATE_COUNTY_TRA!$B$3:$W$376, 22, FALSE)</f>
        <v>55.7</v>
      </c>
      <c r="AA184" s="61">
        <f>VLOOKUP(A184,DEC2020_RESPONSERATE_COUNTY_TRA!$B$3:$X$376, 23, FALSE)</f>
        <v>55.9</v>
      </c>
      <c r="AB184" s="61">
        <f>VLOOKUP(A184,DEC2020_RESPONSERATE_COUNTY_TRA!$B$3:$Y$376, 24, FALSE)</f>
        <v>56.2</v>
      </c>
      <c r="AC184" s="61">
        <f>VLOOKUP(A184,DEC2020_RESPONSERATE_COUNTY_TRA!$B$3:$Z$376, 25, FALSE)</f>
        <v>57.5</v>
      </c>
      <c r="AD184" s="61">
        <f>VLOOKUP(A184,DEC2020_RESPONSERATE_COUNTY_TRA!$B$3:$AC$376, 26, FALSE)</f>
        <v>57.5</v>
      </c>
      <c r="AE184" s="188">
        <f>VLOOKUP(A184,DEC2020_RESPONSERATE_COUNTY_TRA!$B$3:$AD$376, 27, FALSE)</f>
        <v>57.8</v>
      </c>
      <c r="AF184" s="188">
        <f>VLOOKUP(A184,DEC2020_RESPONSERATE_COUNTY_TRA!$B$3:$AE$376, 28, FALSE)</f>
        <v>59.4</v>
      </c>
      <c r="AG184" s="188">
        <f>VLOOKUP(A184,DEC2020_RESPONSERATE_COUNTY_TRA!$B$3:$AF$376, 29, FALSE)</f>
        <v>62</v>
      </c>
      <c r="AH184" s="188">
        <f>VLOOKUP(A184,DEC2020_RESPONSERATE_COUNTY_TRA!$B$3:$AG$376, 30, FALSE)</f>
        <v>62.4</v>
      </c>
      <c r="AI184" s="188">
        <f>VLOOKUP(A184,DEC2020_RESPONSERATE_COUNTY_TRA!$B$3:$AF$376, 31, FALSE)</f>
        <v>62.8</v>
      </c>
      <c r="AJ184" s="188">
        <f>VLOOKUP(A184,DEC2020_RESPONSERATE_COUNTY_TRA!$B$3:$AG$376, 32, FALSE)</f>
        <v>63.7</v>
      </c>
      <c r="AK184" s="188">
        <f>VLOOKUP(A184,DEC2020_RESPONSERATE_COUNTY_TRA!$B$3:$CP$376, 33, FALSE)</f>
        <v>64.400000000000006</v>
      </c>
      <c r="AL184" s="188">
        <f>VLOOKUP(A184,DEC2020_RESPONSERATE_COUNTY_TRA!$B$3:$AR$376,43, FALSE)</f>
        <v>67.599999999999994</v>
      </c>
      <c r="AM184" s="188">
        <f>VLOOKUP(A184,DEC2020_RESPONSERATE_COUNTY_TRA!$B$3:$AS$376,44, FALSE)</f>
        <v>67.599999999999994</v>
      </c>
      <c r="AN184" s="188">
        <f>VLOOKUP(A184,DEC2020_RESPONSERATE_COUNTY_TRA!$B$3:$AW$376,48, FALSE)</f>
        <v>68.099999999999994</v>
      </c>
      <c r="AO184" s="188">
        <f>VLOOKUP(A184,DEC2020_RESPONSERATE_COUNTY_TRA!$B$3:$AX$376,49, FALSE)</f>
        <v>68.3</v>
      </c>
      <c r="AP184" s="188">
        <f>VLOOKUP(A184,DEC2020_RESPONSERATE_COUNTY_TRA!$B$3:$AY$376,49, FALSE)</f>
        <v>68.3</v>
      </c>
      <c r="AQ184" s="188">
        <f>VLOOKUP(A184,DEC2020_RESPONSERATE_COUNTY_TRA!$B$3:$AZ$376,50, FALSE)</f>
        <v>68.400000000000006</v>
      </c>
      <c r="AR184" s="188">
        <f>VLOOKUP(A184,DEC2020_RESPONSERATE_COUNTY_TRA!$B$3:$BA$376,51, FALSE)</f>
        <v>68.5</v>
      </c>
      <c r="AS184" s="188">
        <f>VLOOKUP(A184,DEC2020_RESPONSERATE_COUNTY_TRA!$B$3:$BB$376,53, FALSE)</f>
        <v>68.8</v>
      </c>
      <c r="AT184" s="188">
        <f>VLOOKUP(A184,DEC2020_RESPONSERATE_COUNTY_TRA!$B$3:$BC$376,54, FALSE)</f>
        <v>68.8</v>
      </c>
      <c r="AU184" s="188">
        <f>VLOOKUP(A184,DEC2020_RESPONSERATE_COUNTY_TRA!$B$3:$BD$376,55, FALSE)</f>
        <v>69</v>
      </c>
      <c r="AV184" s="188">
        <f>VLOOKUP(A184,DEC2020_RESPONSERATE_COUNTY_TRA!$B$3:$BE$376,56, FALSE)</f>
        <v>69</v>
      </c>
      <c r="AW184" s="188">
        <f>VLOOKUP(A184,DEC2020_RESPONSERATE_COUNTY_TRA!$B$3:$BF$376,57, FALSE)</f>
        <v>69</v>
      </c>
      <c r="AX184" s="188">
        <f>VLOOKUP(A184,DEC2020_RESPONSERATE_COUNTY_TRA!$B$3:$BG$376,58, FALSE)</f>
        <v>69.7</v>
      </c>
      <c r="AY184" s="188">
        <f>VLOOKUP(A184,DEC2020_RESPONSERATE_COUNTY_TRA!$B$3:$BH$376,59, FALSE)</f>
        <v>69.7</v>
      </c>
      <c r="AZ184" s="188">
        <f>VLOOKUP(A184,DEC2020_RESPONSERATE_COUNTY_TRA!$B$3:$BI$376,60, FALSE)</f>
        <v>69.8</v>
      </c>
      <c r="BA184" s="188">
        <f>VLOOKUP(A184,DEC2020_RESPONSERATE_COUNTY_TRA!$B$3:$BJ$376,61, FALSE)</f>
        <v>69.8</v>
      </c>
      <c r="BB184" s="188">
        <f>VLOOKUP(A184,DEC2020_RESPONSERATE_COUNTY_TRA!$B$3:$BK$376,62, FALSE)</f>
        <v>69.8</v>
      </c>
      <c r="BC184" s="188">
        <f>VLOOKUP(A184,DEC2020_RESPONSERATE_COUNTY_TRA!$B$3:$BL$376,63, FALSE)</f>
        <v>69.8</v>
      </c>
      <c r="BD184" s="188">
        <f>VLOOKUP(A184,DEC2020_RESPONSERATE_COUNTY_TRA!$B$3:$BM$376,64, FALSE)</f>
        <v>69.8</v>
      </c>
      <c r="BE184" s="188">
        <f>VLOOKUP(A184,DEC2020_RESPONSERATE_COUNTY_TRA!$B$3:$BN$376,65, FALSE)</f>
        <v>69.8</v>
      </c>
      <c r="BF184" s="188">
        <f>VLOOKUP(A184,DEC2020_RESPONSERATE_COUNTY_TRA!$B$3:$BO$376,66, FALSE)</f>
        <v>69.8</v>
      </c>
      <c r="BG184" s="188">
        <f>VLOOKUP(A184,DEC2020_RESPONSERATE_COUNTY_TRA!$B$3:$BP$376,67, FALSE)</f>
        <v>69.8</v>
      </c>
      <c r="BH184" s="188">
        <f>VLOOKUP(A184,DEC2020_RESPONSERATE_COUNTY_TRA!$B$3:$BQ$376,68, FALSE)</f>
        <v>69.8</v>
      </c>
      <c r="BI184" s="188">
        <f>VLOOKUP(A184,DEC2020_RESPONSERATE_COUNTY_TRA!$B$3:$BR$376,69, FALSE)</f>
        <v>69.8</v>
      </c>
      <c r="BJ184" s="188">
        <f>VLOOKUP(A184,DEC2020_RESPONSERATE_COUNTY_TRA!$B$3:$BS$376,70, FALSE)</f>
        <v>69.8</v>
      </c>
      <c r="BK184" s="188">
        <f>VLOOKUP(A184,DEC2020_RESPONSERATE_COUNTY_TRA!$B$3:$BT$376,71, FALSE)</f>
        <v>69.8</v>
      </c>
      <c r="BL184" s="188">
        <f>VLOOKUP(A184,DEC2020_RESPONSERATE_COUNTY_TRA!$B$3:$BU$377,72, FALSE)</f>
        <v>69.8</v>
      </c>
      <c r="BM184" s="188">
        <f>VLOOKUP(A184,DEC2020_RESPONSERATE_COUNTY_TRA!$B$3:$BV$377,73, FALSE)</f>
        <v>69.8</v>
      </c>
      <c r="BN184" s="188">
        <f>VLOOKUP(A184,DEC2020_RESPONSERATE_COUNTY_TRA!$B$3:$BW$377,74, FALSE)</f>
        <v>69.8</v>
      </c>
      <c r="BO184" s="188">
        <f>VLOOKUP(A184,DEC2020_RESPONSERATE_COUNTY_TRA!$B$3:$BX$377,75, FALSE)</f>
        <v>69.8</v>
      </c>
      <c r="BP184" s="188">
        <f>VLOOKUP(A184,DEC2020_RESPONSERATE_COUNTY_TRA!$B$3:$BY$377,76, FALSE)</f>
        <v>70</v>
      </c>
      <c r="BQ184" s="188">
        <f>VLOOKUP(A184,DEC2020_RESPONSERATE_COUNTY_TRA!$B$3:$BZ$377,77, FALSE)</f>
        <v>70</v>
      </c>
      <c r="BR184" s="188">
        <f>VLOOKUP(A184,DEC2020_RESPONSERATE_COUNTY_TRA!$B$3:$CA$377,78, FALSE)</f>
        <v>70.099999999999994</v>
      </c>
      <c r="BS184" s="188">
        <f>VLOOKUP(A184,DEC2020_RESPONSERATE_COUNTY_TRA!$B$3:$CB$377,79, FALSE)</f>
        <v>70.099999999999994</v>
      </c>
      <c r="BT184" s="188">
        <f>VLOOKUP(A184,DEC2020_RESPONSERATE_COUNTY_TRA!$B$3:$CC$377,80, FALSE)</f>
        <v>70.2</v>
      </c>
      <c r="BU184" s="188">
        <f>VLOOKUP(A184,DEC2020_RESPONSERATE_COUNTY_TRA!$B$3:$CD$377,81, FALSE)</f>
        <v>70.2</v>
      </c>
      <c r="BV184" s="188">
        <f>VLOOKUP(A184,DEC2020_RESPONSERATE_COUNTY_TRA!$B$3:$CE$377,82, FALSE)</f>
        <v>70.3</v>
      </c>
      <c r="BW184" s="188">
        <f>VLOOKUP(A184,DEC2020_RESPONSERATE_COUNTY_TRA!$B$3:$CF$377,83, FALSE)</f>
        <v>70.3</v>
      </c>
      <c r="BX184" s="188">
        <f>VLOOKUP(A184,DEC2020_RESPONSERATE_COUNTY_TRA!$B$3:$CG$377,84, FALSE)</f>
        <v>70.3</v>
      </c>
      <c r="BY184" s="188">
        <f>VLOOKUP(A184,DEC2020_RESPONSERATE_COUNTY_TRA!$B$3:$CH$377,85, FALSE)</f>
        <v>70.3</v>
      </c>
      <c r="BZ184" s="188">
        <f>VLOOKUP(A184,DEC2020_RESPONSERATE_COUNTY_TRA!$B$3:$CI$377,85, FALSE)</f>
        <v>70.3</v>
      </c>
      <c r="CA184" s="188">
        <f>VLOOKUP(A184,DEC2020_RESPONSERATE_COUNTY_TRA!$B$3:$CJ$377,86, FALSE)</f>
        <v>70.599999999999994</v>
      </c>
      <c r="CB184" s="188">
        <f>VLOOKUP(A184,DEC2020_RESPONSERATE_COUNTY_TRA!$B$3:$CK$377,87, FALSE)</f>
        <v>70.599999999999994</v>
      </c>
      <c r="CC184" s="188">
        <f t="shared" si="6"/>
        <v>0</v>
      </c>
      <c r="CD184" s="41">
        <f t="shared" si="7"/>
        <v>6</v>
      </c>
    </row>
    <row r="185" spans="1:82" ht="43.2" x14ac:dyDescent="0.3">
      <c r="A185" s="16" t="s">
        <v>321</v>
      </c>
      <c r="B185" s="16">
        <v>30049000701</v>
      </c>
      <c r="C185" s="17" t="s">
        <v>1430</v>
      </c>
      <c r="D185" s="17">
        <v>59602</v>
      </c>
      <c r="E185" s="17"/>
      <c r="F185" s="95" t="s">
        <v>1101</v>
      </c>
      <c r="G185" s="103" t="s">
        <v>1101</v>
      </c>
      <c r="H185" s="205"/>
      <c r="I185" s="193"/>
      <c r="J185" s="18">
        <v>0</v>
      </c>
      <c r="K185" s="18">
        <v>100</v>
      </c>
      <c r="L185" s="19">
        <f>VLOOKUP(A185,DEC2020_RESPONSERATE_COUNTY_TRA!$B$3:$I$376, 8, FALSE)</f>
        <v>39.5</v>
      </c>
      <c r="M185" s="19">
        <f>VLOOKUP(A185,DEC2020_RESPONSERATE_COUNTY_TRA!$B$3:$J$376, 9, FALSE)</f>
        <v>42</v>
      </c>
      <c r="N185" s="19">
        <f>VLOOKUP(A185,DEC2020_RESPONSERATE_COUNTY_TRA!$B$3:$K$376, 10, FALSE)</f>
        <v>44.3</v>
      </c>
      <c r="O185" s="19">
        <f>VLOOKUP(A185,DEC2020_RESPONSERATE_COUNTY_TRA!$B$3:$L$376, 11, FALSE)</f>
        <v>47.1</v>
      </c>
      <c r="P185" s="19">
        <f>VLOOKUP(A185,DEC2020_RESPONSERATE_COUNTY_TRA!$B$3:$M$376, 12, FALSE)</f>
        <v>51</v>
      </c>
      <c r="Q185" s="19">
        <f>VLOOKUP(A185,DEC2020_RESPONSERATE_COUNTY_TRA!$B$3:$N$376, 13, FALSE)</f>
        <v>52.2</v>
      </c>
      <c r="R185" s="19">
        <f>VLOOKUP(A185,DEC2020_RESPONSERATE_COUNTY_TRA!$B$3:$O$376, 14, FALSE)</f>
        <v>52.9</v>
      </c>
      <c r="S185" s="19">
        <f>VLOOKUP(A185,DEC2020_RESPONSERATE_COUNTY_TRA!$B$3:$P$376, 15, FALSE)</f>
        <v>53.8</v>
      </c>
      <c r="T185" s="19">
        <f>VLOOKUP(A185,DEC2020_RESPONSERATE_COUNTY_TRA!$B$3:$Q$376, 16, FALSE)</f>
        <v>54</v>
      </c>
      <c r="U185" s="19">
        <f>VLOOKUP(A185,DEC2020_RESPONSERATE_COUNTY_TRA!$B$3:$R$376, 17, FALSE)</f>
        <v>54.7</v>
      </c>
      <c r="V185" s="19">
        <f>VLOOKUP(A185,DEC2020_RESPONSERATE_COUNTY_TRA!$B$3:$S$376, 18, FALSE)</f>
        <v>55.6</v>
      </c>
      <c r="W185" s="19">
        <f>VLOOKUP(A185,DEC2020_RESPONSERATE_COUNTY_TRA!$B$3:$T$376, 19, FALSE)</f>
        <v>56.3</v>
      </c>
      <c r="X185" s="19">
        <f>VLOOKUP(A185,DEC2020_RESPONSERATE_COUNTY_TRA!$B$3:$U$376, 20, FALSE)</f>
        <v>58.5</v>
      </c>
      <c r="Y185" s="19">
        <f>VLOOKUP(A185,DEC2020_RESPONSERATE_COUNTY_TRA!$B$3:$V$376, 21, FALSE)</f>
        <v>59.2</v>
      </c>
      <c r="Z185" s="19">
        <f>VLOOKUP(A185,DEC2020_RESPONSERATE_COUNTY_TRA!$B$3:$W$376, 22, FALSE)</f>
        <v>61.1</v>
      </c>
      <c r="AA185" s="19">
        <f>VLOOKUP(A185,DEC2020_RESPONSERATE_COUNTY_TRA!$B$3:$X$376, 23, FALSE)</f>
        <v>61.4</v>
      </c>
      <c r="AB185" s="19">
        <f>VLOOKUP(A185,DEC2020_RESPONSERATE_COUNTY_TRA!$B$3:$Y$376, 24, FALSE)</f>
        <v>61.5</v>
      </c>
      <c r="AC185" s="19">
        <f>VLOOKUP(A185,DEC2020_RESPONSERATE_COUNTY_TRA!$B$3:$Z$376, 25, FALSE)</f>
        <v>62.9</v>
      </c>
      <c r="AD185" s="19">
        <f>VLOOKUP(A185,DEC2020_RESPONSERATE_COUNTY_TRA!$B$3:$AC$376, 26, FALSE)</f>
        <v>62.9</v>
      </c>
      <c r="AE185" s="19">
        <f>VLOOKUP(A185,DEC2020_RESPONSERATE_COUNTY_TRA!$B$3:$AD$376, 27, FALSE)</f>
        <v>63.1</v>
      </c>
      <c r="AF185" s="19">
        <f>VLOOKUP(A185,DEC2020_RESPONSERATE_COUNTY_TRA!$B$3:$AE$376, 28, FALSE)</f>
        <v>65.3</v>
      </c>
      <c r="AG185" s="19">
        <f>VLOOKUP(A185,DEC2020_RESPONSERATE_COUNTY_TRA!$B$3:$AF$376, 29, FALSE)</f>
        <v>67.599999999999994</v>
      </c>
      <c r="AH185" s="19">
        <f>VLOOKUP(A185,DEC2020_RESPONSERATE_COUNTY_TRA!$B$3:$AG$376, 30, FALSE)</f>
        <v>67.7</v>
      </c>
      <c r="AI185" s="19">
        <f>VLOOKUP(A185,DEC2020_RESPONSERATE_COUNTY_TRA!$B$3:$AF$376, 31, FALSE)</f>
        <v>68.2</v>
      </c>
      <c r="AJ185" s="19">
        <f>VLOOKUP(A185,DEC2020_RESPONSERATE_COUNTY_TRA!$B$3:$AG$376, 32, FALSE)</f>
        <v>68.900000000000006</v>
      </c>
      <c r="AK185" s="19">
        <f>VLOOKUP(A185,DEC2020_RESPONSERATE_COUNTY_TRA!$B$3:$CP$376, 33, FALSE)</f>
        <v>69.3</v>
      </c>
      <c r="AL185" s="19">
        <f>VLOOKUP(A185,DEC2020_RESPONSERATE_COUNTY_TRA!$B$3:$AR$376,43, FALSE)</f>
        <v>72.400000000000006</v>
      </c>
      <c r="AM185" s="19">
        <f>VLOOKUP(A185,DEC2020_RESPONSERATE_COUNTY_TRA!$B$3:$AS$376,44, FALSE)</f>
        <v>72.400000000000006</v>
      </c>
      <c r="AN185" s="19">
        <f>VLOOKUP(A185,DEC2020_RESPONSERATE_COUNTY_TRA!$B$3:$AW$376,48, FALSE)</f>
        <v>72.5</v>
      </c>
      <c r="AO185" s="19">
        <f>VLOOKUP(A185,DEC2020_RESPONSERATE_COUNTY_TRA!$B$3:$AX$376,49, FALSE)</f>
        <v>72.5</v>
      </c>
      <c r="AP185" s="19">
        <f>VLOOKUP(A185,DEC2020_RESPONSERATE_COUNTY_TRA!$B$3:$AY$376,49, FALSE)</f>
        <v>72.5</v>
      </c>
      <c r="AQ185" s="19">
        <f>VLOOKUP(A185,DEC2020_RESPONSERATE_COUNTY_TRA!$B$3:$AZ$376,50, FALSE)</f>
        <v>72.7</v>
      </c>
      <c r="AR185" s="19">
        <f>VLOOKUP(A185,DEC2020_RESPONSERATE_COUNTY_TRA!$B$3:$BA$376,51, FALSE)</f>
        <v>72.7</v>
      </c>
      <c r="AS185" s="19">
        <f>VLOOKUP(A185,DEC2020_RESPONSERATE_COUNTY_TRA!$B$3:$BB$376,53, FALSE)</f>
        <v>72.7</v>
      </c>
      <c r="AT185" s="19">
        <f>VLOOKUP(A185,DEC2020_RESPONSERATE_COUNTY_TRA!$B$3:$BC$376,54, FALSE)</f>
        <v>72.7</v>
      </c>
      <c r="AU185" s="19">
        <f>VLOOKUP(A185,DEC2020_RESPONSERATE_COUNTY_TRA!$B$3:$BD$376,55, FALSE)</f>
        <v>72.8</v>
      </c>
      <c r="AV185" s="19">
        <f>VLOOKUP(A185,DEC2020_RESPONSERATE_COUNTY_TRA!$B$3:$BE$376,56, FALSE)</f>
        <v>72.8</v>
      </c>
      <c r="AW185" s="19">
        <f>VLOOKUP(A185,DEC2020_RESPONSERATE_COUNTY_TRA!$B$3:$BF$376,57, FALSE)</f>
        <v>72.900000000000006</v>
      </c>
      <c r="AX185" s="19">
        <f>VLOOKUP(A185,DEC2020_RESPONSERATE_COUNTY_TRA!$B$3:$BG$376,58, FALSE)</f>
        <v>72.900000000000006</v>
      </c>
      <c r="AY185" s="19">
        <f>VLOOKUP(A185,DEC2020_RESPONSERATE_COUNTY_TRA!$B$3:$BH$376,59, FALSE)</f>
        <v>72.900000000000006</v>
      </c>
      <c r="AZ185" s="19">
        <f>VLOOKUP(A185,DEC2020_RESPONSERATE_COUNTY_TRA!$B$3:$BI$376,60, FALSE)</f>
        <v>73.099999999999994</v>
      </c>
      <c r="BA185" s="19">
        <f>VLOOKUP(A185,DEC2020_RESPONSERATE_COUNTY_TRA!$B$3:$BJ$376,61, FALSE)</f>
        <v>73.099999999999994</v>
      </c>
      <c r="BB185" s="19">
        <f>VLOOKUP(A185,DEC2020_RESPONSERATE_COUNTY_TRA!$B$3:$BK$376,62, FALSE)</f>
        <v>73.099999999999994</v>
      </c>
      <c r="BC185" s="19">
        <f>VLOOKUP(A185,DEC2020_RESPONSERATE_COUNTY_TRA!$B$3:$BL$376,63, FALSE)</f>
        <v>73.099999999999994</v>
      </c>
      <c r="BD185" s="19">
        <f>VLOOKUP(A185,DEC2020_RESPONSERATE_COUNTY_TRA!$B$3:$BM$376,64, FALSE)</f>
        <v>73.099999999999994</v>
      </c>
      <c r="BE185" s="19">
        <f>VLOOKUP(A185,DEC2020_RESPONSERATE_COUNTY_TRA!$B$3:$BN$376,65, FALSE)</f>
        <v>73.099999999999994</v>
      </c>
      <c r="BF185" s="19">
        <f>VLOOKUP(A185,DEC2020_RESPONSERATE_COUNTY_TRA!$B$3:$BO$376,66, FALSE)</f>
        <v>73.099999999999994</v>
      </c>
      <c r="BG185" s="19">
        <f>VLOOKUP(A185,DEC2020_RESPONSERATE_COUNTY_TRA!$B$3:$BP$376,67, FALSE)</f>
        <v>73.099999999999994</v>
      </c>
      <c r="BH185" s="19">
        <f>VLOOKUP(A185,DEC2020_RESPONSERATE_COUNTY_TRA!$B$3:$BQ$376,68, FALSE)</f>
        <v>73.099999999999994</v>
      </c>
      <c r="BI185" s="19">
        <f>VLOOKUP(A185,DEC2020_RESPONSERATE_COUNTY_TRA!$B$3:$BR$376,69, FALSE)</f>
        <v>73.099999999999994</v>
      </c>
      <c r="BJ185" s="19">
        <f>VLOOKUP(A185,DEC2020_RESPONSERATE_COUNTY_TRA!$B$3:$BS$376,70, FALSE)</f>
        <v>73.3</v>
      </c>
      <c r="BK185" s="19">
        <f>VLOOKUP(A185,DEC2020_RESPONSERATE_COUNTY_TRA!$B$3:$BT$376,71, FALSE)</f>
        <v>73.3</v>
      </c>
      <c r="BL185" s="19">
        <f>VLOOKUP(A185,DEC2020_RESPONSERATE_COUNTY_TRA!$B$3:$BU$377,72, FALSE)</f>
        <v>73.400000000000006</v>
      </c>
      <c r="BM185" s="19">
        <f>VLOOKUP(A185,DEC2020_RESPONSERATE_COUNTY_TRA!$B$3:$BV$377,73, FALSE)</f>
        <v>73.400000000000006</v>
      </c>
      <c r="BN185" s="19">
        <f>VLOOKUP(A185,DEC2020_RESPONSERATE_COUNTY_TRA!$B$3:$BW$377,74, FALSE)</f>
        <v>73.400000000000006</v>
      </c>
      <c r="BO185" s="19">
        <f>VLOOKUP(A185,DEC2020_RESPONSERATE_COUNTY_TRA!$B$3:$BX$377,75, FALSE)</f>
        <v>73.400000000000006</v>
      </c>
      <c r="BP185" s="19">
        <f>VLOOKUP(A185,DEC2020_RESPONSERATE_COUNTY_TRA!$B$3:$BY$377,76, FALSE)</f>
        <v>73.400000000000006</v>
      </c>
      <c r="BQ185" s="19">
        <f>VLOOKUP(A185,DEC2020_RESPONSERATE_COUNTY_TRA!$B$3:$BZ$377,77, FALSE)</f>
        <v>73.400000000000006</v>
      </c>
      <c r="BR185" s="19">
        <f>VLOOKUP(A185,DEC2020_RESPONSERATE_COUNTY_TRA!$B$3:$CA$377,78, FALSE)</f>
        <v>73.400000000000006</v>
      </c>
      <c r="BS185" s="19">
        <f>VLOOKUP(A185,DEC2020_RESPONSERATE_COUNTY_TRA!$B$3:$CB$377,79, FALSE)</f>
        <v>73.400000000000006</v>
      </c>
      <c r="BT185" s="19">
        <f>VLOOKUP(A185,DEC2020_RESPONSERATE_COUNTY_TRA!$B$3:$CC$377,80, FALSE)</f>
        <v>73.400000000000006</v>
      </c>
      <c r="BU185" s="19">
        <f>VLOOKUP(A185,DEC2020_RESPONSERATE_COUNTY_TRA!$B$3:$CD$377,81, FALSE)</f>
        <v>73.400000000000006</v>
      </c>
      <c r="BV185" s="19">
        <f>VLOOKUP(A185,DEC2020_RESPONSERATE_COUNTY_TRA!$B$3:$CE$377,82, FALSE)</f>
        <v>73.400000000000006</v>
      </c>
      <c r="BW185" s="19">
        <f>VLOOKUP(A185,DEC2020_RESPONSERATE_COUNTY_TRA!$B$3:$CF$377,83, FALSE)</f>
        <v>73.400000000000006</v>
      </c>
      <c r="BX185" s="19">
        <f>VLOOKUP(A185,DEC2020_RESPONSERATE_COUNTY_TRA!$B$3:$CG$377,84, FALSE)</f>
        <v>73.400000000000006</v>
      </c>
      <c r="BY185" s="19">
        <f>VLOOKUP(A185,DEC2020_RESPONSERATE_COUNTY_TRA!$B$3:$CH$377,85, FALSE)</f>
        <v>73.7</v>
      </c>
      <c r="BZ185" s="19">
        <f>VLOOKUP(A185,DEC2020_RESPONSERATE_COUNTY_TRA!$B$3:$CI$377,85, FALSE)</f>
        <v>73.7</v>
      </c>
      <c r="CA185" s="19">
        <f>VLOOKUP(A185,DEC2020_RESPONSERATE_COUNTY_TRA!$B$3:$CJ$377,86, FALSE)</f>
        <v>73.7</v>
      </c>
      <c r="CB185" s="19">
        <f>VLOOKUP(A185,DEC2020_RESPONSERATE_COUNTY_TRA!$B$3:$CK$377,87, FALSE)</f>
        <v>73.8</v>
      </c>
      <c r="CC185" s="19">
        <f t="shared" si="6"/>
        <v>0</v>
      </c>
      <c r="CD185" s="41">
        <f t="shared" si="7"/>
        <v>6</v>
      </c>
    </row>
    <row r="186" spans="1:82" ht="28.8" x14ac:dyDescent="0.3">
      <c r="A186" s="5" t="s">
        <v>665</v>
      </c>
      <c r="B186" s="5">
        <v>30049000702</v>
      </c>
      <c r="C186" s="181" t="s">
        <v>1432</v>
      </c>
      <c r="D186" s="190">
        <v>59601</v>
      </c>
      <c r="F186" s="94" t="s">
        <v>1101</v>
      </c>
      <c r="G186" s="102" t="s">
        <v>1101</v>
      </c>
      <c r="J186" s="11">
        <v>0</v>
      </c>
      <c r="K186" s="11">
        <v>100</v>
      </c>
      <c r="L186">
        <f>VLOOKUP(A186,DEC2020_RESPONSERATE_COUNTY_TRA!$B$3:$I$376, 8, FALSE)</f>
        <v>47.8</v>
      </c>
      <c r="M186">
        <f>VLOOKUP(A186,DEC2020_RESPONSERATE_COUNTY_TRA!$B$3:$J$376, 9, FALSE)</f>
        <v>49.2</v>
      </c>
      <c r="N186">
        <f>VLOOKUP(A186,DEC2020_RESPONSERATE_COUNTY_TRA!$B$3:$K$376, 10, FALSE)</f>
        <v>50.6</v>
      </c>
      <c r="O186">
        <f>VLOOKUP(A186,DEC2020_RESPONSERATE_COUNTY_TRA!$B$3:$L$376, 11, FALSE)</f>
        <v>53.4</v>
      </c>
      <c r="P186">
        <f>VLOOKUP(A186,DEC2020_RESPONSERATE_COUNTY_TRA!$B$3:$M$376, 12, FALSE)</f>
        <v>56.4</v>
      </c>
      <c r="Q186" s="61">
        <f>VLOOKUP(A186,DEC2020_RESPONSERATE_COUNTY_TRA!$B$3:$N$376, 13, FALSE)</f>
        <v>56.9</v>
      </c>
      <c r="R186">
        <f>VLOOKUP(A186,DEC2020_RESPONSERATE_COUNTY_TRA!$B$3:$O$376, 14, FALSE)</f>
        <v>57.5</v>
      </c>
      <c r="S186">
        <f>VLOOKUP(A186,DEC2020_RESPONSERATE_COUNTY_TRA!$B$3:$P$376, 15, FALSE)</f>
        <v>57.9</v>
      </c>
      <c r="T186">
        <f>VLOOKUP(A186,DEC2020_RESPONSERATE_COUNTY_TRA!$B$3:$Q$376, 16, FALSE)</f>
        <v>58.1</v>
      </c>
      <c r="U186" s="61">
        <f>VLOOKUP(A186,DEC2020_RESPONSERATE_COUNTY_TRA!$B$3:$R$376, 17, FALSE)</f>
        <v>59.5</v>
      </c>
      <c r="V186" s="61">
        <f>VLOOKUP(A186,DEC2020_RESPONSERATE_COUNTY_TRA!$B$3:$S$376, 18, FALSE)</f>
        <v>60.8</v>
      </c>
      <c r="W186" s="61">
        <f>VLOOKUP(A186,DEC2020_RESPONSERATE_COUNTY_TRA!$B$3:$T$376, 19, FALSE)</f>
        <v>61.3</v>
      </c>
      <c r="X186" s="61">
        <f>VLOOKUP(A186,DEC2020_RESPONSERATE_COUNTY_TRA!$B$3:$U$376, 20, FALSE)</f>
        <v>63.5</v>
      </c>
      <c r="Y186" s="61">
        <f>VLOOKUP(A186,DEC2020_RESPONSERATE_COUNTY_TRA!$B$3:$V$376, 21, FALSE)</f>
        <v>64.2</v>
      </c>
      <c r="Z186" s="61">
        <f>VLOOKUP(A186,DEC2020_RESPONSERATE_COUNTY_TRA!$B$3:$W$376, 22, FALSE)</f>
        <v>65.900000000000006</v>
      </c>
      <c r="AA186" s="61">
        <f>VLOOKUP(A186,DEC2020_RESPONSERATE_COUNTY_TRA!$B$3:$X$376, 23, FALSE)</f>
        <v>66.3</v>
      </c>
      <c r="AB186" s="61">
        <f>VLOOKUP(A186,DEC2020_RESPONSERATE_COUNTY_TRA!$B$3:$Y$376, 24, FALSE)</f>
        <v>66.599999999999994</v>
      </c>
      <c r="AC186" s="61">
        <f>VLOOKUP(A186,DEC2020_RESPONSERATE_COUNTY_TRA!$B$3:$Z$376, 25, FALSE)</f>
        <v>68.400000000000006</v>
      </c>
      <c r="AD186" s="61">
        <f>VLOOKUP(A186,DEC2020_RESPONSERATE_COUNTY_TRA!$B$3:$AC$376, 26, FALSE)</f>
        <v>68.5</v>
      </c>
      <c r="AE186" s="188">
        <f>VLOOKUP(A186,DEC2020_RESPONSERATE_COUNTY_TRA!$B$3:$AD$376, 27, FALSE)</f>
        <v>68.900000000000006</v>
      </c>
      <c r="AF186" s="188">
        <f>VLOOKUP(A186,DEC2020_RESPONSERATE_COUNTY_TRA!$B$3:$AE$376, 28, FALSE)</f>
        <v>69.900000000000006</v>
      </c>
      <c r="AG186" s="188">
        <f>VLOOKUP(A186,DEC2020_RESPONSERATE_COUNTY_TRA!$B$3:$AF$376, 29, FALSE)</f>
        <v>71</v>
      </c>
      <c r="AH186" s="188">
        <f>VLOOKUP(A186,DEC2020_RESPONSERATE_COUNTY_TRA!$B$3:$AG$376, 30, FALSE)</f>
        <v>71.2</v>
      </c>
      <c r="AI186" s="188">
        <f>VLOOKUP(A186,DEC2020_RESPONSERATE_COUNTY_TRA!$B$3:$AF$376, 31, FALSE)</f>
        <v>71.5</v>
      </c>
      <c r="AJ186" s="188">
        <f>VLOOKUP(A186,DEC2020_RESPONSERATE_COUNTY_TRA!$B$3:$AG$376, 32, FALSE)</f>
        <v>71.900000000000006</v>
      </c>
      <c r="AK186" s="188">
        <f>VLOOKUP(A186,DEC2020_RESPONSERATE_COUNTY_TRA!$B$3:$CP$376, 33, FALSE)</f>
        <v>72</v>
      </c>
      <c r="AL186" s="188">
        <f>VLOOKUP(A186,DEC2020_RESPONSERATE_COUNTY_TRA!$B$3:$AR$376,43, FALSE)</f>
        <v>73.7</v>
      </c>
      <c r="AM186" s="188">
        <f>VLOOKUP(A186,DEC2020_RESPONSERATE_COUNTY_TRA!$B$3:$AS$376,44, FALSE)</f>
        <v>73.8</v>
      </c>
      <c r="AN186" s="188">
        <f>VLOOKUP(A186,DEC2020_RESPONSERATE_COUNTY_TRA!$B$3:$AW$376,48, FALSE)</f>
        <v>73.900000000000006</v>
      </c>
      <c r="AO186" s="188">
        <f>VLOOKUP(A186,DEC2020_RESPONSERATE_COUNTY_TRA!$B$3:$AX$376,49, FALSE)</f>
        <v>73.900000000000006</v>
      </c>
      <c r="AP186" s="188">
        <f>VLOOKUP(A186,DEC2020_RESPONSERATE_COUNTY_TRA!$B$3:$AY$376,49, FALSE)</f>
        <v>73.900000000000006</v>
      </c>
      <c r="AQ186" s="188">
        <f>VLOOKUP(A186,DEC2020_RESPONSERATE_COUNTY_TRA!$B$3:$AZ$376,50, FALSE)</f>
        <v>73.900000000000006</v>
      </c>
      <c r="AR186" s="188">
        <f>VLOOKUP(A186,DEC2020_RESPONSERATE_COUNTY_TRA!$B$3:$BA$376,51, FALSE)</f>
        <v>73.900000000000006</v>
      </c>
      <c r="AS186" s="188">
        <f>VLOOKUP(A186,DEC2020_RESPONSERATE_COUNTY_TRA!$B$3:$BB$376,53, FALSE)</f>
        <v>74.099999999999994</v>
      </c>
      <c r="AT186" s="188">
        <f>VLOOKUP(A186,DEC2020_RESPONSERATE_COUNTY_TRA!$B$3:$BC$376,54, FALSE)</f>
        <v>74.2</v>
      </c>
      <c r="AU186" s="188">
        <f>VLOOKUP(A186,DEC2020_RESPONSERATE_COUNTY_TRA!$B$3:$BD$376,55, FALSE)</f>
        <v>74.3</v>
      </c>
      <c r="AV186" s="188">
        <f>VLOOKUP(A186,DEC2020_RESPONSERATE_COUNTY_TRA!$B$3:$BE$376,56, FALSE)</f>
        <v>74.400000000000006</v>
      </c>
      <c r="AW186" s="188">
        <f>VLOOKUP(A186,DEC2020_RESPONSERATE_COUNTY_TRA!$B$3:$BF$376,57, FALSE)</f>
        <v>74.400000000000006</v>
      </c>
      <c r="AX186" s="188">
        <f>VLOOKUP(A186,DEC2020_RESPONSERATE_COUNTY_TRA!$B$3:$BG$376,58, FALSE)</f>
        <v>74.599999999999994</v>
      </c>
      <c r="AY186" s="188">
        <f>VLOOKUP(A186,DEC2020_RESPONSERATE_COUNTY_TRA!$B$3:$BH$376,59, FALSE)</f>
        <v>74.599999999999994</v>
      </c>
      <c r="AZ186" s="188">
        <f>VLOOKUP(A186,DEC2020_RESPONSERATE_COUNTY_TRA!$B$3:$BI$376,60, FALSE)</f>
        <v>74.8</v>
      </c>
      <c r="BA186" s="188">
        <f>VLOOKUP(A186,DEC2020_RESPONSERATE_COUNTY_TRA!$B$3:$BJ$376,61, FALSE)</f>
        <v>74.900000000000006</v>
      </c>
      <c r="BB186" s="188">
        <f>VLOOKUP(A186,DEC2020_RESPONSERATE_COUNTY_TRA!$B$3:$BK$376,62, FALSE)</f>
        <v>74.900000000000006</v>
      </c>
      <c r="BC186" s="188">
        <f>VLOOKUP(A186,DEC2020_RESPONSERATE_COUNTY_TRA!$B$3:$BL$376,63, FALSE)</f>
        <v>75</v>
      </c>
      <c r="BD186" s="188">
        <f>VLOOKUP(A186,DEC2020_RESPONSERATE_COUNTY_TRA!$B$3:$BM$376,64, FALSE)</f>
        <v>75.099999999999994</v>
      </c>
      <c r="BE186" s="188">
        <f>VLOOKUP(A186,DEC2020_RESPONSERATE_COUNTY_TRA!$B$3:$BN$376,65, FALSE)</f>
        <v>75.099999999999994</v>
      </c>
      <c r="BF186" s="188">
        <f>VLOOKUP(A186,DEC2020_RESPONSERATE_COUNTY_TRA!$B$3:$BO$376,66, FALSE)</f>
        <v>75.099999999999994</v>
      </c>
      <c r="BG186" s="188">
        <f>VLOOKUP(A186,DEC2020_RESPONSERATE_COUNTY_TRA!$B$3:$BP$376,67, FALSE)</f>
        <v>75.099999999999994</v>
      </c>
      <c r="BH186" s="188">
        <f>VLOOKUP(A186,DEC2020_RESPONSERATE_COUNTY_TRA!$B$3:$BQ$376,68, FALSE)</f>
        <v>75.2</v>
      </c>
      <c r="BI186" s="188">
        <f>VLOOKUP(A186,DEC2020_RESPONSERATE_COUNTY_TRA!$B$3:$BR$376,69, FALSE)</f>
        <v>75.2</v>
      </c>
      <c r="BJ186" s="188">
        <f>VLOOKUP(A186,DEC2020_RESPONSERATE_COUNTY_TRA!$B$3:$BS$376,70, FALSE)</f>
        <v>75.2</v>
      </c>
      <c r="BK186" s="188">
        <f>VLOOKUP(A186,DEC2020_RESPONSERATE_COUNTY_TRA!$B$3:$BT$376,71, FALSE)</f>
        <v>75.2</v>
      </c>
      <c r="BL186" s="188">
        <f>VLOOKUP(A186,DEC2020_RESPONSERATE_COUNTY_TRA!$B$3:$BU$377,72, FALSE)</f>
        <v>75.3</v>
      </c>
      <c r="BM186" s="188">
        <f>VLOOKUP(A186,DEC2020_RESPONSERATE_COUNTY_TRA!$B$3:$BV$377,73, FALSE)</f>
        <v>75.3</v>
      </c>
      <c r="BN186" s="188">
        <f>VLOOKUP(A186,DEC2020_RESPONSERATE_COUNTY_TRA!$B$3:$BW$377,74, FALSE)</f>
        <v>75.3</v>
      </c>
      <c r="BO186" s="188">
        <f>VLOOKUP(A186,DEC2020_RESPONSERATE_COUNTY_TRA!$B$3:$BX$377,75, FALSE)</f>
        <v>75.3</v>
      </c>
      <c r="BP186" s="188">
        <f>VLOOKUP(A186,DEC2020_RESPONSERATE_COUNTY_TRA!$B$3:$BY$377,76, FALSE)</f>
        <v>75.3</v>
      </c>
      <c r="BQ186" s="188">
        <f>VLOOKUP(A186,DEC2020_RESPONSERATE_COUNTY_TRA!$B$3:$BZ$377,77, FALSE)</f>
        <v>75.3</v>
      </c>
      <c r="BR186" s="188">
        <f>VLOOKUP(A186,DEC2020_RESPONSERATE_COUNTY_TRA!$B$3:$CA$377,78, FALSE)</f>
        <v>75.3</v>
      </c>
      <c r="BS186" s="188">
        <f>VLOOKUP(A186,DEC2020_RESPONSERATE_COUNTY_TRA!$B$3:$CB$377,79, FALSE)</f>
        <v>75.400000000000006</v>
      </c>
      <c r="BT186" s="188">
        <f>VLOOKUP(A186,DEC2020_RESPONSERATE_COUNTY_TRA!$B$3:$CC$377,80, FALSE)</f>
        <v>75.400000000000006</v>
      </c>
      <c r="BU186" s="188">
        <f>VLOOKUP(A186,DEC2020_RESPONSERATE_COUNTY_TRA!$B$3:$CD$377,81, FALSE)</f>
        <v>75.400000000000006</v>
      </c>
      <c r="BV186" s="188">
        <f>VLOOKUP(A186,DEC2020_RESPONSERATE_COUNTY_TRA!$B$3:$CE$377,82, FALSE)</f>
        <v>75.599999999999994</v>
      </c>
      <c r="BW186" s="188">
        <f>VLOOKUP(A186,DEC2020_RESPONSERATE_COUNTY_TRA!$B$3:$CF$377,83, FALSE)</f>
        <v>75.599999999999994</v>
      </c>
      <c r="BX186" s="188">
        <f>VLOOKUP(A186,DEC2020_RESPONSERATE_COUNTY_TRA!$B$3:$CG$377,84, FALSE)</f>
        <v>75.7</v>
      </c>
      <c r="BY186" s="188">
        <f>VLOOKUP(A186,DEC2020_RESPONSERATE_COUNTY_TRA!$B$3:$CH$377,85, FALSE)</f>
        <v>75.8</v>
      </c>
      <c r="BZ186" s="188">
        <f>VLOOKUP(A186,DEC2020_RESPONSERATE_COUNTY_TRA!$B$3:$CI$377,85, FALSE)</f>
        <v>75.8</v>
      </c>
      <c r="CA186" s="188">
        <f>VLOOKUP(A186,DEC2020_RESPONSERATE_COUNTY_TRA!$B$3:$CJ$377,86, FALSE)</f>
        <v>75.900000000000006</v>
      </c>
      <c r="CB186" s="188">
        <f>VLOOKUP(A186,DEC2020_RESPONSERATE_COUNTY_TRA!$B$3:$CK$377,87, FALSE)</f>
        <v>76.099999999999994</v>
      </c>
      <c r="CC186" s="188">
        <f t="shared" si="6"/>
        <v>0</v>
      </c>
      <c r="CD186" s="41">
        <f t="shared" si="7"/>
        <v>6</v>
      </c>
    </row>
    <row r="187" spans="1:82" ht="28.8" x14ac:dyDescent="0.3">
      <c r="A187" s="16" t="s">
        <v>667</v>
      </c>
      <c r="B187" s="16">
        <v>30049000800</v>
      </c>
      <c r="C187" s="17" t="s">
        <v>1431</v>
      </c>
      <c r="D187" s="17">
        <v>59601</v>
      </c>
      <c r="E187" s="17"/>
      <c r="F187" s="95">
        <v>2144</v>
      </c>
      <c r="G187" s="103">
        <v>3.388998035363458E-2</v>
      </c>
      <c r="H187" s="205">
        <v>4.6744233517044292E-2</v>
      </c>
      <c r="I187" s="193">
        <v>31.8</v>
      </c>
      <c r="J187" s="18">
        <v>0.5</v>
      </c>
      <c r="K187" s="18">
        <f t="shared" si="8"/>
        <v>99.5</v>
      </c>
      <c r="L187" s="19">
        <f>VLOOKUP(A187,DEC2020_RESPONSERATE_COUNTY_TRA!$B$3:$I$376, 8, FALSE)</f>
        <v>37.700000000000003</v>
      </c>
      <c r="M187" s="19">
        <f>VLOOKUP(A187,DEC2020_RESPONSERATE_COUNTY_TRA!$B$3:$J$376, 9, FALSE)</f>
        <v>39.5</v>
      </c>
      <c r="N187" s="19">
        <f>VLOOKUP(A187,DEC2020_RESPONSERATE_COUNTY_TRA!$B$3:$K$376, 10, FALSE)</f>
        <v>40.700000000000003</v>
      </c>
      <c r="O187" s="19">
        <f>VLOOKUP(A187,DEC2020_RESPONSERATE_COUNTY_TRA!$B$3:$L$376, 11, FALSE)</f>
        <v>43.1</v>
      </c>
      <c r="P187" s="19">
        <f>VLOOKUP(A187,DEC2020_RESPONSERATE_COUNTY_TRA!$B$3:$M$376, 12, FALSE)</f>
        <v>46</v>
      </c>
      <c r="Q187" s="19">
        <f>VLOOKUP(A187,DEC2020_RESPONSERATE_COUNTY_TRA!$B$3:$N$376, 13, FALSE)</f>
        <v>46.4</v>
      </c>
      <c r="R187" s="19">
        <f>VLOOKUP(A187,DEC2020_RESPONSERATE_COUNTY_TRA!$B$3:$O$376, 14, FALSE)</f>
        <v>47</v>
      </c>
      <c r="S187" s="19">
        <f>VLOOKUP(A187,DEC2020_RESPONSERATE_COUNTY_TRA!$B$3:$P$376, 15, FALSE)</f>
        <v>47.4</v>
      </c>
      <c r="T187" s="19">
        <f>VLOOKUP(A187,DEC2020_RESPONSERATE_COUNTY_TRA!$B$3:$Q$376, 16, FALSE)</f>
        <v>47.7</v>
      </c>
      <c r="U187" s="19">
        <f>VLOOKUP(A187,DEC2020_RESPONSERATE_COUNTY_TRA!$B$3:$R$376, 17, FALSE)</f>
        <v>49.9</v>
      </c>
      <c r="V187" s="19">
        <f>VLOOKUP(A187,DEC2020_RESPONSERATE_COUNTY_TRA!$B$3:$S$376, 18, FALSE)</f>
        <v>51.9</v>
      </c>
      <c r="W187" s="19">
        <f>VLOOKUP(A187,DEC2020_RESPONSERATE_COUNTY_TRA!$B$3:$T$376, 19, FALSE)</f>
        <v>52.6</v>
      </c>
      <c r="X187" s="19">
        <f>VLOOKUP(A187,DEC2020_RESPONSERATE_COUNTY_TRA!$B$3:$U$376, 20, FALSE)</f>
        <v>54.9</v>
      </c>
      <c r="Y187" s="19">
        <f>VLOOKUP(A187,DEC2020_RESPONSERATE_COUNTY_TRA!$B$3:$V$376, 21, FALSE)</f>
        <v>55.9</v>
      </c>
      <c r="Z187" s="19">
        <f>VLOOKUP(A187,DEC2020_RESPONSERATE_COUNTY_TRA!$B$3:$W$376, 22, FALSE)</f>
        <v>58.2</v>
      </c>
      <c r="AA187" s="19">
        <f>VLOOKUP(A187,DEC2020_RESPONSERATE_COUNTY_TRA!$B$3:$X$376, 23, FALSE)</f>
        <v>58.6</v>
      </c>
      <c r="AB187" s="19">
        <f>VLOOKUP(A187,DEC2020_RESPONSERATE_COUNTY_TRA!$B$3:$Y$376, 24, FALSE)</f>
        <v>58.8</v>
      </c>
      <c r="AC187" s="19">
        <f>VLOOKUP(A187,DEC2020_RESPONSERATE_COUNTY_TRA!$B$3:$Z$376, 25, FALSE)</f>
        <v>60.7</v>
      </c>
      <c r="AD187" s="19">
        <f>VLOOKUP(A187,DEC2020_RESPONSERATE_COUNTY_TRA!$B$3:$AC$376, 26, FALSE)</f>
        <v>60.7</v>
      </c>
      <c r="AE187" s="19">
        <f>VLOOKUP(A187,DEC2020_RESPONSERATE_COUNTY_TRA!$B$3:$AD$376, 27, FALSE)</f>
        <v>61.2</v>
      </c>
      <c r="AF187" s="19">
        <f>VLOOKUP(A187,DEC2020_RESPONSERATE_COUNTY_TRA!$B$3:$AE$376, 28, FALSE)</f>
        <v>62</v>
      </c>
      <c r="AG187" s="19">
        <f>VLOOKUP(A187,DEC2020_RESPONSERATE_COUNTY_TRA!$B$3:$AF$376, 29, FALSE)</f>
        <v>63.1</v>
      </c>
      <c r="AH187" s="19">
        <f>VLOOKUP(A187,DEC2020_RESPONSERATE_COUNTY_TRA!$B$3:$AG$376, 30, FALSE)</f>
        <v>63.3</v>
      </c>
      <c r="AI187" s="19">
        <f>VLOOKUP(A187,DEC2020_RESPONSERATE_COUNTY_TRA!$B$3:$AF$376, 31, FALSE)</f>
        <v>63.4</v>
      </c>
      <c r="AJ187" s="19">
        <f>VLOOKUP(A187,DEC2020_RESPONSERATE_COUNTY_TRA!$B$3:$AG$376, 32, FALSE)</f>
        <v>63.7</v>
      </c>
      <c r="AK187" s="19">
        <f>VLOOKUP(A187,DEC2020_RESPONSERATE_COUNTY_TRA!$B$3:$CP$376, 33, FALSE)</f>
        <v>64</v>
      </c>
      <c r="AL187" s="19">
        <f>VLOOKUP(A187,DEC2020_RESPONSERATE_COUNTY_TRA!$B$3:$AR$376,43, FALSE)</f>
        <v>65.099999999999994</v>
      </c>
      <c r="AM187" s="19">
        <f>VLOOKUP(A187,DEC2020_RESPONSERATE_COUNTY_TRA!$B$3:$AS$376,44, FALSE)</f>
        <v>65.2</v>
      </c>
      <c r="AN187" s="19">
        <f>VLOOKUP(A187,DEC2020_RESPONSERATE_COUNTY_TRA!$B$3:$AW$376,48, FALSE)</f>
        <v>65.400000000000006</v>
      </c>
      <c r="AO187" s="19">
        <f>VLOOKUP(A187,DEC2020_RESPONSERATE_COUNTY_TRA!$B$3:$AX$376,49, FALSE)</f>
        <v>65.400000000000006</v>
      </c>
      <c r="AP187" s="19">
        <f>VLOOKUP(A187,DEC2020_RESPONSERATE_COUNTY_TRA!$B$3:$AY$376,49, FALSE)</f>
        <v>65.400000000000006</v>
      </c>
      <c r="AQ187" s="19">
        <f>VLOOKUP(A187,DEC2020_RESPONSERATE_COUNTY_TRA!$B$3:$AZ$376,50, FALSE)</f>
        <v>65.599999999999994</v>
      </c>
      <c r="AR187" s="19">
        <f>VLOOKUP(A187,DEC2020_RESPONSERATE_COUNTY_TRA!$B$3:$BA$376,51, FALSE)</f>
        <v>65.599999999999994</v>
      </c>
      <c r="AS187" s="19">
        <f>VLOOKUP(A187,DEC2020_RESPONSERATE_COUNTY_TRA!$B$3:$BB$376,53, FALSE)</f>
        <v>65.900000000000006</v>
      </c>
      <c r="AT187" s="19">
        <f>VLOOKUP(A187,DEC2020_RESPONSERATE_COUNTY_TRA!$B$3:$BC$376,54, FALSE)</f>
        <v>65.900000000000006</v>
      </c>
      <c r="AU187" s="19">
        <f>VLOOKUP(A187,DEC2020_RESPONSERATE_COUNTY_TRA!$B$3:$BD$376,55, FALSE)</f>
        <v>65.900000000000006</v>
      </c>
      <c r="AV187" s="19">
        <f>VLOOKUP(A187,DEC2020_RESPONSERATE_COUNTY_TRA!$B$3:$BE$376,56, FALSE)</f>
        <v>66</v>
      </c>
      <c r="AW187" s="19">
        <f>VLOOKUP(A187,DEC2020_RESPONSERATE_COUNTY_TRA!$B$3:$BF$376,57, FALSE)</f>
        <v>66</v>
      </c>
      <c r="AX187" s="19">
        <f>VLOOKUP(A187,DEC2020_RESPONSERATE_COUNTY_TRA!$B$3:$BG$376,58, FALSE)</f>
        <v>66</v>
      </c>
      <c r="AY187" s="19">
        <f>VLOOKUP(A187,DEC2020_RESPONSERATE_COUNTY_TRA!$B$3:$BH$376,59, FALSE)</f>
        <v>66.099999999999994</v>
      </c>
      <c r="AZ187" s="19">
        <f>VLOOKUP(A187,DEC2020_RESPONSERATE_COUNTY_TRA!$B$3:$BI$376,60, FALSE)</f>
        <v>66.099999999999994</v>
      </c>
      <c r="BA187" s="19">
        <f>VLOOKUP(A187,DEC2020_RESPONSERATE_COUNTY_TRA!$B$3:$BJ$376,61, FALSE)</f>
        <v>66.2</v>
      </c>
      <c r="BB187" s="19">
        <f>VLOOKUP(A187,DEC2020_RESPONSERATE_COUNTY_TRA!$B$3:$BK$376,62, FALSE)</f>
        <v>66.2</v>
      </c>
      <c r="BC187" s="19">
        <f>VLOOKUP(A187,DEC2020_RESPONSERATE_COUNTY_TRA!$B$3:$BL$376,63, FALSE)</f>
        <v>66.2</v>
      </c>
      <c r="BD187" s="19">
        <f>VLOOKUP(A187,DEC2020_RESPONSERATE_COUNTY_TRA!$B$3:$BM$376,64, FALSE)</f>
        <v>66.3</v>
      </c>
      <c r="BE187" s="19">
        <f>VLOOKUP(A187,DEC2020_RESPONSERATE_COUNTY_TRA!$B$3:$BN$376,65, FALSE)</f>
        <v>66.3</v>
      </c>
      <c r="BF187" s="19">
        <f>VLOOKUP(A187,DEC2020_RESPONSERATE_COUNTY_TRA!$B$3:$BO$376,66, FALSE)</f>
        <v>66.3</v>
      </c>
      <c r="BG187" s="19">
        <f>VLOOKUP(A187,DEC2020_RESPONSERATE_COUNTY_TRA!$B$3:$BP$376,67, FALSE)</f>
        <v>66.3</v>
      </c>
      <c r="BH187" s="19">
        <f>VLOOKUP(A187,DEC2020_RESPONSERATE_COUNTY_TRA!$B$3:$BQ$376,68, FALSE)</f>
        <v>66.3</v>
      </c>
      <c r="BI187" s="19">
        <f>VLOOKUP(A187,DEC2020_RESPONSERATE_COUNTY_TRA!$B$3:$BR$376,69, FALSE)</f>
        <v>66.3</v>
      </c>
      <c r="BJ187" s="19">
        <f>VLOOKUP(A187,DEC2020_RESPONSERATE_COUNTY_TRA!$B$3:$BS$376,70, FALSE)</f>
        <v>66.3</v>
      </c>
      <c r="BK187" s="19">
        <f>VLOOKUP(A187,DEC2020_RESPONSERATE_COUNTY_TRA!$B$3:$BT$376,71, FALSE)</f>
        <v>66.3</v>
      </c>
      <c r="BL187" s="19">
        <f>VLOOKUP(A187,DEC2020_RESPONSERATE_COUNTY_TRA!$B$3:$BU$377,72, FALSE)</f>
        <v>66.400000000000006</v>
      </c>
      <c r="BM187" s="19">
        <f>VLOOKUP(A187,DEC2020_RESPONSERATE_COUNTY_TRA!$B$3:$BV$377,73, FALSE)</f>
        <v>66.400000000000006</v>
      </c>
      <c r="BN187" s="19">
        <f>VLOOKUP(A187,DEC2020_RESPONSERATE_COUNTY_TRA!$B$3:$BW$377,74, FALSE)</f>
        <v>66.5</v>
      </c>
      <c r="BO187" s="19">
        <f>VLOOKUP(A187,DEC2020_RESPONSERATE_COUNTY_TRA!$B$3:$BX$377,75, FALSE)</f>
        <v>66.5</v>
      </c>
      <c r="BP187" s="19">
        <f>VLOOKUP(A187,DEC2020_RESPONSERATE_COUNTY_TRA!$B$3:$BY$377,76, FALSE)</f>
        <v>66.5</v>
      </c>
      <c r="BQ187" s="19">
        <f>VLOOKUP(A187,DEC2020_RESPONSERATE_COUNTY_TRA!$B$3:$BZ$377,77, FALSE)</f>
        <v>66.5</v>
      </c>
      <c r="BR187" s="19">
        <f>VLOOKUP(A187,DEC2020_RESPONSERATE_COUNTY_TRA!$B$3:$CA$377,78, FALSE)</f>
        <v>66.599999999999994</v>
      </c>
      <c r="BS187" s="19">
        <f>VLOOKUP(A187,DEC2020_RESPONSERATE_COUNTY_TRA!$B$3:$CB$377,79, FALSE)</f>
        <v>66.599999999999994</v>
      </c>
      <c r="BT187" s="19">
        <f>VLOOKUP(A187,DEC2020_RESPONSERATE_COUNTY_TRA!$B$3:$CC$377,80, FALSE)</f>
        <v>66.599999999999994</v>
      </c>
      <c r="BU187" s="19">
        <f>VLOOKUP(A187,DEC2020_RESPONSERATE_COUNTY_TRA!$B$3:$CD$377,81, FALSE)</f>
        <v>66.599999999999994</v>
      </c>
      <c r="BV187" s="19">
        <f>VLOOKUP(A187,DEC2020_RESPONSERATE_COUNTY_TRA!$B$3:$CE$377,82, FALSE)</f>
        <v>66.7</v>
      </c>
      <c r="BW187" s="19">
        <f>VLOOKUP(A187,DEC2020_RESPONSERATE_COUNTY_TRA!$B$3:$CF$377,83, FALSE)</f>
        <v>66.8</v>
      </c>
      <c r="BX187" s="19">
        <f>VLOOKUP(A187,DEC2020_RESPONSERATE_COUNTY_TRA!$B$3:$CG$377,84, FALSE)</f>
        <v>66.8</v>
      </c>
      <c r="BY187" s="19">
        <f>VLOOKUP(A187,DEC2020_RESPONSERATE_COUNTY_TRA!$B$3:$CH$377,85, FALSE)</f>
        <v>66.900000000000006</v>
      </c>
      <c r="BZ187" s="19">
        <f>VLOOKUP(A187,DEC2020_RESPONSERATE_COUNTY_TRA!$B$3:$CI$377,85, FALSE)</f>
        <v>66.900000000000006</v>
      </c>
      <c r="CA187" s="19">
        <f>VLOOKUP(A187,DEC2020_RESPONSERATE_COUNTY_TRA!$B$3:$CJ$377,86, FALSE)</f>
        <v>66.900000000000006</v>
      </c>
      <c r="CB187" s="19">
        <f>VLOOKUP(A187,DEC2020_RESPONSERATE_COUNTY_TRA!$B$3:$CK$377,87, FALSE)</f>
        <v>67</v>
      </c>
      <c r="CC187" s="19">
        <f t="shared" si="6"/>
        <v>0</v>
      </c>
      <c r="CD187" s="41">
        <f t="shared" si="7"/>
        <v>5</v>
      </c>
    </row>
    <row r="188" spans="1:82" ht="28.8" x14ac:dyDescent="0.3">
      <c r="A188" s="5" t="s">
        <v>323</v>
      </c>
      <c r="B188" s="5">
        <v>30049000900</v>
      </c>
      <c r="C188" s="181" t="s">
        <v>1433</v>
      </c>
      <c r="D188" s="190">
        <v>59601</v>
      </c>
      <c r="F188" s="94">
        <v>2132</v>
      </c>
      <c r="G188" s="102">
        <v>1.9704433497536946E-2</v>
      </c>
      <c r="H188" s="204">
        <v>4.0161656984086892E-2</v>
      </c>
      <c r="I188" s="192">
        <v>35.4</v>
      </c>
      <c r="J188" s="11">
        <v>0</v>
      </c>
      <c r="K188" s="11">
        <f t="shared" si="8"/>
        <v>100</v>
      </c>
      <c r="L188">
        <f>VLOOKUP(A188,DEC2020_RESPONSERATE_COUNTY_TRA!$B$3:$I$376, 8, FALSE)</f>
        <v>42.5</v>
      </c>
      <c r="M188">
        <f>VLOOKUP(A188,DEC2020_RESPONSERATE_COUNTY_TRA!$B$3:$J$376, 9, FALSE)</f>
        <v>43.8</v>
      </c>
      <c r="N188">
        <f>VLOOKUP(A188,DEC2020_RESPONSERATE_COUNTY_TRA!$B$3:$K$376, 10, FALSE)</f>
        <v>45</v>
      </c>
      <c r="O188">
        <f>VLOOKUP(A188,DEC2020_RESPONSERATE_COUNTY_TRA!$B$3:$L$376, 11, FALSE)</f>
        <v>47.1</v>
      </c>
      <c r="P188">
        <f>VLOOKUP(A188,DEC2020_RESPONSERATE_COUNTY_TRA!$B$3:$M$376, 12, FALSE)</f>
        <v>49.4</v>
      </c>
      <c r="Q188" s="61">
        <f>VLOOKUP(A188,DEC2020_RESPONSERATE_COUNTY_TRA!$B$3:$N$376, 13, FALSE)</f>
        <v>49.6</v>
      </c>
      <c r="R188">
        <f>VLOOKUP(A188,DEC2020_RESPONSERATE_COUNTY_TRA!$B$3:$O$376, 14, FALSE)</f>
        <v>49.9</v>
      </c>
      <c r="S188">
        <f>VLOOKUP(A188,DEC2020_RESPONSERATE_COUNTY_TRA!$B$3:$P$376, 15, FALSE)</f>
        <v>50</v>
      </c>
      <c r="T188">
        <f>VLOOKUP(A188,DEC2020_RESPONSERATE_COUNTY_TRA!$B$3:$Q$376, 16, FALSE)</f>
        <v>50.2</v>
      </c>
      <c r="U188" s="61">
        <f>VLOOKUP(A188,DEC2020_RESPONSERATE_COUNTY_TRA!$B$3:$R$376, 17, FALSE)</f>
        <v>51.6</v>
      </c>
      <c r="V188" s="61">
        <f>VLOOKUP(A188,DEC2020_RESPONSERATE_COUNTY_TRA!$B$3:$S$376, 18, FALSE)</f>
        <v>53.3</v>
      </c>
      <c r="W188" s="61">
        <f>VLOOKUP(A188,DEC2020_RESPONSERATE_COUNTY_TRA!$B$3:$T$376, 19, FALSE)</f>
        <v>54.4</v>
      </c>
      <c r="X188" s="61">
        <f>VLOOKUP(A188,DEC2020_RESPONSERATE_COUNTY_TRA!$B$3:$U$376, 20, FALSE)</f>
        <v>56.4</v>
      </c>
      <c r="Y188" s="61">
        <f>VLOOKUP(A188,DEC2020_RESPONSERATE_COUNTY_TRA!$B$3:$V$376, 21, FALSE)</f>
        <v>57.5</v>
      </c>
      <c r="Z188" s="61">
        <f>VLOOKUP(A188,DEC2020_RESPONSERATE_COUNTY_TRA!$B$3:$W$376, 22, FALSE)</f>
        <v>60.2</v>
      </c>
      <c r="AA188" s="61">
        <f>VLOOKUP(A188,DEC2020_RESPONSERATE_COUNTY_TRA!$B$3:$X$376, 23, FALSE)</f>
        <v>60.5</v>
      </c>
      <c r="AB188" s="61">
        <f>VLOOKUP(A188,DEC2020_RESPONSERATE_COUNTY_TRA!$B$3:$Y$376, 24, FALSE)</f>
        <v>60.8</v>
      </c>
      <c r="AC188" s="61">
        <f>VLOOKUP(A188,DEC2020_RESPONSERATE_COUNTY_TRA!$B$3:$Z$376, 25, FALSE)</f>
        <v>62.4</v>
      </c>
      <c r="AD188" s="61">
        <f>VLOOKUP(A188,DEC2020_RESPONSERATE_COUNTY_TRA!$B$3:$AC$376, 26, FALSE)</f>
        <v>62.4</v>
      </c>
      <c r="AE188" s="188">
        <f>VLOOKUP(A188,DEC2020_RESPONSERATE_COUNTY_TRA!$B$3:$AD$376, 27, FALSE)</f>
        <v>63.1</v>
      </c>
      <c r="AF188" s="188">
        <f>VLOOKUP(A188,DEC2020_RESPONSERATE_COUNTY_TRA!$B$3:$AE$376, 28, FALSE)</f>
        <v>63.5</v>
      </c>
      <c r="AG188" s="188">
        <f>VLOOKUP(A188,DEC2020_RESPONSERATE_COUNTY_TRA!$B$3:$AF$376, 29, FALSE)</f>
        <v>64.5</v>
      </c>
      <c r="AH188" s="188">
        <f>VLOOKUP(A188,DEC2020_RESPONSERATE_COUNTY_TRA!$B$3:$AG$376, 30, FALSE)</f>
        <v>64.5</v>
      </c>
      <c r="AI188" s="188">
        <f>VLOOKUP(A188,DEC2020_RESPONSERATE_COUNTY_TRA!$B$3:$AF$376, 31, FALSE)</f>
        <v>64.5</v>
      </c>
      <c r="AJ188" s="188">
        <f>VLOOKUP(A188,DEC2020_RESPONSERATE_COUNTY_TRA!$B$3:$AG$376, 32, FALSE)</f>
        <v>64.8</v>
      </c>
      <c r="AK188" s="188">
        <f>VLOOKUP(A188,DEC2020_RESPONSERATE_COUNTY_TRA!$B$3:$CP$376, 33, FALSE)</f>
        <v>64.8</v>
      </c>
      <c r="AL188" s="188">
        <f>VLOOKUP(A188,DEC2020_RESPONSERATE_COUNTY_TRA!$B$3:$AR$376,43, FALSE)</f>
        <v>66.099999999999994</v>
      </c>
      <c r="AM188" s="188">
        <f>VLOOKUP(A188,DEC2020_RESPONSERATE_COUNTY_TRA!$B$3:$AS$376,44, FALSE)</f>
        <v>66.099999999999994</v>
      </c>
      <c r="AN188" s="188">
        <f>VLOOKUP(A188,DEC2020_RESPONSERATE_COUNTY_TRA!$B$3:$AW$376,48, FALSE)</f>
        <v>66.2</v>
      </c>
      <c r="AO188" s="188">
        <f>VLOOKUP(A188,DEC2020_RESPONSERATE_COUNTY_TRA!$B$3:$AX$376,49, FALSE)</f>
        <v>66.2</v>
      </c>
      <c r="AP188" s="188">
        <f>VLOOKUP(A188,DEC2020_RESPONSERATE_COUNTY_TRA!$B$3:$AY$376,49, FALSE)</f>
        <v>66.2</v>
      </c>
      <c r="AQ188" s="188">
        <f>VLOOKUP(A188,DEC2020_RESPONSERATE_COUNTY_TRA!$B$3:$AZ$376,50, FALSE)</f>
        <v>66.400000000000006</v>
      </c>
      <c r="AR188" s="188">
        <f>VLOOKUP(A188,DEC2020_RESPONSERATE_COUNTY_TRA!$B$3:$BA$376,51, FALSE)</f>
        <v>66.400000000000006</v>
      </c>
      <c r="AS188" s="188">
        <f>VLOOKUP(A188,DEC2020_RESPONSERATE_COUNTY_TRA!$B$3:$BB$376,53, FALSE)</f>
        <v>66.400000000000006</v>
      </c>
      <c r="AT188" s="188">
        <f>VLOOKUP(A188,DEC2020_RESPONSERATE_COUNTY_TRA!$B$3:$BC$376,54, FALSE)</f>
        <v>66.5</v>
      </c>
      <c r="AU188" s="188">
        <f>VLOOKUP(A188,DEC2020_RESPONSERATE_COUNTY_TRA!$B$3:$BD$376,55, FALSE)</f>
        <v>66.5</v>
      </c>
      <c r="AV188" s="188">
        <f>VLOOKUP(A188,DEC2020_RESPONSERATE_COUNTY_TRA!$B$3:$BE$376,56, FALSE)</f>
        <v>66.5</v>
      </c>
      <c r="AW188" s="188">
        <f>VLOOKUP(A188,DEC2020_RESPONSERATE_COUNTY_TRA!$B$3:$BF$376,57, FALSE)</f>
        <v>66.599999999999994</v>
      </c>
      <c r="AX188" s="188">
        <f>VLOOKUP(A188,DEC2020_RESPONSERATE_COUNTY_TRA!$B$3:$BG$376,58, FALSE)</f>
        <v>66.599999999999994</v>
      </c>
      <c r="AY188" s="188">
        <f>VLOOKUP(A188,DEC2020_RESPONSERATE_COUNTY_TRA!$B$3:$BH$376,59, FALSE)</f>
        <v>66.599999999999994</v>
      </c>
      <c r="AZ188" s="188">
        <f>VLOOKUP(A188,DEC2020_RESPONSERATE_COUNTY_TRA!$B$3:$BI$376,60, FALSE)</f>
        <v>66.7</v>
      </c>
      <c r="BA188" s="188">
        <f>VLOOKUP(A188,DEC2020_RESPONSERATE_COUNTY_TRA!$B$3:$BJ$376,61, FALSE)</f>
        <v>66.7</v>
      </c>
      <c r="BB188" s="188">
        <f>VLOOKUP(A188,DEC2020_RESPONSERATE_COUNTY_TRA!$B$3:$BK$376,62, FALSE)</f>
        <v>66.7</v>
      </c>
      <c r="BC188" s="188">
        <f>VLOOKUP(A188,DEC2020_RESPONSERATE_COUNTY_TRA!$B$3:$BL$376,63, FALSE)</f>
        <v>66.7</v>
      </c>
      <c r="BD188" s="188">
        <f>VLOOKUP(A188,DEC2020_RESPONSERATE_COUNTY_TRA!$B$3:$BM$376,64, FALSE)</f>
        <v>66.8</v>
      </c>
      <c r="BE188" s="188">
        <f>VLOOKUP(A188,DEC2020_RESPONSERATE_COUNTY_TRA!$B$3:$BN$376,65, FALSE)</f>
        <v>66.8</v>
      </c>
      <c r="BF188" s="188">
        <f>VLOOKUP(A188,DEC2020_RESPONSERATE_COUNTY_TRA!$B$3:$BO$376,66, FALSE)</f>
        <v>66.8</v>
      </c>
      <c r="BG188" s="188">
        <f>VLOOKUP(A188,DEC2020_RESPONSERATE_COUNTY_TRA!$B$3:$BP$376,67, FALSE)</f>
        <v>66.8</v>
      </c>
      <c r="BH188" s="188">
        <f>VLOOKUP(A188,DEC2020_RESPONSERATE_COUNTY_TRA!$B$3:$BQ$376,68, FALSE)</f>
        <v>66.900000000000006</v>
      </c>
      <c r="BI188" s="188">
        <f>VLOOKUP(A188,DEC2020_RESPONSERATE_COUNTY_TRA!$B$3:$BR$376,69, FALSE)</f>
        <v>66.900000000000006</v>
      </c>
      <c r="BJ188" s="188">
        <f>VLOOKUP(A188,DEC2020_RESPONSERATE_COUNTY_TRA!$B$3:$BS$376,70, FALSE)</f>
        <v>66.900000000000006</v>
      </c>
      <c r="BK188" s="188">
        <f>VLOOKUP(A188,DEC2020_RESPONSERATE_COUNTY_TRA!$B$3:$BT$376,71, FALSE)</f>
        <v>66.900000000000006</v>
      </c>
      <c r="BL188" s="188">
        <f>VLOOKUP(A188,DEC2020_RESPONSERATE_COUNTY_TRA!$B$3:$BU$377,72, FALSE)</f>
        <v>66.900000000000006</v>
      </c>
      <c r="BM188" s="188">
        <f>VLOOKUP(A188,DEC2020_RESPONSERATE_COUNTY_TRA!$B$3:$BV$377,73, FALSE)</f>
        <v>66.900000000000006</v>
      </c>
      <c r="BN188" s="188">
        <f>VLOOKUP(A188,DEC2020_RESPONSERATE_COUNTY_TRA!$B$3:$BW$377,74, FALSE)</f>
        <v>66.900000000000006</v>
      </c>
      <c r="BO188" s="188">
        <f>VLOOKUP(A188,DEC2020_RESPONSERATE_COUNTY_TRA!$B$3:$BX$377,75, FALSE)</f>
        <v>66.900000000000006</v>
      </c>
      <c r="BP188" s="188">
        <f>VLOOKUP(A188,DEC2020_RESPONSERATE_COUNTY_TRA!$B$3:$BY$377,76, FALSE)</f>
        <v>66.900000000000006</v>
      </c>
      <c r="BQ188" s="188">
        <f>VLOOKUP(A188,DEC2020_RESPONSERATE_COUNTY_TRA!$B$3:$BZ$377,77, FALSE)</f>
        <v>66.900000000000006</v>
      </c>
      <c r="BR188" s="188">
        <f>VLOOKUP(A188,DEC2020_RESPONSERATE_COUNTY_TRA!$B$3:$CA$377,78, FALSE)</f>
        <v>66.900000000000006</v>
      </c>
      <c r="BS188" s="188">
        <f>VLOOKUP(A188,DEC2020_RESPONSERATE_COUNTY_TRA!$B$3:$CB$377,79, FALSE)</f>
        <v>66.900000000000006</v>
      </c>
      <c r="BT188" s="188">
        <f>VLOOKUP(A188,DEC2020_RESPONSERATE_COUNTY_TRA!$B$3:$CC$377,80, FALSE)</f>
        <v>66.900000000000006</v>
      </c>
      <c r="BU188" s="188">
        <f>VLOOKUP(A188,DEC2020_RESPONSERATE_COUNTY_TRA!$B$3:$CD$377,81, FALSE)</f>
        <v>66.900000000000006</v>
      </c>
      <c r="BV188" s="188">
        <f>VLOOKUP(A188,DEC2020_RESPONSERATE_COUNTY_TRA!$B$3:$CE$377,82, FALSE)</f>
        <v>67.099999999999994</v>
      </c>
      <c r="BW188" s="188">
        <f>VLOOKUP(A188,DEC2020_RESPONSERATE_COUNTY_TRA!$B$3:$CF$377,83, FALSE)</f>
        <v>67.099999999999994</v>
      </c>
      <c r="BX188" s="188">
        <f>VLOOKUP(A188,DEC2020_RESPONSERATE_COUNTY_TRA!$B$3:$CG$377,84, FALSE)</f>
        <v>67.099999999999994</v>
      </c>
      <c r="BY188" s="188">
        <f>VLOOKUP(A188,DEC2020_RESPONSERATE_COUNTY_TRA!$B$3:$CH$377,85, FALSE)</f>
        <v>67.3</v>
      </c>
      <c r="BZ188" s="188">
        <f>VLOOKUP(A188,DEC2020_RESPONSERATE_COUNTY_TRA!$B$3:$CI$377,85, FALSE)</f>
        <v>67.3</v>
      </c>
      <c r="CA188" s="188">
        <f>VLOOKUP(A188,DEC2020_RESPONSERATE_COUNTY_TRA!$B$3:$CJ$377,86, FALSE)</f>
        <v>67.400000000000006</v>
      </c>
      <c r="CB188" s="188">
        <f>VLOOKUP(A188,DEC2020_RESPONSERATE_COUNTY_TRA!$B$3:$CK$377,87, FALSE)</f>
        <v>67.400000000000006</v>
      </c>
      <c r="CC188" s="188">
        <f t="shared" si="6"/>
        <v>0</v>
      </c>
      <c r="CD188" s="41">
        <f t="shared" si="7"/>
        <v>5</v>
      </c>
    </row>
    <row r="189" spans="1:82" ht="28.8" x14ac:dyDescent="0.3">
      <c r="A189" s="16" t="s">
        <v>669</v>
      </c>
      <c r="B189" s="16">
        <v>30049001000</v>
      </c>
      <c r="C189" s="17" t="s">
        <v>1434</v>
      </c>
      <c r="D189" s="17">
        <v>59601</v>
      </c>
      <c r="E189" s="17"/>
      <c r="F189" s="95">
        <v>2126</v>
      </c>
      <c r="G189" s="103">
        <v>2.3448949682462139E-2</v>
      </c>
      <c r="H189" s="205">
        <v>3.5000000000000003E-2</v>
      </c>
      <c r="I189" s="193">
        <v>45</v>
      </c>
      <c r="J189" s="18">
        <v>0</v>
      </c>
      <c r="K189" s="18">
        <f t="shared" si="8"/>
        <v>100</v>
      </c>
      <c r="L189" s="19">
        <f>VLOOKUP(A189,DEC2020_RESPONSERATE_COUNTY_TRA!$B$3:$I$376, 8, FALSE)</f>
        <v>46.9</v>
      </c>
      <c r="M189" s="19">
        <f>VLOOKUP(A189,DEC2020_RESPONSERATE_COUNTY_TRA!$B$3:$J$376, 9, FALSE)</f>
        <v>50.1</v>
      </c>
      <c r="N189" s="19">
        <f>VLOOKUP(A189,DEC2020_RESPONSERATE_COUNTY_TRA!$B$3:$K$376, 10, FALSE)</f>
        <v>52.5</v>
      </c>
      <c r="O189" s="19">
        <f>VLOOKUP(A189,DEC2020_RESPONSERATE_COUNTY_TRA!$B$3:$L$376, 11, FALSE)</f>
        <v>56.3</v>
      </c>
      <c r="P189" s="19">
        <f>VLOOKUP(A189,DEC2020_RESPONSERATE_COUNTY_TRA!$B$3:$M$376, 12, FALSE)</f>
        <v>59.7</v>
      </c>
      <c r="Q189" s="19">
        <f>VLOOKUP(A189,DEC2020_RESPONSERATE_COUNTY_TRA!$B$3:$N$376, 13, FALSE)</f>
        <v>60.3</v>
      </c>
      <c r="R189" s="19">
        <f>VLOOKUP(A189,DEC2020_RESPONSERATE_COUNTY_TRA!$B$3:$O$376, 14, FALSE)</f>
        <v>60.9</v>
      </c>
      <c r="S189" s="19">
        <f>VLOOKUP(A189,DEC2020_RESPONSERATE_COUNTY_TRA!$B$3:$P$376, 15, FALSE)</f>
        <v>61.6</v>
      </c>
      <c r="T189" s="19">
        <f>VLOOKUP(A189,DEC2020_RESPONSERATE_COUNTY_TRA!$B$3:$Q$376, 16, FALSE)</f>
        <v>62.2</v>
      </c>
      <c r="U189" s="19">
        <f>VLOOKUP(A189,DEC2020_RESPONSERATE_COUNTY_TRA!$B$3:$R$376, 17, FALSE)</f>
        <v>62.8</v>
      </c>
      <c r="V189" s="19">
        <f>VLOOKUP(A189,DEC2020_RESPONSERATE_COUNTY_TRA!$B$3:$S$376, 18, FALSE)</f>
        <v>63</v>
      </c>
      <c r="W189" s="19">
        <f>VLOOKUP(A189,DEC2020_RESPONSERATE_COUNTY_TRA!$B$3:$T$376, 19, FALSE)</f>
        <v>63.6</v>
      </c>
      <c r="X189" s="19">
        <f>VLOOKUP(A189,DEC2020_RESPONSERATE_COUNTY_TRA!$B$3:$U$376, 20, FALSE)</f>
        <v>63.9</v>
      </c>
      <c r="Y189" s="19">
        <f>VLOOKUP(A189,DEC2020_RESPONSERATE_COUNTY_TRA!$B$3:$V$376, 21, FALSE)</f>
        <v>64.3</v>
      </c>
      <c r="Z189" s="19">
        <f>VLOOKUP(A189,DEC2020_RESPONSERATE_COUNTY_TRA!$B$3:$W$376, 22, FALSE)</f>
        <v>64.599999999999994</v>
      </c>
      <c r="AA189" s="19">
        <f>VLOOKUP(A189,DEC2020_RESPONSERATE_COUNTY_TRA!$B$3:$X$376, 23, FALSE)</f>
        <v>64.7</v>
      </c>
      <c r="AB189" s="19">
        <f>VLOOKUP(A189,DEC2020_RESPONSERATE_COUNTY_TRA!$B$3:$Y$376, 24, FALSE)</f>
        <v>65</v>
      </c>
      <c r="AC189" s="19">
        <f>VLOOKUP(A189,DEC2020_RESPONSERATE_COUNTY_TRA!$B$3:$Z$376, 25, FALSE)</f>
        <v>69.599999999999994</v>
      </c>
      <c r="AD189" s="19">
        <f>VLOOKUP(A189,DEC2020_RESPONSERATE_COUNTY_TRA!$B$3:$AC$376, 26, FALSE)</f>
        <v>69.7</v>
      </c>
      <c r="AE189" s="19">
        <f>VLOOKUP(A189,DEC2020_RESPONSERATE_COUNTY_TRA!$B$3:$AD$376, 27, FALSE)</f>
        <v>70</v>
      </c>
      <c r="AF189" s="19">
        <f>VLOOKUP(A189,DEC2020_RESPONSERATE_COUNTY_TRA!$B$3:$AE$376, 28, FALSE)</f>
        <v>70.599999999999994</v>
      </c>
      <c r="AG189" s="19">
        <f>VLOOKUP(A189,DEC2020_RESPONSERATE_COUNTY_TRA!$B$3:$AF$376, 29, FALSE)</f>
        <v>72.400000000000006</v>
      </c>
      <c r="AH189" s="19">
        <f>VLOOKUP(A189,DEC2020_RESPONSERATE_COUNTY_TRA!$B$3:$AG$376, 30, FALSE)</f>
        <v>72.900000000000006</v>
      </c>
      <c r="AI189" s="19">
        <f>VLOOKUP(A189,DEC2020_RESPONSERATE_COUNTY_TRA!$B$3:$AF$376, 31, FALSE)</f>
        <v>73.2</v>
      </c>
      <c r="AJ189" s="19">
        <f>VLOOKUP(A189,DEC2020_RESPONSERATE_COUNTY_TRA!$B$3:$AG$376, 32, FALSE)</f>
        <v>73.400000000000006</v>
      </c>
      <c r="AK189" s="19">
        <f>VLOOKUP(A189,DEC2020_RESPONSERATE_COUNTY_TRA!$B$3:$CP$376, 33, FALSE)</f>
        <v>73.8</v>
      </c>
      <c r="AL189" s="19">
        <f>VLOOKUP(A189,DEC2020_RESPONSERATE_COUNTY_TRA!$B$3:$AR$376,43, FALSE)</f>
        <v>76.5</v>
      </c>
      <c r="AM189" s="19">
        <f>VLOOKUP(A189,DEC2020_RESPONSERATE_COUNTY_TRA!$B$3:$AS$376,44, FALSE)</f>
        <v>76.599999999999994</v>
      </c>
      <c r="AN189" s="19">
        <f>VLOOKUP(A189,DEC2020_RESPONSERATE_COUNTY_TRA!$B$3:$AW$376,48, FALSE)</f>
        <v>76.8</v>
      </c>
      <c r="AO189" s="19">
        <f>VLOOKUP(A189,DEC2020_RESPONSERATE_COUNTY_TRA!$B$3:$AX$376,49, FALSE)</f>
        <v>76.8</v>
      </c>
      <c r="AP189" s="19">
        <f>VLOOKUP(A189,DEC2020_RESPONSERATE_COUNTY_TRA!$B$3:$AY$376,49, FALSE)</f>
        <v>76.8</v>
      </c>
      <c r="AQ189" s="19">
        <f>VLOOKUP(A189,DEC2020_RESPONSERATE_COUNTY_TRA!$B$3:$AZ$376,50, FALSE)</f>
        <v>76.900000000000006</v>
      </c>
      <c r="AR189" s="19">
        <f>VLOOKUP(A189,DEC2020_RESPONSERATE_COUNTY_TRA!$B$3:$BA$376,51, FALSE)</f>
        <v>77</v>
      </c>
      <c r="AS189" s="19">
        <f>VLOOKUP(A189,DEC2020_RESPONSERATE_COUNTY_TRA!$B$3:$BB$376,53, FALSE)</f>
        <v>77</v>
      </c>
      <c r="AT189" s="19">
        <f>VLOOKUP(A189,DEC2020_RESPONSERATE_COUNTY_TRA!$B$3:$BC$376,54, FALSE)</f>
        <v>77.099999999999994</v>
      </c>
      <c r="AU189" s="19">
        <f>VLOOKUP(A189,DEC2020_RESPONSERATE_COUNTY_TRA!$B$3:$BD$376,55, FALSE)</f>
        <v>77.2</v>
      </c>
      <c r="AV189" s="19">
        <f>VLOOKUP(A189,DEC2020_RESPONSERATE_COUNTY_TRA!$B$3:$BE$376,56, FALSE)</f>
        <v>77.2</v>
      </c>
      <c r="AW189" s="19">
        <f>VLOOKUP(A189,DEC2020_RESPONSERATE_COUNTY_TRA!$B$3:$BF$376,57, FALSE)</f>
        <v>77.400000000000006</v>
      </c>
      <c r="AX189" s="19">
        <f>VLOOKUP(A189,DEC2020_RESPONSERATE_COUNTY_TRA!$B$3:$BG$376,58, FALSE)</f>
        <v>77.400000000000006</v>
      </c>
      <c r="AY189" s="19">
        <f>VLOOKUP(A189,DEC2020_RESPONSERATE_COUNTY_TRA!$B$3:$BH$376,59, FALSE)</f>
        <v>77.400000000000006</v>
      </c>
      <c r="AZ189" s="19">
        <f>VLOOKUP(A189,DEC2020_RESPONSERATE_COUNTY_TRA!$B$3:$BI$376,60, FALSE)</f>
        <v>77.5</v>
      </c>
      <c r="BA189" s="19">
        <f>VLOOKUP(A189,DEC2020_RESPONSERATE_COUNTY_TRA!$B$3:$BJ$376,61, FALSE)</f>
        <v>77.5</v>
      </c>
      <c r="BB189" s="19">
        <f>VLOOKUP(A189,DEC2020_RESPONSERATE_COUNTY_TRA!$B$3:$BK$376,62, FALSE)</f>
        <v>77.5</v>
      </c>
      <c r="BC189" s="19">
        <f>VLOOKUP(A189,DEC2020_RESPONSERATE_COUNTY_TRA!$B$3:$BL$376,63, FALSE)</f>
        <v>77.599999999999994</v>
      </c>
      <c r="BD189" s="19">
        <f>VLOOKUP(A189,DEC2020_RESPONSERATE_COUNTY_TRA!$B$3:$BM$376,64, FALSE)</f>
        <v>77.599999999999994</v>
      </c>
      <c r="BE189" s="19">
        <f>VLOOKUP(A189,DEC2020_RESPONSERATE_COUNTY_TRA!$B$3:$BN$376,65, FALSE)</f>
        <v>77.599999999999994</v>
      </c>
      <c r="BF189" s="19">
        <f>VLOOKUP(A189,DEC2020_RESPONSERATE_COUNTY_TRA!$B$3:$BO$376,66, FALSE)</f>
        <v>77.599999999999994</v>
      </c>
      <c r="BG189" s="19">
        <f>VLOOKUP(A189,DEC2020_RESPONSERATE_COUNTY_TRA!$B$3:$BP$376,67, FALSE)</f>
        <v>77.7</v>
      </c>
      <c r="BH189" s="19">
        <f>VLOOKUP(A189,DEC2020_RESPONSERATE_COUNTY_TRA!$B$3:$BQ$376,68, FALSE)</f>
        <v>77.7</v>
      </c>
      <c r="BI189" s="19">
        <f>VLOOKUP(A189,DEC2020_RESPONSERATE_COUNTY_TRA!$B$3:$BR$376,69, FALSE)</f>
        <v>77.7</v>
      </c>
      <c r="BJ189" s="19">
        <f>VLOOKUP(A189,DEC2020_RESPONSERATE_COUNTY_TRA!$B$3:$BS$376,70, FALSE)</f>
        <v>77.7</v>
      </c>
      <c r="BK189" s="19">
        <f>VLOOKUP(A189,DEC2020_RESPONSERATE_COUNTY_TRA!$B$3:$BT$376,71, FALSE)</f>
        <v>77.8</v>
      </c>
      <c r="BL189" s="19">
        <f>VLOOKUP(A189,DEC2020_RESPONSERATE_COUNTY_TRA!$B$3:$BU$377,72, FALSE)</f>
        <v>77.8</v>
      </c>
      <c r="BM189" s="19">
        <f>VLOOKUP(A189,DEC2020_RESPONSERATE_COUNTY_TRA!$B$3:$BV$377,73, FALSE)</f>
        <v>77.8</v>
      </c>
      <c r="BN189" s="19">
        <f>VLOOKUP(A189,DEC2020_RESPONSERATE_COUNTY_TRA!$B$3:$BW$377,74, FALSE)</f>
        <v>77.900000000000006</v>
      </c>
      <c r="BO189" s="19">
        <f>VLOOKUP(A189,DEC2020_RESPONSERATE_COUNTY_TRA!$B$3:$BX$377,75, FALSE)</f>
        <v>77.900000000000006</v>
      </c>
      <c r="BP189" s="19">
        <f>VLOOKUP(A189,DEC2020_RESPONSERATE_COUNTY_TRA!$B$3:$BY$377,76, FALSE)</f>
        <v>77.900000000000006</v>
      </c>
      <c r="BQ189" s="19">
        <f>VLOOKUP(A189,DEC2020_RESPONSERATE_COUNTY_TRA!$B$3:$BZ$377,77, FALSE)</f>
        <v>77.900000000000006</v>
      </c>
      <c r="BR189" s="19">
        <f>VLOOKUP(A189,DEC2020_RESPONSERATE_COUNTY_TRA!$B$3:$CA$377,78, FALSE)</f>
        <v>77.900000000000006</v>
      </c>
      <c r="BS189" s="19">
        <f>VLOOKUP(A189,DEC2020_RESPONSERATE_COUNTY_TRA!$B$3:$CB$377,79, FALSE)</f>
        <v>77.900000000000006</v>
      </c>
      <c r="BT189" s="19">
        <f>VLOOKUP(A189,DEC2020_RESPONSERATE_COUNTY_TRA!$B$3:$CC$377,80, FALSE)</f>
        <v>77.900000000000006</v>
      </c>
      <c r="BU189" s="19">
        <f>VLOOKUP(A189,DEC2020_RESPONSERATE_COUNTY_TRA!$B$3:$CD$377,81, FALSE)</f>
        <v>78</v>
      </c>
      <c r="BV189" s="19">
        <f>VLOOKUP(A189,DEC2020_RESPONSERATE_COUNTY_TRA!$B$3:$CE$377,82, FALSE)</f>
        <v>78</v>
      </c>
      <c r="BW189" s="19">
        <f>VLOOKUP(A189,DEC2020_RESPONSERATE_COUNTY_TRA!$B$3:$CF$377,83, FALSE)</f>
        <v>78</v>
      </c>
      <c r="BX189" s="19">
        <f>VLOOKUP(A189,DEC2020_RESPONSERATE_COUNTY_TRA!$B$3:$CG$377,84, FALSE)</f>
        <v>78</v>
      </c>
      <c r="BY189" s="19">
        <f>VLOOKUP(A189,DEC2020_RESPONSERATE_COUNTY_TRA!$B$3:$CH$377,85, FALSE)</f>
        <v>78.2</v>
      </c>
      <c r="BZ189" s="19">
        <f>VLOOKUP(A189,DEC2020_RESPONSERATE_COUNTY_TRA!$B$3:$CI$377,85, FALSE)</f>
        <v>78.2</v>
      </c>
      <c r="CA189" s="19">
        <f>VLOOKUP(A189,DEC2020_RESPONSERATE_COUNTY_TRA!$B$3:$CJ$377,86, FALSE)</f>
        <v>78.3</v>
      </c>
      <c r="CB189" s="19">
        <f>VLOOKUP(A189,DEC2020_RESPONSERATE_COUNTY_TRA!$B$3:$CK$377,87, FALSE)</f>
        <v>78.3</v>
      </c>
      <c r="CC189" s="19">
        <f t="shared" si="6"/>
        <v>0</v>
      </c>
      <c r="CD189" s="41">
        <f t="shared" si="7"/>
        <v>6</v>
      </c>
    </row>
    <row r="190" spans="1:82" ht="28.8" x14ac:dyDescent="0.3">
      <c r="A190" s="5" t="s">
        <v>325</v>
      </c>
      <c r="B190" s="5">
        <v>30049001101</v>
      </c>
      <c r="C190" s="181" t="s">
        <v>1435</v>
      </c>
      <c r="D190" s="190" t="s">
        <v>1330</v>
      </c>
      <c r="F190" s="94" t="s">
        <v>1101</v>
      </c>
      <c r="G190" s="102" t="s">
        <v>1101</v>
      </c>
      <c r="J190" s="11">
        <v>2.5</v>
      </c>
      <c r="K190" s="11">
        <f t="shared" si="8"/>
        <v>97.5</v>
      </c>
      <c r="L190">
        <f>VLOOKUP(A190,DEC2020_RESPONSERATE_COUNTY_TRA!$B$3:$I$376, 8, FALSE)</f>
        <v>28.4</v>
      </c>
      <c r="M190">
        <f>VLOOKUP(A190,DEC2020_RESPONSERATE_COUNTY_TRA!$B$3:$J$376, 9, FALSE)</f>
        <v>29.9</v>
      </c>
      <c r="N190">
        <f>VLOOKUP(A190,DEC2020_RESPONSERATE_COUNTY_TRA!$B$3:$K$376, 10, FALSE)</f>
        <v>31.6</v>
      </c>
      <c r="O190">
        <f>VLOOKUP(A190,DEC2020_RESPONSERATE_COUNTY_TRA!$B$3:$L$376, 11, FALSE)</f>
        <v>34.200000000000003</v>
      </c>
      <c r="P190">
        <f>VLOOKUP(A190,DEC2020_RESPONSERATE_COUNTY_TRA!$B$3:$M$376, 12, FALSE)</f>
        <v>38.6</v>
      </c>
      <c r="Q190" s="61">
        <f>VLOOKUP(A190,DEC2020_RESPONSERATE_COUNTY_TRA!$B$3:$N$376, 13, FALSE)</f>
        <v>39.299999999999997</v>
      </c>
      <c r="R190">
        <f>VLOOKUP(A190,DEC2020_RESPONSERATE_COUNTY_TRA!$B$3:$O$376, 14, FALSE)</f>
        <v>40</v>
      </c>
      <c r="S190">
        <f>VLOOKUP(A190,DEC2020_RESPONSERATE_COUNTY_TRA!$B$3:$P$376, 15, FALSE)</f>
        <v>40.700000000000003</v>
      </c>
      <c r="T190">
        <f>VLOOKUP(A190,DEC2020_RESPONSERATE_COUNTY_TRA!$B$3:$Q$376, 16, FALSE)</f>
        <v>41.2</v>
      </c>
      <c r="U190" s="61">
        <f>VLOOKUP(A190,DEC2020_RESPONSERATE_COUNTY_TRA!$B$3:$R$376, 17, FALSE)</f>
        <v>42.6</v>
      </c>
      <c r="V190" s="61">
        <f>VLOOKUP(A190,DEC2020_RESPONSERATE_COUNTY_TRA!$B$3:$S$376, 18, FALSE)</f>
        <v>42.7</v>
      </c>
      <c r="W190" s="61">
        <f>VLOOKUP(A190,DEC2020_RESPONSERATE_COUNTY_TRA!$B$3:$T$376, 19, FALSE)</f>
        <v>43.1</v>
      </c>
      <c r="X190" s="61">
        <f>VLOOKUP(A190,DEC2020_RESPONSERATE_COUNTY_TRA!$B$3:$U$376, 20, FALSE)</f>
        <v>43.5</v>
      </c>
      <c r="Y190" s="61">
        <f>VLOOKUP(A190,DEC2020_RESPONSERATE_COUNTY_TRA!$B$3:$V$376, 21, FALSE)</f>
        <v>44.1</v>
      </c>
      <c r="Z190" s="61">
        <f>VLOOKUP(A190,DEC2020_RESPONSERATE_COUNTY_TRA!$B$3:$W$376, 22, FALSE)</f>
        <v>44.9</v>
      </c>
      <c r="AA190" s="61">
        <f>VLOOKUP(A190,DEC2020_RESPONSERATE_COUNTY_TRA!$B$3:$X$376, 23, FALSE)</f>
        <v>45.1</v>
      </c>
      <c r="AB190" s="61">
        <f>VLOOKUP(A190,DEC2020_RESPONSERATE_COUNTY_TRA!$B$3:$Y$376, 24, FALSE)</f>
        <v>45.3</v>
      </c>
      <c r="AC190" s="61">
        <f>VLOOKUP(A190,DEC2020_RESPONSERATE_COUNTY_TRA!$B$3:$Z$376, 25, FALSE)</f>
        <v>48.2</v>
      </c>
      <c r="AD190" s="61">
        <f>VLOOKUP(A190,DEC2020_RESPONSERATE_COUNTY_TRA!$B$3:$AC$376, 26, FALSE)</f>
        <v>48.3</v>
      </c>
      <c r="AE190" s="188">
        <f>VLOOKUP(A190,DEC2020_RESPONSERATE_COUNTY_TRA!$B$3:$AD$376, 27, FALSE)</f>
        <v>48.5</v>
      </c>
      <c r="AF190" s="188">
        <f>VLOOKUP(A190,DEC2020_RESPONSERATE_COUNTY_TRA!$B$3:$AE$376, 28, FALSE)</f>
        <v>51.5</v>
      </c>
      <c r="AG190" s="188">
        <f>VLOOKUP(A190,DEC2020_RESPONSERATE_COUNTY_TRA!$B$3:$AF$376, 29, FALSE)</f>
        <v>53.4</v>
      </c>
      <c r="AH190" s="188">
        <f>VLOOKUP(A190,DEC2020_RESPONSERATE_COUNTY_TRA!$B$3:$AG$376, 30, FALSE)</f>
        <v>54.1</v>
      </c>
      <c r="AI190" s="188">
        <f>VLOOKUP(A190,DEC2020_RESPONSERATE_COUNTY_TRA!$B$3:$AF$376, 31, FALSE)</f>
        <v>54.2</v>
      </c>
      <c r="AJ190" s="188">
        <f>VLOOKUP(A190,DEC2020_RESPONSERATE_COUNTY_TRA!$B$3:$AG$376, 32, FALSE)</f>
        <v>54.9</v>
      </c>
      <c r="AK190" s="188">
        <f>VLOOKUP(A190,DEC2020_RESPONSERATE_COUNTY_TRA!$B$3:$CP$376, 33, FALSE)</f>
        <v>55.3</v>
      </c>
      <c r="AL190" s="188">
        <f>VLOOKUP(A190,DEC2020_RESPONSERATE_COUNTY_TRA!$B$3:$AR$376,43, FALSE)</f>
        <v>57.3</v>
      </c>
      <c r="AM190" s="188">
        <f>VLOOKUP(A190,DEC2020_RESPONSERATE_COUNTY_TRA!$B$3:$AS$376,44, FALSE)</f>
        <v>57.4</v>
      </c>
      <c r="AN190" s="188">
        <f>VLOOKUP(A190,DEC2020_RESPONSERATE_COUNTY_TRA!$B$3:$AW$376,48, FALSE)</f>
        <v>57.7</v>
      </c>
      <c r="AO190" s="188">
        <f>VLOOKUP(A190,DEC2020_RESPONSERATE_COUNTY_TRA!$B$3:$AX$376,49, FALSE)</f>
        <v>57.8</v>
      </c>
      <c r="AP190" s="188">
        <f>VLOOKUP(A190,DEC2020_RESPONSERATE_COUNTY_TRA!$B$3:$AY$376,49, FALSE)</f>
        <v>57.8</v>
      </c>
      <c r="AQ190" s="188">
        <f>VLOOKUP(A190,DEC2020_RESPONSERATE_COUNTY_TRA!$B$3:$AZ$376,50, FALSE)</f>
        <v>57.9</v>
      </c>
      <c r="AR190" s="188">
        <f>VLOOKUP(A190,DEC2020_RESPONSERATE_COUNTY_TRA!$B$3:$BA$376,51, FALSE)</f>
        <v>57.9</v>
      </c>
      <c r="AS190" s="188">
        <f>VLOOKUP(A190,DEC2020_RESPONSERATE_COUNTY_TRA!$B$3:$BB$376,53, FALSE)</f>
        <v>58</v>
      </c>
      <c r="AT190" s="188">
        <f>VLOOKUP(A190,DEC2020_RESPONSERATE_COUNTY_TRA!$B$3:$BC$376,54, FALSE)</f>
        <v>58.1</v>
      </c>
      <c r="AU190" s="188">
        <f>VLOOKUP(A190,DEC2020_RESPONSERATE_COUNTY_TRA!$B$3:$BD$376,55, FALSE)</f>
        <v>58.1</v>
      </c>
      <c r="AV190" s="188">
        <f>VLOOKUP(A190,DEC2020_RESPONSERATE_COUNTY_TRA!$B$3:$BE$376,56, FALSE)</f>
        <v>58.1</v>
      </c>
      <c r="AW190" s="188">
        <f>VLOOKUP(A190,DEC2020_RESPONSERATE_COUNTY_TRA!$B$3:$BF$376,57, FALSE)</f>
        <v>58.1</v>
      </c>
      <c r="AX190" s="188">
        <f>VLOOKUP(A190,DEC2020_RESPONSERATE_COUNTY_TRA!$B$3:$BG$376,58, FALSE)</f>
        <v>59.5</v>
      </c>
      <c r="AY190" s="188">
        <f>VLOOKUP(A190,DEC2020_RESPONSERATE_COUNTY_TRA!$B$3:$BH$376,59, FALSE)</f>
        <v>59.5</v>
      </c>
      <c r="AZ190" s="188">
        <f>VLOOKUP(A190,DEC2020_RESPONSERATE_COUNTY_TRA!$B$3:$BI$376,60, FALSE)</f>
        <v>59.6</v>
      </c>
      <c r="BA190" s="188">
        <f>VLOOKUP(A190,DEC2020_RESPONSERATE_COUNTY_TRA!$B$3:$BJ$376,61, FALSE)</f>
        <v>59.6</v>
      </c>
      <c r="BB190" s="188">
        <f>VLOOKUP(A190,DEC2020_RESPONSERATE_COUNTY_TRA!$B$3:$BK$376,62, FALSE)</f>
        <v>59.6</v>
      </c>
      <c r="BC190" s="188">
        <f>VLOOKUP(A190,DEC2020_RESPONSERATE_COUNTY_TRA!$B$3:$BL$376,63, FALSE)</f>
        <v>59.6</v>
      </c>
      <c r="BD190" s="188">
        <f>VLOOKUP(A190,DEC2020_RESPONSERATE_COUNTY_TRA!$B$3:$BM$376,64, FALSE)</f>
        <v>59.6</v>
      </c>
      <c r="BE190" s="188">
        <f>VLOOKUP(A190,DEC2020_RESPONSERATE_COUNTY_TRA!$B$3:$BN$376,65, FALSE)</f>
        <v>59.6</v>
      </c>
      <c r="BF190" s="188">
        <f>VLOOKUP(A190,DEC2020_RESPONSERATE_COUNTY_TRA!$B$3:$BO$376,66, FALSE)</f>
        <v>59.7</v>
      </c>
      <c r="BG190" s="188">
        <f>VLOOKUP(A190,DEC2020_RESPONSERATE_COUNTY_TRA!$B$3:$BP$376,67, FALSE)</f>
        <v>59.7</v>
      </c>
      <c r="BH190" s="188">
        <f>VLOOKUP(A190,DEC2020_RESPONSERATE_COUNTY_TRA!$B$3:$BQ$376,68, FALSE)</f>
        <v>59.7</v>
      </c>
      <c r="BI190" s="188">
        <f>VLOOKUP(A190,DEC2020_RESPONSERATE_COUNTY_TRA!$B$3:$BR$376,69, FALSE)</f>
        <v>59.7</v>
      </c>
      <c r="BJ190" s="188">
        <f>VLOOKUP(A190,DEC2020_RESPONSERATE_COUNTY_TRA!$B$3:$BS$376,70, FALSE)</f>
        <v>59.8</v>
      </c>
      <c r="BK190" s="188">
        <f>VLOOKUP(A190,DEC2020_RESPONSERATE_COUNTY_TRA!$B$3:$BT$376,71, FALSE)</f>
        <v>59.8</v>
      </c>
      <c r="BL190" s="188">
        <f>VLOOKUP(A190,DEC2020_RESPONSERATE_COUNTY_TRA!$B$3:$BU$377,72, FALSE)</f>
        <v>59.9</v>
      </c>
      <c r="BM190" s="188">
        <f>VLOOKUP(A190,DEC2020_RESPONSERATE_COUNTY_TRA!$B$3:$BV$377,73, FALSE)</f>
        <v>59.9</v>
      </c>
      <c r="BN190" s="188">
        <f>VLOOKUP(A190,DEC2020_RESPONSERATE_COUNTY_TRA!$B$3:$BW$377,74, FALSE)</f>
        <v>59.9</v>
      </c>
      <c r="BO190" s="188">
        <f>VLOOKUP(A190,DEC2020_RESPONSERATE_COUNTY_TRA!$B$3:$BX$377,75, FALSE)</f>
        <v>60</v>
      </c>
      <c r="BP190" s="188">
        <f>VLOOKUP(A190,DEC2020_RESPONSERATE_COUNTY_TRA!$B$3:$BY$377,76, FALSE)</f>
        <v>60</v>
      </c>
      <c r="BQ190" s="188">
        <f>VLOOKUP(A190,DEC2020_RESPONSERATE_COUNTY_TRA!$B$3:$BZ$377,77, FALSE)</f>
        <v>60</v>
      </c>
      <c r="BR190" s="188">
        <f>VLOOKUP(A190,DEC2020_RESPONSERATE_COUNTY_TRA!$B$3:$CA$377,78, FALSE)</f>
        <v>60</v>
      </c>
      <c r="BS190" s="188">
        <f>VLOOKUP(A190,DEC2020_RESPONSERATE_COUNTY_TRA!$B$3:$CB$377,79, FALSE)</f>
        <v>60</v>
      </c>
      <c r="BT190" s="188">
        <f>VLOOKUP(A190,DEC2020_RESPONSERATE_COUNTY_TRA!$B$3:$CC$377,80, FALSE)</f>
        <v>60</v>
      </c>
      <c r="BU190" s="188">
        <f>VLOOKUP(A190,DEC2020_RESPONSERATE_COUNTY_TRA!$B$3:$CD$377,81, FALSE)</f>
        <v>60</v>
      </c>
      <c r="BV190" s="188">
        <f>VLOOKUP(A190,DEC2020_RESPONSERATE_COUNTY_TRA!$B$3:$CE$377,82, FALSE)</f>
        <v>60.2</v>
      </c>
      <c r="BW190" s="188">
        <f>VLOOKUP(A190,DEC2020_RESPONSERATE_COUNTY_TRA!$B$3:$CF$377,83, FALSE)</f>
        <v>60.3</v>
      </c>
      <c r="BX190" s="188">
        <f>VLOOKUP(A190,DEC2020_RESPONSERATE_COUNTY_TRA!$B$3:$CG$377,84, FALSE)</f>
        <v>60.3</v>
      </c>
      <c r="BY190" s="188">
        <f>VLOOKUP(A190,DEC2020_RESPONSERATE_COUNTY_TRA!$B$3:$CH$377,85, FALSE)</f>
        <v>60.4</v>
      </c>
      <c r="BZ190" s="188">
        <f>VLOOKUP(A190,DEC2020_RESPONSERATE_COUNTY_TRA!$B$3:$CI$377,85, FALSE)</f>
        <v>60.4</v>
      </c>
      <c r="CA190" s="188">
        <f>VLOOKUP(A190,DEC2020_RESPONSERATE_COUNTY_TRA!$B$3:$CJ$377,86, FALSE)</f>
        <v>60.5</v>
      </c>
      <c r="CB190" s="188">
        <f>VLOOKUP(A190,DEC2020_RESPONSERATE_COUNTY_TRA!$B$3:$CK$377,87, FALSE)</f>
        <v>60.6</v>
      </c>
      <c r="CC190" s="188">
        <f t="shared" si="6"/>
        <v>0</v>
      </c>
      <c r="CD190" s="41">
        <f t="shared" si="7"/>
        <v>5</v>
      </c>
    </row>
    <row r="191" spans="1:82" ht="28.8" x14ac:dyDescent="0.3">
      <c r="A191" s="16" t="s">
        <v>671</v>
      </c>
      <c r="B191" s="16">
        <v>30049001102</v>
      </c>
      <c r="C191" s="17" t="s">
        <v>1436</v>
      </c>
      <c r="D191" s="17">
        <v>59601</v>
      </c>
      <c r="E191" s="17"/>
      <c r="F191" s="95" t="s">
        <v>1101</v>
      </c>
      <c r="G191" s="103" t="s">
        <v>1101</v>
      </c>
      <c r="H191" s="205"/>
      <c r="I191" s="193"/>
      <c r="J191" s="18">
        <v>2.5</v>
      </c>
      <c r="K191" s="18">
        <f t="shared" si="8"/>
        <v>97.5</v>
      </c>
      <c r="L191" s="19">
        <f>VLOOKUP(A191,DEC2020_RESPONSERATE_COUNTY_TRA!$B$3:$I$376, 8, FALSE)</f>
        <v>47.2</v>
      </c>
      <c r="M191" s="19">
        <f>VLOOKUP(A191,DEC2020_RESPONSERATE_COUNTY_TRA!$B$3:$J$376, 9, FALSE)</f>
        <v>48.7</v>
      </c>
      <c r="N191" s="19">
        <f>VLOOKUP(A191,DEC2020_RESPONSERATE_COUNTY_TRA!$B$3:$K$376, 10, FALSE)</f>
        <v>51.5</v>
      </c>
      <c r="O191" s="19">
        <f>VLOOKUP(A191,DEC2020_RESPONSERATE_COUNTY_TRA!$B$3:$L$376, 11, FALSE)</f>
        <v>55.2</v>
      </c>
      <c r="P191" s="19">
        <f>VLOOKUP(A191,DEC2020_RESPONSERATE_COUNTY_TRA!$B$3:$M$376, 12, FALSE)</f>
        <v>61.8</v>
      </c>
      <c r="Q191" s="19">
        <f>VLOOKUP(A191,DEC2020_RESPONSERATE_COUNTY_TRA!$B$3:$N$376, 13, FALSE)</f>
        <v>62.5</v>
      </c>
      <c r="R191" s="19">
        <f>VLOOKUP(A191,DEC2020_RESPONSERATE_COUNTY_TRA!$B$3:$O$376, 14, FALSE)</f>
        <v>63.4</v>
      </c>
      <c r="S191" s="19">
        <f>VLOOKUP(A191,DEC2020_RESPONSERATE_COUNTY_TRA!$B$3:$P$376, 15, FALSE)</f>
        <v>64</v>
      </c>
      <c r="T191" s="19">
        <f>VLOOKUP(A191,DEC2020_RESPONSERATE_COUNTY_TRA!$B$3:$Q$376, 16, FALSE)</f>
        <v>64.3</v>
      </c>
      <c r="U191" s="19">
        <f>VLOOKUP(A191,DEC2020_RESPONSERATE_COUNTY_TRA!$B$3:$R$376, 17, FALSE)</f>
        <v>65.7</v>
      </c>
      <c r="V191" s="19">
        <f>VLOOKUP(A191,DEC2020_RESPONSERATE_COUNTY_TRA!$B$3:$S$376, 18, FALSE)</f>
        <v>66.099999999999994</v>
      </c>
      <c r="W191" s="19">
        <f>VLOOKUP(A191,DEC2020_RESPONSERATE_COUNTY_TRA!$B$3:$T$376, 19, FALSE)</f>
        <v>66.5</v>
      </c>
      <c r="X191" s="19">
        <f>VLOOKUP(A191,DEC2020_RESPONSERATE_COUNTY_TRA!$B$3:$U$376, 20, FALSE)</f>
        <v>66.8</v>
      </c>
      <c r="Y191" s="19">
        <f>VLOOKUP(A191,DEC2020_RESPONSERATE_COUNTY_TRA!$B$3:$V$376, 21, FALSE)</f>
        <v>67.2</v>
      </c>
      <c r="Z191" s="19">
        <f>VLOOKUP(A191,DEC2020_RESPONSERATE_COUNTY_TRA!$B$3:$W$376, 22, FALSE)</f>
        <v>67.900000000000006</v>
      </c>
      <c r="AA191" s="19">
        <f>VLOOKUP(A191,DEC2020_RESPONSERATE_COUNTY_TRA!$B$3:$X$376, 23, FALSE)</f>
        <v>68</v>
      </c>
      <c r="AB191" s="19">
        <f>VLOOKUP(A191,DEC2020_RESPONSERATE_COUNTY_TRA!$B$3:$Y$376, 24, FALSE)</f>
        <v>68.400000000000006</v>
      </c>
      <c r="AC191" s="19">
        <f>VLOOKUP(A191,DEC2020_RESPONSERATE_COUNTY_TRA!$B$3:$Z$376, 25, FALSE)</f>
        <v>70.8</v>
      </c>
      <c r="AD191" s="19">
        <f>VLOOKUP(A191,DEC2020_RESPONSERATE_COUNTY_TRA!$B$3:$AC$376, 26, FALSE)</f>
        <v>71</v>
      </c>
      <c r="AE191" s="19">
        <f>VLOOKUP(A191,DEC2020_RESPONSERATE_COUNTY_TRA!$B$3:$AD$376, 27, FALSE)</f>
        <v>71.2</v>
      </c>
      <c r="AF191" s="19">
        <f>VLOOKUP(A191,DEC2020_RESPONSERATE_COUNTY_TRA!$B$3:$AE$376, 28, FALSE)</f>
        <v>73.599999999999994</v>
      </c>
      <c r="AG191" s="19">
        <f>VLOOKUP(A191,DEC2020_RESPONSERATE_COUNTY_TRA!$B$3:$AF$376, 29, FALSE)</f>
        <v>75.8</v>
      </c>
      <c r="AH191" s="19">
        <f>VLOOKUP(A191,DEC2020_RESPONSERATE_COUNTY_TRA!$B$3:$AG$376, 30, FALSE)</f>
        <v>75.900000000000006</v>
      </c>
      <c r="AI191" s="19">
        <f>VLOOKUP(A191,DEC2020_RESPONSERATE_COUNTY_TRA!$B$3:$AF$376, 31, FALSE)</f>
        <v>76.5</v>
      </c>
      <c r="AJ191" s="19">
        <f>VLOOKUP(A191,DEC2020_RESPONSERATE_COUNTY_TRA!$B$3:$AG$376, 32, FALSE)</f>
        <v>77.099999999999994</v>
      </c>
      <c r="AK191" s="19">
        <f>VLOOKUP(A191,DEC2020_RESPONSERATE_COUNTY_TRA!$B$3:$CP$376, 33, FALSE)</f>
        <v>77.3</v>
      </c>
      <c r="AL191" s="19">
        <f>VLOOKUP(A191,DEC2020_RESPONSERATE_COUNTY_TRA!$B$3:$AR$376,43, FALSE)</f>
        <v>79.5</v>
      </c>
      <c r="AM191" s="19">
        <f>VLOOKUP(A191,DEC2020_RESPONSERATE_COUNTY_TRA!$B$3:$AS$376,44, FALSE)</f>
        <v>79.5</v>
      </c>
      <c r="AN191" s="19">
        <f>VLOOKUP(A191,DEC2020_RESPONSERATE_COUNTY_TRA!$B$3:$AW$376,48, FALSE)</f>
        <v>80.099999999999994</v>
      </c>
      <c r="AO191" s="19">
        <f>VLOOKUP(A191,DEC2020_RESPONSERATE_COUNTY_TRA!$B$3:$AX$376,49, FALSE)</f>
        <v>80.099999999999994</v>
      </c>
      <c r="AP191" s="19">
        <f>VLOOKUP(A191,DEC2020_RESPONSERATE_COUNTY_TRA!$B$3:$AY$376,49, FALSE)</f>
        <v>80.099999999999994</v>
      </c>
      <c r="AQ191" s="19">
        <f>VLOOKUP(A191,DEC2020_RESPONSERATE_COUNTY_TRA!$B$3:$AZ$376,50, FALSE)</f>
        <v>80.099999999999994</v>
      </c>
      <c r="AR191" s="19">
        <f>VLOOKUP(A191,DEC2020_RESPONSERATE_COUNTY_TRA!$B$3:$BA$376,51, FALSE)</f>
        <v>80.099999999999994</v>
      </c>
      <c r="AS191" s="19">
        <f>VLOOKUP(A191,DEC2020_RESPONSERATE_COUNTY_TRA!$B$3:$BB$376,53, FALSE)</f>
        <v>80.3</v>
      </c>
      <c r="AT191" s="19">
        <f>VLOOKUP(A191,DEC2020_RESPONSERATE_COUNTY_TRA!$B$3:$BC$376,54, FALSE)</f>
        <v>80.400000000000006</v>
      </c>
      <c r="AU191" s="19">
        <f>VLOOKUP(A191,DEC2020_RESPONSERATE_COUNTY_TRA!$B$3:$BD$376,55, FALSE)</f>
        <v>80.400000000000006</v>
      </c>
      <c r="AV191" s="19">
        <f>VLOOKUP(A191,DEC2020_RESPONSERATE_COUNTY_TRA!$B$3:$BE$376,56, FALSE)</f>
        <v>80.400000000000006</v>
      </c>
      <c r="AW191" s="19">
        <f>VLOOKUP(A191,DEC2020_RESPONSERATE_COUNTY_TRA!$B$3:$BF$376,57, FALSE)</f>
        <v>80.5</v>
      </c>
      <c r="AX191" s="19">
        <f>VLOOKUP(A191,DEC2020_RESPONSERATE_COUNTY_TRA!$B$3:$BG$376,58, FALSE)</f>
        <v>80.7</v>
      </c>
      <c r="AY191" s="19">
        <f>VLOOKUP(A191,DEC2020_RESPONSERATE_COUNTY_TRA!$B$3:$BH$376,59, FALSE)</f>
        <v>80.8</v>
      </c>
      <c r="AZ191" s="19">
        <f>VLOOKUP(A191,DEC2020_RESPONSERATE_COUNTY_TRA!$B$3:$BI$376,60, FALSE)</f>
        <v>80.900000000000006</v>
      </c>
      <c r="BA191" s="19">
        <f>VLOOKUP(A191,DEC2020_RESPONSERATE_COUNTY_TRA!$B$3:$BJ$376,61, FALSE)</f>
        <v>81</v>
      </c>
      <c r="BB191" s="19">
        <f>VLOOKUP(A191,DEC2020_RESPONSERATE_COUNTY_TRA!$B$3:$BK$376,62, FALSE)</f>
        <v>81</v>
      </c>
      <c r="BC191" s="19">
        <f>VLOOKUP(A191,DEC2020_RESPONSERATE_COUNTY_TRA!$B$3:$BL$376,63, FALSE)</f>
        <v>81</v>
      </c>
      <c r="BD191" s="19">
        <f>VLOOKUP(A191,DEC2020_RESPONSERATE_COUNTY_TRA!$B$3:$BM$376,64, FALSE)</f>
        <v>81</v>
      </c>
      <c r="BE191" s="19">
        <f>VLOOKUP(A191,DEC2020_RESPONSERATE_COUNTY_TRA!$B$3:$BN$376,65, FALSE)</f>
        <v>81.099999999999994</v>
      </c>
      <c r="BF191" s="19">
        <f>VLOOKUP(A191,DEC2020_RESPONSERATE_COUNTY_TRA!$B$3:$BO$376,66, FALSE)</f>
        <v>81.099999999999994</v>
      </c>
      <c r="BG191" s="19">
        <f>VLOOKUP(A191,DEC2020_RESPONSERATE_COUNTY_TRA!$B$3:$BP$376,67, FALSE)</f>
        <v>81.099999999999994</v>
      </c>
      <c r="BH191" s="19">
        <f>VLOOKUP(A191,DEC2020_RESPONSERATE_COUNTY_TRA!$B$3:$BQ$376,68, FALSE)</f>
        <v>81.099999999999994</v>
      </c>
      <c r="BI191" s="19">
        <f>VLOOKUP(A191,DEC2020_RESPONSERATE_COUNTY_TRA!$B$3:$BR$376,69, FALSE)</f>
        <v>81.099999999999994</v>
      </c>
      <c r="BJ191" s="19">
        <f>VLOOKUP(A191,DEC2020_RESPONSERATE_COUNTY_TRA!$B$3:$BS$376,70, FALSE)</f>
        <v>81.099999999999994</v>
      </c>
      <c r="BK191" s="19">
        <f>VLOOKUP(A191,DEC2020_RESPONSERATE_COUNTY_TRA!$B$3:$BT$376,71, FALSE)</f>
        <v>81.099999999999994</v>
      </c>
      <c r="BL191" s="19">
        <f>VLOOKUP(A191,DEC2020_RESPONSERATE_COUNTY_TRA!$B$3:$BU$377,72, FALSE)</f>
        <v>81.099999999999994</v>
      </c>
      <c r="BM191" s="19">
        <f>VLOOKUP(A191,DEC2020_RESPONSERATE_COUNTY_TRA!$B$3:$BV$377,73, FALSE)</f>
        <v>81.099999999999994</v>
      </c>
      <c r="BN191" s="19">
        <f>VLOOKUP(A191,DEC2020_RESPONSERATE_COUNTY_TRA!$B$3:$BW$377,74, FALSE)</f>
        <v>81.2</v>
      </c>
      <c r="BO191" s="19">
        <f>VLOOKUP(A191,DEC2020_RESPONSERATE_COUNTY_TRA!$B$3:$BX$377,75, FALSE)</f>
        <v>81.2</v>
      </c>
      <c r="BP191" s="19">
        <f>VLOOKUP(A191,DEC2020_RESPONSERATE_COUNTY_TRA!$B$3:$BY$377,76, FALSE)</f>
        <v>81.2</v>
      </c>
      <c r="BQ191" s="19">
        <f>VLOOKUP(A191,DEC2020_RESPONSERATE_COUNTY_TRA!$B$3:$BZ$377,77, FALSE)</f>
        <v>81.2</v>
      </c>
      <c r="BR191" s="19">
        <f>VLOOKUP(A191,DEC2020_RESPONSERATE_COUNTY_TRA!$B$3:$CA$377,78, FALSE)</f>
        <v>81.2</v>
      </c>
      <c r="BS191" s="19">
        <f>VLOOKUP(A191,DEC2020_RESPONSERATE_COUNTY_TRA!$B$3:$CB$377,79, FALSE)</f>
        <v>81.2</v>
      </c>
      <c r="BT191" s="19">
        <f>VLOOKUP(A191,DEC2020_RESPONSERATE_COUNTY_TRA!$B$3:$CC$377,80, FALSE)</f>
        <v>81.2</v>
      </c>
      <c r="BU191" s="19">
        <f>VLOOKUP(A191,DEC2020_RESPONSERATE_COUNTY_TRA!$B$3:$CD$377,81, FALSE)</f>
        <v>81.2</v>
      </c>
      <c r="BV191" s="19">
        <f>VLOOKUP(A191,DEC2020_RESPONSERATE_COUNTY_TRA!$B$3:$CE$377,82, FALSE)</f>
        <v>81.2</v>
      </c>
      <c r="BW191" s="19">
        <f>VLOOKUP(A191,DEC2020_RESPONSERATE_COUNTY_TRA!$B$3:$CF$377,83, FALSE)</f>
        <v>81.2</v>
      </c>
      <c r="BX191" s="19">
        <f>VLOOKUP(A191,DEC2020_RESPONSERATE_COUNTY_TRA!$B$3:$CG$377,84, FALSE)</f>
        <v>81.2</v>
      </c>
      <c r="BY191" s="19">
        <f>VLOOKUP(A191,DEC2020_RESPONSERATE_COUNTY_TRA!$B$3:$CH$377,85, FALSE)</f>
        <v>81.2</v>
      </c>
      <c r="BZ191" s="19">
        <f>VLOOKUP(A191,DEC2020_RESPONSERATE_COUNTY_TRA!$B$3:$CI$377,85, FALSE)</f>
        <v>81.2</v>
      </c>
      <c r="CA191" s="19">
        <f>VLOOKUP(A191,DEC2020_RESPONSERATE_COUNTY_TRA!$B$3:$CJ$377,86, FALSE)</f>
        <v>81.2</v>
      </c>
      <c r="CB191" s="19">
        <f>VLOOKUP(A191,DEC2020_RESPONSERATE_COUNTY_TRA!$B$3:$CK$377,87, FALSE)</f>
        <v>81.2</v>
      </c>
      <c r="CC191" s="19">
        <f t="shared" si="6"/>
        <v>0</v>
      </c>
      <c r="CD191" s="41">
        <f t="shared" si="7"/>
        <v>6</v>
      </c>
    </row>
    <row r="192" spans="1:82" ht="28.8" x14ac:dyDescent="0.3">
      <c r="A192" s="5" t="s">
        <v>425</v>
      </c>
      <c r="B192" s="5">
        <v>30049001201</v>
      </c>
      <c r="C192" s="181" t="s">
        <v>1437</v>
      </c>
      <c r="D192" s="190" t="s">
        <v>1328</v>
      </c>
      <c r="F192" s="94">
        <v>2588</v>
      </c>
      <c r="G192" s="102">
        <v>1.3862869988759834E-2</v>
      </c>
      <c r="H192" s="204">
        <v>3.4747798238590873E-2</v>
      </c>
      <c r="I192" s="192">
        <v>35.1</v>
      </c>
      <c r="J192" s="11">
        <v>0.9</v>
      </c>
      <c r="K192" s="11">
        <f t="shared" si="8"/>
        <v>99.1</v>
      </c>
      <c r="L192">
        <f>VLOOKUP(A192,DEC2020_RESPONSERATE_COUNTY_TRA!$B$3:$I$376, 8, FALSE)</f>
        <v>30.6</v>
      </c>
      <c r="M192">
        <f>VLOOKUP(A192,DEC2020_RESPONSERATE_COUNTY_TRA!$B$3:$J$376, 9, FALSE)</f>
        <v>32.1</v>
      </c>
      <c r="N192">
        <f>VLOOKUP(A192,DEC2020_RESPONSERATE_COUNTY_TRA!$B$3:$K$376, 10, FALSE)</f>
        <v>34</v>
      </c>
      <c r="O192">
        <f>VLOOKUP(A192,DEC2020_RESPONSERATE_COUNTY_TRA!$B$3:$L$376, 11, FALSE)</f>
        <v>36.5</v>
      </c>
      <c r="P192">
        <f>VLOOKUP(A192,DEC2020_RESPONSERATE_COUNTY_TRA!$B$3:$M$376, 12, FALSE)</f>
        <v>42.3</v>
      </c>
      <c r="Q192" s="61">
        <f>VLOOKUP(A192,DEC2020_RESPONSERATE_COUNTY_TRA!$B$3:$N$376, 13, FALSE)</f>
        <v>43.1</v>
      </c>
      <c r="R192">
        <f>VLOOKUP(A192,DEC2020_RESPONSERATE_COUNTY_TRA!$B$3:$O$376, 14, FALSE)</f>
        <v>43.9</v>
      </c>
      <c r="S192">
        <f>VLOOKUP(A192,DEC2020_RESPONSERATE_COUNTY_TRA!$B$3:$P$376, 15, FALSE)</f>
        <v>44.9</v>
      </c>
      <c r="T192">
        <f>VLOOKUP(A192,DEC2020_RESPONSERATE_COUNTY_TRA!$B$3:$Q$376, 16, FALSE)</f>
        <v>46</v>
      </c>
      <c r="U192" s="61">
        <f>VLOOKUP(A192,DEC2020_RESPONSERATE_COUNTY_TRA!$B$3:$R$376, 17, FALSE)</f>
        <v>48.8</v>
      </c>
      <c r="V192" s="61">
        <f>VLOOKUP(A192,DEC2020_RESPONSERATE_COUNTY_TRA!$B$3:$S$376, 18, FALSE)</f>
        <v>49.3</v>
      </c>
      <c r="W192" s="61">
        <f>VLOOKUP(A192,DEC2020_RESPONSERATE_COUNTY_TRA!$B$3:$T$376, 19, FALSE)</f>
        <v>50.1</v>
      </c>
      <c r="X192" s="61">
        <f>VLOOKUP(A192,DEC2020_RESPONSERATE_COUNTY_TRA!$B$3:$U$376, 20, FALSE)</f>
        <v>51</v>
      </c>
      <c r="Y192" s="61">
        <f>VLOOKUP(A192,DEC2020_RESPONSERATE_COUNTY_TRA!$B$3:$V$376, 21, FALSE)</f>
        <v>51.6</v>
      </c>
      <c r="Z192" s="61">
        <f>VLOOKUP(A192,DEC2020_RESPONSERATE_COUNTY_TRA!$B$3:$W$376, 22, FALSE)</f>
        <v>53.5</v>
      </c>
      <c r="AA192" s="61">
        <f>VLOOKUP(A192,DEC2020_RESPONSERATE_COUNTY_TRA!$B$3:$X$376, 23, FALSE)</f>
        <v>53.9</v>
      </c>
      <c r="AB192" s="61">
        <f>VLOOKUP(A192,DEC2020_RESPONSERATE_COUNTY_TRA!$B$3:$Y$376, 24, FALSE)</f>
        <v>54</v>
      </c>
      <c r="AC192" s="61">
        <f>VLOOKUP(A192,DEC2020_RESPONSERATE_COUNTY_TRA!$B$3:$Z$376, 25, FALSE)</f>
        <v>55.5</v>
      </c>
      <c r="AD192" s="61">
        <f>VLOOKUP(A192,DEC2020_RESPONSERATE_COUNTY_TRA!$B$3:$AC$376, 26, FALSE)</f>
        <v>55.7</v>
      </c>
      <c r="AE192" s="188">
        <f>VLOOKUP(A192,DEC2020_RESPONSERATE_COUNTY_TRA!$B$3:$AD$376, 27, FALSE)</f>
        <v>56.2</v>
      </c>
      <c r="AF192" s="188">
        <f>VLOOKUP(A192,DEC2020_RESPONSERATE_COUNTY_TRA!$B$3:$AE$376, 28, FALSE)</f>
        <v>56.9</v>
      </c>
      <c r="AG192" s="188">
        <f>VLOOKUP(A192,DEC2020_RESPONSERATE_COUNTY_TRA!$B$3:$AF$376, 29, FALSE)</f>
        <v>58.8</v>
      </c>
      <c r="AH192" s="188">
        <f>VLOOKUP(A192,DEC2020_RESPONSERATE_COUNTY_TRA!$B$3:$AG$376, 30, FALSE)</f>
        <v>58.9</v>
      </c>
      <c r="AI192" s="188">
        <f>VLOOKUP(A192,DEC2020_RESPONSERATE_COUNTY_TRA!$B$3:$AF$376, 31, FALSE)</f>
        <v>59.2</v>
      </c>
      <c r="AJ192" s="188">
        <f>VLOOKUP(A192,DEC2020_RESPONSERATE_COUNTY_TRA!$B$3:$AG$376, 32, FALSE)</f>
        <v>59.4</v>
      </c>
      <c r="AK192" s="188">
        <f>VLOOKUP(A192,DEC2020_RESPONSERATE_COUNTY_TRA!$B$3:$CP$376, 33, FALSE)</f>
        <v>59.6</v>
      </c>
      <c r="AL192" s="188">
        <f>VLOOKUP(A192,DEC2020_RESPONSERATE_COUNTY_TRA!$B$3:$AR$376,43, FALSE)</f>
        <v>61.4</v>
      </c>
      <c r="AM192" s="188">
        <f>VLOOKUP(A192,DEC2020_RESPONSERATE_COUNTY_TRA!$B$3:$AS$376,44, FALSE)</f>
        <v>61.4</v>
      </c>
      <c r="AN192" s="188">
        <f>VLOOKUP(A192,DEC2020_RESPONSERATE_COUNTY_TRA!$B$3:$AW$376,48, FALSE)</f>
        <v>61.7</v>
      </c>
      <c r="AO192" s="188">
        <f>VLOOKUP(A192,DEC2020_RESPONSERATE_COUNTY_TRA!$B$3:$AX$376,49, FALSE)</f>
        <v>61.8</v>
      </c>
      <c r="AP192" s="188">
        <f>VLOOKUP(A192,DEC2020_RESPONSERATE_COUNTY_TRA!$B$3:$AY$376,49, FALSE)</f>
        <v>61.8</v>
      </c>
      <c r="AQ192" s="188">
        <f>VLOOKUP(A192,DEC2020_RESPONSERATE_COUNTY_TRA!$B$3:$AZ$376,50, FALSE)</f>
        <v>62</v>
      </c>
      <c r="AR192" s="188">
        <f>VLOOKUP(A192,DEC2020_RESPONSERATE_COUNTY_TRA!$B$3:$BA$376,51, FALSE)</f>
        <v>62</v>
      </c>
      <c r="AS192" s="188">
        <f>VLOOKUP(A192,DEC2020_RESPONSERATE_COUNTY_TRA!$B$3:$BB$376,53, FALSE)</f>
        <v>62.1</v>
      </c>
      <c r="AT192" s="188">
        <f>VLOOKUP(A192,DEC2020_RESPONSERATE_COUNTY_TRA!$B$3:$BC$376,54, FALSE)</f>
        <v>62.3</v>
      </c>
      <c r="AU192" s="188">
        <f>VLOOKUP(A192,DEC2020_RESPONSERATE_COUNTY_TRA!$B$3:$BD$376,55, FALSE)</f>
        <v>62.3</v>
      </c>
      <c r="AV192" s="188">
        <f>VLOOKUP(A192,DEC2020_RESPONSERATE_COUNTY_TRA!$B$3:$BE$376,56, FALSE)</f>
        <v>62.5</v>
      </c>
      <c r="AW192" s="188">
        <f>VLOOKUP(A192,DEC2020_RESPONSERATE_COUNTY_TRA!$B$3:$BF$376,57, FALSE)</f>
        <v>62.6</v>
      </c>
      <c r="AX192" s="188">
        <f>VLOOKUP(A192,DEC2020_RESPONSERATE_COUNTY_TRA!$B$3:$BG$376,58, FALSE)</f>
        <v>63.2</v>
      </c>
      <c r="AY192" s="188">
        <f>VLOOKUP(A192,DEC2020_RESPONSERATE_COUNTY_TRA!$B$3:$BH$376,59, FALSE)</f>
        <v>63.2</v>
      </c>
      <c r="AZ192" s="188">
        <f>VLOOKUP(A192,DEC2020_RESPONSERATE_COUNTY_TRA!$B$3:$BI$376,60, FALSE)</f>
        <v>63.3</v>
      </c>
      <c r="BA192" s="188">
        <f>VLOOKUP(A192,DEC2020_RESPONSERATE_COUNTY_TRA!$B$3:$BJ$376,61, FALSE)</f>
        <v>63.4</v>
      </c>
      <c r="BB192" s="188">
        <f>VLOOKUP(A192,DEC2020_RESPONSERATE_COUNTY_TRA!$B$3:$BK$376,62, FALSE)</f>
        <v>63.5</v>
      </c>
      <c r="BC192" s="188">
        <f>VLOOKUP(A192,DEC2020_RESPONSERATE_COUNTY_TRA!$B$3:$BL$376,63, FALSE)</f>
        <v>63.6</v>
      </c>
      <c r="BD192" s="188">
        <f>VLOOKUP(A192,DEC2020_RESPONSERATE_COUNTY_TRA!$B$3:$BM$376,64, FALSE)</f>
        <v>63.7</v>
      </c>
      <c r="BE192" s="188">
        <f>VLOOKUP(A192,DEC2020_RESPONSERATE_COUNTY_TRA!$B$3:$BN$376,65, FALSE)</f>
        <v>63.7</v>
      </c>
      <c r="BF192" s="188">
        <f>VLOOKUP(A192,DEC2020_RESPONSERATE_COUNTY_TRA!$B$3:$BO$376,66, FALSE)</f>
        <v>63.7</v>
      </c>
      <c r="BG192" s="188">
        <f>VLOOKUP(A192,DEC2020_RESPONSERATE_COUNTY_TRA!$B$3:$BP$376,67, FALSE)</f>
        <v>63.8</v>
      </c>
      <c r="BH192" s="188">
        <f>VLOOKUP(A192,DEC2020_RESPONSERATE_COUNTY_TRA!$B$3:$BQ$376,68, FALSE)</f>
        <v>63.9</v>
      </c>
      <c r="BI192" s="188">
        <f>VLOOKUP(A192,DEC2020_RESPONSERATE_COUNTY_TRA!$B$3:$BR$376,69, FALSE)</f>
        <v>63.9</v>
      </c>
      <c r="BJ192" s="188">
        <f>VLOOKUP(A192,DEC2020_RESPONSERATE_COUNTY_TRA!$B$3:$BS$376,70, FALSE)</f>
        <v>63.9</v>
      </c>
      <c r="BK192" s="188">
        <f>VLOOKUP(A192,DEC2020_RESPONSERATE_COUNTY_TRA!$B$3:$BT$376,71, FALSE)</f>
        <v>63.9</v>
      </c>
      <c r="BL192" s="188">
        <f>VLOOKUP(A192,DEC2020_RESPONSERATE_COUNTY_TRA!$B$3:$BU$377,72, FALSE)</f>
        <v>64</v>
      </c>
      <c r="BM192" s="188">
        <f>VLOOKUP(A192,DEC2020_RESPONSERATE_COUNTY_TRA!$B$3:$BV$377,73, FALSE)</f>
        <v>64</v>
      </c>
      <c r="BN192" s="188">
        <f>VLOOKUP(A192,DEC2020_RESPONSERATE_COUNTY_TRA!$B$3:$BW$377,74, FALSE)</f>
        <v>64</v>
      </c>
      <c r="BO192" s="188">
        <f>VLOOKUP(A192,DEC2020_RESPONSERATE_COUNTY_TRA!$B$3:$BX$377,75, FALSE)</f>
        <v>64.099999999999994</v>
      </c>
      <c r="BP192" s="188">
        <f>VLOOKUP(A192,DEC2020_RESPONSERATE_COUNTY_TRA!$B$3:$BY$377,76, FALSE)</f>
        <v>64.099999999999994</v>
      </c>
      <c r="BQ192" s="188">
        <f>VLOOKUP(A192,DEC2020_RESPONSERATE_COUNTY_TRA!$B$3:$BZ$377,77, FALSE)</f>
        <v>64.2</v>
      </c>
      <c r="BR192" s="188">
        <f>VLOOKUP(A192,DEC2020_RESPONSERATE_COUNTY_TRA!$B$3:$CA$377,78, FALSE)</f>
        <v>64.2</v>
      </c>
      <c r="BS192" s="188">
        <f>VLOOKUP(A192,DEC2020_RESPONSERATE_COUNTY_TRA!$B$3:$CB$377,79, FALSE)</f>
        <v>64.400000000000006</v>
      </c>
      <c r="BT192" s="188">
        <f>VLOOKUP(A192,DEC2020_RESPONSERATE_COUNTY_TRA!$B$3:$CC$377,80, FALSE)</f>
        <v>64.5</v>
      </c>
      <c r="BU192" s="188">
        <f>VLOOKUP(A192,DEC2020_RESPONSERATE_COUNTY_TRA!$B$3:$CD$377,81, FALSE)</f>
        <v>64.5</v>
      </c>
      <c r="BV192" s="188">
        <f>VLOOKUP(A192,DEC2020_RESPONSERATE_COUNTY_TRA!$B$3:$CE$377,82, FALSE)</f>
        <v>64.8</v>
      </c>
      <c r="BW192" s="188">
        <f>VLOOKUP(A192,DEC2020_RESPONSERATE_COUNTY_TRA!$B$3:$CF$377,83, FALSE)</f>
        <v>64.900000000000006</v>
      </c>
      <c r="BX192" s="188">
        <f>VLOOKUP(A192,DEC2020_RESPONSERATE_COUNTY_TRA!$B$3:$CG$377,84, FALSE)</f>
        <v>65</v>
      </c>
      <c r="BY192" s="188">
        <f>VLOOKUP(A192,DEC2020_RESPONSERATE_COUNTY_TRA!$B$3:$CH$377,85, FALSE)</f>
        <v>65.099999999999994</v>
      </c>
      <c r="BZ192" s="188">
        <f>VLOOKUP(A192,DEC2020_RESPONSERATE_COUNTY_TRA!$B$3:$CI$377,85, FALSE)</f>
        <v>65.099999999999994</v>
      </c>
      <c r="CA192" s="188">
        <f>VLOOKUP(A192,DEC2020_RESPONSERATE_COUNTY_TRA!$B$3:$CJ$377,86, FALSE)</f>
        <v>65.3</v>
      </c>
      <c r="CB192" s="188">
        <f>VLOOKUP(A192,DEC2020_RESPONSERATE_COUNTY_TRA!$B$3:$CK$377,87, FALSE)</f>
        <v>65.3</v>
      </c>
      <c r="CC192" s="188">
        <f t="shared" si="6"/>
        <v>0.10000000000000853</v>
      </c>
      <c r="CD192" s="41">
        <f t="shared" si="7"/>
        <v>5</v>
      </c>
    </row>
    <row r="193" spans="1:82" ht="29.4" thickBot="1" x14ac:dyDescent="0.35">
      <c r="A193" s="25" t="s">
        <v>327</v>
      </c>
      <c r="B193" s="25">
        <v>30049001202</v>
      </c>
      <c r="C193" s="26" t="s">
        <v>1648</v>
      </c>
      <c r="D193" s="26" t="s">
        <v>1329</v>
      </c>
      <c r="E193" s="26"/>
      <c r="F193" s="97">
        <v>2216</v>
      </c>
      <c r="G193" s="105">
        <v>0.12333333333333334</v>
      </c>
      <c r="H193" s="207">
        <v>4.295134557119943E-2</v>
      </c>
      <c r="I193" s="195">
        <v>41.1</v>
      </c>
      <c r="J193" s="27">
        <v>4.2</v>
      </c>
      <c r="K193" s="27">
        <f t="shared" si="8"/>
        <v>95.8</v>
      </c>
      <c r="L193" s="28">
        <f>VLOOKUP(A193,DEC2020_RESPONSERATE_COUNTY_TRA!$B$3:$I$376, 8, FALSE)</f>
        <v>32.200000000000003</v>
      </c>
      <c r="M193" s="28">
        <f>VLOOKUP(A193,DEC2020_RESPONSERATE_COUNTY_TRA!$B$3:$J$376, 9, FALSE)</f>
        <v>34.5</v>
      </c>
      <c r="N193" s="28">
        <f>VLOOKUP(A193,DEC2020_RESPONSERATE_COUNTY_TRA!$B$3:$K$376, 10, FALSE)</f>
        <v>37</v>
      </c>
      <c r="O193" s="28">
        <f>VLOOKUP(A193,DEC2020_RESPONSERATE_COUNTY_TRA!$B$3:$L$376, 11, FALSE)</f>
        <v>41</v>
      </c>
      <c r="P193" s="28">
        <f>VLOOKUP(A193,DEC2020_RESPONSERATE_COUNTY_TRA!$B$3:$M$376, 12, FALSE)</f>
        <v>47.1</v>
      </c>
      <c r="Q193" s="28">
        <f>VLOOKUP(A193,DEC2020_RESPONSERATE_COUNTY_TRA!$B$3:$N$376, 13, FALSE)</f>
        <v>48.1</v>
      </c>
      <c r="R193" s="28">
        <f>VLOOKUP(A193,DEC2020_RESPONSERATE_COUNTY_TRA!$B$3:$O$376, 14, FALSE)</f>
        <v>49.1</v>
      </c>
      <c r="S193" s="28">
        <f>VLOOKUP(A193,DEC2020_RESPONSERATE_COUNTY_TRA!$B$3:$P$376, 15, FALSE)</f>
        <v>50.3</v>
      </c>
      <c r="T193" s="28">
        <f>VLOOKUP(A193,DEC2020_RESPONSERATE_COUNTY_TRA!$B$3:$Q$376, 16, FALSE)</f>
        <v>50.8</v>
      </c>
      <c r="U193" s="28">
        <f>VLOOKUP(A193,DEC2020_RESPONSERATE_COUNTY_TRA!$B$3:$R$376, 17, FALSE)</f>
        <v>52</v>
      </c>
      <c r="V193" s="28">
        <f>VLOOKUP(A193,DEC2020_RESPONSERATE_COUNTY_TRA!$B$3:$S$376, 18, FALSE)</f>
        <v>52.2</v>
      </c>
      <c r="W193" s="28">
        <f>VLOOKUP(A193,DEC2020_RESPONSERATE_COUNTY_TRA!$B$3:$T$376, 19, FALSE)</f>
        <v>52.7</v>
      </c>
      <c r="X193" s="28">
        <f>VLOOKUP(A193,DEC2020_RESPONSERATE_COUNTY_TRA!$B$3:$U$376, 20, FALSE)</f>
        <v>53</v>
      </c>
      <c r="Y193" s="28">
        <f>VLOOKUP(A193,DEC2020_RESPONSERATE_COUNTY_TRA!$B$3:$V$376, 21, FALSE)</f>
        <v>53.3</v>
      </c>
      <c r="Z193" s="28">
        <f>VLOOKUP(A193,DEC2020_RESPONSERATE_COUNTY_TRA!$B$3:$W$376, 22, FALSE)</f>
        <v>54.1</v>
      </c>
      <c r="AA193" s="28">
        <f>VLOOKUP(A193,DEC2020_RESPONSERATE_COUNTY_TRA!$B$3:$X$376, 23, FALSE)</f>
        <v>54.3</v>
      </c>
      <c r="AB193" s="28">
        <f>VLOOKUP(A193,DEC2020_RESPONSERATE_COUNTY_TRA!$B$3:$Y$376, 24, FALSE)</f>
        <v>54.5</v>
      </c>
      <c r="AC193" s="28">
        <f>VLOOKUP(A193,DEC2020_RESPONSERATE_COUNTY_TRA!$B$3:$Z$376, 25, FALSE)</f>
        <v>56.9</v>
      </c>
      <c r="AD193" s="28">
        <f>VLOOKUP(A193,DEC2020_RESPONSERATE_COUNTY_TRA!$B$3:$AC$376, 26, FALSE)</f>
        <v>57.2</v>
      </c>
      <c r="AE193" s="28">
        <f>VLOOKUP(A193,DEC2020_RESPONSERATE_COUNTY_TRA!$B$3:$AD$376, 27, FALSE)</f>
        <v>57.3</v>
      </c>
      <c r="AF193" s="28">
        <f>VLOOKUP(A193,DEC2020_RESPONSERATE_COUNTY_TRA!$B$3:$AE$376, 28, FALSE)</f>
        <v>58.9</v>
      </c>
      <c r="AG193" s="28">
        <f>VLOOKUP(A193,DEC2020_RESPONSERATE_COUNTY_TRA!$B$3:$AF$376, 29, FALSE)</f>
        <v>62.1</v>
      </c>
      <c r="AH193" s="28">
        <f>VLOOKUP(A193,DEC2020_RESPONSERATE_COUNTY_TRA!$B$3:$AG$376, 30, FALSE)</f>
        <v>62.4</v>
      </c>
      <c r="AI193" s="28">
        <f>VLOOKUP(A193,DEC2020_RESPONSERATE_COUNTY_TRA!$B$3:$AF$376, 31, FALSE)</f>
        <v>62.7</v>
      </c>
      <c r="AJ193" s="28">
        <f>VLOOKUP(A193,DEC2020_RESPONSERATE_COUNTY_TRA!$B$3:$AG$376, 32, FALSE)</f>
        <v>63.2</v>
      </c>
      <c r="AK193" s="28">
        <f>VLOOKUP(A193,DEC2020_RESPONSERATE_COUNTY_TRA!$B$3:$CP$376, 33, FALSE)</f>
        <v>63.6</v>
      </c>
      <c r="AL193" s="28">
        <f>VLOOKUP(A193,DEC2020_RESPONSERATE_COUNTY_TRA!$B$3:$AR$376,43, FALSE)</f>
        <v>65.7</v>
      </c>
      <c r="AM193" s="28">
        <f>VLOOKUP(A193,DEC2020_RESPONSERATE_COUNTY_TRA!$B$3:$AS$376,44, FALSE)</f>
        <v>65.8</v>
      </c>
      <c r="AN193" s="28">
        <f>VLOOKUP(A193,DEC2020_RESPONSERATE_COUNTY_TRA!$B$3:$AW$376,48, FALSE)</f>
        <v>66.099999999999994</v>
      </c>
      <c r="AO193" s="28">
        <f>VLOOKUP(A193,DEC2020_RESPONSERATE_COUNTY_TRA!$B$3:$AX$376,49, FALSE)</f>
        <v>66.2</v>
      </c>
      <c r="AP193" s="28">
        <f>VLOOKUP(A193,DEC2020_RESPONSERATE_COUNTY_TRA!$B$3:$AY$376,49, FALSE)</f>
        <v>66.2</v>
      </c>
      <c r="AQ193" s="28">
        <f>VLOOKUP(A193,DEC2020_RESPONSERATE_COUNTY_TRA!$B$3:$AZ$376,50, FALSE)</f>
        <v>66.3</v>
      </c>
      <c r="AR193" s="28">
        <f>VLOOKUP(A193,DEC2020_RESPONSERATE_COUNTY_TRA!$B$3:$BA$376,51, FALSE)</f>
        <v>66.3</v>
      </c>
      <c r="AS193" s="28">
        <f>VLOOKUP(A193,DEC2020_RESPONSERATE_COUNTY_TRA!$B$3:$BB$376,53, FALSE)</f>
        <v>66.3</v>
      </c>
      <c r="AT193" s="28">
        <f>VLOOKUP(A193,DEC2020_RESPONSERATE_COUNTY_TRA!$B$3:$BC$376,54, FALSE)</f>
        <v>66.3</v>
      </c>
      <c r="AU193" s="28">
        <f>VLOOKUP(A193,DEC2020_RESPONSERATE_COUNTY_TRA!$B$3:$BD$376,55, FALSE)</f>
        <v>66.400000000000006</v>
      </c>
      <c r="AV193" s="28">
        <f>VLOOKUP(A193,DEC2020_RESPONSERATE_COUNTY_TRA!$B$3:$BE$376,56, FALSE)</f>
        <v>66.400000000000006</v>
      </c>
      <c r="AW193" s="28">
        <f>VLOOKUP(A193,DEC2020_RESPONSERATE_COUNTY_TRA!$B$3:$BF$376,57, FALSE)</f>
        <v>66.400000000000006</v>
      </c>
      <c r="AX193" s="28">
        <f>VLOOKUP(A193,DEC2020_RESPONSERATE_COUNTY_TRA!$B$3:$BG$376,58, FALSE)</f>
        <v>67.900000000000006</v>
      </c>
      <c r="AY193" s="28">
        <f>VLOOKUP(A193,DEC2020_RESPONSERATE_COUNTY_TRA!$B$3:$BH$376,59, FALSE)</f>
        <v>67.900000000000006</v>
      </c>
      <c r="AZ193" s="28">
        <f>VLOOKUP(A193,DEC2020_RESPONSERATE_COUNTY_TRA!$B$3:$BI$376,60, FALSE)</f>
        <v>68</v>
      </c>
      <c r="BA193" s="28">
        <f>VLOOKUP(A193,DEC2020_RESPONSERATE_COUNTY_TRA!$B$3:$BJ$376,61, FALSE)</f>
        <v>68</v>
      </c>
      <c r="BB193" s="28">
        <f>VLOOKUP(A193,DEC2020_RESPONSERATE_COUNTY_TRA!$B$3:$BK$376,62, FALSE)</f>
        <v>68</v>
      </c>
      <c r="BC193" s="28">
        <f>VLOOKUP(A193,DEC2020_RESPONSERATE_COUNTY_TRA!$B$3:$BL$376,63, FALSE)</f>
        <v>68</v>
      </c>
      <c r="BD193" s="28">
        <f>VLOOKUP(A193,DEC2020_RESPONSERATE_COUNTY_TRA!$B$3:$BM$376,64, FALSE)</f>
        <v>68</v>
      </c>
      <c r="BE193" s="28">
        <f>VLOOKUP(A193,DEC2020_RESPONSERATE_COUNTY_TRA!$B$3:$BN$376,65, FALSE)</f>
        <v>68</v>
      </c>
      <c r="BF193" s="28">
        <f>VLOOKUP(A193,DEC2020_RESPONSERATE_COUNTY_TRA!$B$3:$BO$376,66, FALSE)</f>
        <v>68</v>
      </c>
      <c r="BG193" s="28">
        <f>VLOOKUP(A193,DEC2020_RESPONSERATE_COUNTY_TRA!$B$3:$BP$376,67, FALSE)</f>
        <v>68</v>
      </c>
      <c r="BH193" s="28">
        <f>VLOOKUP(A193,DEC2020_RESPONSERATE_COUNTY_TRA!$B$3:$BQ$376,68, FALSE)</f>
        <v>68</v>
      </c>
      <c r="BI193" s="28">
        <f>VLOOKUP(A193,DEC2020_RESPONSERATE_COUNTY_TRA!$B$3:$BR$376,69, FALSE)</f>
        <v>68.099999999999994</v>
      </c>
      <c r="BJ193" s="28">
        <f>VLOOKUP(A193,DEC2020_RESPONSERATE_COUNTY_TRA!$B$3:$BS$376,70, FALSE)</f>
        <v>68.2</v>
      </c>
      <c r="BK193" s="28">
        <f>VLOOKUP(A193,DEC2020_RESPONSERATE_COUNTY_TRA!$B$3:$BT$376,71, FALSE)</f>
        <v>68.2</v>
      </c>
      <c r="BL193" s="28">
        <f>VLOOKUP(A193,DEC2020_RESPONSERATE_COUNTY_TRA!$B$3:$BU$377,72, FALSE)</f>
        <v>68.2</v>
      </c>
      <c r="BM193" s="28">
        <f>VLOOKUP(A193,DEC2020_RESPONSERATE_COUNTY_TRA!$B$3:$BV$377,73, FALSE)</f>
        <v>68.2</v>
      </c>
      <c r="BN193" s="28">
        <f>VLOOKUP(A193,DEC2020_RESPONSERATE_COUNTY_TRA!$B$3:$BW$377,74, FALSE)</f>
        <v>68.2</v>
      </c>
      <c r="BO193" s="28">
        <f>VLOOKUP(A193,DEC2020_RESPONSERATE_COUNTY_TRA!$B$3:$BX$377,75, FALSE)</f>
        <v>68.3</v>
      </c>
      <c r="BP193" s="28">
        <f>VLOOKUP(A193,DEC2020_RESPONSERATE_COUNTY_TRA!$B$3:$BY$377,76, FALSE)</f>
        <v>68.3</v>
      </c>
      <c r="BQ193" s="28">
        <f>VLOOKUP(A193,DEC2020_RESPONSERATE_COUNTY_TRA!$B$3:$BZ$377,77, FALSE)</f>
        <v>68.3</v>
      </c>
      <c r="BR193" s="28">
        <f>VLOOKUP(A193,DEC2020_RESPONSERATE_COUNTY_TRA!$B$3:$CA$377,78, FALSE)</f>
        <v>68.3</v>
      </c>
      <c r="BS193" s="28">
        <f>VLOOKUP(A193,DEC2020_RESPONSERATE_COUNTY_TRA!$B$3:$CB$377,79, FALSE)</f>
        <v>68.3</v>
      </c>
      <c r="BT193" s="28">
        <f>VLOOKUP(A193,DEC2020_RESPONSERATE_COUNTY_TRA!$B$3:$CC$377,80, FALSE)</f>
        <v>68.3</v>
      </c>
      <c r="BU193" s="28">
        <f>VLOOKUP(A193,DEC2020_RESPONSERATE_COUNTY_TRA!$B$3:$CD$377,81, FALSE)</f>
        <v>68.400000000000006</v>
      </c>
      <c r="BV193" s="28">
        <f>VLOOKUP(A193,DEC2020_RESPONSERATE_COUNTY_TRA!$B$3:$CE$377,82, FALSE)</f>
        <v>68.5</v>
      </c>
      <c r="BW193" s="28">
        <f>VLOOKUP(A193,DEC2020_RESPONSERATE_COUNTY_TRA!$B$3:$CF$377,83, FALSE)</f>
        <v>68.599999999999994</v>
      </c>
      <c r="BX193" s="28">
        <f>VLOOKUP(A193,DEC2020_RESPONSERATE_COUNTY_TRA!$B$3:$CG$377,84, FALSE)</f>
        <v>68.599999999999994</v>
      </c>
      <c r="BY193" s="28">
        <f>VLOOKUP(A193,DEC2020_RESPONSERATE_COUNTY_TRA!$B$3:$CH$377,85, FALSE)</f>
        <v>68.599999999999994</v>
      </c>
      <c r="BZ193" s="28">
        <f>VLOOKUP(A193,DEC2020_RESPONSERATE_COUNTY_TRA!$B$3:$CI$377,85, FALSE)</f>
        <v>68.599999999999994</v>
      </c>
      <c r="CA193" s="28">
        <f>VLOOKUP(A193,DEC2020_RESPONSERATE_COUNTY_TRA!$B$3:$CJ$377,86, FALSE)</f>
        <v>68.7</v>
      </c>
      <c r="CB193" s="28">
        <f>VLOOKUP(A193,DEC2020_RESPONSERATE_COUNTY_TRA!$B$3:$CK$377,87, FALSE)</f>
        <v>68.8</v>
      </c>
      <c r="CC193" s="28">
        <f t="shared" si="6"/>
        <v>0</v>
      </c>
      <c r="CD193" s="42">
        <f t="shared" si="7"/>
        <v>5</v>
      </c>
    </row>
    <row r="194" spans="1:82" ht="18" x14ac:dyDescent="0.35">
      <c r="A194" s="20" t="s">
        <v>53</v>
      </c>
      <c r="B194" s="5"/>
      <c r="C194" s="181" t="s">
        <v>53</v>
      </c>
      <c r="F194" s="180">
        <v>1120</v>
      </c>
      <c r="G194" s="199">
        <v>4.6021093000958774E-2</v>
      </c>
      <c r="I194" s="192">
        <v>49.1</v>
      </c>
      <c r="J194" s="91" t="s">
        <v>835</v>
      </c>
      <c r="K194" s="91" t="s">
        <v>835</v>
      </c>
      <c r="L194">
        <f>VLOOKUP(A194,DEC2020_RESPONSERATE_COUNTY_TRA!$B$3:$I$376, 8, FALSE)</f>
        <v>7.4</v>
      </c>
      <c r="M194">
        <f>VLOOKUP(A194,DEC2020_RESPONSERATE_COUNTY_TRA!$B$3:$J$376, 9, FALSE)</f>
        <v>8.6</v>
      </c>
      <c r="N194">
        <f>VLOOKUP(A194,DEC2020_RESPONSERATE_COUNTY_TRA!$B$3:$K$376, 10, FALSE)</f>
        <v>12.2</v>
      </c>
      <c r="O194">
        <f>VLOOKUP(A194,DEC2020_RESPONSERATE_COUNTY_TRA!$B$3:$L$376, 11, FALSE)</f>
        <v>13.9</v>
      </c>
      <c r="P194">
        <f>VLOOKUP(A194,DEC2020_RESPONSERATE_COUNTY_TRA!$B$3:$M$376, 12, FALSE)</f>
        <v>17.5</v>
      </c>
      <c r="Q194" s="61">
        <f>VLOOKUP(A194,DEC2020_RESPONSERATE_COUNTY_TRA!$B$3:$N$376, 13, FALSE)</f>
        <v>18.2</v>
      </c>
      <c r="R194">
        <f>VLOOKUP(A194,DEC2020_RESPONSERATE_COUNTY_TRA!$B$3:$O$376, 14, FALSE)</f>
        <v>19.2</v>
      </c>
      <c r="S194">
        <f>VLOOKUP(A194,DEC2020_RESPONSERATE_COUNTY_TRA!$B$3:$P$376, 15, FALSE)</f>
        <v>19.8</v>
      </c>
      <c r="T194">
        <f>VLOOKUP(A194,DEC2020_RESPONSERATE_COUNTY_TRA!$B$3:$Q$376, 16, FALSE)</f>
        <v>20.6</v>
      </c>
      <c r="U194" s="61">
        <f>VLOOKUP(A194,DEC2020_RESPONSERATE_COUNTY_TRA!$B$3:$R$376, 17, FALSE)</f>
        <v>21.9</v>
      </c>
      <c r="V194" s="61">
        <f>VLOOKUP(A194,DEC2020_RESPONSERATE_COUNTY_TRA!$B$3:$S$376, 18, FALSE)</f>
        <v>22.1</v>
      </c>
      <c r="W194" s="61">
        <f>VLOOKUP(A194,DEC2020_RESPONSERATE_COUNTY_TRA!$B$3:$T$376, 19, FALSE)</f>
        <v>22.3</v>
      </c>
      <c r="X194" s="61">
        <f>VLOOKUP(A194,DEC2020_RESPONSERATE_COUNTY_TRA!$B$3:$U$376, 20, FALSE)</f>
        <v>23.5</v>
      </c>
      <c r="Y194" s="61">
        <f>VLOOKUP(A194,DEC2020_RESPONSERATE_COUNTY_TRA!$B$3:$V$376, 21, FALSE)</f>
        <v>25</v>
      </c>
      <c r="Z194" s="61">
        <f>VLOOKUP(A194,DEC2020_RESPONSERATE_COUNTY_TRA!$B$3:$W$376, 22, FALSE)</f>
        <v>25.6</v>
      </c>
      <c r="AA194" s="61">
        <f>VLOOKUP(A194,DEC2020_RESPONSERATE_COUNTY_TRA!$B$3:$X$376, 23, FALSE)</f>
        <v>25.8</v>
      </c>
      <c r="AB194" s="61">
        <f>VLOOKUP(A194,DEC2020_RESPONSERATE_COUNTY_TRA!$B$3:$Y$376, 24, FALSE)</f>
        <v>26</v>
      </c>
      <c r="AC194" s="61">
        <f>VLOOKUP(A194,DEC2020_RESPONSERATE_COUNTY_TRA!$B$3:$Z$376, 25, FALSE)</f>
        <v>26.8</v>
      </c>
      <c r="AD194" s="61">
        <f>VLOOKUP(A194,DEC2020_RESPONSERATE_COUNTY_TRA!$B$3:$AC$376, 26, FALSE)</f>
        <v>27</v>
      </c>
      <c r="AE194" s="188">
        <f>VLOOKUP(A194,DEC2020_RESPONSERATE_COUNTY_TRA!$B$3:$AD$376, 27, FALSE)</f>
        <v>27.3</v>
      </c>
      <c r="AF194" s="188">
        <f>VLOOKUP(A194,DEC2020_RESPONSERATE_COUNTY_TRA!$B$3:$AE$376, 28, FALSE)</f>
        <v>27.4</v>
      </c>
      <c r="AG194" s="188">
        <f>VLOOKUP(A194,DEC2020_RESPONSERATE_COUNTY_TRA!$B$3:$AF$376, 29, FALSE)</f>
        <v>27.6</v>
      </c>
      <c r="AH194" s="188">
        <f>VLOOKUP(A194,DEC2020_RESPONSERATE_COUNTY_TRA!$B$3:$AG$376, 30, FALSE)</f>
        <v>27.9</v>
      </c>
      <c r="AI194" s="188">
        <f>VLOOKUP(A194,DEC2020_RESPONSERATE_COUNTY_TRA!$B$3:$AF$376, 31, FALSE)</f>
        <v>28.2</v>
      </c>
      <c r="AJ194" s="188">
        <f>VLOOKUP(A194,DEC2020_RESPONSERATE_COUNTY_TRA!$B$3:$AG$376, 32, FALSE)</f>
        <v>28.3</v>
      </c>
      <c r="AK194" s="188">
        <f>VLOOKUP(A194,DEC2020_RESPONSERATE_COUNTY_TRA!$B$3:$CP$376, 33, FALSE)</f>
        <v>28.5</v>
      </c>
      <c r="AL194" s="188">
        <f>VLOOKUP(A194,DEC2020_RESPONSERATE_COUNTY_TRA!$B$3:$AR$376,43, FALSE)</f>
        <v>30.4</v>
      </c>
      <c r="AM194" s="188">
        <f>VLOOKUP(A194,DEC2020_RESPONSERATE_COUNTY_TRA!$B$3:$AS$376,44, FALSE)</f>
        <v>30.4</v>
      </c>
      <c r="AN194" s="188">
        <f>VLOOKUP(A194,DEC2020_RESPONSERATE_COUNTY_TRA!$B$3:$AW$376,48, FALSE)</f>
        <v>30.7</v>
      </c>
      <c r="AO194" s="188">
        <f>VLOOKUP(A194,DEC2020_RESPONSERATE_COUNTY_TRA!$B$3:$AX$376,49, FALSE)</f>
        <v>30.7</v>
      </c>
      <c r="AP194" s="188">
        <f>VLOOKUP(A194,DEC2020_RESPONSERATE_COUNTY_TRA!$B$3:$AY$376,49, FALSE)</f>
        <v>30.7</v>
      </c>
      <c r="AQ194" s="188">
        <f>VLOOKUP(A194,DEC2020_RESPONSERATE_COUNTY_TRA!$B$3:$AZ$376,50, FALSE)</f>
        <v>30.7</v>
      </c>
      <c r="AR194" s="188">
        <f>VLOOKUP(A194,DEC2020_RESPONSERATE_COUNTY_TRA!$B$3:$BA$376,51, FALSE)</f>
        <v>30.8</v>
      </c>
      <c r="AS194" s="188">
        <f>VLOOKUP(A194,DEC2020_RESPONSERATE_COUNTY_TRA!$B$3:$BB$376,53, FALSE)</f>
        <v>30.8</v>
      </c>
      <c r="AT194" s="188">
        <f>VLOOKUP(A194,DEC2020_RESPONSERATE_COUNTY_TRA!$B$3:$BC$376,54, FALSE)</f>
        <v>30.8</v>
      </c>
      <c r="AU194" s="188">
        <f>VLOOKUP(A194,DEC2020_RESPONSERATE_COUNTY_TRA!$B$3:$BD$376,55, FALSE)</f>
        <v>30.8</v>
      </c>
      <c r="AV194" s="188">
        <f>VLOOKUP(A194,DEC2020_RESPONSERATE_COUNTY_TRA!$B$3:$BE$376,56, FALSE)</f>
        <v>30.8</v>
      </c>
      <c r="AW194" s="188">
        <f>VLOOKUP(A194,DEC2020_RESPONSERATE_COUNTY_TRA!$B$3:$BF$376,57, FALSE)</f>
        <v>30.8</v>
      </c>
      <c r="AX194" s="188">
        <f>VLOOKUP(A194,DEC2020_RESPONSERATE_COUNTY_TRA!$B$3:$BG$376,58, FALSE)</f>
        <v>39.6</v>
      </c>
      <c r="AY194" s="188">
        <f>VLOOKUP(A194,DEC2020_RESPONSERATE_COUNTY_TRA!$B$3:$BH$376,59, FALSE)</f>
        <v>39.9</v>
      </c>
      <c r="AZ194" s="188">
        <f>VLOOKUP(A194,DEC2020_RESPONSERATE_COUNTY_TRA!$B$3:$BI$376,60, FALSE)</f>
        <v>40</v>
      </c>
      <c r="BA194" s="188">
        <f>VLOOKUP(A194,DEC2020_RESPONSERATE_COUNTY_TRA!$B$3:$BJ$376,61, FALSE)</f>
        <v>40</v>
      </c>
      <c r="BB194" s="188">
        <f>VLOOKUP(A194,DEC2020_RESPONSERATE_COUNTY_TRA!$B$3:$BK$376,62, FALSE)</f>
        <v>40</v>
      </c>
      <c r="BC194" s="188">
        <f>VLOOKUP(A194,DEC2020_RESPONSERATE_COUNTY_TRA!$B$3:$BL$376,63, FALSE)</f>
        <v>40.1</v>
      </c>
      <c r="BD194" s="188">
        <f>VLOOKUP(A194,DEC2020_RESPONSERATE_COUNTY_TRA!$B$3:$BM$376,64, FALSE)</f>
        <v>40.200000000000003</v>
      </c>
      <c r="BE194" s="188">
        <f>VLOOKUP(A194,DEC2020_RESPONSERATE_COUNTY_TRA!$B$3:$BN$376,65, FALSE)</f>
        <v>40.200000000000003</v>
      </c>
      <c r="BF194" s="188">
        <f>VLOOKUP(A194,DEC2020_RESPONSERATE_COUNTY_TRA!$B$3:$BO$376,66, FALSE)</f>
        <v>40.299999999999997</v>
      </c>
      <c r="BG194" s="188">
        <f>VLOOKUP(A194,DEC2020_RESPONSERATE_COUNTY_TRA!$B$3:$BP$376,67, FALSE)</f>
        <v>40.299999999999997</v>
      </c>
      <c r="BH194" s="188">
        <f>VLOOKUP(A194,DEC2020_RESPONSERATE_COUNTY_TRA!$B$3:$BQ$376,68, FALSE)</f>
        <v>40.299999999999997</v>
      </c>
      <c r="BI194" s="188">
        <f>VLOOKUP(A194,DEC2020_RESPONSERATE_COUNTY_TRA!$B$3:$BR$376,69, FALSE)</f>
        <v>40.299999999999997</v>
      </c>
      <c r="BJ194" s="188">
        <f>VLOOKUP(A194,DEC2020_RESPONSERATE_COUNTY_TRA!$B$3:$BS$376,70, FALSE)</f>
        <v>40.299999999999997</v>
      </c>
      <c r="BK194" s="188">
        <f>VLOOKUP(A194,DEC2020_RESPONSERATE_COUNTY_TRA!$B$3:$BT$376,71, FALSE)</f>
        <v>40.299999999999997</v>
      </c>
      <c r="BL194" s="188">
        <f>VLOOKUP(A194,DEC2020_RESPONSERATE_COUNTY_TRA!$B$3:$BU$377,72, FALSE)</f>
        <v>40.299999999999997</v>
      </c>
      <c r="BM194" s="188">
        <f>VLOOKUP(A194,DEC2020_RESPONSERATE_COUNTY_TRA!$B$3:$BV$377,73, FALSE)</f>
        <v>40.299999999999997</v>
      </c>
      <c r="BN194" s="188">
        <f>VLOOKUP(A194,DEC2020_RESPONSERATE_COUNTY_TRA!$B$3:$BW$377,74, FALSE)</f>
        <v>40.4</v>
      </c>
      <c r="BO194" s="188">
        <f>VLOOKUP(A194,DEC2020_RESPONSERATE_COUNTY_TRA!$B$3:$BX$377,75, FALSE)</f>
        <v>40.5</v>
      </c>
      <c r="BP194" s="188">
        <f>VLOOKUP(A194,DEC2020_RESPONSERATE_COUNTY_TRA!$B$3:$BY$377,76, FALSE)</f>
        <v>40.5</v>
      </c>
      <c r="BQ194" s="188">
        <f>VLOOKUP(A194,DEC2020_RESPONSERATE_COUNTY_TRA!$B$3:$BZ$377,77, FALSE)</f>
        <v>40.5</v>
      </c>
      <c r="BR194" s="188">
        <f>VLOOKUP(A194,DEC2020_RESPONSERATE_COUNTY_TRA!$B$3:$CA$377,78, FALSE)</f>
        <v>40.5</v>
      </c>
      <c r="BS194" s="188">
        <f>VLOOKUP(A194,DEC2020_RESPONSERATE_COUNTY_TRA!$B$3:$CB$377,79, FALSE)</f>
        <v>40.6</v>
      </c>
      <c r="BT194" s="188">
        <f>VLOOKUP(A194,DEC2020_RESPONSERATE_COUNTY_TRA!$B$3:$CC$377,80, FALSE)</f>
        <v>40.6</v>
      </c>
      <c r="BU194" s="188">
        <f>VLOOKUP(A194,DEC2020_RESPONSERATE_COUNTY_TRA!$B$3:$CD$377,81, FALSE)</f>
        <v>41</v>
      </c>
      <c r="BV194" s="188">
        <f>VLOOKUP(A194,DEC2020_RESPONSERATE_COUNTY_TRA!$B$3:$CE$377,82, FALSE)</f>
        <v>41.3</v>
      </c>
      <c r="BW194" s="188">
        <f>VLOOKUP(A194,DEC2020_RESPONSERATE_COUNTY_TRA!$B$3:$CF$377,83, FALSE)</f>
        <v>41.3</v>
      </c>
      <c r="BX194" s="188">
        <f>VLOOKUP(A194,DEC2020_RESPONSERATE_COUNTY_TRA!$B$3:$CG$377,84, FALSE)</f>
        <v>41.6</v>
      </c>
      <c r="BY194" s="188">
        <f>VLOOKUP(A194,DEC2020_RESPONSERATE_COUNTY_TRA!$B$3:$CH$377,85, FALSE)</f>
        <v>41.6</v>
      </c>
      <c r="BZ194" s="188">
        <f>VLOOKUP(A194,DEC2020_RESPONSERATE_COUNTY_TRA!$B$3:$CI$377,85, FALSE)</f>
        <v>41.6</v>
      </c>
      <c r="CA194" s="188">
        <f>VLOOKUP(A194,DEC2020_RESPONSERATE_COUNTY_TRA!$B$3:$CJ$377,86, FALSE)</f>
        <v>41.6</v>
      </c>
      <c r="CB194" s="188">
        <f>VLOOKUP(A194,DEC2020_RESPONSERATE_COUNTY_TRA!$B$3:$CK$377,87, FALSE)</f>
        <v>41.6</v>
      </c>
      <c r="CC194" s="188">
        <f t="shared" si="6"/>
        <v>0</v>
      </c>
      <c r="CD194" s="41">
        <f t="shared" si="7"/>
        <v>3</v>
      </c>
    </row>
    <row r="195" spans="1:82" ht="29.4" thickBot="1" x14ac:dyDescent="0.35">
      <c r="A195" s="21" t="s">
        <v>673</v>
      </c>
      <c r="B195" s="21">
        <v>30051050100</v>
      </c>
      <c r="C195" s="22" t="s">
        <v>843</v>
      </c>
      <c r="D195" s="22" t="s">
        <v>1331</v>
      </c>
      <c r="E195" s="22"/>
      <c r="F195" s="96">
        <v>1120</v>
      </c>
      <c r="G195" s="104">
        <v>0.18504314477468839</v>
      </c>
      <c r="H195" s="206">
        <v>0</v>
      </c>
      <c r="I195" s="194">
        <v>49.1</v>
      </c>
      <c r="J195" s="49">
        <v>82.3</v>
      </c>
      <c r="K195" s="23">
        <f t="shared" si="8"/>
        <v>17.700000000000003</v>
      </c>
      <c r="L195" s="24">
        <f>VLOOKUP(A195,DEC2020_RESPONSERATE_COUNTY_TRA!$B$3:$I$376, 8, FALSE)</f>
        <v>7.4</v>
      </c>
      <c r="M195" s="24">
        <f>VLOOKUP(A195,DEC2020_RESPONSERATE_COUNTY_TRA!$B$3:$J$376, 9, FALSE)</f>
        <v>8.6</v>
      </c>
      <c r="N195" s="24">
        <f>VLOOKUP(A195,DEC2020_RESPONSERATE_COUNTY_TRA!$B$3:$K$376, 10, FALSE)</f>
        <v>12.2</v>
      </c>
      <c r="O195" s="24">
        <f>VLOOKUP(A195,DEC2020_RESPONSERATE_COUNTY_TRA!$B$3:$L$376, 11, FALSE)</f>
        <v>13.9</v>
      </c>
      <c r="P195" s="24">
        <f>VLOOKUP(A195,DEC2020_RESPONSERATE_COUNTY_TRA!$B$3:$M$376, 12, FALSE)</f>
        <v>17.5</v>
      </c>
      <c r="Q195" s="24">
        <f>VLOOKUP(A195,DEC2020_RESPONSERATE_COUNTY_TRA!$B$3:$N$376, 13, FALSE)</f>
        <v>18.2</v>
      </c>
      <c r="R195" s="24">
        <f>VLOOKUP(A195,DEC2020_RESPONSERATE_COUNTY_TRA!$B$3:$O$376, 14, FALSE)</f>
        <v>19.2</v>
      </c>
      <c r="S195" s="24">
        <f>VLOOKUP(A195,DEC2020_RESPONSERATE_COUNTY_TRA!$B$3:$P$376, 15, FALSE)</f>
        <v>19.8</v>
      </c>
      <c r="T195" s="24">
        <f>VLOOKUP(A195,DEC2020_RESPONSERATE_COUNTY_TRA!$B$3:$Q$376, 16, FALSE)</f>
        <v>20.6</v>
      </c>
      <c r="U195" s="24">
        <f>VLOOKUP(A195,DEC2020_RESPONSERATE_COUNTY_TRA!$B$3:$R$376, 17, FALSE)</f>
        <v>21.9</v>
      </c>
      <c r="V195" s="24">
        <f>VLOOKUP(A195,DEC2020_RESPONSERATE_COUNTY_TRA!$B$3:$S$376, 18, FALSE)</f>
        <v>22.1</v>
      </c>
      <c r="W195" s="24">
        <f>VLOOKUP(A195,DEC2020_RESPONSERATE_COUNTY_TRA!$B$3:$T$376, 19, FALSE)</f>
        <v>22.3</v>
      </c>
      <c r="X195" s="24">
        <f>VLOOKUP(A195,DEC2020_RESPONSERATE_COUNTY_TRA!$B$3:$U$376, 20, FALSE)</f>
        <v>23.5</v>
      </c>
      <c r="Y195" s="24">
        <f>VLOOKUP(A195,DEC2020_RESPONSERATE_COUNTY_TRA!$B$3:$V$376, 21, FALSE)</f>
        <v>25</v>
      </c>
      <c r="Z195" s="24">
        <f>VLOOKUP(A195,DEC2020_RESPONSERATE_COUNTY_TRA!$B$3:$W$376, 22, FALSE)</f>
        <v>25.6</v>
      </c>
      <c r="AA195" s="24">
        <f>VLOOKUP(A195,DEC2020_RESPONSERATE_COUNTY_TRA!$B$3:$X$376, 23, FALSE)</f>
        <v>25.8</v>
      </c>
      <c r="AB195" s="24">
        <f>VLOOKUP(A195,DEC2020_RESPONSERATE_COUNTY_TRA!$B$3:$Y$376, 24, FALSE)</f>
        <v>26</v>
      </c>
      <c r="AC195" s="24">
        <f>VLOOKUP(A195,DEC2020_RESPONSERATE_COUNTY_TRA!$B$3:$Z$376, 25, FALSE)</f>
        <v>26.8</v>
      </c>
      <c r="AD195" s="24">
        <f>VLOOKUP(A195,DEC2020_RESPONSERATE_COUNTY_TRA!$B$3:$AC$376, 26, FALSE)</f>
        <v>27</v>
      </c>
      <c r="AE195" s="24">
        <f>VLOOKUP(A195,DEC2020_RESPONSERATE_COUNTY_TRA!$B$3:$AD$376, 27, FALSE)</f>
        <v>27.3</v>
      </c>
      <c r="AF195" s="24">
        <f>VLOOKUP(A195,DEC2020_RESPONSERATE_COUNTY_TRA!$B$3:$AE$376, 28, FALSE)</f>
        <v>27.4</v>
      </c>
      <c r="AG195" s="24">
        <f>VLOOKUP(A195,DEC2020_RESPONSERATE_COUNTY_TRA!$B$3:$AF$376, 29, FALSE)</f>
        <v>27.6</v>
      </c>
      <c r="AH195" s="24">
        <f>VLOOKUP(A195,DEC2020_RESPONSERATE_COUNTY_TRA!$B$3:$AG$376, 30, FALSE)</f>
        <v>27.9</v>
      </c>
      <c r="AI195" s="24">
        <f>VLOOKUP(A195,DEC2020_RESPONSERATE_COUNTY_TRA!$B$3:$AF$376, 31, FALSE)</f>
        <v>28.2</v>
      </c>
      <c r="AJ195" s="24">
        <f>VLOOKUP(A195,DEC2020_RESPONSERATE_COUNTY_TRA!$B$3:$AG$376, 32, FALSE)</f>
        <v>28.3</v>
      </c>
      <c r="AK195" s="24">
        <f>VLOOKUP(A195,DEC2020_RESPONSERATE_COUNTY_TRA!$B$3:$CP$376, 33, FALSE)</f>
        <v>28.5</v>
      </c>
      <c r="AL195" s="24">
        <f>VLOOKUP(A195,DEC2020_RESPONSERATE_COUNTY_TRA!$B$3:$AR$376,43, FALSE)</f>
        <v>30.4</v>
      </c>
      <c r="AM195" s="24">
        <f>VLOOKUP(A195,DEC2020_RESPONSERATE_COUNTY_TRA!$B$3:$AS$376,44, FALSE)</f>
        <v>30.4</v>
      </c>
      <c r="AN195" s="24">
        <f>VLOOKUP(A195,DEC2020_RESPONSERATE_COUNTY_TRA!$B$3:$AW$376,48, FALSE)</f>
        <v>30.7</v>
      </c>
      <c r="AO195" s="24">
        <f>VLOOKUP(A195,DEC2020_RESPONSERATE_COUNTY_TRA!$B$3:$AX$376,49, FALSE)</f>
        <v>30.7</v>
      </c>
      <c r="AP195" s="24">
        <f>VLOOKUP(A195,DEC2020_RESPONSERATE_COUNTY_TRA!$B$3:$AY$376,49, FALSE)</f>
        <v>30.7</v>
      </c>
      <c r="AQ195" s="24">
        <f>VLOOKUP(A195,DEC2020_RESPONSERATE_COUNTY_TRA!$B$3:$AZ$376,50, FALSE)</f>
        <v>30.7</v>
      </c>
      <c r="AR195" s="24">
        <f>VLOOKUP(A195,DEC2020_RESPONSERATE_COUNTY_TRA!$B$3:$BA$376,51, FALSE)</f>
        <v>30.8</v>
      </c>
      <c r="AS195" s="24">
        <f>VLOOKUP(A195,DEC2020_RESPONSERATE_COUNTY_TRA!$B$3:$BB$376,53, FALSE)</f>
        <v>30.8</v>
      </c>
      <c r="AT195" s="24">
        <f>VLOOKUP(A195,DEC2020_RESPONSERATE_COUNTY_TRA!$B$3:$BC$376,54, FALSE)</f>
        <v>30.8</v>
      </c>
      <c r="AU195" s="24">
        <f>VLOOKUP(A195,DEC2020_RESPONSERATE_COUNTY_TRA!$B$3:$BD$376,55, FALSE)</f>
        <v>30.8</v>
      </c>
      <c r="AV195" s="24">
        <f>VLOOKUP(A195,DEC2020_RESPONSERATE_COUNTY_TRA!$B$3:$BE$376,56, FALSE)</f>
        <v>30.8</v>
      </c>
      <c r="AW195" s="24">
        <f>VLOOKUP(A195,DEC2020_RESPONSERATE_COUNTY_TRA!$B$3:$BF$376,57, FALSE)</f>
        <v>30.8</v>
      </c>
      <c r="AX195" s="24">
        <f>VLOOKUP(A195,DEC2020_RESPONSERATE_COUNTY_TRA!$B$3:$BG$376,58, FALSE)</f>
        <v>39.6</v>
      </c>
      <c r="AY195" s="24">
        <f>VLOOKUP(A195,DEC2020_RESPONSERATE_COUNTY_TRA!$B$3:$BH$376,59, FALSE)</f>
        <v>39.9</v>
      </c>
      <c r="AZ195" s="24">
        <f>VLOOKUP(A195,DEC2020_RESPONSERATE_COUNTY_TRA!$B$3:$BI$376,60, FALSE)</f>
        <v>40</v>
      </c>
      <c r="BA195" s="24">
        <f>VLOOKUP(A195,DEC2020_RESPONSERATE_COUNTY_TRA!$B$3:$BJ$376,61, FALSE)</f>
        <v>40</v>
      </c>
      <c r="BB195" s="24">
        <f>VLOOKUP(A195,DEC2020_RESPONSERATE_COUNTY_TRA!$B$3:$BK$376,62, FALSE)</f>
        <v>40</v>
      </c>
      <c r="BC195" s="24">
        <f>VLOOKUP(A195,DEC2020_RESPONSERATE_COUNTY_TRA!$B$3:$BL$376,63, FALSE)</f>
        <v>40.1</v>
      </c>
      <c r="BD195" s="24">
        <f>VLOOKUP(A195,DEC2020_RESPONSERATE_COUNTY_TRA!$B$3:$BM$376,64, FALSE)</f>
        <v>40.200000000000003</v>
      </c>
      <c r="BE195" s="24">
        <f>VLOOKUP(A195,DEC2020_RESPONSERATE_COUNTY_TRA!$B$3:$BN$376,65, FALSE)</f>
        <v>40.200000000000003</v>
      </c>
      <c r="BF195" s="24">
        <f>VLOOKUP(A195,DEC2020_RESPONSERATE_COUNTY_TRA!$B$3:$BO$376,66, FALSE)</f>
        <v>40.299999999999997</v>
      </c>
      <c r="BG195" s="24">
        <f>VLOOKUP(A195,DEC2020_RESPONSERATE_COUNTY_TRA!$B$3:$BP$376,67, FALSE)</f>
        <v>40.299999999999997</v>
      </c>
      <c r="BH195" s="24">
        <f>VLOOKUP(A195,DEC2020_RESPONSERATE_COUNTY_TRA!$B$3:$BQ$376,68, FALSE)</f>
        <v>40.299999999999997</v>
      </c>
      <c r="BI195" s="24">
        <f>VLOOKUP(A195,DEC2020_RESPONSERATE_COUNTY_TRA!$B$3:$BR$376,69, FALSE)</f>
        <v>40.299999999999997</v>
      </c>
      <c r="BJ195" s="24">
        <f>VLOOKUP(A195,DEC2020_RESPONSERATE_COUNTY_TRA!$B$3:$BS$376,70, FALSE)</f>
        <v>40.299999999999997</v>
      </c>
      <c r="BK195" s="24">
        <f>VLOOKUP(A195,DEC2020_RESPONSERATE_COUNTY_TRA!$B$3:$BT$376,71, FALSE)</f>
        <v>40.299999999999997</v>
      </c>
      <c r="BL195" s="24">
        <f>VLOOKUP(A195,DEC2020_RESPONSERATE_COUNTY_TRA!$B$3:$BU$377,72, FALSE)</f>
        <v>40.299999999999997</v>
      </c>
      <c r="BM195" s="24">
        <f>VLOOKUP(A195,DEC2020_RESPONSERATE_COUNTY_TRA!$B$3:$BV$377,73, FALSE)</f>
        <v>40.299999999999997</v>
      </c>
      <c r="BN195" s="24">
        <f>VLOOKUP(A195,DEC2020_RESPONSERATE_COUNTY_TRA!$B$3:$BW$377,74, FALSE)</f>
        <v>40.4</v>
      </c>
      <c r="BO195" s="24">
        <f>VLOOKUP(A195,DEC2020_RESPONSERATE_COUNTY_TRA!$B$3:$BX$377,75, FALSE)</f>
        <v>40.5</v>
      </c>
      <c r="BP195" s="24">
        <f>VLOOKUP(A195,DEC2020_RESPONSERATE_COUNTY_TRA!$B$3:$BY$377,76, FALSE)</f>
        <v>40.5</v>
      </c>
      <c r="BQ195" s="24">
        <f>VLOOKUP(A195,DEC2020_RESPONSERATE_COUNTY_TRA!$B$3:$BZ$377,77, FALSE)</f>
        <v>40.5</v>
      </c>
      <c r="BR195" s="24">
        <f>VLOOKUP(A195,DEC2020_RESPONSERATE_COUNTY_TRA!$B$3:$CA$377,78, FALSE)</f>
        <v>40.5</v>
      </c>
      <c r="BS195" s="24">
        <f>VLOOKUP(A195,DEC2020_RESPONSERATE_COUNTY_TRA!$B$3:$CB$377,79, FALSE)</f>
        <v>40.6</v>
      </c>
      <c r="BT195" s="24">
        <f>VLOOKUP(A195,DEC2020_RESPONSERATE_COUNTY_TRA!$B$3:$CC$377,80, FALSE)</f>
        <v>40.6</v>
      </c>
      <c r="BU195" s="24">
        <f>VLOOKUP(A195,DEC2020_RESPONSERATE_COUNTY_TRA!$B$3:$CD$377,81, FALSE)</f>
        <v>41</v>
      </c>
      <c r="BV195" s="24">
        <f>VLOOKUP(A195,DEC2020_RESPONSERATE_COUNTY_TRA!$B$3:$CE$377,82, FALSE)</f>
        <v>41.3</v>
      </c>
      <c r="BW195" s="24">
        <f>VLOOKUP(A195,DEC2020_RESPONSERATE_COUNTY_TRA!$B$3:$CF$377,83, FALSE)</f>
        <v>41.3</v>
      </c>
      <c r="BX195" s="24">
        <f>VLOOKUP(A195,DEC2020_RESPONSERATE_COUNTY_TRA!$B$3:$CG$377,84, FALSE)</f>
        <v>41.6</v>
      </c>
      <c r="BY195" s="24">
        <f>VLOOKUP(A195,DEC2020_RESPONSERATE_COUNTY_TRA!$B$3:$CH$377,85, FALSE)</f>
        <v>41.6</v>
      </c>
      <c r="BZ195" s="24">
        <f>VLOOKUP(A195,DEC2020_RESPONSERATE_COUNTY_TRA!$B$3:$CI$377,85, FALSE)</f>
        <v>41.6</v>
      </c>
      <c r="CA195" s="24">
        <f>VLOOKUP(A195,DEC2020_RESPONSERATE_COUNTY_TRA!$B$3:$CJ$377,86, FALSE)</f>
        <v>41.6</v>
      </c>
      <c r="CB195" s="24">
        <f>VLOOKUP(A195,DEC2020_RESPONSERATE_COUNTY_TRA!$B$3:$CK$377,87, FALSE)</f>
        <v>41.6</v>
      </c>
      <c r="CC195" s="24">
        <f t="shared" ref="CC195:CC258" si="9">+BQ195-BP195</f>
        <v>0</v>
      </c>
      <c r="CD195" s="42">
        <f t="shared" ref="CD195:CD258" si="10">+IF(CB195&lt;$CF$14,1,IF(CB195&lt;VALUE(RIGHT($CG$3,2)),2,IF(CB195&lt;VALUE(RIGHT($CG$4,2)),3,IF(CB195&lt;VALUE(RIGHT($CG$5,2)),4,IF(CB195&lt;VALUE(RIGHT($CG$6,2)),5,6)))))</f>
        <v>3</v>
      </c>
    </row>
    <row r="196" spans="1:82" ht="18" x14ac:dyDescent="0.35">
      <c r="A196" s="20" t="s">
        <v>55</v>
      </c>
      <c r="B196" s="5"/>
      <c r="C196" s="181" t="s">
        <v>55</v>
      </c>
      <c r="F196" s="180">
        <v>11653</v>
      </c>
      <c r="G196" s="199">
        <v>0.15105581354595637</v>
      </c>
      <c r="I196" s="192">
        <v>52.6</v>
      </c>
      <c r="J196" s="91" t="s">
        <v>835</v>
      </c>
      <c r="K196" s="91" t="s">
        <v>835</v>
      </c>
      <c r="L196">
        <f>VLOOKUP(A196,DEC2020_RESPONSERATE_COUNTY_TRA!$B$3:$I$376, 8, FALSE)</f>
        <v>19.3</v>
      </c>
      <c r="M196">
        <f>VLOOKUP(A196,DEC2020_RESPONSERATE_COUNTY_TRA!$B$3:$J$376, 9, FALSE)</f>
        <v>19.8</v>
      </c>
      <c r="N196">
        <f>VLOOKUP(A196,DEC2020_RESPONSERATE_COUNTY_TRA!$B$3:$K$376, 10, FALSE)</f>
        <v>20.9</v>
      </c>
      <c r="O196">
        <f>VLOOKUP(A196,DEC2020_RESPONSERATE_COUNTY_TRA!$B$3:$L$376, 11, FALSE)</f>
        <v>21.9</v>
      </c>
      <c r="P196">
        <f>VLOOKUP(A196,DEC2020_RESPONSERATE_COUNTY_TRA!$B$3:$M$376, 12, FALSE)</f>
        <v>23.8</v>
      </c>
      <c r="Q196" s="61">
        <f>VLOOKUP(A196,DEC2020_RESPONSERATE_COUNTY_TRA!$B$3:$N$376, 13, FALSE)</f>
        <v>24.1</v>
      </c>
      <c r="R196">
        <f>VLOOKUP(A196,DEC2020_RESPONSERATE_COUNTY_TRA!$B$3:$O$376, 14, FALSE)</f>
        <v>24.3</v>
      </c>
      <c r="S196">
        <f>VLOOKUP(A196,DEC2020_RESPONSERATE_COUNTY_TRA!$B$3:$P$376, 15, FALSE)</f>
        <v>24.4</v>
      </c>
      <c r="T196">
        <f>VLOOKUP(A196,DEC2020_RESPONSERATE_COUNTY_TRA!$B$3:$Q$376, 16, FALSE)</f>
        <v>24.8</v>
      </c>
      <c r="U196" s="61">
        <f>VLOOKUP(A196,DEC2020_RESPONSERATE_COUNTY_TRA!$B$3:$R$376, 17, FALSE)</f>
        <v>25.4</v>
      </c>
      <c r="V196" s="61">
        <f>VLOOKUP(A196,DEC2020_RESPONSERATE_COUNTY_TRA!$B$3:$S$376, 18, FALSE)</f>
        <v>25.5</v>
      </c>
      <c r="W196" s="61">
        <f>VLOOKUP(A196,DEC2020_RESPONSERATE_COUNTY_TRA!$B$3:$T$376, 19, FALSE)</f>
        <v>25.7</v>
      </c>
      <c r="X196" s="61">
        <f>VLOOKUP(A196,DEC2020_RESPONSERATE_COUNTY_TRA!$B$3:$U$376, 20, FALSE)</f>
        <v>25.8</v>
      </c>
      <c r="Y196" s="61">
        <f>VLOOKUP(A196,DEC2020_RESPONSERATE_COUNTY_TRA!$B$3:$V$376, 21, FALSE)</f>
        <v>25.9</v>
      </c>
      <c r="Z196" s="61">
        <f>VLOOKUP(A196,DEC2020_RESPONSERATE_COUNTY_TRA!$B$3:$W$376, 22, FALSE)</f>
        <v>26.3</v>
      </c>
      <c r="AA196" s="61">
        <f>VLOOKUP(A196,DEC2020_RESPONSERATE_COUNTY_TRA!$B$3:$X$376, 23, FALSE)</f>
        <v>26.4</v>
      </c>
      <c r="AB196" s="61">
        <f>VLOOKUP(A196,DEC2020_RESPONSERATE_COUNTY_TRA!$B$3:$Y$376, 24, FALSE)</f>
        <v>26.5</v>
      </c>
      <c r="AC196" s="61">
        <f>VLOOKUP(A196,DEC2020_RESPONSERATE_COUNTY_TRA!$B$3:$Z$376, 25, FALSE)</f>
        <v>26.8</v>
      </c>
      <c r="AD196" s="61">
        <f>VLOOKUP(A196,DEC2020_RESPONSERATE_COUNTY_TRA!$B$3:$AC$376, 26, FALSE)</f>
        <v>26.9</v>
      </c>
      <c r="AE196" s="188">
        <f>VLOOKUP(A196,DEC2020_RESPONSERATE_COUNTY_TRA!$B$3:$AD$376, 27, FALSE)</f>
        <v>26.9</v>
      </c>
      <c r="AF196" s="188">
        <f>VLOOKUP(A196,DEC2020_RESPONSERATE_COUNTY_TRA!$B$3:$AE$376, 28, FALSE)</f>
        <v>27.1</v>
      </c>
      <c r="AG196" s="188">
        <f>VLOOKUP(A196,DEC2020_RESPONSERATE_COUNTY_TRA!$B$3:$AF$376, 29, FALSE)</f>
        <v>27.9</v>
      </c>
      <c r="AH196" s="188">
        <f>VLOOKUP(A196,DEC2020_RESPONSERATE_COUNTY_TRA!$B$3:$AG$376, 30, FALSE)</f>
        <v>28.1</v>
      </c>
      <c r="AI196" s="188">
        <f>VLOOKUP(A196,DEC2020_RESPONSERATE_COUNTY_TRA!$B$3:$AF$376, 31, FALSE)</f>
        <v>28.2</v>
      </c>
      <c r="AJ196" s="188">
        <f>VLOOKUP(A196,DEC2020_RESPONSERATE_COUNTY_TRA!$B$3:$AG$376, 32, FALSE)</f>
        <v>28.4</v>
      </c>
      <c r="AK196" s="188">
        <f>VLOOKUP(A196,DEC2020_RESPONSERATE_COUNTY_TRA!$B$3:$CP$376, 33, FALSE)</f>
        <v>28.6</v>
      </c>
      <c r="AL196" s="188">
        <f>VLOOKUP(A196,DEC2020_RESPONSERATE_COUNTY_TRA!$B$3:$AR$376,43, FALSE)</f>
        <v>29.9</v>
      </c>
      <c r="AM196" s="188">
        <f>VLOOKUP(A196,DEC2020_RESPONSERATE_COUNTY_TRA!$B$3:$AS$376,44, FALSE)</f>
        <v>29.9</v>
      </c>
      <c r="AN196" s="188">
        <f>VLOOKUP(A196,DEC2020_RESPONSERATE_COUNTY_TRA!$B$3:$AW$376,48, FALSE)</f>
        <v>30.1</v>
      </c>
      <c r="AO196" s="188">
        <f>VLOOKUP(A196,DEC2020_RESPONSERATE_COUNTY_TRA!$B$3:$AX$376,49, FALSE)</f>
        <v>30.1</v>
      </c>
      <c r="AP196" s="188">
        <f>VLOOKUP(A196,DEC2020_RESPONSERATE_COUNTY_TRA!$B$3:$AY$376,49, FALSE)</f>
        <v>30.1</v>
      </c>
      <c r="AQ196" s="188">
        <f>VLOOKUP(A196,DEC2020_RESPONSERATE_COUNTY_TRA!$B$3:$AZ$376,50, FALSE)</f>
        <v>30.2</v>
      </c>
      <c r="AR196" s="188">
        <f>VLOOKUP(A196,DEC2020_RESPONSERATE_COUNTY_TRA!$B$3:$BA$376,51, FALSE)</f>
        <v>30.2</v>
      </c>
      <c r="AS196" s="188">
        <f>VLOOKUP(A196,DEC2020_RESPONSERATE_COUNTY_TRA!$B$3:$BB$376,53, FALSE)</f>
        <v>30.3</v>
      </c>
      <c r="AT196" s="188">
        <f>VLOOKUP(A196,DEC2020_RESPONSERATE_COUNTY_TRA!$B$3:$BC$376,54, FALSE)</f>
        <v>30.3</v>
      </c>
      <c r="AU196" s="188">
        <f>VLOOKUP(A196,DEC2020_RESPONSERATE_COUNTY_TRA!$B$3:$BD$376,55, FALSE)</f>
        <v>30.3</v>
      </c>
      <c r="AV196" s="188">
        <f>VLOOKUP(A196,DEC2020_RESPONSERATE_COUNTY_TRA!$B$3:$BE$376,56, FALSE)</f>
        <v>30.3</v>
      </c>
      <c r="AW196" s="188">
        <f>VLOOKUP(A196,DEC2020_RESPONSERATE_COUNTY_TRA!$B$3:$BF$376,57, FALSE)</f>
        <v>30.3</v>
      </c>
      <c r="AX196" s="188">
        <f>VLOOKUP(A196,DEC2020_RESPONSERATE_COUNTY_TRA!$B$3:$BG$376,58, FALSE)</f>
        <v>38.1</v>
      </c>
      <c r="AY196" s="188">
        <f>VLOOKUP(A196,DEC2020_RESPONSERATE_COUNTY_TRA!$B$3:$BH$376,59, FALSE)</f>
        <v>38.200000000000003</v>
      </c>
      <c r="AZ196" s="188">
        <f>VLOOKUP(A196,DEC2020_RESPONSERATE_COUNTY_TRA!$B$3:$BI$376,60, FALSE)</f>
        <v>38.200000000000003</v>
      </c>
      <c r="BA196" s="188">
        <f>VLOOKUP(A196,DEC2020_RESPONSERATE_COUNTY_TRA!$B$3:$BJ$376,61, FALSE)</f>
        <v>38.299999999999997</v>
      </c>
      <c r="BB196" s="188">
        <f>VLOOKUP(A196,DEC2020_RESPONSERATE_COUNTY_TRA!$B$3:$BK$376,62, FALSE)</f>
        <v>38.4</v>
      </c>
      <c r="BC196" s="188">
        <f>VLOOKUP(A196,DEC2020_RESPONSERATE_COUNTY_TRA!$B$3:$BL$376,63, FALSE)</f>
        <v>38.4</v>
      </c>
      <c r="BD196" s="188">
        <f>VLOOKUP(A196,DEC2020_RESPONSERATE_COUNTY_TRA!$B$3:$BM$376,64, FALSE)</f>
        <v>38.5</v>
      </c>
      <c r="BE196" s="188">
        <f>VLOOKUP(A196,DEC2020_RESPONSERATE_COUNTY_TRA!$B$3:$BN$376,65, FALSE)</f>
        <v>38.5</v>
      </c>
      <c r="BF196" s="188">
        <f>VLOOKUP(A196,DEC2020_RESPONSERATE_COUNTY_TRA!$B$3:$BO$376,66, FALSE)</f>
        <v>38.5</v>
      </c>
      <c r="BG196" s="188">
        <f>VLOOKUP(A196,DEC2020_RESPONSERATE_COUNTY_TRA!$B$3:$BP$376,67, FALSE)</f>
        <v>38.5</v>
      </c>
      <c r="BH196" s="188">
        <f>VLOOKUP(A196,DEC2020_RESPONSERATE_COUNTY_TRA!$B$3:$BQ$376,68, FALSE)</f>
        <v>38.6</v>
      </c>
      <c r="BI196" s="188">
        <f>VLOOKUP(A196,DEC2020_RESPONSERATE_COUNTY_TRA!$B$3:$BR$376,69, FALSE)</f>
        <v>38.6</v>
      </c>
      <c r="BJ196" s="188">
        <f>VLOOKUP(A196,DEC2020_RESPONSERATE_COUNTY_TRA!$B$3:$BS$376,70, FALSE)</f>
        <v>38.700000000000003</v>
      </c>
      <c r="BK196" s="188">
        <f>VLOOKUP(A196,DEC2020_RESPONSERATE_COUNTY_TRA!$B$3:$BT$376,71, FALSE)</f>
        <v>38.700000000000003</v>
      </c>
      <c r="BL196" s="188">
        <f>VLOOKUP(A196,DEC2020_RESPONSERATE_COUNTY_TRA!$B$3:$BU$377,72, FALSE)</f>
        <v>38.799999999999997</v>
      </c>
      <c r="BM196" s="188">
        <f>VLOOKUP(A196,DEC2020_RESPONSERATE_COUNTY_TRA!$B$3:$BV$377,73, FALSE)</f>
        <v>38.799999999999997</v>
      </c>
      <c r="BN196" s="188">
        <f>VLOOKUP(A196,DEC2020_RESPONSERATE_COUNTY_TRA!$B$3:$BW$377,74, FALSE)</f>
        <v>38.799999999999997</v>
      </c>
      <c r="BO196" s="188">
        <f>VLOOKUP(A196,DEC2020_RESPONSERATE_COUNTY_TRA!$B$3:$BX$377,75, FALSE)</f>
        <v>38.799999999999997</v>
      </c>
      <c r="BP196" s="188">
        <f>VLOOKUP(A196,DEC2020_RESPONSERATE_COUNTY_TRA!$B$3:$BY$377,76, FALSE)</f>
        <v>38.9</v>
      </c>
      <c r="BQ196" s="188">
        <f>VLOOKUP(A196,DEC2020_RESPONSERATE_COUNTY_TRA!$B$3:$BZ$377,77, FALSE)</f>
        <v>38.9</v>
      </c>
      <c r="BR196" s="188">
        <f>VLOOKUP(A196,DEC2020_RESPONSERATE_COUNTY_TRA!$B$3:$CA$377,78, FALSE)</f>
        <v>38.9</v>
      </c>
      <c r="BS196" s="188">
        <f>VLOOKUP(A196,DEC2020_RESPONSERATE_COUNTY_TRA!$B$3:$CB$377,79, FALSE)</f>
        <v>38.9</v>
      </c>
      <c r="BT196" s="188">
        <f>VLOOKUP(A196,DEC2020_RESPONSERATE_COUNTY_TRA!$B$3:$CC$377,80, FALSE)</f>
        <v>39</v>
      </c>
      <c r="BU196" s="188">
        <f>VLOOKUP(A196,DEC2020_RESPONSERATE_COUNTY_TRA!$B$3:$CD$377,81, FALSE)</f>
        <v>39.1</v>
      </c>
      <c r="BV196" s="188">
        <f>VLOOKUP(A196,DEC2020_RESPONSERATE_COUNTY_TRA!$B$3:$CE$377,82, FALSE)</f>
        <v>39.200000000000003</v>
      </c>
      <c r="BW196" s="188">
        <f>VLOOKUP(A196,DEC2020_RESPONSERATE_COUNTY_TRA!$B$3:$CF$377,83, FALSE)</f>
        <v>39.299999999999997</v>
      </c>
      <c r="BX196" s="188">
        <f>VLOOKUP(A196,DEC2020_RESPONSERATE_COUNTY_TRA!$B$3:$CG$377,84, FALSE)</f>
        <v>39.299999999999997</v>
      </c>
      <c r="BY196" s="188">
        <f>VLOOKUP(A196,DEC2020_RESPONSERATE_COUNTY_TRA!$B$3:$CH$377,85, FALSE)</f>
        <v>39.299999999999997</v>
      </c>
      <c r="BZ196" s="188">
        <f>VLOOKUP(A196,DEC2020_RESPONSERATE_COUNTY_TRA!$B$3:$CI$377,85, FALSE)</f>
        <v>39.299999999999997</v>
      </c>
      <c r="CA196" s="188">
        <f>VLOOKUP(A196,DEC2020_RESPONSERATE_COUNTY_TRA!$B$3:$CJ$377,86, FALSE)</f>
        <v>39.4</v>
      </c>
      <c r="CB196" s="188">
        <f>VLOOKUP(A196,DEC2020_RESPONSERATE_COUNTY_TRA!$B$3:$CK$377,87, FALSE)</f>
        <v>39.5</v>
      </c>
      <c r="CC196" s="188">
        <f t="shared" si="9"/>
        <v>0</v>
      </c>
      <c r="CD196" s="41">
        <f t="shared" si="10"/>
        <v>2</v>
      </c>
    </row>
    <row r="197" spans="1:82" ht="28.8" x14ac:dyDescent="0.3">
      <c r="A197" s="16" t="s">
        <v>675</v>
      </c>
      <c r="B197" s="16">
        <v>30053000100</v>
      </c>
      <c r="C197" s="17" t="s">
        <v>862</v>
      </c>
      <c r="D197" s="17">
        <v>59923</v>
      </c>
      <c r="E197" s="17"/>
      <c r="F197" s="95">
        <v>2027</v>
      </c>
      <c r="G197" s="103">
        <v>0.17524752475247524</v>
      </c>
      <c r="H197" s="205">
        <v>4.4245142002989533E-2</v>
      </c>
      <c r="I197" s="193">
        <v>51.2</v>
      </c>
      <c r="J197" s="18">
        <v>31</v>
      </c>
      <c r="K197" s="18">
        <f t="shared" ref="K197:K258" si="11">100-J197</f>
        <v>69</v>
      </c>
      <c r="L197" s="19">
        <f>VLOOKUP(A197,DEC2020_RESPONSERATE_COUNTY_TRA!$B$3:$I$376, 8, FALSE)</f>
        <v>24.4</v>
      </c>
      <c r="M197" s="19">
        <f>VLOOKUP(A197,DEC2020_RESPONSERATE_COUNTY_TRA!$B$3:$J$376, 9, FALSE)</f>
        <v>24.7</v>
      </c>
      <c r="N197" s="19">
        <f>VLOOKUP(A197,DEC2020_RESPONSERATE_COUNTY_TRA!$B$3:$K$376, 10, FALSE)</f>
        <v>25.9</v>
      </c>
      <c r="O197" s="19">
        <f>VLOOKUP(A197,DEC2020_RESPONSERATE_COUNTY_TRA!$B$3:$L$376, 11, FALSE)</f>
        <v>26.9</v>
      </c>
      <c r="P197" s="19">
        <f>VLOOKUP(A197,DEC2020_RESPONSERATE_COUNTY_TRA!$B$3:$M$376, 12, FALSE)</f>
        <v>29</v>
      </c>
      <c r="Q197" s="19">
        <f>VLOOKUP(A197,DEC2020_RESPONSERATE_COUNTY_TRA!$B$3:$N$376, 13, FALSE)</f>
        <v>29.2</v>
      </c>
      <c r="R197" s="19">
        <f>VLOOKUP(A197,DEC2020_RESPONSERATE_COUNTY_TRA!$B$3:$O$376, 14, FALSE)</f>
        <v>29.4</v>
      </c>
      <c r="S197" s="19">
        <f>VLOOKUP(A197,DEC2020_RESPONSERATE_COUNTY_TRA!$B$3:$P$376, 15, FALSE)</f>
        <v>29.5</v>
      </c>
      <c r="T197" s="19">
        <f>VLOOKUP(A197,DEC2020_RESPONSERATE_COUNTY_TRA!$B$3:$Q$376, 16, FALSE)</f>
        <v>30</v>
      </c>
      <c r="U197" s="19">
        <f>VLOOKUP(A197,DEC2020_RESPONSERATE_COUNTY_TRA!$B$3:$R$376, 17, FALSE)</f>
        <v>30.6</v>
      </c>
      <c r="V197" s="19">
        <f>VLOOKUP(A197,DEC2020_RESPONSERATE_COUNTY_TRA!$B$3:$S$376, 18, FALSE)</f>
        <v>30.6</v>
      </c>
      <c r="W197" s="19">
        <f>VLOOKUP(A197,DEC2020_RESPONSERATE_COUNTY_TRA!$B$3:$T$376, 19, FALSE)</f>
        <v>30.7</v>
      </c>
      <c r="X197" s="19">
        <f>VLOOKUP(A197,DEC2020_RESPONSERATE_COUNTY_TRA!$B$3:$U$376, 20, FALSE)</f>
        <v>30.8</v>
      </c>
      <c r="Y197" s="19">
        <f>VLOOKUP(A197,DEC2020_RESPONSERATE_COUNTY_TRA!$B$3:$V$376, 21, FALSE)</f>
        <v>30.9</v>
      </c>
      <c r="Z197" s="19">
        <f>VLOOKUP(A197,DEC2020_RESPONSERATE_COUNTY_TRA!$B$3:$W$376, 22, FALSE)</f>
        <v>31.6</v>
      </c>
      <c r="AA197" s="19">
        <f>VLOOKUP(A197,DEC2020_RESPONSERATE_COUNTY_TRA!$B$3:$X$376, 23, FALSE)</f>
        <v>31.7</v>
      </c>
      <c r="AB197" s="19">
        <f>VLOOKUP(A197,DEC2020_RESPONSERATE_COUNTY_TRA!$B$3:$Y$376, 24, FALSE)</f>
        <v>31.8</v>
      </c>
      <c r="AC197" s="19">
        <f>VLOOKUP(A197,DEC2020_RESPONSERATE_COUNTY_TRA!$B$3:$Z$376, 25, FALSE)</f>
        <v>32</v>
      </c>
      <c r="AD197" s="19">
        <f>VLOOKUP(A197,DEC2020_RESPONSERATE_COUNTY_TRA!$B$3:$AC$376, 26, FALSE)</f>
        <v>32.1</v>
      </c>
      <c r="AE197" s="19">
        <f>VLOOKUP(A197,DEC2020_RESPONSERATE_COUNTY_TRA!$B$3:$AD$376, 27, FALSE)</f>
        <v>32.1</v>
      </c>
      <c r="AF197" s="19">
        <f>VLOOKUP(A197,DEC2020_RESPONSERATE_COUNTY_TRA!$B$3:$AE$376, 28, FALSE)</f>
        <v>32.200000000000003</v>
      </c>
      <c r="AG197" s="19">
        <f>VLOOKUP(A197,DEC2020_RESPONSERATE_COUNTY_TRA!$B$3:$AF$376, 29, FALSE)</f>
        <v>33</v>
      </c>
      <c r="AH197" s="19">
        <f>VLOOKUP(A197,DEC2020_RESPONSERATE_COUNTY_TRA!$B$3:$AG$376, 30, FALSE)</f>
        <v>33.299999999999997</v>
      </c>
      <c r="AI197" s="19">
        <f>VLOOKUP(A197,DEC2020_RESPONSERATE_COUNTY_TRA!$B$3:$AF$376, 31, FALSE)</f>
        <v>33.299999999999997</v>
      </c>
      <c r="AJ197" s="19">
        <f>VLOOKUP(A197,DEC2020_RESPONSERATE_COUNTY_TRA!$B$3:$AG$376, 32, FALSE)</f>
        <v>33.6</v>
      </c>
      <c r="AK197" s="19">
        <f>VLOOKUP(A197,DEC2020_RESPONSERATE_COUNTY_TRA!$B$3:$CP$376, 33, FALSE)</f>
        <v>33.9</v>
      </c>
      <c r="AL197" s="19">
        <f>VLOOKUP(A197,DEC2020_RESPONSERATE_COUNTY_TRA!$B$3:$AR$376,43, FALSE)</f>
        <v>35.6</v>
      </c>
      <c r="AM197" s="19">
        <f>VLOOKUP(A197,DEC2020_RESPONSERATE_COUNTY_TRA!$B$3:$AS$376,44, FALSE)</f>
        <v>35.6</v>
      </c>
      <c r="AN197" s="19">
        <f>VLOOKUP(A197,DEC2020_RESPONSERATE_COUNTY_TRA!$B$3:$AW$376,48, FALSE)</f>
        <v>35.700000000000003</v>
      </c>
      <c r="AO197" s="19">
        <f>VLOOKUP(A197,DEC2020_RESPONSERATE_COUNTY_TRA!$B$3:$AX$376,49, FALSE)</f>
        <v>35.700000000000003</v>
      </c>
      <c r="AP197" s="19">
        <f>VLOOKUP(A197,DEC2020_RESPONSERATE_COUNTY_TRA!$B$3:$AY$376,49, FALSE)</f>
        <v>35.700000000000003</v>
      </c>
      <c r="AQ197" s="19">
        <f>VLOOKUP(A197,DEC2020_RESPONSERATE_COUNTY_TRA!$B$3:$AZ$376,50, FALSE)</f>
        <v>35.700000000000003</v>
      </c>
      <c r="AR197" s="19">
        <f>VLOOKUP(A197,DEC2020_RESPONSERATE_COUNTY_TRA!$B$3:$BA$376,51, FALSE)</f>
        <v>35.799999999999997</v>
      </c>
      <c r="AS197" s="19">
        <f>VLOOKUP(A197,DEC2020_RESPONSERATE_COUNTY_TRA!$B$3:$BB$376,53, FALSE)</f>
        <v>35.9</v>
      </c>
      <c r="AT197" s="19">
        <f>VLOOKUP(A197,DEC2020_RESPONSERATE_COUNTY_TRA!$B$3:$BC$376,54, FALSE)</f>
        <v>35.9</v>
      </c>
      <c r="AU197" s="19">
        <f>VLOOKUP(A197,DEC2020_RESPONSERATE_COUNTY_TRA!$B$3:$BD$376,55, FALSE)</f>
        <v>35.9</v>
      </c>
      <c r="AV197" s="19">
        <f>VLOOKUP(A197,DEC2020_RESPONSERATE_COUNTY_TRA!$B$3:$BE$376,56, FALSE)</f>
        <v>35.9</v>
      </c>
      <c r="AW197" s="19">
        <f>VLOOKUP(A197,DEC2020_RESPONSERATE_COUNTY_TRA!$B$3:$BF$376,57, FALSE)</f>
        <v>36</v>
      </c>
      <c r="AX197" s="19">
        <f>VLOOKUP(A197,DEC2020_RESPONSERATE_COUNTY_TRA!$B$3:$BG$376,58, FALSE)</f>
        <v>41.9</v>
      </c>
      <c r="AY197" s="19">
        <f>VLOOKUP(A197,DEC2020_RESPONSERATE_COUNTY_TRA!$B$3:$BH$376,59, FALSE)</f>
        <v>41.9</v>
      </c>
      <c r="AZ197" s="19">
        <f>VLOOKUP(A197,DEC2020_RESPONSERATE_COUNTY_TRA!$B$3:$BI$376,60, FALSE)</f>
        <v>41.9</v>
      </c>
      <c r="BA197" s="19">
        <f>VLOOKUP(A197,DEC2020_RESPONSERATE_COUNTY_TRA!$B$3:$BJ$376,61, FALSE)</f>
        <v>41.9</v>
      </c>
      <c r="BB197" s="19">
        <f>VLOOKUP(A197,DEC2020_RESPONSERATE_COUNTY_TRA!$B$3:$BK$376,62, FALSE)</f>
        <v>42.1</v>
      </c>
      <c r="BC197" s="19">
        <f>VLOOKUP(A197,DEC2020_RESPONSERATE_COUNTY_TRA!$B$3:$BL$376,63, FALSE)</f>
        <v>42.1</v>
      </c>
      <c r="BD197" s="19">
        <f>VLOOKUP(A197,DEC2020_RESPONSERATE_COUNTY_TRA!$B$3:$BM$376,64, FALSE)</f>
        <v>42.1</v>
      </c>
      <c r="BE197" s="19">
        <f>VLOOKUP(A197,DEC2020_RESPONSERATE_COUNTY_TRA!$B$3:$BN$376,65, FALSE)</f>
        <v>42.1</v>
      </c>
      <c r="BF197" s="19">
        <f>VLOOKUP(A197,DEC2020_RESPONSERATE_COUNTY_TRA!$B$3:$BO$376,66, FALSE)</f>
        <v>42.2</v>
      </c>
      <c r="BG197" s="19">
        <f>VLOOKUP(A197,DEC2020_RESPONSERATE_COUNTY_TRA!$B$3:$BP$376,67, FALSE)</f>
        <v>42.2</v>
      </c>
      <c r="BH197" s="19">
        <f>VLOOKUP(A197,DEC2020_RESPONSERATE_COUNTY_TRA!$B$3:$BQ$376,68, FALSE)</f>
        <v>42.3</v>
      </c>
      <c r="BI197" s="19">
        <f>VLOOKUP(A197,DEC2020_RESPONSERATE_COUNTY_TRA!$B$3:$BR$376,69, FALSE)</f>
        <v>42.3</v>
      </c>
      <c r="BJ197" s="19">
        <f>VLOOKUP(A197,DEC2020_RESPONSERATE_COUNTY_TRA!$B$3:$BS$376,70, FALSE)</f>
        <v>42.3</v>
      </c>
      <c r="BK197" s="19">
        <f>VLOOKUP(A197,DEC2020_RESPONSERATE_COUNTY_TRA!$B$3:$BT$376,71, FALSE)</f>
        <v>42.3</v>
      </c>
      <c r="BL197" s="19">
        <f>VLOOKUP(A197,DEC2020_RESPONSERATE_COUNTY_TRA!$B$3:$BU$377,72, FALSE)</f>
        <v>42.4</v>
      </c>
      <c r="BM197" s="19">
        <f>VLOOKUP(A197,DEC2020_RESPONSERATE_COUNTY_TRA!$B$3:$BV$377,73, FALSE)</f>
        <v>42.4</v>
      </c>
      <c r="BN197" s="19">
        <f>VLOOKUP(A197,DEC2020_RESPONSERATE_COUNTY_TRA!$B$3:$BW$377,74, FALSE)</f>
        <v>42.4</v>
      </c>
      <c r="BO197" s="19">
        <f>VLOOKUP(A197,DEC2020_RESPONSERATE_COUNTY_TRA!$B$3:$BX$377,75, FALSE)</f>
        <v>42.4</v>
      </c>
      <c r="BP197" s="19">
        <f>VLOOKUP(A197,DEC2020_RESPONSERATE_COUNTY_TRA!$B$3:$BY$377,76, FALSE)</f>
        <v>42.5</v>
      </c>
      <c r="BQ197" s="19">
        <f>VLOOKUP(A197,DEC2020_RESPONSERATE_COUNTY_TRA!$B$3:$BZ$377,77, FALSE)</f>
        <v>42.5</v>
      </c>
      <c r="BR197" s="19">
        <f>VLOOKUP(A197,DEC2020_RESPONSERATE_COUNTY_TRA!$B$3:$CA$377,78, FALSE)</f>
        <v>42.5</v>
      </c>
      <c r="BS197" s="19">
        <f>VLOOKUP(A197,DEC2020_RESPONSERATE_COUNTY_TRA!$B$3:$CB$377,79, FALSE)</f>
        <v>42.5</v>
      </c>
      <c r="BT197" s="19">
        <f>VLOOKUP(A197,DEC2020_RESPONSERATE_COUNTY_TRA!$B$3:$CC$377,80, FALSE)</f>
        <v>42.5</v>
      </c>
      <c r="BU197" s="19">
        <f>VLOOKUP(A197,DEC2020_RESPONSERATE_COUNTY_TRA!$B$3:$CD$377,81, FALSE)</f>
        <v>42.8</v>
      </c>
      <c r="BV197" s="19">
        <f>VLOOKUP(A197,DEC2020_RESPONSERATE_COUNTY_TRA!$B$3:$CE$377,82, FALSE)</f>
        <v>42.9</v>
      </c>
      <c r="BW197" s="19">
        <f>VLOOKUP(A197,DEC2020_RESPONSERATE_COUNTY_TRA!$B$3:$CF$377,83, FALSE)</f>
        <v>42.9</v>
      </c>
      <c r="BX197" s="19">
        <f>VLOOKUP(A197,DEC2020_RESPONSERATE_COUNTY_TRA!$B$3:$CG$377,84, FALSE)</f>
        <v>42.9</v>
      </c>
      <c r="BY197" s="19">
        <f>VLOOKUP(A197,DEC2020_RESPONSERATE_COUNTY_TRA!$B$3:$CH$377,85, FALSE)</f>
        <v>42.9</v>
      </c>
      <c r="BZ197" s="19">
        <f>VLOOKUP(A197,DEC2020_RESPONSERATE_COUNTY_TRA!$B$3:$CI$377,85, FALSE)</f>
        <v>42.9</v>
      </c>
      <c r="CA197" s="19">
        <f>VLOOKUP(A197,DEC2020_RESPONSERATE_COUNTY_TRA!$B$3:$CJ$377,86, FALSE)</f>
        <v>43</v>
      </c>
      <c r="CB197" s="19">
        <f>VLOOKUP(A197,DEC2020_RESPONSERATE_COUNTY_TRA!$B$3:$CK$377,87, FALSE)</f>
        <v>43</v>
      </c>
      <c r="CC197" s="19">
        <f t="shared" si="9"/>
        <v>0</v>
      </c>
      <c r="CD197" s="41">
        <f t="shared" si="10"/>
        <v>3</v>
      </c>
    </row>
    <row r="198" spans="1:82" x14ac:dyDescent="0.3">
      <c r="A198" s="5" t="s">
        <v>329</v>
      </c>
      <c r="B198" s="5">
        <v>30053000200</v>
      </c>
      <c r="C198" s="181" t="s">
        <v>863</v>
      </c>
      <c r="D198" s="190">
        <v>59923</v>
      </c>
      <c r="F198" s="94">
        <v>1197</v>
      </c>
      <c r="G198" s="102">
        <v>5.9654631083202514E-2</v>
      </c>
      <c r="H198" s="204">
        <v>4.6491969568892644E-3</v>
      </c>
      <c r="I198" s="192">
        <v>45.1</v>
      </c>
      <c r="J198" s="11">
        <v>0</v>
      </c>
      <c r="K198" s="11">
        <f t="shared" si="11"/>
        <v>100</v>
      </c>
      <c r="L198">
        <f>VLOOKUP(A198,DEC2020_RESPONSERATE_COUNTY_TRA!$B$3:$I$376, 8, FALSE)</f>
        <v>42</v>
      </c>
      <c r="M198">
        <f>VLOOKUP(A198,DEC2020_RESPONSERATE_COUNTY_TRA!$B$3:$J$376, 9, FALSE)</f>
        <v>43.1</v>
      </c>
      <c r="N198">
        <f>VLOOKUP(A198,DEC2020_RESPONSERATE_COUNTY_TRA!$B$3:$K$376, 10, FALSE)</f>
        <v>44.8</v>
      </c>
      <c r="O198">
        <f>VLOOKUP(A198,DEC2020_RESPONSERATE_COUNTY_TRA!$B$3:$L$376, 11, FALSE)</f>
        <v>45.7</v>
      </c>
      <c r="P198">
        <f>VLOOKUP(A198,DEC2020_RESPONSERATE_COUNTY_TRA!$B$3:$M$376, 12, FALSE)</f>
        <v>47.6</v>
      </c>
      <c r="Q198" s="61">
        <f>VLOOKUP(A198,DEC2020_RESPONSERATE_COUNTY_TRA!$B$3:$N$376, 13, FALSE)</f>
        <v>48.3</v>
      </c>
      <c r="R198">
        <f>VLOOKUP(A198,DEC2020_RESPONSERATE_COUNTY_TRA!$B$3:$O$376, 14, FALSE)</f>
        <v>48.4</v>
      </c>
      <c r="S198">
        <f>VLOOKUP(A198,DEC2020_RESPONSERATE_COUNTY_TRA!$B$3:$P$376, 15, FALSE)</f>
        <v>48.6</v>
      </c>
      <c r="T198">
        <f>VLOOKUP(A198,DEC2020_RESPONSERATE_COUNTY_TRA!$B$3:$Q$376, 16, FALSE)</f>
        <v>49.4</v>
      </c>
      <c r="U198" s="61">
        <f>VLOOKUP(A198,DEC2020_RESPONSERATE_COUNTY_TRA!$B$3:$R$376, 17, FALSE)</f>
        <v>50</v>
      </c>
      <c r="V198" s="61">
        <f>VLOOKUP(A198,DEC2020_RESPONSERATE_COUNTY_TRA!$B$3:$S$376, 18, FALSE)</f>
        <v>50.1</v>
      </c>
      <c r="W198" s="61">
        <f>VLOOKUP(A198,DEC2020_RESPONSERATE_COUNTY_TRA!$B$3:$T$376, 19, FALSE)</f>
        <v>50.2</v>
      </c>
      <c r="X198" s="61">
        <f>VLOOKUP(A198,DEC2020_RESPONSERATE_COUNTY_TRA!$B$3:$U$376, 20, FALSE)</f>
        <v>50.3</v>
      </c>
      <c r="Y198" s="61">
        <f>VLOOKUP(A198,DEC2020_RESPONSERATE_COUNTY_TRA!$B$3:$V$376, 21, FALSE)</f>
        <v>50.4</v>
      </c>
      <c r="Z198" s="61">
        <f>VLOOKUP(A198,DEC2020_RESPONSERATE_COUNTY_TRA!$B$3:$W$376, 22, FALSE)</f>
        <v>50.8</v>
      </c>
      <c r="AA198" s="61">
        <f>VLOOKUP(A198,DEC2020_RESPONSERATE_COUNTY_TRA!$B$3:$X$376, 23, FALSE)</f>
        <v>50.9</v>
      </c>
      <c r="AB198" s="61">
        <f>VLOOKUP(A198,DEC2020_RESPONSERATE_COUNTY_TRA!$B$3:$Y$376, 24, FALSE)</f>
        <v>51</v>
      </c>
      <c r="AC198" s="61">
        <f>VLOOKUP(A198,DEC2020_RESPONSERATE_COUNTY_TRA!$B$3:$Z$376, 25, FALSE)</f>
        <v>51.5</v>
      </c>
      <c r="AD198" s="61">
        <f>VLOOKUP(A198,DEC2020_RESPONSERATE_COUNTY_TRA!$B$3:$AC$376, 26, FALSE)</f>
        <v>51.5</v>
      </c>
      <c r="AE198" s="188">
        <f>VLOOKUP(A198,DEC2020_RESPONSERATE_COUNTY_TRA!$B$3:$AD$376, 27, FALSE)</f>
        <v>51.6</v>
      </c>
      <c r="AF198" s="188">
        <f>VLOOKUP(A198,DEC2020_RESPONSERATE_COUNTY_TRA!$B$3:$AE$376, 28, FALSE)</f>
        <v>51.9</v>
      </c>
      <c r="AG198" s="188">
        <f>VLOOKUP(A198,DEC2020_RESPONSERATE_COUNTY_TRA!$B$3:$AF$376, 29, FALSE)</f>
        <v>54.3</v>
      </c>
      <c r="AH198" s="188">
        <f>VLOOKUP(A198,DEC2020_RESPONSERATE_COUNTY_TRA!$B$3:$AG$376, 30, FALSE)</f>
        <v>54.8</v>
      </c>
      <c r="AI198" s="188">
        <f>VLOOKUP(A198,DEC2020_RESPONSERATE_COUNTY_TRA!$B$3:$AF$376, 31, FALSE)</f>
        <v>54.8</v>
      </c>
      <c r="AJ198" s="188">
        <f>VLOOKUP(A198,DEC2020_RESPONSERATE_COUNTY_TRA!$B$3:$AG$376, 32, FALSE)</f>
        <v>55.3</v>
      </c>
      <c r="AK198" s="188">
        <f>VLOOKUP(A198,DEC2020_RESPONSERATE_COUNTY_TRA!$B$3:$CP$376, 33, FALSE)</f>
        <v>56</v>
      </c>
      <c r="AL198" s="188">
        <f>VLOOKUP(A198,DEC2020_RESPONSERATE_COUNTY_TRA!$B$3:$AR$376,43, FALSE)</f>
        <v>58</v>
      </c>
      <c r="AM198" s="188">
        <f>VLOOKUP(A198,DEC2020_RESPONSERATE_COUNTY_TRA!$B$3:$AS$376,44, FALSE)</f>
        <v>58</v>
      </c>
      <c r="AN198" s="188">
        <f>VLOOKUP(A198,DEC2020_RESPONSERATE_COUNTY_TRA!$B$3:$AW$376,48, FALSE)</f>
        <v>58.4</v>
      </c>
      <c r="AO198" s="188">
        <f>VLOOKUP(A198,DEC2020_RESPONSERATE_COUNTY_TRA!$B$3:$AX$376,49, FALSE)</f>
        <v>58.4</v>
      </c>
      <c r="AP198" s="188">
        <f>VLOOKUP(A198,DEC2020_RESPONSERATE_COUNTY_TRA!$B$3:$AY$376,49, FALSE)</f>
        <v>58.4</v>
      </c>
      <c r="AQ198" s="188">
        <f>VLOOKUP(A198,DEC2020_RESPONSERATE_COUNTY_TRA!$B$3:$AZ$376,50, FALSE)</f>
        <v>58.4</v>
      </c>
      <c r="AR198" s="188">
        <f>VLOOKUP(A198,DEC2020_RESPONSERATE_COUNTY_TRA!$B$3:$BA$376,51, FALSE)</f>
        <v>58.4</v>
      </c>
      <c r="AS198" s="188">
        <f>VLOOKUP(A198,DEC2020_RESPONSERATE_COUNTY_TRA!$B$3:$BB$376,53, FALSE)</f>
        <v>58.9</v>
      </c>
      <c r="AT198" s="188">
        <f>VLOOKUP(A198,DEC2020_RESPONSERATE_COUNTY_TRA!$B$3:$BC$376,54, FALSE)</f>
        <v>58.9</v>
      </c>
      <c r="AU198" s="188">
        <f>VLOOKUP(A198,DEC2020_RESPONSERATE_COUNTY_TRA!$B$3:$BD$376,55, FALSE)</f>
        <v>58.9</v>
      </c>
      <c r="AV198" s="188">
        <f>VLOOKUP(A198,DEC2020_RESPONSERATE_COUNTY_TRA!$B$3:$BE$376,56, FALSE)</f>
        <v>58.9</v>
      </c>
      <c r="AW198" s="188">
        <f>VLOOKUP(A198,DEC2020_RESPONSERATE_COUNTY_TRA!$B$3:$BF$376,57, FALSE)</f>
        <v>59.1</v>
      </c>
      <c r="AX198" s="188">
        <f>VLOOKUP(A198,DEC2020_RESPONSERATE_COUNTY_TRA!$B$3:$BG$376,58, FALSE)</f>
        <v>59.1</v>
      </c>
      <c r="AY198" s="188">
        <f>VLOOKUP(A198,DEC2020_RESPONSERATE_COUNTY_TRA!$B$3:$BH$376,59, FALSE)</f>
        <v>59.1</v>
      </c>
      <c r="AZ198" s="188">
        <f>VLOOKUP(A198,DEC2020_RESPONSERATE_COUNTY_TRA!$B$3:$BI$376,60, FALSE)</f>
        <v>59.1</v>
      </c>
      <c r="BA198" s="188">
        <f>VLOOKUP(A198,DEC2020_RESPONSERATE_COUNTY_TRA!$B$3:$BJ$376,61, FALSE)</f>
        <v>59.1</v>
      </c>
      <c r="BB198" s="188">
        <f>VLOOKUP(A198,DEC2020_RESPONSERATE_COUNTY_TRA!$B$3:$BK$376,62, FALSE)</f>
        <v>59.1</v>
      </c>
      <c r="BC198" s="188">
        <f>VLOOKUP(A198,DEC2020_RESPONSERATE_COUNTY_TRA!$B$3:$BL$376,63, FALSE)</f>
        <v>59.1</v>
      </c>
      <c r="BD198" s="188">
        <f>VLOOKUP(A198,DEC2020_RESPONSERATE_COUNTY_TRA!$B$3:$BM$376,64, FALSE)</f>
        <v>59.1</v>
      </c>
      <c r="BE198" s="188">
        <f>VLOOKUP(A198,DEC2020_RESPONSERATE_COUNTY_TRA!$B$3:$BN$376,65, FALSE)</f>
        <v>59.1</v>
      </c>
      <c r="BF198" s="188">
        <f>VLOOKUP(A198,DEC2020_RESPONSERATE_COUNTY_TRA!$B$3:$BO$376,66, FALSE)</f>
        <v>59.1</v>
      </c>
      <c r="BG198" s="188">
        <f>VLOOKUP(A198,DEC2020_RESPONSERATE_COUNTY_TRA!$B$3:$BP$376,67, FALSE)</f>
        <v>59.1</v>
      </c>
      <c r="BH198" s="188">
        <f>VLOOKUP(A198,DEC2020_RESPONSERATE_COUNTY_TRA!$B$3:$BQ$376,68, FALSE)</f>
        <v>59.1</v>
      </c>
      <c r="BI198" s="188">
        <f>VLOOKUP(A198,DEC2020_RESPONSERATE_COUNTY_TRA!$B$3:$BR$376,69, FALSE)</f>
        <v>59.1</v>
      </c>
      <c r="BJ198" s="188">
        <f>VLOOKUP(A198,DEC2020_RESPONSERATE_COUNTY_TRA!$B$3:$BS$376,70, FALSE)</f>
        <v>59.1</v>
      </c>
      <c r="BK198" s="188">
        <f>VLOOKUP(A198,DEC2020_RESPONSERATE_COUNTY_TRA!$B$3:$BT$376,71, FALSE)</f>
        <v>59.1</v>
      </c>
      <c r="BL198" s="188">
        <f>VLOOKUP(A198,DEC2020_RESPONSERATE_COUNTY_TRA!$B$3:$BU$377,72, FALSE)</f>
        <v>59.1</v>
      </c>
      <c r="BM198" s="188">
        <f>VLOOKUP(A198,DEC2020_RESPONSERATE_COUNTY_TRA!$B$3:$BV$377,73, FALSE)</f>
        <v>59.1</v>
      </c>
      <c r="BN198" s="188">
        <f>VLOOKUP(A198,DEC2020_RESPONSERATE_COUNTY_TRA!$B$3:$BW$377,74, FALSE)</f>
        <v>59.1</v>
      </c>
      <c r="BO198" s="188">
        <f>VLOOKUP(A198,DEC2020_RESPONSERATE_COUNTY_TRA!$B$3:$BX$377,75, FALSE)</f>
        <v>59.1</v>
      </c>
      <c r="BP198" s="188">
        <f>VLOOKUP(A198,DEC2020_RESPONSERATE_COUNTY_TRA!$B$3:$BY$377,76, FALSE)</f>
        <v>59.1</v>
      </c>
      <c r="BQ198" s="188">
        <f>VLOOKUP(A198,DEC2020_RESPONSERATE_COUNTY_TRA!$B$3:$BZ$377,77, FALSE)</f>
        <v>59.1</v>
      </c>
      <c r="BR198" s="188">
        <f>VLOOKUP(A198,DEC2020_RESPONSERATE_COUNTY_TRA!$B$3:$CA$377,78, FALSE)</f>
        <v>59.1</v>
      </c>
      <c r="BS198" s="188">
        <f>VLOOKUP(A198,DEC2020_RESPONSERATE_COUNTY_TRA!$B$3:$CB$377,79, FALSE)</f>
        <v>59.1</v>
      </c>
      <c r="BT198" s="188">
        <f>VLOOKUP(A198,DEC2020_RESPONSERATE_COUNTY_TRA!$B$3:$CC$377,80, FALSE)</f>
        <v>59.1</v>
      </c>
      <c r="BU198" s="188">
        <f>VLOOKUP(A198,DEC2020_RESPONSERATE_COUNTY_TRA!$B$3:$CD$377,81, FALSE)</f>
        <v>59.1</v>
      </c>
      <c r="BV198" s="188">
        <f>VLOOKUP(A198,DEC2020_RESPONSERATE_COUNTY_TRA!$B$3:$CE$377,82, FALSE)</f>
        <v>59.2</v>
      </c>
      <c r="BW198" s="188">
        <f>VLOOKUP(A198,DEC2020_RESPONSERATE_COUNTY_TRA!$B$3:$CF$377,83, FALSE)</f>
        <v>59.3</v>
      </c>
      <c r="BX198" s="188">
        <f>VLOOKUP(A198,DEC2020_RESPONSERATE_COUNTY_TRA!$B$3:$CG$377,84, FALSE)</f>
        <v>59.3</v>
      </c>
      <c r="BY198" s="188">
        <f>VLOOKUP(A198,DEC2020_RESPONSERATE_COUNTY_TRA!$B$3:$CH$377,85, FALSE)</f>
        <v>59.3</v>
      </c>
      <c r="BZ198" s="188">
        <f>VLOOKUP(A198,DEC2020_RESPONSERATE_COUNTY_TRA!$B$3:$CI$377,85, FALSE)</f>
        <v>59.3</v>
      </c>
      <c r="CA198" s="188">
        <f>VLOOKUP(A198,DEC2020_RESPONSERATE_COUNTY_TRA!$B$3:$CJ$377,86, FALSE)</f>
        <v>59.3</v>
      </c>
      <c r="CB198" s="188">
        <f>VLOOKUP(A198,DEC2020_RESPONSERATE_COUNTY_TRA!$B$3:$CK$377,87, FALSE)</f>
        <v>59.4</v>
      </c>
      <c r="CC198" s="188">
        <f t="shared" si="9"/>
        <v>0</v>
      </c>
      <c r="CD198" s="41">
        <f t="shared" si="10"/>
        <v>4</v>
      </c>
    </row>
    <row r="199" spans="1:82" ht="28.8" x14ac:dyDescent="0.3">
      <c r="A199" s="16" t="s">
        <v>677</v>
      </c>
      <c r="B199" s="16">
        <v>30053000300</v>
      </c>
      <c r="C199" s="17" t="s">
        <v>952</v>
      </c>
      <c r="D199" s="17" t="s">
        <v>1332</v>
      </c>
      <c r="E199" s="17"/>
      <c r="F199" s="95">
        <v>2088</v>
      </c>
      <c r="G199" s="103">
        <v>9.8116947472745297E-2</v>
      </c>
      <c r="H199" s="205">
        <v>1.2534818941504178E-2</v>
      </c>
      <c r="I199" s="193">
        <v>57.7</v>
      </c>
      <c r="J199" s="18">
        <v>7</v>
      </c>
      <c r="K199" s="18">
        <f t="shared" si="11"/>
        <v>93</v>
      </c>
      <c r="L199" s="19">
        <f>VLOOKUP(A199,DEC2020_RESPONSERATE_COUNTY_TRA!$B$3:$I$376, 8, FALSE)</f>
        <v>38.9</v>
      </c>
      <c r="M199" s="19">
        <f>VLOOKUP(A199,DEC2020_RESPONSERATE_COUNTY_TRA!$B$3:$J$376, 9, FALSE)</f>
        <v>39.4</v>
      </c>
      <c r="N199" s="19">
        <f>VLOOKUP(A199,DEC2020_RESPONSERATE_COUNTY_TRA!$B$3:$K$376, 10, FALSE)</f>
        <v>40.6</v>
      </c>
      <c r="O199" s="19">
        <f>VLOOKUP(A199,DEC2020_RESPONSERATE_COUNTY_TRA!$B$3:$L$376, 11, FALSE)</f>
        <v>42.1</v>
      </c>
      <c r="P199" s="19">
        <f>VLOOKUP(A199,DEC2020_RESPONSERATE_COUNTY_TRA!$B$3:$M$376, 12, FALSE)</f>
        <v>44.8</v>
      </c>
      <c r="Q199" s="19">
        <f>VLOOKUP(A199,DEC2020_RESPONSERATE_COUNTY_TRA!$B$3:$N$376, 13, FALSE)</f>
        <v>45.2</v>
      </c>
      <c r="R199" s="19">
        <f>VLOOKUP(A199,DEC2020_RESPONSERATE_COUNTY_TRA!$B$3:$O$376, 14, FALSE)</f>
        <v>45.5</v>
      </c>
      <c r="S199" s="19">
        <f>VLOOKUP(A199,DEC2020_RESPONSERATE_COUNTY_TRA!$B$3:$P$376, 15, FALSE)</f>
        <v>45.7</v>
      </c>
      <c r="T199" s="19">
        <f>VLOOKUP(A199,DEC2020_RESPONSERATE_COUNTY_TRA!$B$3:$Q$376, 16, FALSE)</f>
        <v>46</v>
      </c>
      <c r="U199" s="19">
        <f>VLOOKUP(A199,DEC2020_RESPONSERATE_COUNTY_TRA!$B$3:$R$376, 17, FALSE)</f>
        <v>46.9</v>
      </c>
      <c r="V199" s="19">
        <f>VLOOKUP(A199,DEC2020_RESPONSERATE_COUNTY_TRA!$B$3:$S$376, 18, FALSE)</f>
        <v>46.9</v>
      </c>
      <c r="W199" s="19">
        <f>VLOOKUP(A199,DEC2020_RESPONSERATE_COUNTY_TRA!$B$3:$T$376, 19, FALSE)</f>
        <v>47.1</v>
      </c>
      <c r="X199" s="19">
        <f>VLOOKUP(A199,DEC2020_RESPONSERATE_COUNTY_TRA!$B$3:$U$376, 20, FALSE)</f>
        <v>47.3</v>
      </c>
      <c r="Y199" s="19">
        <f>VLOOKUP(A199,DEC2020_RESPONSERATE_COUNTY_TRA!$B$3:$V$376, 21, FALSE)</f>
        <v>47.6</v>
      </c>
      <c r="Z199" s="19">
        <f>VLOOKUP(A199,DEC2020_RESPONSERATE_COUNTY_TRA!$B$3:$W$376, 22, FALSE)</f>
        <v>48</v>
      </c>
      <c r="AA199" s="19">
        <f>VLOOKUP(A199,DEC2020_RESPONSERATE_COUNTY_TRA!$B$3:$X$376, 23, FALSE)</f>
        <v>48.1</v>
      </c>
      <c r="AB199" s="19">
        <f>VLOOKUP(A199,DEC2020_RESPONSERATE_COUNTY_TRA!$B$3:$Y$376, 24, FALSE)</f>
        <v>48.1</v>
      </c>
      <c r="AC199" s="19">
        <f>VLOOKUP(A199,DEC2020_RESPONSERATE_COUNTY_TRA!$B$3:$Z$376, 25, FALSE)</f>
        <v>48.5</v>
      </c>
      <c r="AD199" s="19">
        <f>VLOOKUP(A199,DEC2020_RESPONSERATE_COUNTY_TRA!$B$3:$AC$376, 26, FALSE)</f>
        <v>48.6</v>
      </c>
      <c r="AE199" s="19">
        <f>VLOOKUP(A199,DEC2020_RESPONSERATE_COUNTY_TRA!$B$3:$AD$376, 27, FALSE)</f>
        <v>48.6</v>
      </c>
      <c r="AF199" s="19">
        <f>VLOOKUP(A199,DEC2020_RESPONSERATE_COUNTY_TRA!$B$3:$AE$376, 28, FALSE)</f>
        <v>48.9</v>
      </c>
      <c r="AG199" s="19">
        <f>VLOOKUP(A199,DEC2020_RESPONSERATE_COUNTY_TRA!$B$3:$AF$376, 29, FALSE)</f>
        <v>50.3</v>
      </c>
      <c r="AH199" s="19">
        <f>VLOOKUP(A199,DEC2020_RESPONSERATE_COUNTY_TRA!$B$3:$AG$376, 30, FALSE)</f>
        <v>50.5</v>
      </c>
      <c r="AI199" s="19">
        <f>VLOOKUP(A199,DEC2020_RESPONSERATE_COUNTY_TRA!$B$3:$AF$376, 31, FALSE)</f>
        <v>50.5</v>
      </c>
      <c r="AJ199" s="19">
        <f>VLOOKUP(A199,DEC2020_RESPONSERATE_COUNTY_TRA!$B$3:$AG$376, 32, FALSE)</f>
        <v>51.1</v>
      </c>
      <c r="AK199" s="19">
        <f>VLOOKUP(A199,DEC2020_RESPONSERATE_COUNTY_TRA!$B$3:$CP$376, 33, FALSE)</f>
        <v>51.2</v>
      </c>
      <c r="AL199" s="19">
        <f>VLOOKUP(A199,DEC2020_RESPONSERATE_COUNTY_TRA!$B$3:$AR$376,43, FALSE)</f>
        <v>53.1</v>
      </c>
      <c r="AM199" s="19">
        <f>VLOOKUP(A199,DEC2020_RESPONSERATE_COUNTY_TRA!$B$3:$AS$376,44, FALSE)</f>
        <v>53.1</v>
      </c>
      <c r="AN199" s="19">
        <f>VLOOKUP(A199,DEC2020_RESPONSERATE_COUNTY_TRA!$B$3:$AW$376,48, FALSE)</f>
        <v>53.4</v>
      </c>
      <c r="AO199" s="19">
        <f>VLOOKUP(A199,DEC2020_RESPONSERATE_COUNTY_TRA!$B$3:$AX$376,49, FALSE)</f>
        <v>53.4</v>
      </c>
      <c r="AP199" s="19">
        <f>VLOOKUP(A199,DEC2020_RESPONSERATE_COUNTY_TRA!$B$3:$AY$376,49, FALSE)</f>
        <v>53.4</v>
      </c>
      <c r="AQ199" s="19">
        <f>VLOOKUP(A199,DEC2020_RESPONSERATE_COUNTY_TRA!$B$3:$AZ$376,50, FALSE)</f>
        <v>53.5</v>
      </c>
      <c r="AR199" s="19">
        <f>VLOOKUP(A199,DEC2020_RESPONSERATE_COUNTY_TRA!$B$3:$BA$376,51, FALSE)</f>
        <v>53.5</v>
      </c>
      <c r="AS199" s="19">
        <f>VLOOKUP(A199,DEC2020_RESPONSERATE_COUNTY_TRA!$B$3:$BB$376,53, FALSE)</f>
        <v>53.5</v>
      </c>
      <c r="AT199" s="19">
        <f>VLOOKUP(A199,DEC2020_RESPONSERATE_COUNTY_TRA!$B$3:$BC$376,54, FALSE)</f>
        <v>53.5</v>
      </c>
      <c r="AU199" s="19">
        <f>VLOOKUP(A199,DEC2020_RESPONSERATE_COUNTY_TRA!$B$3:$BD$376,55, FALSE)</f>
        <v>53.5</v>
      </c>
      <c r="AV199" s="19">
        <f>VLOOKUP(A199,DEC2020_RESPONSERATE_COUNTY_TRA!$B$3:$BE$376,56, FALSE)</f>
        <v>53.5</v>
      </c>
      <c r="AW199" s="19">
        <f>VLOOKUP(A199,DEC2020_RESPONSERATE_COUNTY_TRA!$B$3:$BF$376,57, FALSE)</f>
        <v>53.5</v>
      </c>
      <c r="AX199" s="19">
        <f>VLOOKUP(A199,DEC2020_RESPONSERATE_COUNTY_TRA!$B$3:$BG$376,58, FALSE)</f>
        <v>54.6</v>
      </c>
      <c r="AY199" s="19">
        <f>VLOOKUP(A199,DEC2020_RESPONSERATE_COUNTY_TRA!$B$3:$BH$376,59, FALSE)</f>
        <v>54.6</v>
      </c>
      <c r="AZ199" s="19">
        <f>VLOOKUP(A199,DEC2020_RESPONSERATE_COUNTY_TRA!$B$3:$BI$376,60, FALSE)</f>
        <v>54.6</v>
      </c>
      <c r="BA199" s="19">
        <f>VLOOKUP(A199,DEC2020_RESPONSERATE_COUNTY_TRA!$B$3:$BJ$376,61, FALSE)</f>
        <v>54.6</v>
      </c>
      <c r="BB199" s="19">
        <f>VLOOKUP(A199,DEC2020_RESPONSERATE_COUNTY_TRA!$B$3:$BK$376,62, FALSE)</f>
        <v>54.6</v>
      </c>
      <c r="BC199" s="19">
        <f>VLOOKUP(A199,DEC2020_RESPONSERATE_COUNTY_TRA!$B$3:$BL$376,63, FALSE)</f>
        <v>54.7</v>
      </c>
      <c r="BD199" s="19">
        <f>VLOOKUP(A199,DEC2020_RESPONSERATE_COUNTY_TRA!$B$3:$BM$376,64, FALSE)</f>
        <v>54.7</v>
      </c>
      <c r="BE199" s="19">
        <f>VLOOKUP(A199,DEC2020_RESPONSERATE_COUNTY_TRA!$B$3:$BN$376,65, FALSE)</f>
        <v>54.7</v>
      </c>
      <c r="BF199" s="19">
        <f>VLOOKUP(A199,DEC2020_RESPONSERATE_COUNTY_TRA!$B$3:$BO$376,66, FALSE)</f>
        <v>54.7</v>
      </c>
      <c r="BG199" s="19">
        <f>VLOOKUP(A199,DEC2020_RESPONSERATE_COUNTY_TRA!$B$3:$BP$376,67, FALSE)</f>
        <v>54.7</v>
      </c>
      <c r="BH199" s="19">
        <f>VLOOKUP(A199,DEC2020_RESPONSERATE_COUNTY_TRA!$B$3:$BQ$376,68, FALSE)</f>
        <v>54.7</v>
      </c>
      <c r="BI199" s="19">
        <f>VLOOKUP(A199,DEC2020_RESPONSERATE_COUNTY_TRA!$B$3:$BR$376,69, FALSE)</f>
        <v>54.7</v>
      </c>
      <c r="BJ199" s="19">
        <f>VLOOKUP(A199,DEC2020_RESPONSERATE_COUNTY_TRA!$B$3:$BS$376,70, FALSE)</f>
        <v>54.7</v>
      </c>
      <c r="BK199" s="19">
        <f>VLOOKUP(A199,DEC2020_RESPONSERATE_COUNTY_TRA!$B$3:$BT$376,71, FALSE)</f>
        <v>54.7</v>
      </c>
      <c r="BL199" s="19">
        <f>VLOOKUP(A199,DEC2020_RESPONSERATE_COUNTY_TRA!$B$3:$BU$377,72, FALSE)</f>
        <v>54.7</v>
      </c>
      <c r="BM199" s="19">
        <f>VLOOKUP(A199,DEC2020_RESPONSERATE_COUNTY_TRA!$B$3:$BV$377,73, FALSE)</f>
        <v>54.7</v>
      </c>
      <c r="BN199" s="19">
        <f>VLOOKUP(A199,DEC2020_RESPONSERATE_COUNTY_TRA!$B$3:$BW$377,74, FALSE)</f>
        <v>54.7</v>
      </c>
      <c r="BO199" s="19">
        <f>VLOOKUP(A199,DEC2020_RESPONSERATE_COUNTY_TRA!$B$3:$BX$377,75, FALSE)</f>
        <v>54.7</v>
      </c>
      <c r="BP199" s="19">
        <f>VLOOKUP(A199,DEC2020_RESPONSERATE_COUNTY_TRA!$B$3:$BY$377,76, FALSE)</f>
        <v>54.7</v>
      </c>
      <c r="BQ199" s="19">
        <f>VLOOKUP(A199,DEC2020_RESPONSERATE_COUNTY_TRA!$B$3:$BZ$377,77, FALSE)</f>
        <v>54.7</v>
      </c>
      <c r="BR199" s="19">
        <f>VLOOKUP(A199,DEC2020_RESPONSERATE_COUNTY_TRA!$B$3:$CA$377,78, FALSE)</f>
        <v>54.7</v>
      </c>
      <c r="BS199" s="19">
        <f>VLOOKUP(A199,DEC2020_RESPONSERATE_COUNTY_TRA!$B$3:$CB$377,79, FALSE)</f>
        <v>54.7</v>
      </c>
      <c r="BT199" s="19">
        <f>VLOOKUP(A199,DEC2020_RESPONSERATE_COUNTY_TRA!$B$3:$CC$377,80, FALSE)</f>
        <v>54.8</v>
      </c>
      <c r="BU199" s="19">
        <f>VLOOKUP(A199,DEC2020_RESPONSERATE_COUNTY_TRA!$B$3:$CD$377,81, FALSE)</f>
        <v>54.8</v>
      </c>
      <c r="BV199" s="19">
        <f>VLOOKUP(A199,DEC2020_RESPONSERATE_COUNTY_TRA!$B$3:$CE$377,82, FALSE)</f>
        <v>54.8</v>
      </c>
      <c r="BW199" s="19">
        <f>VLOOKUP(A199,DEC2020_RESPONSERATE_COUNTY_TRA!$B$3:$CF$377,83, FALSE)</f>
        <v>55</v>
      </c>
      <c r="BX199" s="19">
        <f>VLOOKUP(A199,DEC2020_RESPONSERATE_COUNTY_TRA!$B$3:$CG$377,84, FALSE)</f>
        <v>55</v>
      </c>
      <c r="BY199" s="19">
        <f>VLOOKUP(A199,DEC2020_RESPONSERATE_COUNTY_TRA!$B$3:$CH$377,85, FALSE)</f>
        <v>55</v>
      </c>
      <c r="BZ199" s="19">
        <f>VLOOKUP(A199,DEC2020_RESPONSERATE_COUNTY_TRA!$B$3:$CI$377,85, FALSE)</f>
        <v>55</v>
      </c>
      <c r="CA199" s="19">
        <f>VLOOKUP(A199,DEC2020_RESPONSERATE_COUNTY_TRA!$B$3:$CJ$377,86, FALSE)</f>
        <v>55.1</v>
      </c>
      <c r="CB199" s="19">
        <f>VLOOKUP(A199,DEC2020_RESPONSERATE_COUNTY_TRA!$B$3:$CK$377,87, FALSE)</f>
        <v>55.1</v>
      </c>
      <c r="CC199" s="19">
        <f t="shared" si="9"/>
        <v>0</v>
      </c>
      <c r="CD199" s="41">
        <f t="shared" si="10"/>
        <v>4</v>
      </c>
    </row>
    <row r="200" spans="1:82" ht="28.8" x14ac:dyDescent="0.3">
      <c r="A200" s="5" t="s">
        <v>331</v>
      </c>
      <c r="B200" s="5">
        <v>30053000401</v>
      </c>
      <c r="C200" s="52" t="s">
        <v>954</v>
      </c>
      <c r="D200" s="52" t="s">
        <v>1333</v>
      </c>
      <c r="E200" s="52"/>
      <c r="F200" s="100" t="s">
        <v>1101</v>
      </c>
      <c r="G200" s="108" t="s">
        <v>1101</v>
      </c>
      <c r="H200" s="217" t="s">
        <v>1101</v>
      </c>
      <c r="I200" s="108" t="s">
        <v>1101</v>
      </c>
      <c r="J200" s="47">
        <v>76</v>
      </c>
      <c r="K200" s="11">
        <v>24</v>
      </c>
      <c r="L200">
        <f>VLOOKUP(A200,DEC2020_RESPONSERATE_COUNTY_TRA!$B$3:$I$376, 8, FALSE)</f>
        <v>6.4</v>
      </c>
      <c r="M200">
        <f>VLOOKUP(A200,DEC2020_RESPONSERATE_COUNTY_TRA!$B$3:$J$376, 9, FALSE)</f>
        <v>7.1</v>
      </c>
      <c r="N200">
        <f>VLOOKUP(A200,DEC2020_RESPONSERATE_COUNTY_TRA!$B$3:$K$376, 10, FALSE)</f>
        <v>7.9</v>
      </c>
      <c r="O200">
        <f>VLOOKUP(A200,DEC2020_RESPONSERATE_COUNTY_TRA!$B$3:$L$376, 11, FALSE)</f>
        <v>9.1999999999999993</v>
      </c>
      <c r="P200">
        <f>VLOOKUP(A200,DEC2020_RESPONSERATE_COUNTY_TRA!$B$3:$M$376, 12, FALSE)</f>
        <v>10.7</v>
      </c>
      <c r="Q200" s="61">
        <f>VLOOKUP(A200,DEC2020_RESPONSERATE_COUNTY_TRA!$B$3:$N$376, 13, FALSE)</f>
        <v>11</v>
      </c>
      <c r="R200">
        <f>VLOOKUP(A200,DEC2020_RESPONSERATE_COUNTY_TRA!$B$3:$O$376, 14, FALSE)</f>
        <v>11.2</v>
      </c>
      <c r="S200">
        <f>VLOOKUP(A200,DEC2020_RESPONSERATE_COUNTY_TRA!$B$3:$P$376, 15, FALSE)</f>
        <v>11.4</v>
      </c>
      <c r="T200">
        <f>VLOOKUP(A200,DEC2020_RESPONSERATE_COUNTY_TRA!$B$3:$Q$376, 16, FALSE)</f>
        <v>11.7</v>
      </c>
      <c r="U200" s="61">
        <f>VLOOKUP(A200,DEC2020_RESPONSERATE_COUNTY_TRA!$B$3:$R$376, 17, FALSE)</f>
        <v>12.3</v>
      </c>
      <c r="V200" s="61">
        <f>VLOOKUP(A200,DEC2020_RESPONSERATE_COUNTY_TRA!$B$3:$S$376, 18, FALSE)</f>
        <v>12.5</v>
      </c>
      <c r="W200" s="61">
        <f>VLOOKUP(A200,DEC2020_RESPONSERATE_COUNTY_TRA!$B$3:$T$376, 19, FALSE)</f>
        <v>12.7</v>
      </c>
      <c r="X200" s="61">
        <f>VLOOKUP(A200,DEC2020_RESPONSERATE_COUNTY_TRA!$B$3:$U$376, 20, FALSE)</f>
        <v>12.8</v>
      </c>
      <c r="Y200" s="61">
        <f>VLOOKUP(A200,DEC2020_RESPONSERATE_COUNTY_TRA!$B$3:$V$376, 21, FALSE)</f>
        <v>13</v>
      </c>
      <c r="Z200" s="61">
        <f>VLOOKUP(A200,DEC2020_RESPONSERATE_COUNTY_TRA!$B$3:$W$376, 22, FALSE)</f>
        <v>13.3</v>
      </c>
      <c r="AA200" s="61">
        <f>VLOOKUP(A200,DEC2020_RESPONSERATE_COUNTY_TRA!$B$3:$X$376, 23, FALSE)</f>
        <v>13.4</v>
      </c>
      <c r="AB200" s="61">
        <f>VLOOKUP(A200,DEC2020_RESPONSERATE_COUNTY_TRA!$B$3:$Y$376, 24, FALSE)</f>
        <v>13.4</v>
      </c>
      <c r="AC200" s="61">
        <f>VLOOKUP(A200,DEC2020_RESPONSERATE_COUNTY_TRA!$B$3:$Z$376, 25, FALSE)</f>
        <v>13.8</v>
      </c>
      <c r="AD200" s="61">
        <f>VLOOKUP(A200,DEC2020_RESPONSERATE_COUNTY_TRA!$B$3:$AC$376, 26, FALSE)</f>
        <v>14</v>
      </c>
      <c r="AE200" s="188">
        <f>VLOOKUP(A200,DEC2020_RESPONSERATE_COUNTY_TRA!$B$3:$AD$376, 27, FALSE)</f>
        <v>14</v>
      </c>
      <c r="AF200" s="188">
        <f>VLOOKUP(A200,DEC2020_RESPONSERATE_COUNTY_TRA!$B$3:$AE$376, 28, FALSE)</f>
        <v>14</v>
      </c>
      <c r="AG200" s="188">
        <f>VLOOKUP(A200,DEC2020_RESPONSERATE_COUNTY_TRA!$B$3:$AF$376, 29, FALSE)</f>
        <v>14.4</v>
      </c>
      <c r="AH200" s="188">
        <f>VLOOKUP(A200,DEC2020_RESPONSERATE_COUNTY_TRA!$B$3:$AG$376, 30, FALSE)</f>
        <v>14.6</v>
      </c>
      <c r="AI200" s="188">
        <f>VLOOKUP(A200,DEC2020_RESPONSERATE_COUNTY_TRA!$B$3:$AF$376, 31, FALSE)</f>
        <v>14.6</v>
      </c>
      <c r="AJ200" s="188">
        <f>VLOOKUP(A200,DEC2020_RESPONSERATE_COUNTY_TRA!$B$3:$AG$376, 32, FALSE)</f>
        <v>14.8</v>
      </c>
      <c r="AK200" s="188">
        <f>VLOOKUP(A200,DEC2020_RESPONSERATE_COUNTY_TRA!$B$3:$CP$376, 33, FALSE)</f>
        <v>14.8</v>
      </c>
      <c r="AL200" s="188">
        <f>VLOOKUP(A200,DEC2020_RESPONSERATE_COUNTY_TRA!$B$3:$AR$376,43, FALSE)</f>
        <v>15.7</v>
      </c>
      <c r="AM200" s="188">
        <f>VLOOKUP(A200,DEC2020_RESPONSERATE_COUNTY_TRA!$B$3:$AS$376,44, FALSE)</f>
        <v>15.7</v>
      </c>
      <c r="AN200" s="188">
        <f>VLOOKUP(A200,DEC2020_RESPONSERATE_COUNTY_TRA!$B$3:$AW$376,48, FALSE)</f>
        <v>16</v>
      </c>
      <c r="AO200" s="188">
        <f>VLOOKUP(A200,DEC2020_RESPONSERATE_COUNTY_TRA!$B$3:$AX$376,49, FALSE)</f>
        <v>16</v>
      </c>
      <c r="AP200" s="188">
        <f>VLOOKUP(A200,DEC2020_RESPONSERATE_COUNTY_TRA!$B$3:$AY$376,49, FALSE)</f>
        <v>16</v>
      </c>
      <c r="AQ200" s="188">
        <f>VLOOKUP(A200,DEC2020_RESPONSERATE_COUNTY_TRA!$B$3:$AZ$376,50, FALSE)</f>
        <v>16</v>
      </c>
      <c r="AR200" s="188">
        <f>VLOOKUP(A200,DEC2020_RESPONSERATE_COUNTY_TRA!$B$3:$BA$376,51, FALSE)</f>
        <v>16</v>
      </c>
      <c r="AS200" s="188">
        <f>VLOOKUP(A200,DEC2020_RESPONSERATE_COUNTY_TRA!$B$3:$BB$376,53, FALSE)</f>
        <v>16</v>
      </c>
      <c r="AT200" s="188">
        <f>VLOOKUP(A200,DEC2020_RESPONSERATE_COUNTY_TRA!$B$3:$BC$376,54, FALSE)</f>
        <v>16.100000000000001</v>
      </c>
      <c r="AU200" s="188">
        <f>VLOOKUP(A200,DEC2020_RESPONSERATE_COUNTY_TRA!$B$3:$BD$376,55, FALSE)</f>
        <v>16.100000000000001</v>
      </c>
      <c r="AV200" s="188">
        <f>VLOOKUP(A200,DEC2020_RESPONSERATE_COUNTY_TRA!$B$3:$BE$376,56, FALSE)</f>
        <v>16.100000000000001</v>
      </c>
      <c r="AW200" s="188">
        <f>VLOOKUP(A200,DEC2020_RESPONSERATE_COUNTY_TRA!$B$3:$BF$376,57, FALSE)</f>
        <v>16.100000000000001</v>
      </c>
      <c r="AX200" s="188">
        <f>VLOOKUP(A200,DEC2020_RESPONSERATE_COUNTY_TRA!$B$3:$BG$376,58, FALSE)</f>
        <v>25.7</v>
      </c>
      <c r="AY200" s="188">
        <f>VLOOKUP(A200,DEC2020_RESPONSERATE_COUNTY_TRA!$B$3:$BH$376,59, FALSE)</f>
        <v>26</v>
      </c>
      <c r="AZ200" s="188">
        <f>VLOOKUP(A200,DEC2020_RESPONSERATE_COUNTY_TRA!$B$3:$BI$376,60, FALSE)</f>
        <v>26.1</v>
      </c>
      <c r="BA200" s="188">
        <f>VLOOKUP(A200,DEC2020_RESPONSERATE_COUNTY_TRA!$B$3:$BJ$376,61, FALSE)</f>
        <v>26.3</v>
      </c>
      <c r="BB200" s="188">
        <f>VLOOKUP(A200,DEC2020_RESPONSERATE_COUNTY_TRA!$B$3:$BK$376,62, FALSE)</f>
        <v>26.3</v>
      </c>
      <c r="BC200" s="188">
        <f>VLOOKUP(A200,DEC2020_RESPONSERATE_COUNTY_TRA!$B$3:$BL$376,63, FALSE)</f>
        <v>26.5</v>
      </c>
      <c r="BD200" s="188">
        <f>VLOOKUP(A200,DEC2020_RESPONSERATE_COUNTY_TRA!$B$3:$BM$376,64, FALSE)</f>
        <v>26.5</v>
      </c>
      <c r="BE200" s="188">
        <f>VLOOKUP(A200,DEC2020_RESPONSERATE_COUNTY_TRA!$B$3:$BN$376,65, FALSE)</f>
        <v>26.5</v>
      </c>
      <c r="BF200" s="188">
        <f>VLOOKUP(A200,DEC2020_RESPONSERATE_COUNTY_TRA!$B$3:$BO$376,66, FALSE)</f>
        <v>26.6</v>
      </c>
      <c r="BG200" s="188">
        <f>VLOOKUP(A200,DEC2020_RESPONSERATE_COUNTY_TRA!$B$3:$BP$376,67, FALSE)</f>
        <v>26.6</v>
      </c>
      <c r="BH200" s="188">
        <f>VLOOKUP(A200,DEC2020_RESPONSERATE_COUNTY_TRA!$B$3:$BQ$376,68, FALSE)</f>
        <v>26.7</v>
      </c>
      <c r="BI200" s="188">
        <f>VLOOKUP(A200,DEC2020_RESPONSERATE_COUNTY_TRA!$B$3:$BR$376,69, FALSE)</f>
        <v>26.7</v>
      </c>
      <c r="BJ200" s="188">
        <f>VLOOKUP(A200,DEC2020_RESPONSERATE_COUNTY_TRA!$B$3:$BS$376,70, FALSE)</f>
        <v>26.9</v>
      </c>
      <c r="BK200" s="188">
        <f>VLOOKUP(A200,DEC2020_RESPONSERATE_COUNTY_TRA!$B$3:$BT$376,71, FALSE)</f>
        <v>26.9</v>
      </c>
      <c r="BL200" s="188">
        <f>VLOOKUP(A200,DEC2020_RESPONSERATE_COUNTY_TRA!$B$3:$BU$377,72, FALSE)</f>
        <v>27.1</v>
      </c>
      <c r="BM200" s="188">
        <f>VLOOKUP(A200,DEC2020_RESPONSERATE_COUNTY_TRA!$B$3:$BV$377,73, FALSE)</f>
        <v>27.1</v>
      </c>
      <c r="BN200" s="188">
        <f>VLOOKUP(A200,DEC2020_RESPONSERATE_COUNTY_TRA!$B$3:$BW$377,74, FALSE)</f>
        <v>27.1</v>
      </c>
      <c r="BO200" s="188">
        <f>VLOOKUP(A200,DEC2020_RESPONSERATE_COUNTY_TRA!$B$3:$BX$377,75, FALSE)</f>
        <v>27.2</v>
      </c>
      <c r="BP200" s="188">
        <f>VLOOKUP(A200,DEC2020_RESPONSERATE_COUNTY_TRA!$B$3:$BY$377,76, FALSE)</f>
        <v>27.3</v>
      </c>
      <c r="BQ200" s="188">
        <f>VLOOKUP(A200,DEC2020_RESPONSERATE_COUNTY_TRA!$B$3:$BZ$377,77, FALSE)</f>
        <v>27.3</v>
      </c>
      <c r="BR200" s="188">
        <f>VLOOKUP(A200,DEC2020_RESPONSERATE_COUNTY_TRA!$B$3:$CA$377,78, FALSE)</f>
        <v>27.3</v>
      </c>
      <c r="BS200" s="188">
        <f>VLOOKUP(A200,DEC2020_RESPONSERATE_COUNTY_TRA!$B$3:$CB$377,79, FALSE)</f>
        <v>27.4</v>
      </c>
      <c r="BT200" s="188">
        <f>VLOOKUP(A200,DEC2020_RESPONSERATE_COUNTY_TRA!$B$3:$CC$377,80, FALSE)</f>
        <v>27.4</v>
      </c>
      <c r="BU200" s="188">
        <f>VLOOKUP(A200,DEC2020_RESPONSERATE_COUNTY_TRA!$B$3:$CD$377,81, FALSE)</f>
        <v>27.7</v>
      </c>
      <c r="BV200" s="188">
        <f>VLOOKUP(A200,DEC2020_RESPONSERATE_COUNTY_TRA!$B$3:$CE$377,82, FALSE)</f>
        <v>27.8</v>
      </c>
      <c r="BW200" s="188">
        <f>VLOOKUP(A200,DEC2020_RESPONSERATE_COUNTY_TRA!$B$3:$CF$377,83, FALSE)</f>
        <v>27.9</v>
      </c>
      <c r="BX200" s="188">
        <f>VLOOKUP(A200,DEC2020_RESPONSERATE_COUNTY_TRA!$B$3:$CG$377,84, FALSE)</f>
        <v>27.9</v>
      </c>
      <c r="BY200" s="188">
        <f>VLOOKUP(A200,DEC2020_RESPONSERATE_COUNTY_TRA!$B$3:$CH$377,85, FALSE)</f>
        <v>27.9</v>
      </c>
      <c r="BZ200" s="188">
        <f>VLOOKUP(A200,DEC2020_RESPONSERATE_COUNTY_TRA!$B$3:$CI$377,85, FALSE)</f>
        <v>27.9</v>
      </c>
      <c r="CA200" s="188">
        <f>VLOOKUP(A200,DEC2020_RESPONSERATE_COUNTY_TRA!$B$3:$CJ$377,86, FALSE)</f>
        <v>28.1</v>
      </c>
      <c r="CB200" s="188">
        <f>VLOOKUP(A200,DEC2020_RESPONSERATE_COUNTY_TRA!$B$3:$CK$377,87, FALSE)</f>
        <v>28.3</v>
      </c>
      <c r="CC200" s="188">
        <f t="shared" si="9"/>
        <v>0</v>
      </c>
      <c r="CD200" s="41">
        <f t="shared" si="10"/>
        <v>2</v>
      </c>
    </row>
    <row r="201" spans="1:82" x14ac:dyDescent="0.3">
      <c r="A201" s="16" t="s">
        <v>679</v>
      </c>
      <c r="B201" s="16">
        <v>30053000402</v>
      </c>
      <c r="C201" s="17" t="s">
        <v>953</v>
      </c>
      <c r="D201" s="17" t="s">
        <v>1334</v>
      </c>
      <c r="E201" s="17"/>
      <c r="F201" s="95" t="s">
        <v>1101</v>
      </c>
      <c r="G201" s="103" t="s">
        <v>1101</v>
      </c>
      <c r="H201" s="208" t="s">
        <v>1101</v>
      </c>
      <c r="I201" s="103" t="s">
        <v>1101</v>
      </c>
      <c r="J201" s="48">
        <v>76</v>
      </c>
      <c r="K201" s="18">
        <v>24</v>
      </c>
      <c r="L201" s="19">
        <f>VLOOKUP(A201,DEC2020_RESPONSERATE_COUNTY_TRA!$B$3:$I$376, 8, FALSE)</f>
        <v>4.2</v>
      </c>
      <c r="M201" s="19">
        <f>VLOOKUP(A201,DEC2020_RESPONSERATE_COUNTY_TRA!$B$3:$J$376, 9, FALSE)</f>
        <v>4.5</v>
      </c>
      <c r="N201" s="19">
        <f>VLOOKUP(A201,DEC2020_RESPONSERATE_COUNTY_TRA!$B$3:$K$376, 10, FALSE)</f>
        <v>5.0999999999999996</v>
      </c>
      <c r="O201" s="19">
        <f>VLOOKUP(A201,DEC2020_RESPONSERATE_COUNTY_TRA!$B$3:$L$376, 11, FALSE)</f>
        <v>5.9</v>
      </c>
      <c r="P201" s="19">
        <f>VLOOKUP(A201,DEC2020_RESPONSERATE_COUNTY_TRA!$B$3:$M$376, 12, FALSE)</f>
        <v>7</v>
      </c>
      <c r="Q201" s="19">
        <f>VLOOKUP(A201,DEC2020_RESPONSERATE_COUNTY_TRA!$B$3:$N$376, 13, FALSE)</f>
        <v>7.1</v>
      </c>
      <c r="R201" s="19">
        <f>VLOOKUP(A201,DEC2020_RESPONSERATE_COUNTY_TRA!$B$3:$O$376, 14, FALSE)</f>
        <v>7.4</v>
      </c>
      <c r="S201" s="19">
        <f>VLOOKUP(A201,DEC2020_RESPONSERATE_COUNTY_TRA!$B$3:$P$376, 15, FALSE)</f>
        <v>7.5</v>
      </c>
      <c r="T201" s="19">
        <f>VLOOKUP(A201,DEC2020_RESPONSERATE_COUNTY_TRA!$B$3:$Q$376, 16, FALSE)</f>
        <v>7.6</v>
      </c>
      <c r="U201" s="19">
        <f>VLOOKUP(A201,DEC2020_RESPONSERATE_COUNTY_TRA!$B$3:$R$376, 17, FALSE)</f>
        <v>8.1</v>
      </c>
      <c r="V201" s="19">
        <f>VLOOKUP(A201,DEC2020_RESPONSERATE_COUNTY_TRA!$B$3:$S$376, 18, FALSE)</f>
        <v>8.1999999999999993</v>
      </c>
      <c r="W201" s="19">
        <f>VLOOKUP(A201,DEC2020_RESPONSERATE_COUNTY_TRA!$B$3:$T$376, 19, FALSE)</f>
        <v>8.1999999999999993</v>
      </c>
      <c r="X201" s="19">
        <f>VLOOKUP(A201,DEC2020_RESPONSERATE_COUNTY_TRA!$B$3:$U$376, 20, FALSE)</f>
        <v>8.3000000000000007</v>
      </c>
      <c r="Y201" s="19">
        <f>VLOOKUP(A201,DEC2020_RESPONSERATE_COUNTY_TRA!$B$3:$V$376, 21, FALSE)</f>
        <v>8.3000000000000007</v>
      </c>
      <c r="Z201" s="19">
        <f>VLOOKUP(A201,DEC2020_RESPONSERATE_COUNTY_TRA!$B$3:$W$376, 22, FALSE)</f>
        <v>8.4</v>
      </c>
      <c r="AA201" s="19">
        <f>VLOOKUP(A201,DEC2020_RESPONSERATE_COUNTY_TRA!$B$3:$X$376, 23, FALSE)</f>
        <v>8.4</v>
      </c>
      <c r="AB201" s="19">
        <f>VLOOKUP(A201,DEC2020_RESPONSERATE_COUNTY_TRA!$B$3:$Y$376, 24, FALSE)</f>
        <v>8.4</v>
      </c>
      <c r="AC201" s="19">
        <f>VLOOKUP(A201,DEC2020_RESPONSERATE_COUNTY_TRA!$B$3:$Z$376, 25, FALSE)</f>
        <v>8.6</v>
      </c>
      <c r="AD201" s="19">
        <f>VLOOKUP(A201,DEC2020_RESPONSERATE_COUNTY_TRA!$B$3:$AC$376, 26, FALSE)</f>
        <v>8.6999999999999993</v>
      </c>
      <c r="AE201" s="19">
        <f>VLOOKUP(A201,DEC2020_RESPONSERATE_COUNTY_TRA!$B$3:$AD$376, 27, FALSE)</f>
        <v>8.8000000000000007</v>
      </c>
      <c r="AF201" s="19">
        <f>VLOOKUP(A201,DEC2020_RESPONSERATE_COUNTY_TRA!$B$3:$AE$376, 28, FALSE)</f>
        <v>8.9</v>
      </c>
      <c r="AG201" s="19">
        <f>VLOOKUP(A201,DEC2020_RESPONSERATE_COUNTY_TRA!$B$3:$AF$376, 29, FALSE)</f>
        <v>9</v>
      </c>
      <c r="AH201" s="19">
        <f>VLOOKUP(A201,DEC2020_RESPONSERATE_COUNTY_TRA!$B$3:$AG$376, 30, FALSE)</f>
        <v>9</v>
      </c>
      <c r="AI201" s="19">
        <f>VLOOKUP(A201,DEC2020_RESPONSERATE_COUNTY_TRA!$B$3:$AF$376, 31, FALSE)</f>
        <v>9.1</v>
      </c>
      <c r="AJ201" s="19">
        <f>VLOOKUP(A201,DEC2020_RESPONSERATE_COUNTY_TRA!$B$3:$AG$376, 32, FALSE)</f>
        <v>9.1</v>
      </c>
      <c r="AK201" s="19">
        <f>VLOOKUP(A201,DEC2020_RESPONSERATE_COUNTY_TRA!$B$3:$CP$376, 33, FALSE)</f>
        <v>9.4</v>
      </c>
      <c r="AL201" s="19">
        <f>VLOOKUP(A201,DEC2020_RESPONSERATE_COUNTY_TRA!$B$3:$AR$376,43, FALSE)</f>
        <v>9.9</v>
      </c>
      <c r="AM201" s="19">
        <f>VLOOKUP(A201,DEC2020_RESPONSERATE_COUNTY_TRA!$B$3:$AS$376,44, FALSE)</f>
        <v>9.9</v>
      </c>
      <c r="AN201" s="19">
        <f>VLOOKUP(A201,DEC2020_RESPONSERATE_COUNTY_TRA!$B$3:$AW$376,48, FALSE)</f>
        <v>10</v>
      </c>
      <c r="AO201" s="19">
        <f>VLOOKUP(A201,DEC2020_RESPONSERATE_COUNTY_TRA!$B$3:$AX$376,49, FALSE)</f>
        <v>10</v>
      </c>
      <c r="AP201" s="19">
        <f>VLOOKUP(A201,DEC2020_RESPONSERATE_COUNTY_TRA!$B$3:$AY$376,49, FALSE)</f>
        <v>10</v>
      </c>
      <c r="AQ201" s="19">
        <f>VLOOKUP(A201,DEC2020_RESPONSERATE_COUNTY_TRA!$B$3:$AZ$376,50, FALSE)</f>
        <v>10</v>
      </c>
      <c r="AR201" s="19">
        <f>VLOOKUP(A201,DEC2020_RESPONSERATE_COUNTY_TRA!$B$3:$BA$376,51, FALSE)</f>
        <v>10</v>
      </c>
      <c r="AS201" s="19">
        <f>VLOOKUP(A201,DEC2020_RESPONSERATE_COUNTY_TRA!$B$3:$BB$376,53, FALSE)</f>
        <v>10.1</v>
      </c>
      <c r="AT201" s="19">
        <f>VLOOKUP(A201,DEC2020_RESPONSERATE_COUNTY_TRA!$B$3:$BC$376,54, FALSE)</f>
        <v>10.1</v>
      </c>
      <c r="AU201" s="19">
        <f>VLOOKUP(A201,DEC2020_RESPONSERATE_COUNTY_TRA!$B$3:$BD$376,55, FALSE)</f>
        <v>10.1</v>
      </c>
      <c r="AV201" s="19">
        <f>VLOOKUP(A201,DEC2020_RESPONSERATE_COUNTY_TRA!$B$3:$BE$376,56, FALSE)</f>
        <v>10.1</v>
      </c>
      <c r="AW201" s="19">
        <f>VLOOKUP(A201,DEC2020_RESPONSERATE_COUNTY_TRA!$B$3:$BF$376,57, FALSE)</f>
        <v>10.1</v>
      </c>
      <c r="AX201" s="19">
        <f>VLOOKUP(A201,DEC2020_RESPONSERATE_COUNTY_TRA!$B$3:$BG$376,58, FALSE)</f>
        <v>27.6</v>
      </c>
      <c r="AY201" s="19">
        <f>VLOOKUP(A201,DEC2020_RESPONSERATE_COUNTY_TRA!$B$3:$BH$376,59, FALSE)</f>
        <v>27.6</v>
      </c>
      <c r="AZ201" s="19">
        <f>VLOOKUP(A201,DEC2020_RESPONSERATE_COUNTY_TRA!$B$3:$BI$376,60, FALSE)</f>
        <v>27.7</v>
      </c>
      <c r="BA201" s="19">
        <f>VLOOKUP(A201,DEC2020_RESPONSERATE_COUNTY_TRA!$B$3:$BJ$376,61, FALSE)</f>
        <v>27.7</v>
      </c>
      <c r="BB201" s="19">
        <f>VLOOKUP(A201,DEC2020_RESPONSERATE_COUNTY_TRA!$B$3:$BK$376,62, FALSE)</f>
        <v>27.9</v>
      </c>
      <c r="BC201" s="19">
        <f>VLOOKUP(A201,DEC2020_RESPONSERATE_COUNTY_TRA!$B$3:$BL$376,63, FALSE)</f>
        <v>28</v>
      </c>
      <c r="BD201" s="19">
        <f>VLOOKUP(A201,DEC2020_RESPONSERATE_COUNTY_TRA!$B$3:$BM$376,64, FALSE)</f>
        <v>28</v>
      </c>
      <c r="BE201" s="19">
        <f>VLOOKUP(A201,DEC2020_RESPONSERATE_COUNTY_TRA!$B$3:$BN$376,65, FALSE)</f>
        <v>28</v>
      </c>
      <c r="BF201" s="19">
        <f>VLOOKUP(A201,DEC2020_RESPONSERATE_COUNTY_TRA!$B$3:$BO$376,66, FALSE)</f>
        <v>28.1</v>
      </c>
      <c r="BG201" s="19">
        <f>VLOOKUP(A201,DEC2020_RESPONSERATE_COUNTY_TRA!$B$3:$BP$376,67, FALSE)</f>
        <v>28.1</v>
      </c>
      <c r="BH201" s="19">
        <f>VLOOKUP(A201,DEC2020_RESPONSERATE_COUNTY_TRA!$B$3:$BQ$376,68, FALSE)</f>
        <v>28.1</v>
      </c>
      <c r="BI201" s="19">
        <f>VLOOKUP(A201,DEC2020_RESPONSERATE_COUNTY_TRA!$B$3:$BR$376,69, FALSE)</f>
        <v>28.1</v>
      </c>
      <c r="BJ201" s="19">
        <f>VLOOKUP(A201,DEC2020_RESPONSERATE_COUNTY_TRA!$B$3:$BS$376,70, FALSE)</f>
        <v>28.1</v>
      </c>
      <c r="BK201" s="19">
        <f>VLOOKUP(A201,DEC2020_RESPONSERATE_COUNTY_TRA!$B$3:$BT$376,71, FALSE)</f>
        <v>28.2</v>
      </c>
      <c r="BL201" s="19">
        <f>VLOOKUP(A201,DEC2020_RESPONSERATE_COUNTY_TRA!$B$3:$BU$377,72, FALSE)</f>
        <v>28.3</v>
      </c>
      <c r="BM201" s="19">
        <f>VLOOKUP(A201,DEC2020_RESPONSERATE_COUNTY_TRA!$B$3:$BV$377,73, FALSE)</f>
        <v>28.3</v>
      </c>
      <c r="BN201" s="19">
        <f>VLOOKUP(A201,DEC2020_RESPONSERATE_COUNTY_TRA!$B$3:$BW$377,74, FALSE)</f>
        <v>28.3</v>
      </c>
      <c r="BO201" s="19">
        <f>VLOOKUP(A201,DEC2020_RESPONSERATE_COUNTY_TRA!$B$3:$BX$377,75, FALSE)</f>
        <v>28.4</v>
      </c>
      <c r="BP201" s="19">
        <f>VLOOKUP(A201,DEC2020_RESPONSERATE_COUNTY_TRA!$B$3:$BY$377,76, FALSE)</f>
        <v>28.4</v>
      </c>
      <c r="BQ201" s="19">
        <f>VLOOKUP(A201,DEC2020_RESPONSERATE_COUNTY_TRA!$B$3:$BZ$377,77, FALSE)</f>
        <v>28.4</v>
      </c>
      <c r="BR201" s="19">
        <f>VLOOKUP(A201,DEC2020_RESPONSERATE_COUNTY_TRA!$B$3:$CA$377,78, FALSE)</f>
        <v>28.4</v>
      </c>
      <c r="BS201" s="19">
        <f>VLOOKUP(A201,DEC2020_RESPONSERATE_COUNTY_TRA!$B$3:$CB$377,79, FALSE)</f>
        <v>28.5</v>
      </c>
      <c r="BT201" s="19">
        <f>VLOOKUP(A201,DEC2020_RESPONSERATE_COUNTY_TRA!$B$3:$CC$377,80, FALSE)</f>
        <v>28.5</v>
      </c>
      <c r="BU201" s="19">
        <f>VLOOKUP(A201,DEC2020_RESPONSERATE_COUNTY_TRA!$B$3:$CD$377,81, FALSE)</f>
        <v>28.6</v>
      </c>
      <c r="BV201" s="19">
        <f>VLOOKUP(A201,DEC2020_RESPONSERATE_COUNTY_TRA!$B$3:$CE$377,82, FALSE)</f>
        <v>28.7</v>
      </c>
      <c r="BW201" s="19">
        <f>VLOOKUP(A201,DEC2020_RESPONSERATE_COUNTY_TRA!$B$3:$CF$377,83, FALSE)</f>
        <v>28.8</v>
      </c>
      <c r="BX201" s="19">
        <f>VLOOKUP(A201,DEC2020_RESPONSERATE_COUNTY_TRA!$B$3:$CG$377,84, FALSE)</f>
        <v>28.9</v>
      </c>
      <c r="BY201" s="19">
        <f>VLOOKUP(A201,DEC2020_RESPONSERATE_COUNTY_TRA!$B$3:$CH$377,85, FALSE)</f>
        <v>29</v>
      </c>
      <c r="BZ201" s="19">
        <f>VLOOKUP(A201,DEC2020_RESPONSERATE_COUNTY_TRA!$B$3:$CI$377,85, FALSE)</f>
        <v>29</v>
      </c>
      <c r="CA201" s="19">
        <f>VLOOKUP(A201,DEC2020_RESPONSERATE_COUNTY_TRA!$B$3:$CJ$377,86, FALSE)</f>
        <v>29</v>
      </c>
      <c r="CB201" s="19">
        <f>VLOOKUP(A201,DEC2020_RESPONSERATE_COUNTY_TRA!$B$3:$CK$377,87, FALSE)</f>
        <v>29</v>
      </c>
      <c r="CC201" s="19">
        <f t="shared" si="9"/>
        <v>0</v>
      </c>
      <c r="CD201" s="41">
        <f t="shared" si="10"/>
        <v>2</v>
      </c>
    </row>
    <row r="202" spans="1:82" ht="15" thickBot="1" x14ac:dyDescent="0.35">
      <c r="A202" s="21" t="s">
        <v>417</v>
      </c>
      <c r="B202" s="21">
        <v>30053000500</v>
      </c>
      <c r="C202" s="22" t="s">
        <v>1143</v>
      </c>
      <c r="D202" s="22" t="s">
        <v>1335</v>
      </c>
      <c r="E202" s="22"/>
      <c r="F202" s="96">
        <v>2478</v>
      </c>
      <c r="G202" s="104">
        <v>0.24678111587982832</v>
      </c>
      <c r="H202" s="206">
        <v>4.5338622839331252E-2</v>
      </c>
      <c r="I202" s="194">
        <v>57.7</v>
      </c>
      <c r="J202" s="23">
        <v>49.1</v>
      </c>
      <c r="K202" s="23">
        <f t="shared" si="11"/>
        <v>50.9</v>
      </c>
      <c r="L202" s="24">
        <f>VLOOKUP(A202,DEC2020_RESPONSERATE_COUNTY_TRA!$B$3:$I$376, 8, FALSE)</f>
        <v>14.4</v>
      </c>
      <c r="M202" s="24">
        <f>VLOOKUP(A202,DEC2020_RESPONSERATE_COUNTY_TRA!$B$3:$J$376, 9, FALSE)</f>
        <v>15</v>
      </c>
      <c r="N202" s="24">
        <f>VLOOKUP(A202,DEC2020_RESPONSERATE_COUNTY_TRA!$B$3:$K$376, 10, FALSE)</f>
        <v>16</v>
      </c>
      <c r="O202" s="24">
        <f>VLOOKUP(A202,DEC2020_RESPONSERATE_COUNTY_TRA!$B$3:$L$376, 11, FALSE)</f>
        <v>16.8</v>
      </c>
      <c r="P202" s="24">
        <f>VLOOKUP(A202,DEC2020_RESPONSERATE_COUNTY_TRA!$B$3:$M$376, 12, FALSE)</f>
        <v>18.7</v>
      </c>
      <c r="Q202" s="24">
        <f>VLOOKUP(A202,DEC2020_RESPONSERATE_COUNTY_TRA!$B$3:$N$376, 13, FALSE)</f>
        <v>19.100000000000001</v>
      </c>
      <c r="R202" s="24">
        <f>VLOOKUP(A202,DEC2020_RESPONSERATE_COUNTY_TRA!$B$3:$O$376, 14, FALSE)</f>
        <v>19.100000000000001</v>
      </c>
      <c r="S202" s="24">
        <f>VLOOKUP(A202,DEC2020_RESPONSERATE_COUNTY_TRA!$B$3:$P$376, 15, FALSE)</f>
        <v>19.3</v>
      </c>
      <c r="T202" s="24">
        <f>VLOOKUP(A202,DEC2020_RESPONSERATE_COUNTY_TRA!$B$3:$Q$376, 16, FALSE)</f>
        <v>19.8</v>
      </c>
      <c r="U202" s="24">
        <f>VLOOKUP(A202,DEC2020_RESPONSERATE_COUNTY_TRA!$B$3:$R$376, 17, FALSE)</f>
        <v>20.2</v>
      </c>
      <c r="V202" s="24">
        <f>VLOOKUP(A202,DEC2020_RESPONSERATE_COUNTY_TRA!$B$3:$S$376, 18, FALSE)</f>
        <v>20.3</v>
      </c>
      <c r="W202" s="24">
        <f>VLOOKUP(A202,DEC2020_RESPONSERATE_COUNTY_TRA!$B$3:$T$376, 19, FALSE)</f>
        <v>20.5</v>
      </c>
      <c r="X202" s="24">
        <f>VLOOKUP(A202,DEC2020_RESPONSERATE_COUNTY_TRA!$B$3:$U$376, 20, FALSE)</f>
        <v>20.7</v>
      </c>
      <c r="Y202" s="24">
        <f>VLOOKUP(A202,DEC2020_RESPONSERATE_COUNTY_TRA!$B$3:$V$376, 21, FALSE)</f>
        <v>20.8</v>
      </c>
      <c r="Z202" s="24">
        <f>VLOOKUP(A202,DEC2020_RESPONSERATE_COUNTY_TRA!$B$3:$W$376, 22, FALSE)</f>
        <v>21.1</v>
      </c>
      <c r="AA202" s="24">
        <f>VLOOKUP(A202,DEC2020_RESPONSERATE_COUNTY_TRA!$B$3:$X$376, 23, FALSE)</f>
        <v>21.2</v>
      </c>
      <c r="AB202" s="24">
        <f>VLOOKUP(A202,DEC2020_RESPONSERATE_COUNTY_TRA!$B$3:$Y$376, 24, FALSE)</f>
        <v>21.3</v>
      </c>
      <c r="AC202" s="24">
        <f>VLOOKUP(A202,DEC2020_RESPONSERATE_COUNTY_TRA!$B$3:$Z$376, 25, FALSE)</f>
        <v>21.7</v>
      </c>
      <c r="AD202" s="24">
        <f>VLOOKUP(A202,DEC2020_RESPONSERATE_COUNTY_TRA!$B$3:$AC$376, 26, FALSE)</f>
        <v>21.8</v>
      </c>
      <c r="AE202" s="24">
        <f>VLOOKUP(A202,DEC2020_RESPONSERATE_COUNTY_TRA!$B$3:$AD$376, 27, FALSE)</f>
        <v>21.9</v>
      </c>
      <c r="AF202" s="24">
        <f>VLOOKUP(A202,DEC2020_RESPONSERATE_COUNTY_TRA!$B$3:$AE$376, 28, FALSE)</f>
        <v>22.2</v>
      </c>
      <c r="AG202" s="24">
        <f>VLOOKUP(A202,DEC2020_RESPONSERATE_COUNTY_TRA!$B$3:$AF$376, 29, FALSE)</f>
        <v>22.7</v>
      </c>
      <c r="AH202" s="24">
        <f>VLOOKUP(A202,DEC2020_RESPONSERATE_COUNTY_TRA!$B$3:$AG$376, 30, FALSE)</f>
        <v>22.9</v>
      </c>
      <c r="AI202" s="24">
        <f>VLOOKUP(A202,DEC2020_RESPONSERATE_COUNTY_TRA!$B$3:$AF$376, 31, FALSE)</f>
        <v>23</v>
      </c>
      <c r="AJ202" s="24">
        <f>VLOOKUP(A202,DEC2020_RESPONSERATE_COUNTY_TRA!$B$3:$AG$376, 32, FALSE)</f>
        <v>23.2</v>
      </c>
      <c r="AK202" s="24">
        <f>VLOOKUP(A202,DEC2020_RESPONSERATE_COUNTY_TRA!$B$3:$CP$376, 33, FALSE)</f>
        <v>23.3</v>
      </c>
      <c r="AL202" s="24">
        <f>VLOOKUP(A202,DEC2020_RESPONSERATE_COUNTY_TRA!$B$3:$AR$376,43, FALSE)</f>
        <v>24.5</v>
      </c>
      <c r="AM202" s="24">
        <f>VLOOKUP(A202,DEC2020_RESPONSERATE_COUNTY_TRA!$B$3:$AS$376,44, FALSE)</f>
        <v>24.5</v>
      </c>
      <c r="AN202" s="24">
        <f>VLOOKUP(A202,DEC2020_RESPONSERATE_COUNTY_TRA!$B$3:$AW$376,48, FALSE)</f>
        <v>24.5</v>
      </c>
      <c r="AO202" s="24">
        <f>VLOOKUP(A202,DEC2020_RESPONSERATE_COUNTY_TRA!$B$3:$AX$376,49, FALSE)</f>
        <v>24.5</v>
      </c>
      <c r="AP202" s="24">
        <f>VLOOKUP(A202,DEC2020_RESPONSERATE_COUNTY_TRA!$B$3:$AY$376,49, FALSE)</f>
        <v>24.5</v>
      </c>
      <c r="AQ202" s="24">
        <f>VLOOKUP(A202,DEC2020_RESPONSERATE_COUNTY_TRA!$B$3:$AZ$376,50, FALSE)</f>
        <v>24.5</v>
      </c>
      <c r="AR202" s="24">
        <f>VLOOKUP(A202,DEC2020_RESPONSERATE_COUNTY_TRA!$B$3:$BA$376,51, FALSE)</f>
        <v>24.6</v>
      </c>
      <c r="AS202" s="24">
        <f>VLOOKUP(A202,DEC2020_RESPONSERATE_COUNTY_TRA!$B$3:$BB$376,53, FALSE)</f>
        <v>24.7</v>
      </c>
      <c r="AT202" s="24">
        <f>VLOOKUP(A202,DEC2020_RESPONSERATE_COUNTY_TRA!$B$3:$BC$376,54, FALSE)</f>
        <v>24.7</v>
      </c>
      <c r="AU202" s="24">
        <f>VLOOKUP(A202,DEC2020_RESPONSERATE_COUNTY_TRA!$B$3:$BD$376,55, FALSE)</f>
        <v>24.7</v>
      </c>
      <c r="AV202" s="24">
        <f>VLOOKUP(A202,DEC2020_RESPONSERATE_COUNTY_TRA!$B$3:$BE$376,56, FALSE)</f>
        <v>24.7</v>
      </c>
      <c r="AW202" s="24">
        <f>VLOOKUP(A202,DEC2020_RESPONSERATE_COUNTY_TRA!$B$3:$BF$376,57, FALSE)</f>
        <v>24.7</v>
      </c>
      <c r="AX202" s="24">
        <f>VLOOKUP(A202,DEC2020_RESPONSERATE_COUNTY_TRA!$B$3:$BG$376,58, FALSE)</f>
        <v>33.799999999999997</v>
      </c>
      <c r="AY202" s="24">
        <f>VLOOKUP(A202,DEC2020_RESPONSERATE_COUNTY_TRA!$B$3:$BH$376,59, FALSE)</f>
        <v>33.9</v>
      </c>
      <c r="AZ202" s="24">
        <f>VLOOKUP(A202,DEC2020_RESPONSERATE_COUNTY_TRA!$B$3:$BI$376,60, FALSE)</f>
        <v>34</v>
      </c>
      <c r="BA202" s="24">
        <f>VLOOKUP(A202,DEC2020_RESPONSERATE_COUNTY_TRA!$B$3:$BJ$376,61, FALSE)</f>
        <v>34</v>
      </c>
      <c r="BB202" s="24">
        <f>VLOOKUP(A202,DEC2020_RESPONSERATE_COUNTY_TRA!$B$3:$BK$376,62, FALSE)</f>
        <v>34</v>
      </c>
      <c r="BC202" s="24">
        <f>VLOOKUP(A202,DEC2020_RESPONSERATE_COUNTY_TRA!$B$3:$BL$376,63, FALSE)</f>
        <v>34.1</v>
      </c>
      <c r="BD202" s="24">
        <f>VLOOKUP(A202,DEC2020_RESPONSERATE_COUNTY_TRA!$B$3:$BM$376,64, FALSE)</f>
        <v>34.200000000000003</v>
      </c>
      <c r="BE202" s="24">
        <f>VLOOKUP(A202,DEC2020_RESPONSERATE_COUNTY_TRA!$B$3:$BN$376,65, FALSE)</f>
        <v>34.200000000000003</v>
      </c>
      <c r="BF202" s="24">
        <f>VLOOKUP(A202,DEC2020_RESPONSERATE_COUNTY_TRA!$B$3:$BO$376,66, FALSE)</f>
        <v>34.200000000000003</v>
      </c>
      <c r="BG202" s="24">
        <f>VLOOKUP(A202,DEC2020_RESPONSERATE_COUNTY_TRA!$B$3:$BP$376,67, FALSE)</f>
        <v>34.200000000000003</v>
      </c>
      <c r="BH202" s="24">
        <f>VLOOKUP(A202,DEC2020_RESPONSERATE_COUNTY_TRA!$B$3:$BQ$376,68, FALSE)</f>
        <v>34.200000000000003</v>
      </c>
      <c r="BI202" s="24">
        <f>VLOOKUP(A202,DEC2020_RESPONSERATE_COUNTY_TRA!$B$3:$BR$376,69, FALSE)</f>
        <v>34.200000000000003</v>
      </c>
      <c r="BJ202" s="24">
        <f>VLOOKUP(A202,DEC2020_RESPONSERATE_COUNTY_TRA!$B$3:$BS$376,70, FALSE)</f>
        <v>34.4</v>
      </c>
      <c r="BK202" s="24">
        <f>VLOOKUP(A202,DEC2020_RESPONSERATE_COUNTY_TRA!$B$3:$BT$376,71, FALSE)</f>
        <v>34.4</v>
      </c>
      <c r="BL202" s="24">
        <f>VLOOKUP(A202,DEC2020_RESPONSERATE_COUNTY_TRA!$B$3:$BU$377,72, FALSE)</f>
        <v>34.5</v>
      </c>
      <c r="BM202" s="24">
        <f>VLOOKUP(A202,DEC2020_RESPONSERATE_COUNTY_TRA!$B$3:$BV$377,73, FALSE)</f>
        <v>34.5</v>
      </c>
      <c r="BN202" s="24">
        <f>VLOOKUP(A202,DEC2020_RESPONSERATE_COUNTY_TRA!$B$3:$BW$377,74, FALSE)</f>
        <v>34.5</v>
      </c>
      <c r="BO202" s="24">
        <f>VLOOKUP(A202,DEC2020_RESPONSERATE_COUNTY_TRA!$B$3:$BX$377,75, FALSE)</f>
        <v>34.6</v>
      </c>
      <c r="BP202" s="24">
        <f>VLOOKUP(A202,DEC2020_RESPONSERATE_COUNTY_TRA!$B$3:$BY$377,76, FALSE)</f>
        <v>34.6</v>
      </c>
      <c r="BQ202" s="24">
        <f>VLOOKUP(A202,DEC2020_RESPONSERATE_COUNTY_TRA!$B$3:$BZ$377,77, FALSE)</f>
        <v>34.6</v>
      </c>
      <c r="BR202" s="24">
        <f>VLOOKUP(A202,DEC2020_RESPONSERATE_COUNTY_TRA!$B$3:$CA$377,78, FALSE)</f>
        <v>34.700000000000003</v>
      </c>
      <c r="BS202" s="24">
        <f>VLOOKUP(A202,DEC2020_RESPONSERATE_COUNTY_TRA!$B$3:$CB$377,79, FALSE)</f>
        <v>34.700000000000003</v>
      </c>
      <c r="BT202" s="24">
        <f>VLOOKUP(A202,DEC2020_RESPONSERATE_COUNTY_TRA!$B$3:$CC$377,80, FALSE)</f>
        <v>34.799999999999997</v>
      </c>
      <c r="BU202" s="24">
        <f>VLOOKUP(A202,DEC2020_RESPONSERATE_COUNTY_TRA!$B$3:$CD$377,81, FALSE)</f>
        <v>34.9</v>
      </c>
      <c r="BV202" s="24">
        <f>VLOOKUP(A202,DEC2020_RESPONSERATE_COUNTY_TRA!$B$3:$CE$377,82, FALSE)</f>
        <v>34.9</v>
      </c>
      <c r="BW202" s="24">
        <f>VLOOKUP(A202,DEC2020_RESPONSERATE_COUNTY_TRA!$B$3:$CF$377,83, FALSE)</f>
        <v>35</v>
      </c>
      <c r="BX202" s="24">
        <f>VLOOKUP(A202,DEC2020_RESPONSERATE_COUNTY_TRA!$B$3:$CG$377,84, FALSE)</f>
        <v>35</v>
      </c>
      <c r="BY202" s="24">
        <f>VLOOKUP(A202,DEC2020_RESPONSERATE_COUNTY_TRA!$B$3:$CH$377,85, FALSE)</f>
        <v>35</v>
      </c>
      <c r="BZ202" s="24">
        <f>VLOOKUP(A202,DEC2020_RESPONSERATE_COUNTY_TRA!$B$3:$CI$377,85, FALSE)</f>
        <v>35</v>
      </c>
      <c r="CA202" s="24">
        <f>VLOOKUP(A202,DEC2020_RESPONSERATE_COUNTY_TRA!$B$3:$CJ$377,86, FALSE)</f>
        <v>35.200000000000003</v>
      </c>
      <c r="CB202" s="24">
        <f>VLOOKUP(A202,DEC2020_RESPONSERATE_COUNTY_TRA!$B$3:$CK$377,87, FALSE)</f>
        <v>35.200000000000003</v>
      </c>
      <c r="CC202" s="24">
        <f t="shared" si="9"/>
        <v>0</v>
      </c>
      <c r="CD202" s="42">
        <f t="shared" si="10"/>
        <v>2</v>
      </c>
    </row>
    <row r="203" spans="1:82" ht="18" x14ac:dyDescent="0.35">
      <c r="A203" s="20" t="s">
        <v>57</v>
      </c>
      <c r="B203" s="5"/>
      <c r="C203" s="181" t="s">
        <v>57</v>
      </c>
      <c r="F203" s="180">
        <v>1045</v>
      </c>
      <c r="G203" s="199">
        <v>9.6230158730158735E-2</v>
      </c>
      <c r="I203" s="192">
        <v>50.1</v>
      </c>
      <c r="J203" s="91" t="s">
        <v>835</v>
      </c>
      <c r="K203" s="91" t="s">
        <v>835</v>
      </c>
      <c r="L203">
        <f>VLOOKUP(A203,DEC2020_RESPONSERATE_COUNTY_TRA!$B$3:$I$376, 8, FALSE)</f>
        <v>14.1</v>
      </c>
      <c r="M203">
        <f>VLOOKUP(A203,DEC2020_RESPONSERATE_COUNTY_TRA!$B$3:$J$376, 9, FALSE)</f>
        <v>14.9</v>
      </c>
      <c r="N203">
        <f>VLOOKUP(A203,DEC2020_RESPONSERATE_COUNTY_TRA!$B$3:$K$376, 10, FALSE)</f>
        <v>17.8</v>
      </c>
      <c r="O203">
        <f>VLOOKUP(A203,DEC2020_RESPONSERATE_COUNTY_TRA!$B$3:$L$376, 11, FALSE)</f>
        <v>20.2</v>
      </c>
      <c r="P203">
        <f>VLOOKUP(A203,DEC2020_RESPONSERATE_COUNTY_TRA!$B$3:$M$376, 12, FALSE)</f>
        <v>22.7</v>
      </c>
      <c r="Q203" s="61">
        <f>VLOOKUP(A203,DEC2020_RESPONSERATE_COUNTY_TRA!$B$3:$N$376, 13, FALSE)</f>
        <v>23.3</v>
      </c>
      <c r="R203">
        <f>VLOOKUP(A203,DEC2020_RESPONSERATE_COUNTY_TRA!$B$3:$O$376, 14, FALSE)</f>
        <v>23.5</v>
      </c>
      <c r="S203">
        <f>VLOOKUP(A203,DEC2020_RESPONSERATE_COUNTY_TRA!$B$3:$P$376, 15, FALSE)</f>
        <v>23.8</v>
      </c>
      <c r="T203">
        <f>VLOOKUP(A203,DEC2020_RESPONSERATE_COUNTY_TRA!$B$3:$Q$376, 16, FALSE)</f>
        <v>24.5</v>
      </c>
      <c r="U203" s="61">
        <f>VLOOKUP(A203,DEC2020_RESPONSERATE_COUNTY_TRA!$B$3:$R$376, 17, FALSE)</f>
        <v>25</v>
      </c>
      <c r="V203" s="61">
        <f>VLOOKUP(A203,DEC2020_RESPONSERATE_COUNTY_TRA!$B$3:$S$376, 18, FALSE)</f>
        <v>25.1</v>
      </c>
      <c r="W203" s="61">
        <f>VLOOKUP(A203,DEC2020_RESPONSERATE_COUNTY_TRA!$B$3:$T$376, 19, FALSE)</f>
        <v>25.3</v>
      </c>
      <c r="X203" s="61">
        <f>VLOOKUP(A203,DEC2020_RESPONSERATE_COUNTY_TRA!$B$3:$U$376, 20, FALSE)</f>
        <v>25.7</v>
      </c>
      <c r="Y203" s="61">
        <f>VLOOKUP(A203,DEC2020_RESPONSERATE_COUNTY_TRA!$B$3:$V$376, 21, FALSE)</f>
        <v>25.9</v>
      </c>
      <c r="Z203" s="61">
        <f>VLOOKUP(A203,DEC2020_RESPONSERATE_COUNTY_TRA!$B$3:$W$376, 22, FALSE)</f>
        <v>26.4</v>
      </c>
      <c r="AA203" s="61">
        <f>VLOOKUP(A203,DEC2020_RESPONSERATE_COUNTY_TRA!$B$3:$X$376, 23, FALSE)</f>
        <v>26.5</v>
      </c>
      <c r="AB203" s="61">
        <f>VLOOKUP(A203,DEC2020_RESPONSERATE_COUNTY_TRA!$B$3:$Y$376, 24, FALSE)</f>
        <v>26.7</v>
      </c>
      <c r="AC203" s="61">
        <f>VLOOKUP(A203,DEC2020_RESPONSERATE_COUNTY_TRA!$B$3:$Z$376, 25, FALSE)</f>
        <v>27.2</v>
      </c>
      <c r="AD203" s="61">
        <f>VLOOKUP(A203,DEC2020_RESPONSERATE_COUNTY_TRA!$B$3:$AC$376, 26, FALSE)</f>
        <v>27.2</v>
      </c>
      <c r="AE203" s="188">
        <f>VLOOKUP(A203,DEC2020_RESPONSERATE_COUNTY_TRA!$B$3:$AD$376, 27, FALSE)</f>
        <v>27.2</v>
      </c>
      <c r="AF203" s="188">
        <f>VLOOKUP(A203,DEC2020_RESPONSERATE_COUNTY_TRA!$B$3:$AE$376, 28, FALSE)</f>
        <v>27.4</v>
      </c>
      <c r="AG203" s="188">
        <f>VLOOKUP(A203,DEC2020_RESPONSERATE_COUNTY_TRA!$B$3:$AF$376, 29, FALSE)</f>
        <v>28.1</v>
      </c>
      <c r="AH203" s="188">
        <f>VLOOKUP(A203,DEC2020_RESPONSERATE_COUNTY_TRA!$B$3:$AG$376, 30, FALSE)</f>
        <v>28.1</v>
      </c>
      <c r="AI203" s="188">
        <f>VLOOKUP(A203,DEC2020_RESPONSERATE_COUNTY_TRA!$B$3:$AF$376, 31, FALSE)</f>
        <v>28.3</v>
      </c>
      <c r="AJ203" s="188">
        <f>VLOOKUP(A203,DEC2020_RESPONSERATE_COUNTY_TRA!$B$3:$AG$376, 32, FALSE)</f>
        <v>28.5</v>
      </c>
      <c r="AK203" s="188">
        <f>VLOOKUP(A203,DEC2020_RESPONSERATE_COUNTY_TRA!$B$3:$CP$376, 33, FALSE)</f>
        <v>28.7</v>
      </c>
      <c r="AL203" s="188">
        <f>VLOOKUP(A203,DEC2020_RESPONSERATE_COUNTY_TRA!$B$3:$AR$376,43, FALSE)</f>
        <v>30.1</v>
      </c>
      <c r="AM203" s="188">
        <f>VLOOKUP(A203,DEC2020_RESPONSERATE_COUNTY_TRA!$B$3:$AS$376,44, FALSE)</f>
        <v>30.1</v>
      </c>
      <c r="AN203" s="188">
        <f>VLOOKUP(A203,DEC2020_RESPONSERATE_COUNTY_TRA!$B$3:$AW$376,48, FALSE)</f>
        <v>30.2</v>
      </c>
      <c r="AO203" s="188">
        <f>VLOOKUP(A203,DEC2020_RESPONSERATE_COUNTY_TRA!$B$3:$AX$376,49, FALSE)</f>
        <v>30.2</v>
      </c>
      <c r="AP203" s="188">
        <f>VLOOKUP(A203,DEC2020_RESPONSERATE_COUNTY_TRA!$B$3:$AY$376,49, FALSE)</f>
        <v>30.2</v>
      </c>
      <c r="AQ203" s="188">
        <f>VLOOKUP(A203,DEC2020_RESPONSERATE_COUNTY_TRA!$B$3:$AZ$376,50, FALSE)</f>
        <v>30.2</v>
      </c>
      <c r="AR203" s="188">
        <f>VLOOKUP(A203,DEC2020_RESPONSERATE_COUNTY_TRA!$B$3:$BA$376,51, FALSE)</f>
        <v>30.2</v>
      </c>
      <c r="AS203" s="188">
        <f>VLOOKUP(A203,DEC2020_RESPONSERATE_COUNTY_TRA!$B$3:$BB$376,53, FALSE)</f>
        <v>30.5</v>
      </c>
      <c r="AT203" s="188">
        <f>VLOOKUP(A203,DEC2020_RESPONSERATE_COUNTY_TRA!$B$3:$BC$376,54, FALSE)</f>
        <v>30.6</v>
      </c>
      <c r="AU203" s="188">
        <f>VLOOKUP(A203,DEC2020_RESPONSERATE_COUNTY_TRA!$B$3:$BD$376,55, FALSE)</f>
        <v>30.6</v>
      </c>
      <c r="AV203" s="188">
        <f>VLOOKUP(A203,DEC2020_RESPONSERATE_COUNTY_TRA!$B$3:$BE$376,56, FALSE)</f>
        <v>30.6</v>
      </c>
      <c r="AW203" s="188">
        <f>VLOOKUP(A203,DEC2020_RESPONSERATE_COUNTY_TRA!$B$3:$BF$376,57, FALSE)</f>
        <v>30.6</v>
      </c>
      <c r="AX203" s="188">
        <f>VLOOKUP(A203,DEC2020_RESPONSERATE_COUNTY_TRA!$B$3:$BG$376,58, FALSE)</f>
        <v>44.8</v>
      </c>
      <c r="AY203" s="188">
        <f>VLOOKUP(A203,DEC2020_RESPONSERATE_COUNTY_TRA!$B$3:$BH$376,59, FALSE)</f>
        <v>44.8</v>
      </c>
      <c r="AZ203" s="188">
        <f>VLOOKUP(A203,DEC2020_RESPONSERATE_COUNTY_TRA!$B$3:$BI$376,60, FALSE)</f>
        <v>45</v>
      </c>
      <c r="BA203" s="188">
        <f>VLOOKUP(A203,DEC2020_RESPONSERATE_COUNTY_TRA!$B$3:$BJ$376,61, FALSE)</f>
        <v>45.4</v>
      </c>
      <c r="BB203" s="188">
        <f>VLOOKUP(A203,DEC2020_RESPONSERATE_COUNTY_TRA!$B$3:$BK$376,62, FALSE)</f>
        <v>45.7</v>
      </c>
      <c r="BC203" s="188">
        <f>VLOOKUP(A203,DEC2020_RESPONSERATE_COUNTY_TRA!$B$3:$BL$376,63, FALSE)</f>
        <v>45.7</v>
      </c>
      <c r="BD203" s="188">
        <f>VLOOKUP(A203,DEC2020_RESPONSERATE_COUNTY_TRA!$B$3:$BM$376,64, FALSE)</f>
        <v>45.8</v>
      </c>
      <c r="BE203" s="188">
        <f>VLOOKUP(A203,DEC2020_RESPONSERATE_COUNTY_TRA!$B$3:$BN$376,65, FALSE)</f>
        <v>45.8</v>
      </c>
      <c r="BF203" s="188">
        <f>VLOOKUP(A203,DEC2020_RESPONSERATE_COUNTY_TRA!$B$3:$BO$376,66, FALSE)</f>
        <v>46</v>
      </c>
      <c r="BG203" s="188">
        <f>VLOOKUP(A203,DEC2020_RESPONSERATE_COUNTY_TRA!$B$3:$BP$376,67, FALSE)</f>
        <v>46</v>
      </c>
      <c r="BH203" s="188">
        <f>VLOOKUP(A203,DEC2020_RESPONSERATE_COUNTY_TRA!$B$3:$BQ$376,68, FALSE)</f>
        <v>46</v>
      </c>
      <c r="BI203" s="188">
        <f>VLOOKUP(A203,DEC2020_RESPONSERATE_COUNTY_TRA!$B$3:$BR$376,69, FALSE)</f>
        <v>46</v>
      </c>
      <c r="BJ203" s="188">
        <f>VLOOKUP(A203,DEC2020_RESPONSERATE_COUNTY_TRA!$B$3:$BS$376,70, FALSE)</f>
        <v>46.1</v>
      </c>
      <c r="BK203" s="188">
        <f>VLOOKUP(A203,DEC2020_RESPONSERATE_COUNTY_TRA!$B$3:$BT$376,71, FALSE)</f>
        <v>46.1</v>
      </c>
      <c r="BL203" s="188">
        <f>VLOOKUP(A203,DEC2020_RESPONSERATE_COUNTY_TRA!$B$3:$BU$377,72, FALSE)</f>
        <v>46.2</v>
      </c>
      <c r="BM203" s="188">
        <f>VLOOKUP(A203,DEC2020_RESPONSERATE_COUNTY_TRA!$B$3:$BV$377,73, FALSE)</f>
        <v>46.2</v>
      </c>
      <c r="BN203" s="188">
        <f>VLOOKUP(A203,DEC2020_RESPONSERATE_COUNTY_TRA!$B$3:$BW$377,74, FALSE)</f>
        <v>46.3</v>
      </c>
      <c r="BO203" s="188">
        <f>VLOOKUP(A203,DEC2020_RESPONSERATE_COUNTY_TRA!$B$3:$BX$377,75, FALSE)</f>
        <v>46.3</v>
      </c>
      <c r="BP203" s="188">
        <f>VLOOKUP(A203,DEC2020_RESPONSERATE_COUNTY_TRA!$B$3:$BY$377,76, FALSE)</f>
        <v>46.4</v>
      </c>
      <c r="BQ203" s="188">
        <f>VLOOKUP(A203,DEC2020_RESPONSERATE_COUNTY_TRA!$B$3:$BZ$377,77, FALSE)</f>
        <v>46.5</v>
      </c>
      <c r="BR203" s="188">
        <f>VLOOKUP(A203,DEC2020_RESPONSERATE_COUNTY_TRA!$B$3:$CA$377,78, FALSE)</f>
        <v>46.5</v>
      </c>
      <c r="BS203" s="188">
        <f>VLOOKUP(A203,DEC2020_RESPONSERATE_COUNTY_TRA!$B$3:$CB$377,79, FALSE)</f>
        <v>46.5</v>
      </c>
      <c r="BT203" s="188">
        <f>VLOOKUP(A203,DEC2020_RESPONSERATE_COUNTY_TRA!$B$3:$CC$377,80, FALSE)</f>
        <v>46.5</v>
      </c>
      <c r="BU203" s="188">
        <f>VLOOKUP(A203,DEC2020_RESPONSERATE_COUNTY_TRA!$B$3:$CD$377,81, FALSE)</f>
        <v>46.6</v>
      </c>
      <c r="BV203" s="188">
        <f>VLOOKUP(A203,DEC2020_RESPONSERATE_COUNTY_TRA!$B$3:$CE$377,82, FALSE)</f>
        <v>46.8</v>
      </c>
      <c r="BW203" s="188">
        <f>VLOOKUP(A203,DEC2020_RESPONSERATE_COUNTY_TRA!$B$3:$CF$377,83, FALSE)</f>
        <v>46.9</v>
      </c>
      <c r="BX203" s="188">
        <f>VLOOKUP(A203,DEC2020_RESPONSERATE_COUNTY_TRA!$B$3:$CG$377,84, FALSE)</f>
        <v>46.9</v>
      </c>
      <c r="BY203" s="188">
        <f>VLOOKUP(A203,DEC2020_RESPONSERATE_COUNTY_TRA!$B$3:$CH$377,85, FALSE)</f>
        <v>46.9</v>
      </c>
      <c r="BZ203" s="188">
        <f>VLOOKUP(A203,DEC2020_RESPONSERATE_COUNTY_TRA!$B$3:$CI$377,85, FALSE)</f>
        <v>46.9</v>
      </c>
      <c r="CA203" s="188">
        <f>VLOOKUP(A203,DEC2020_RESPONSERATE_COUNTY_TRA!$B$3:$CJ$377,86, FALSE)</f>
        <v>46.9</v>
      </c>
      <c r="CB203" s="188">
        <f>VLOOKUP(A203,DEC2020_RESPONSERATE_COUNTY_TRA!$B$3:$CK$377,87, FALSE)</f>
        <v>46.9</v>
      </c>
      <c r="CC203" s="188">
        <f t="shared" si="9"/>
        <v>0.10000000000000142</v>
      </c>
      <c r="CD203" s="41">
        <f t="shared" si="10"/>
        <v>3</v>
      </c>
    </row>
    <row r="204" spans="1:82" ht="29.4" thickBot="1" x14ac:dyDescent="0.35">
      <c r="A204" s="21" t="s">
        <v>333</v>
      </c>
      <c r="B204" s="21">
        <v>30055954000</v>
      </c>
      <c r="C204" s="22" t="s">
        <v>844</v>
      </c>
      <c r="D204" s="22" t="s">
        <v>1336</v>
      </c>
      <c r="E204" s="22"/>
      <c r="F204" s="96">
        <v>1045</v>
      </c>
      <c r="G204" s="104">
        <v>0.21726190476190477</v>
      </c>
      <c r="H204" s="206">
        <v>1.9631901840490799E-2</v>
      </c>
      <c r="I204" s="194">
        <v>50.1</v>
      </c>
      <c r="J204" s="49">
        <v>53.9</v>
      </c>
      <c r="K204" s="23">
        <f t="shared" si="11"/>
        <v>46.1</v>
      </c>
      <c r="L204" s="24">
        <f>VLOOKUP(A204,DEC2020_RESPONSERATE_COUNTY_TRA!$B$3:$I$376, 8, FALSE)</f>
        <v>14.1</v>
      </c>
      <c r="M204" s="24">
        <f>VLOOKUP(A204,DEC2020_RESPONSERATE_COUNTY_TRA!$B$3:$J$376, 9, FALSE)</f>
        <v>14.9</v>
      </c>
      <c r="N204" s="24">
        <f>VLOOKUP(A204,DEC2020_RESPONSERATE_COUNTY_TRA!$B$3:$K$376, 10, FALSE)</f>
        <v>17.8</v>
      </c>
      <c r="O204" s="24">
        <f>VLOOKUP(A204,DEC2020_RESPONSERATE_COUNTY_TRA!$B$3:$L$376, 11, FALSE)</f>
        <v>20.2</v>
      </c>
      <c r="P204" s="24">
        <f>VLOOKUP(A204,DEC2020_RESPONSERATE_COUNTY_TRA!$B$3:$M$376, 12, FALSE)</f>
        <v>22.7</v>
      </c>
      <c r="Q204" s="24">
        <f>VLOOKUP(A204,DEC2020_RESPONSERATE_COUNTY_TRA!$B$3:$N$376, 13, FALSE)</f>
        <v>23.3</v>
      </c>
      <c r="R204" s="24">
        <f>VLOOKUP(A204,DEC2020_RESPONSERATE_COUNTY_TRA!$B$3:$O$376, 14, FALSE)</f>
        <v>23.5</v>
      </c>
      <c r="S204" s="24">
        <f>VLOOKUP(A204,DEC2020_RESPONSERATE_COUNTY_TRA!$B$3:$P$376, 15, FALSE)</f>
        <v>23.8</v>
      </c>
      <c r="T204" s="24">
        <f>VLOOKUP(A204,DEC2020_RESPONSERATE_COUNTY_TRA!$B$3:$Q$376, 16, FALSE)</f>
        <v>24.5</v>
      </c>
      <c r="U204" s="24">
        <f>VLOOKUP(A204,DEC2020_RESPONSERATE_COUNTY_TRA!$B$3:$R$376, 17, FALSE)</f>
        <v>25</v>
      </c>
      <c r="V204" s="24">
        <f>VLOOKUP(A204,DEC2020_RESPONSERATE_COUNTY_TRA!$B$3:$S$376, 18, FALSE)</f>
        <v>25.1</v>
      </c>
      <c r="W204" s="24">
        <f>VLOOKUP(A204,DEC2020_RESPONSERATE_COUNTY_TRA!$B$3:$T$376, 19, FALSE)</f>
        <v>25.3</v>
      </c>
      <c r="X204" s="24">
        <f>VLOOKUP(A204,DEC2020_RESPONSERATE_COUNTY_TRA!$B$3:$U$376, 20, FALSE)</f>
        <v>25.7</v>
      </c>
      <c r="Y204" s="24">
        <f>VLOOKUP(A204,DEC2020_RESPONSERATE_COUNTY_TRA!$B$3:$V$376, 21, FALSE)</f>
        <v>25.9</v>
      </c>
      <c r="Z204" s="24">
        <f>VLOOKUP(A204,DEC2020_RESPONSERATE_COUNTY_TRA!$B$3:$W$376, 22, FALSE)</f>
        <v>26.4</v>
      </c>
      <c r="AA204" s="24">
        <f>VLOOKUP(A204,DEC2020_RESPONSERATE_COUNTY_TRA!$B$3:$X$376, 23, FALSE)</f>
        <v>26.5</v>
      </c>
      <c r="AB204" s="24">
        <f>VLOOKUP(A204,DEC2020_RESPONSERATE_COUNTY_TRA!$B$3:$Y$376, 24, FALSE)</f>
        <v>26.7</v>
      </c>
      <c r="AC204" s="24">
        <f>VLOOKUP(A204,DEC2020_RESPONSERATE_COUNTY_TRA!$B$3:$Z$376, 25, FALSE)</f>
        <v>27.2</v>
      </c>
      <c r="AD204" s="24">
        <f>VLOOKUP(A204,DEC2020_RESPONSERATE_COUNTY_TRA!$B$3:$AC$376, 26, FALSE)</f>
        <v>27.2</v>
      </c>
      <c r="AE204" s="24">
        <f>VLOOKUP(A204,DEC2020_RESPONSERATE_COUNTY_TRA!$B$3:$AD$376, 27, FALSE)</f>
        <v>27.2</v>
      </c>
      <c r="AF204" s="24">
        <f>VLOOKUP(A204,DEC2020_RESPONSERATE_COUNTY_TRA!$B$3:$AE$376, 28, FALSE)</f>
        <v>27.4</v>
      </c>
      <c r="AG204" s="24">
        <f>VLOOKUP(A204,DEC2020_RESPONSERATE_COUNTY_TRA!$B$3:$AF$376, 29, FALSE)</f>
        <v>28.1</v>
      </c>
      <c r="AH204" s="24">
        <f>VLOOKUP(A204,DEC2020_RESPONSERATE_COUNTY_TRA!$B$3:$AG$376, 30, FALSE)</f>
        <v>28.1</v>
      </c>
      <c r="AI204" s="24">
        <f>VLOOKUP(A204,DEC2020_RESPONSERATE_COUNTY_TRA!$B$3:$AF$376, 31, FALSE)</f>
        <v>28.3</v>
      </c>
      <c r="AJ204" s="24">
        <f>VLOOKUP(A204,DEC2020_RESPONSERATE_COUNTY_TRA!$B$3:$AG$376, 32, FALSE)</f>
        <v>28.5</v>
      </c>
      <c r="AK204" s="24">
        <f>VLOOKUP(A204,DEC2020_RESPONSERATE_COUNTY_TRA!$B$3:$CP$376, 33, FALSE)</f>
        <v>28.7</v>
      </c>
      <c r="AL204" s="24">
        <f>VLOOKUP(A204,DEC2020_RESPONSERATE_COUNTY_TRA!$B$3:$AR$376,43, FALSE)</f>
        <v>30.1</v>
      </c>
      <c r="AM204" s="24">
        <f>VLOOKUP(A204,DEC2020_RESPONSERATE_COUNTY_TRA!$B$3:$AS$376,44, FALSE)</f>
        <v>30.1</v>
      </c>
      <c r="AN204" s="24">
        <f>VLOOKUP(A204,DEC2020_RESPONSERATE_COUNTY_TRA!$B$3:$AW$376,48, FALSE)</f>
        <v>30.2</v>
      </c>
      <c r="AO204" s="24">
        <f>VLOOKUP(A204,DEC2020_RESPONSERATE_COUNTY_TRA!$B$3:$AX$376,49, FALSE)</f>
        <v>30.2</v>
      </c>
      <c r="AP204" s="24">
        <f>VLOOKUP(A204,DEC2020_RESPONSERATE_COUNTY_TRA!$B$3:$AY$376,49, FALSE)</f>
        <v>30.2</v>
      </c>
      <c r="AQ204" s="24">
        <f>VLOOKUP(A204,DEC2020_RESPONSERATE_COUNTY_TRA!$B$3:$AZ$376,50, FALSE)</f>
        <v>30.2</v>
      </c>
      <c r="AR204" s="24">
        <f>VLOOKUP(A204,DEC2020_RESPONSERATE_COUNTY_TRA!$B$3:$BA$376,51, FALSE)</f>
        <v>30.2</v>
      </c>
      <c r="AS204" s="24">
        <f>VLOOKUP(A204,DEC2020_RESPONSERATE_COUNTY_TRA!$B$3:$BB$376,53, FALSE)</f>
        <v>30.5</v>
      </c>
      <c r="AT204" s="24">
        <f>VLOOKUP(A204,DEC2020_RESPONSERATE_COUNTY_TRA!$B$3:$BC$376,54, FALSE)</f>
        <v>30.6</v>
      </c>
      <c r="AU204" s="24">
        <f>VLOOKUP(A204,DEC2020_RESPONSERATE_COUNTY_TRA!$B$3:$BD$376,55, FALSE)</f>
        <v>30.6</v>
      </c>
      <c r="AV204" s="24">
        <f>VLOOKUP(A204,DEC2020_RESPONSERATE_COUNTY_TRA!$B$3:$BE$376,56, FALSE)</f>
        <v>30.6</v>
      </c>
      <c r="AW204" s="24">
        <f>VLOOKUP(A204,DEC2020_RESPONSERATE_COUNTY_TRA!$B$3:$BF$376,57, FALSE)</f>
        <v>30.6</v>
      </c>
      <c r="AX204" s="24">
        <f>VLOOKUP(A204,DEC2020_RESPONSERATE_COUNTY_TRA!$B$3:$BG$376,58, FALSE)</f>
        <v>44.8</v>
      </c>
      <c r="AY204" s="24">
        <f>VLOOKUP(A204,DEC2020_RESPONSERATE_COUNTY_TRA!$B$3:$BH$376,59, FALSE)</f>
        <v>44.8</v>
      </c>
      <c r="AZ204" s="24">
        <f>VLOOKUP(A204,DEC2020_RESPONSERATE_COUNTY_TRA!$B$3:$BI$376,60, FALSE)</f>
        <v>45</v>
      </c>
      <c r="BA204" s="24">
        <f>VLOOKUP(A204,DEC2020_RESPONSERATE_COUNTY_TRA!$B$3:$BJ$376,61, FALSE)</f>
        <v>45.4</v>
      </c>
      <c r="BB204" s="24">
        <f>VLOOKUP(A204,DEC2020_RESPONSERATE_COUNTY_TRA!$B$3:$BK$376,62, FALSE)</f>
        <v>45.7</v>
      </c>
      <c r="BC204" s="24">
        <f>VLOOKUP(A204,DEC2020_RESPONSERATE_COUNTY_TRA!$B$3:$BL$376,63, FALSE)</f>
        <v>45.7</v>
      </c>
      <c r="BD204" s="24">
        <f>VLOOKUP(A204,DEC2020_RESPONSERATE_COUNTY_TRA!$B$3:$BM$376,64, FALSE)</f>
        <v>45.8</v>
      </c>
      <c r="BE204" s="24">
        <f>VLOOKUP(A204,DEC2020_RESPONSERATE_COUNTY_TRA!$B$3:$BN$376,65, FALSE)</f>
        <v>45.8</v>
      </c>
      <c r="BF204" s="24">
        <f>VLOOKUP(A204,DEC2020_RESPONSERATE_COUNTY_TRA!$B$3:$BO$376,66, FALSE)</f>
        <v>46</v>
      </c>
      <c r="BG204" s="24">
        <f>VLOOKUP(A204,DEC2020_RESPONSERATE_COUNTY_TRA!$B$3:$BP$376,67, FALSE)</f>
        <v>46</v>
      </c>
      <c r="BH204" s="24">
        <f>VLOOKUP(A204,DEC2020_RESPONSERATE_COUNTY_TRA!$B$3:$BQ$376,68, FALSE)</f>
        <v>46</v>
      </c>
      <c r="BI204" s="24">
        <f>VLOOKUP(A204,DEC2020_RESPONSERATE_COUNTY_TRA!$B$3:$BR$376,69, FALSE)</f>
        <v>46</v>
      </c>
      <c r="BJ204" s="24">
        <f>VLOOKUP(A204,DEC2020_RESPONSERATE_COUNTY_TRA!$B$3:$BS$376,70, FALSE)</f>
        <v>46.1</v>
      </c>
      <c r="BK204" s="24">
        <f>VLOOKUP(A204,DEC2020_RESPONSERATE_COUNTY_TRA!$B$3:$BT$376,71, FALSE)</f>
        <v>46.1</v>
      </c>
      <c r="BL204" s="24">
        <f>VLOOKUP(A204,DEC2020_RESPONSERATE_COUNTY_TRA!$B$3:$BU$377,72, FALSE)</f>
        <v>46.2</v>
      </c>
      <c r="BM204" s="24">
        <f>VLOOKUP(A204,DEC2020_RESPONSERATE_COUNTY_TRA!$B$3:$BV$377,73, FALSE)</f>
        <v>46.2</v>
      </c>
      <c r="BN204" s="24">
        <f>VLOOKUP(A204,DEC2020_RESPONSERATE_COUNTY_TRA!$B$3:$BW$377,74, FALSE)</f>
        <v>46.3</v>
      </c>
      <c r="BO204" s="24">
        <f>VLOOKUP(A204,DEC2020_RESPONSERATE_COUNTY_TRA!$B$3:$BX$377,75, FALSE)</f>
        <v>46.3</v>
      </c>
      <c r="BP204" s="24">
        <f>VLOOKUP(A204,DEC2020_RESPONSERATE_COUNTY_TRA!$B$3:$BY$377,76, FALSE)</f>
        <v>46.4</v>
      </c>
      <c r="BQ204" s="24">
        <f>VLOOKUP(A204,DEC2020_RESPONSERATE_COUNTY_TRA!$B$3:$BZ$377,77, FALSE)</f>
        <v>46.5</v>
      </c>
      <c r="BR204" s="24">
        <f>VLOOKUP(A204,DEC2020_RESPONSERATE_COUNTY_TRA!$B$3:$CA$377,78, FALSE)</f>
        <v>46.5</v>
      </c>
      <c r="BS204" s="24">
        <f>VLOOKUP(A204,DEC2020_RESPONSERATE_COUNTY_TRA!$B$3:$CB$377,79, FALSE)</f>
        <v>46.5</v>
      </c>
      <c r="BT204" s="24">
        <f>VLOOKUP(A204,DEC2020_RESPONSERATE_COUNTY_TRA!$B$3:$CC$377,80, FALSE)</f>
        <v>46.5</v>
      </c>
      <c r="BU204" s="24">
        <f>VLOOKUP(A204,DEC2020_RESPONSERATE_COUNTY_TRA!$B$3:$CD$377,81, FALSE)</f>
        <v>46.6</v>
      </c>
      <c r="BV204" s="24">
        <f>VLOOKUP(A204,DEC2020_RESPONSERATE_COUNTY_TRA!$B$3:$CE$377,82, FALSE)</f>
        <v>46.8</v>
      </c>
      <c r="BW204" s="24">
        <f>VLOOKUP(A204,DEC2020_RESPONSERATE_COUNTY_TRA!$B$3:$CF$377,83, FALSE)</f>
        <v>46.9</v>
      </c>
      <c r="BX204" s="24">
        <f>VLOOKUP(A204,DEC2020_RESPONSERATE_COUNTY_TRA!$B$3:$CG$377,84, FALSE)</f>
        <v>46.9</v>
      </c>
      <c r="BY204" s="24">
        <f>VLOOKUP(A204,DEC2020_RESPONSERATE_COUNTY_TRA!$B$3:$CH$377,85, FALSE)</f>
        <v>46.9</v>
      </c>
      <c r="BZ204" s="24">
        <f>VLOOKUP(A204,DEC2020_RESPONSERATE_COUNTY_TRA!$B$3:$CI$377,85, FALSE)</f>
        <v>46.9</v>
      </c>
      <c r="CA204" s="24">
        <f>VLOOKUP(A204,DEC2020_RESPONSERATE_COUNTY_TRA!$B$3:$CJ$377,86, FALSE)</f>
        <v>46.9</v>
      </c>
      <c r="CB204" s="24">
        <f>VLOOKUP(A204,DEC2020_RESPONSERATE_COUNTY_TRA!$B$3:$CK$377,87, FALSE)</f>
        <v>46.9</v>
      </c>
      <c r="CC204" s="24">
        <f t="shared" si="9"/>
        <v>0.10000000000000142</v>
      </c>
      <c r="CD204" s="42">
        <f t="shared" si="10"/>
        <v>3</v>
      </c>
    </row>
    <row r="205" spans="1:82" ht="18" x14ac:dyDescent="0.35">
      <c r="A205" s="20" t="s">
        <v>59</v>
      </c>
      <c r="B205" s="5"/>
      <c r="C205" s="181" t="s">
        <v>59</v>
      </c>
      <c r="F205" s="180">
        <v>7011</v>
      </c>
      <c r="G205" s="199">
        <v>0.42002881844380402</v>
      </c>
      <c r="I205" s="192">
        <v>52.6</v>
      </c>
      <c r="J205" s="91" t="s">
        <v>835</v>
      </c>
      <c r="K205" s="91" t="s">
        <v>835</v>
      </c>
      <c r="L205">
        <f>VLOOKUP(A205,DEC2020_RESPONSERATE_COUNTY_TRA!$B$3:$I$376, 8, FALSE)</f>
        <v>9.6</v>
      </c>
      <c r="M205">
        <f>VLOOKUP(A205,DEC2020_RESPONSERATE_COUNTY_TRA!$B$3:$J$376, 9, FALSE)</f>
        <v>10</v>
      </c>
      <c r="N205">
        <f>VLOOKUP(A205,DEC2020_RESPONSERATE_COUNTY_TRA!$B$3:$K$376, 10, FALSE)</f>
        <v>10.8</v>
      </c>
      <c r="O205">
        <f>VLOOKUP(A205,DEC2020_RESPONSERATE_COUNTY_TRA!$B$3:$L$376, 11, FALSE)</f>
        <v>12</v>
      </c>
      <c r="P205">
        <f>VLOOKUP(A205,DEC2020_RESPONSERATE_COUNTY_TRA!$B$3:$M$376, 12, FALSE)</f>
        <v>14.2</v>
      </c>
      <c r="Q205" s="61">
        <f>VLOOKUP(A205,DEC2020_RESPONSERATE_COUNTY_TRA!$B$3:$N$376, 13, FALSE)</f>
        <v>14.6</v>
      </c>
      <c r="R205">
        <f>VLOOKUP(A205,DEC2020_RESPONSERATE_COUNTY_TRA!$B$3:$O$376, 14, FALSE)</f>
        <v>14.8</v>
      </c>
      <c r="S205">
        <f>VLOOKUP(A205,DEC2020_RESPONSERATE_COUNTY_TRA!$B$3:$P$376, 15, FALSE)</f>
        <v>15</v>
      </c>
      <c r="T205">
        <f>VLOOKUP(A205,DEC2020_RESPONSERATE_COUNTY_TRA!$B$3:$Q$376, 16, FALSE)</f>
        <v>15.3</v>
      </c>
      <c r="U205" s="61">
        <f>VLOOKUP(A205,DEC2020_RESPONSERATE_COUNTY_TRA!$B$3:$R$376, 17, FALSE)</f>
        <v>16</v>
      </c>
      <c r="V205" s="61">
        <f>VLOOKUP(A205,DEC2020_RESPONSERATE_COUNTY_TRA!$B$3:$S$376, 18, FALSE)</f>
        <v>16.100000000000001</v>
      </c>
      <c r="W205" s="61">
        <f>VLOOKUP(A205,DEC2020_RESPONSERATE_COUNTY_TRA!$B$3:$T$376, 19, FALSE)</f>
        <v>16.5</v>
      </c>
      <c r="X205" s="61">
        <f>VLOOKUP(A205,DEC2020_RESPONSERATE_COUNTY_TRA!$B$3:$U$376, 20, FALSE)</f>
        <v>16.8</v>
      </c>
      <c r="Y205" s="61">
        <f>VLOOKUP(A205,DEC2020_RESPONSERATE_COUNTY_TRA!$B$3:$V$376, 21, FALSE)</f>
        <v>17.100000000000001</v>
      </c>
      <c r="Z205" s="61">
        <f>VLOOKUP(A205,DEC2020_RESPONSERATE_COUNTY_TRA!$B$3:$W$376, 22, FALSE)</f>
        <v>17.7</v>
      </c>
      <c r="AA205" s="61">
        <f>VLOOKUP(A205,DEC2020_RESPONSERATE_COUNTY_TRA!$B$3:$X$376, 23, FALSE)</f>
        <v>17.8</v>
      </c>
      <c r="AB205" s="61">
        <f>VLOOKUP(A205,DEC2020_RESPONSERATE_COUNTY_TRA!$B$3:$Y$376, 24, FALSE)</f>
        <v>17.8</v>
      </c>
      <c r="AC205" s="61">
        <f>VLOOKUP(A205,DEC2020_RESPONSERATE_COUNTY_TRA!$B$3:$Z$376, 25, FALSE)</f>
        <v>18.7</v>
      </c>
      <c r="AD205" s="61">
        <f>VLOOKUP(A205,DEC2020_RESPONSERATE_COUNTY_TRA!$B$3:$AC$376, 26, FALSE)</f>
        <v>18.8</v>
      </c>
      <c r="AE205" s="188">
        <f>VLOOKUP(A205,DEC2020_RESPONSERATE_COUNTY_TRA!$B$3:$AD$376, 27, FALSE)</f>
        <v>18.899999999999999</v>
      </c>
      <c r="AF205" s="188">
        <f>VLOOKUP(A205,DEC2020_RESPONSERATE_COUNTY_TRA!$B$3:$AE$376, 28, FALSE)</f>
        <v>19.2</v>
      </c>
      <c r="AG205" s="188">
        <f>VLOOKUP(A205,DEC2020_RESPONSERATE_COUNTY_TRA!$B$3:$AF$376, 29, FALSE)</f>
        <v>19.7</v>
      </c>
      <c r="AH205" s="188">
        <f>VLOOKUP(A205,DEC2020_RESPONSERATE_COUNTY_TRA!$B$3:$AG$376, 30, FALSE)</f>
        <v>19.899999999999999</v>
      </c>
      <c r="AI205" s="188">
        <f>VLOOKUP(A205,DEC2020_RESPONSERATE_COUNTY_TRA!$B$3:$AF$376, 31, FALSE)</f>
        <v>20</v>
      </c>
      <c r="AJ205" s="188">
        <f>VLOOKUP(A205,DEC2020_RESPONSERATE_COUNTY_TRA!$B$3:$AG$376, 32, FALSE)</f>
        <v>20.2</v>
      </c>
      <c r="AK205" s="188">
        <f>VLOOKUP(A205,DEC2020_RESPONSERATE_COUNTY_TRA!$B$3:$CP$376, 33, FALSE)</f>
        <v>20.3</v>
      </c>
      <c r="AL205" s="188">
        <f>VLOOKUP(A205,DEC2020_RESPONSERATE_COUNTY_TRA!$B$3:$AR$376,43, FALSE)</f>
        <v>21.6</v>
      </c>
      <c r="AM205" s="188">
        <f>VLOOKUP(A205,DEC2020_RESPONSERATE_COUNTY_TRA!$B$3:$AS$376,44, FALSE)</f>
        <v>21.6</v>
      </c>
      <c r="AN205" s="188">
        <f>VLOOKUP(A205,DEC2020_RESPONSERATE_COUNTY_TRA!$B$3:$AW$376,48, FALSE)</f>
        <v>21.8</v>
      </c>
      <c r="AO205" s="188">
        <f>VLOOKUP(A205,DEC2020_RESPONSERATE_COUNTY_TRA!$B$3:$AX$376,49, FALSE)</f>
        <v>21.9</v>
      </c>
      <c r="AP205" s="188">
        <f>VLOOKUP(A205,DEC2020_RESPONSERATE_COUNTY_TRA!$B$3:$AY$376,49, FALSE)</f>
        <v>21.9</v>
      </c>
      <c r="AQ205" s="188">
        <f>VLOOKUP(A205,DEC2020_RESPONSERATE_COUNTY_TRA!$B$3:$AZ$376,50, FALSE)</f>
        <v>21.9</v>
      </c>
      <c r="AR205" s="188">
        <f>VLOOKUP(A205,DEC2020_RESPONSERATE_COUNTY_TRA!$B$3:$BA$376,51, FALSE)</f>
        <v>21.9</v>
      </c>
      <c r="AS205" s="188">
        <f>VLOOKUP(A205,DEC2020_RESPONSERATE_COUNTY_TRA!$B$3:$BB$376,53, FALSE)</f>
        <v>22.1</v>
      </c>
      <c r="AT205" s="188">
        <f>VLOOKUP(A205,DEC2020_RESPONSERATE_COUNTY_TRA!$B$3:$BC$376,54, FALSE)</f>
        <v>22.1</v>
      </c>
      <c r="AU205" s="188">
        <f>VLOOKUP(A205,DEC2020_RESPONSERATE_COUNTY_TRA!$B$3:$BD$376,55, FALSE)</f>
        <v>22.2</v>
      </c>
      <c r="AV205" s="188">
        <f>VLOOKUP(A205,DEC2020_RESPONSERATE_COUNTY_TRA!$B$3:$BE$376,56, FALSE)</f>
        <v>22.2</v>
      </c>
      <c r="AW205" s="188">
        <f>VLOOKUP(A205,DEC2020_RESPONSERATE_COUNTY_TRA!$B$3:$BF$376,57, FALSE)</f>
        <v>22.2</v>
      </c>
      <c r="AX205" s="188">
        <f>VLOOKUP(A205,DEC2020_RESPONSERATE_COUNTY_TRA!$B$3:$BG$376,58, FALSE)</f>
        <v>28.7</v>
      </c>
      <c r="AY205" s="188">
        <f>VLOOKUP(A205,DEC2020_RESPONSERATE_COUNTY_TRA!$B$3:$BH$376,59, FALSE)</f>
        <v>28.8</v>
      </c>
      <c r="AZ205" s="188">
        <f>VLOOKUP(A205,DEC2020_RESPONSERATE_COUNTY_TRA!$B$3:$BI$376,60, FALSE)</f>
        <v>28.8</v>
      </c>
      <c r="BA205" s="188">
        <f>VLOOKUP(A205,DEC2020_RESPONSERATE_COUNTY_TRA!$B$3:$BJ$376,61, FALSE)</f>
        <v>29.1</v>
      </c>
      <c r="BB205" s="188">
        <f>VLOOKUP(A205,DEC2020_RESPONSERATE_COUNTY_TRA!$B$3:$BK$376,62, FALSE)</f>
        <v>29.2</v>
      </c>
      <c r="BC205" s="188">
        <f>VLOOKUP(A205,DEC2020_RESPONSERATE_COUNTY_TRA!$B$3:$BL$376,63, FALSE)</f>
        <v>29.4</v>
      </c>
      <c r="BD205" s="188">
        <f>VLOOKUP(A205,DEC2020_RESPONSERATE_COUNTY_TRA!$B$3:$BM$376,64, FALSE)</f>
        <v>29.4</v>
      </c>
      <c r="BE205" s="188">
        <f>VLOOKUP(A205,DEC2020_RESPONSERATE_COUNTY_TRA!$B$3:$BN$376,65, FALSE)</f>
        <v>29.5</v>
      </c>
      <c r="BF205" s="188">
        <f>VLOOKUP(A205,DEC2020_RESPONSERATE_COUNTY_TRA!$B$3:$BO$376,66, FALSE)</f>
        <v>29.6</v>
      </c>
      <c r="BG205" s="188">
        <f>VLOOKUP(A205,DEC2020_RESPONSERATE_COUNTY_TRA!$B$3:$BP$376,67, FALSE)</f>
        <v>29.6</v>
      </c>
      <c r="BH205" s="188">
        <f>VLOOKUP(A205,DEC2020_RESPONSERATE_COUNTY_TRA!$B$3:$BQ$376,68, FALSE)</f>
        <v>29.8</v>
      </c>
      <c r="BI205" s="188">
        <f>VLOOKUP(A205,DEC2020_RESPONSERATE_COUNTY_TRA!$B$3:$BR$376,69, FALSE)</f>
        <v>29.9</v>
      </c>
      <c r="BJ205" s="188">
        <f>VLOOKUP(A205,DEC2020_RESPONSERATE_COUNTY_TRA!$B$3:$BS$376,70, FALSE)</f>
        <v>29.9</v>
      </c>
      <c r="BK205" s="188">
        <f>VLOOKUP(A205,DEC2020_RESPONSERATE_COUNTY_TRA!$B$3:$BT$376,71, FALSE)</f>
        <v>29.9</v>
      </c>
      <c r="BL205" s="188">
        <f>VLOOKUP(A205,DEC2020_RESPONSERATE_COUNTY_TRA!$B$3:$BU$377,72, FALSE)</f>
        <v>29.9</v>
      </c>
      <c r="BM205" s="188">
        <f>VLOOKUP(A205,DEC2020_RESPONSERATE_COUNTY_TRA!$B$3:$BV$377,73, FALSE)</f>
        <v>30</v>
      </c>
      <c r="BN205" s="188">
        <f>VLOOKUP(A205,DEC2020_RESPONSERATE_COUNTY_TRA!$B$3:$BW$377,74, FALSE)</f>
        <v>30.1</v>
      </c>
      <c r="BO205" s="188">
        <f>VLOOKUP(A205,DEC2020_RESPONSERATE_COUNTY_TRA!$B$3:$BX$377,75, FALSE)</f>
        <v>30.2</v>
      </c>
      <c r="BP205" s="188">
        <f>VLOOKUP(A205,DEC2020_RESPONSERATE_COUNTY_TRA!$B$3:$BY$377,76, FALSE)</f>
        <v>30.3</v>
      </c>
      <c r="BQ205" s="188">
        <f>VLOOKUP(A205,DEC2020_RESPONSERATE_COUNTY_TRA!$B$3:$BZ$377,77, FALSE)</f>
        <v>30.4</v>
      </c>
      <c r="BR205" s="188">
        <f>VLOOKUP(A205,DEC2020_RESPONSERATE_COUNTY_TRA!$B$3:$CA$377,78, FALSE)</f>
        <v>30.4</v>
      </c>
      <c r="BS205" s="188">
        <f>VLOOKUP(A205,DEC2020_RESPONSERATE_COUNTY_TRA!$B$3:$CB$377,79, FALSE)</f>
        <v>30.6</v>
      </c>
      <c r="BT205" s="188">
        <f>VLOOKUP(A205,DEC2020_RESPONSERATE_COUNTY_TRA!$B$3:$CC$377,80, FALSE)</f>
        <v>30.7</v>
      </c>
      <c r="BU205" s="188">
        <f>VLOOKUP(A205,DEC2020_RESPONSERATE_COUNTY_TRA!$B$3:$CD$377,81, FALSE)</f>
        <v>30.9</v>
      </c>
      <c r="BV205" s="188">
        <f>VLOOKUP(A205,DEC2020_RESPONSERATE_COUNTY_TRA!$B$3:$CE$377,82, FALSE)</f>
        <v>31</v>
      </c>
      <c r="BW205" s="188">
        <f>VLOOKUP(A205,DEC2020_RESPONSERATE_COUNTY_TRA!$B$3:$CF$377,83, FALSE)</f>
        <v>31.1</v>
      </c>
      <c r="BX205" s="188">
        <f>VLOOKUP(A205,DEC2020_RESPONSERATE_COUNTY_TRA!$B$3:$CG$377,84, FALSE)</f>
        <v>31.3</v>
      </c>
      <c r="BY205" s="188">
        <f>VLOOKUP(A205,DEC2020_RESPONSERATE_COUNTY_TRA!$B$3:$CH$377,85, FALSE)</f>
        <v>31.4</v>
      </c>
      <c r="BZ205" s="188">
        <f>VLOOKUP(A205,DEC2020_RESPONSERATE_COUNTY_TRA!$B$3:$CI$377,85, FALSE)</f>
        <v>31.4</v>
      </c>
      <c r="CA205" s="188">
        <f>VLOOKUP(A205,DEC2020_RESPONSERATE_COUNTY_TRA!$B$3:$CJ$377,86, FALSE)</f>
        <v>31.5</v>
      </c>
      <c r="CB205" s="188">
        <f>VLOOKUP(A205,DEC2020_RESPONSERATE_COUNTY_TRA!$B$3:$CK$377,87, FALSE)</f>
        <v>31.6</v>
      </c>
      <c r="CC205" s="188">
        <f t="shared" si="9"/>
        <v>9.9999999999997868E-2</v>
      </c>
      <c r="CD205" s="41">
        <f t="shared" si="10"/>
        <v>2</v>
      </c>
    </row>
    <row r="206" spans="1:82" ht="28.8" x14ac:dyDescent="0.3">
      <c r="A206" s="16" t="s">
        <v>681</v>
      </c>
      <c r="B206" s="16">
        <v>30057000101</v>
      </c>
      <c r="C206" s="17" t="s">
        <v>1441</v>
      </c>
      <c r="D206" s="17" t="s">
        <v>1337</v>
      </c>
      <c r="E206" s="17"/>
      <c r="F206" s="95" t="s">
        <v>1101</v>
      </c>
      <c r="G206" s="103" t="s">
        <v>1101</v>
      </c>
      <c r="H206" s="208" t="s">
        <v>1101</v>
      </c>
      <c r="I206" s="103" t="s">
        <v>1101</v>
      </c>
      <c r="J206" s="48">
        <v>62</v>
      </c>
      <c r="K206" s="18">
        <v>38</v>
      </c>
      <c r="L206" s="19">
        <f>VLOOKUP(A206,DEC2020_RESPONSERATE_COUNTY_TRA!$B$3:$I$376, 8, FALSE)</f>
        <v>8</v>
      </c>
      <c r="M206" s="19">
        <f>VLOOKUP(A206,DEC2020_RESPONSERATE_COUNTY_TRA!$B$3:$J$376, 9, FALSE)</f>
        <v>8.5</v>
      </c>
      <c r="N206" s="19">
        <f>VLOOKUP(A206,DEC2020_RESPONSERATE_COUNTY_TRA!$B$3:$K$376, 10, FALSE)</f>
        <v>9.5</v>
      </c>
      <c r="O206" s="19">
        <f>VLOOKUP(A206,DEC2020_RESPONSERATE_COUNTY_TRA!$B$3:$L$376, 11, FALSE)</f>
        <v>10.5</v>
      </c>
      <c r="P206" s="19">
        <f>VLOOKUP(A206,DEC2020_RESPONSERATE_COUNTY_TRA!$B$3:$M$376, 12, FALSE)</f>
        <v>13.2</v>
      </c>
      <c r="Q206" s="19">
        <f>VLOOKUP(A206,DEC2020_RESPONSERATE_COUNTY_TRA!$B$3:$N$376, 13, FALSE)</f>
        <v>13.5</v>
      </c>
      <c r="R206" s="19">
        <f>VLOOKUP(A206,DEC2020_RESPONSERATE_COUNTY_TRA!$B$3:$O$376, 14, FALSE)</f>
        <v>13.8</v>
      </c>
      <c r="S206" s="19">
        <f>VLOOKUP(A206,DEC2020_RESPONSERATE_COUNTY_TRA!$B$3:$P$376, 15, FALSE)</f>
        <v>14.2</v>
      </c>
      <c r="T206" s="19">
        <f>VLOOKUP(A206,DEC2020_RESPONSERATE_COUNTY_TRA!$B$3:$Q$376, 16, FALSE)</f>
        <v>14.5</v>
      </c>
      <c r="U206" s="19">
        <f>VLOOKUP(A206,DEC2020_RESPONSERATE_COUNTY_TRA!$B$3:$R$376, 17, FALSE)</f>
        <v>15</v>
      </c>
      <c r="V206" s="19">
        <f>VLOOKUP(A206,DEC2020_RESPONSERATE_COUNTY_TRA!$B$3:$S$376, 18, FALSE)</f>
        <v>15.1</v>
      </c>
      <c r="W206" s="19">
        <f>VLOOKUP(A206,DEC2020_RESPONSERATE_COUNTY_TRA!$B$3:$T$376, 19, FALSE)</f>
        <v>15.7</v>
      </c>
      <c r="X206" s="19">
        <f>VLOOKUP(A206,DEC2020_RESPONSERATE_COUNTY_TRA!$B$3:$U$376, 20, FALSE)</f>
        <v>16</v>
      </c>
      <c r="Y206" s="19">
        <f>VLOOKUP(A206,DEC2020_RESPONSERATE_COUNTY_TRA!$B$3:$V$376, 21, FALSE)</f>
        <v>16.5</v>
      </c>
      <c r="Z206" s="19">
        <f>VLOOKUP(A206,DEC2020_RESPONSERATE_COUNTY_TRA!$B$3:$W$376, 22, FALSE)</f>
        <v>17.2</v>
      </c>
      <c r="AA206" s="19">
        <f>VLOOKUP(A206,DEC2020_RESPONSERATE_COUNTY_TRA!$B$3:$X$376, 23, FALSE)</f>
        <v>17.3</v>
      </c>
      <c r="AB206" s="19">
        <f>VLOOKUP(A206,DEC2020_RESPONSERATE_COUNTY_TRA!$B$3:$Y$376, 24, FALSE)</f>
        <v>17.3</v>
      </c>
      <c r="AC206" s="19">
        <f>VLOOKUP(A206,DEC2020_RESPONSERATE_COUNTY_TRA!$B$3:$Z$376, 25, FALSE)</f>
        <v>18.2</v>
      </c>
      <c r="AD206" s="19">
        <f>VLOOKUP(A206,DEC2020_RESPONSERATE_COUNTY_TRA!$B$3:$AC$376, 26, FALSE)</f>
        <v>18.399999999999999</v>
      </c>
      <c r="AE206" s="19">
        <f>VLOOKUP(A206,DEC2020_RESPONSERATE_COUNTY_TRA!$B$3:$AD$376, 27, FALSE)</f>
        <v>18.7</v>
      </c>
      <c r="AF206" s="19">
        <f>VLOOKUP(A206,DEC2020_RESPONSERATE_COUNTY_TRA!$B$3:$AE$376, 28, FALSE)</f>
        <v>18.8</v>
      </c>
      <c r="AG206" s="19">
        <f>VLOOKUP(A206,DEC2020_RESPONSERATE_COUNTY_TRA!$B$3:$AF$376, 29, FALSE)</f>
        <v>19.100000000000001</v>
      </c>
      <c r="AH206" s="19">
        <f>VLOOKUP(A206,DEC2020_RESPONSERATE_COUNTY_TRA!$B$3:$AG$376, 30, FALSE)</f>
        <v>19.100000000000001</v>
      </c>
      <c r="AI206" s="19">
        <f>VLOOKUP(A206,DEC2020_RESPONSERATE_COUNTY_TRA!$B$3:$AF$376, 31, FALSE)</f>
        <v>19.399999999999999</v>
      </c>
      <c r="AJ206" s="19">
        <f>VLOOKUP(A206,DEC2020_RESPONSERATE_COUNTY_TRA!$B$3:$AG$376, 32, FALSE)</f>
        <v>19.399999999999999</v>
      </c>
      <c r="AK206" s="19">
        <f>VLOOKUP(A206,DEC2020_RESPONSERATE_COUNTY_TRA!$B$3:$CP$376, 33, FALSE)</f>
        <v>19.600000000000001</v>
      </c>
      <c r="AL206" s="19">
        <f>VLOOKUP(A206,DEC2020_RESPONSERATE_COUNTY_TRA!$B$3:$AR$376,43, FALSE)</f>
        <v>21.2</v>
      </c>
      <c r="AM206" s="19">
        <f>VLOOKUP(A206,DEC2020_RESPONSERATE_COUNTY_TRA!$B$3:$AS$376,44, FALSE)</f>
        <v>21.3</v>
      </c>
      <c r="AN206" s="19">
        <f>VLOOKUP(A206,DEC2020_RESPONSERATE_COUNTY_TRA!$B$3:$AW$376,48, FALSE)</f>
        <v>21.6</v>
      </c>
      <c r="AO206" s="19">
        <f>VLOOKUP(A206,DEC2020_RESPONSERATE_COUNTY_TRA!$B$3:$AX$376,49, FALSE)</f>
        <v>21.7</v>
      </c>
      <c r="AP206" s="19">
        <f>VLOOKUP(A206,DEC2020_RESPONSERATE_COUNTY_TRA!$B$3:$AY$376,49, FALSE)</f>
        <v>21.7</v>
      </c>
      <c r="AQ206" s="19">
        <f>VLOOKUP(A206,DEC2020_RESPONSERATE_COUNTY_TRA!$B$3:$AZ$376,50, FALSE)</f>
        <v>21.8</v>
      </c>
      <c r="AR206" s="19">
        <f>VLOOKUP(A206,DEC2020_RESPONSERATE_COUNTY_TRA!$B$3:$BA$376,51, FALSE)</f>
        <v>21.8</v>
      </c>
      <c r="AS206" s="19">
        <f>VLOOKUP(A206,DEC2020_RESPONSERATE_COUNTY_TRA!$B$3:$BB$376,53, FALSE)</f>
        <v>22</v>
      </c>
      <c r="AT206" s="19">
        <f>VLOOKUP(A206,DEC2020_RESPONSERATE_COUNTY_TRA!$B$3:$BC$376,54, FALSE)</f>
        <v>22.2</v>
      </c>
      <c r="AU206" s="19">
        <f>VLOOKUP(A206,DEC2020_RESPONSERATE_COUNTY_TRA!$B$3:$BD$376,55, FALSE)</f>
        <v>22.2</v>
      </c>
      <c r="AV206" s="19">
        <f>VLOOKUP(A206,DEC2020_RESPONSERATE_COUNTY_TRA!$B$3:$BE$376,56, FALSE)</f>
        <v>22.3</v>
      </c>
      <c r="AW206" s="19">
        <f>VLOOKUP(A206,DEC2020_RESPONSERATE_COUNTY_TRA!$B$3:$BF$376,57, FALSE)</f>
        <v>22.3</v>
      </c>
      <c r="AX206" s="19">
        <f>VLOOKUP(A206,DEC2020_RESPONSERATE_COUNTY_TRA!$B$3:$BG$376,58, FALSE)</f>
        <v>25.7</v>
      </c>
      <c r="AY206" s="19">
        <f>VLOOKUP(A206,DEC2020_RESPONSERATE_COUNTY_TRA!$B$3:$BH$376,59, FALSE)</f>
        <v>25.9</v>
      </c>
      <c r="AZ206" s="19">
        <f>VLOOKUP(A206,DEC2020_RESPONSERATE_COUNTY_TRA!$B$3:$BI$376,60, FALSE)</f>
        <v>25.9</v>
      </c>
      <c r="BA206" s="19">
        <f>VLOOKUP(A206,DEC2020_RESPONSERATE_COUNTY_TRA!$B$3:$BJ$376,61, FALSE)</f>
        <v>26.1</v>
      </c>
      <c r="BB206" s="19">
        <f>VLOOKUP(A206,DEC2020_RESPONSERATE_COUNTY_TRA!$B$3:$BK$376,62, FALSE)</f>
        <v>26.2</v>
      </c>
      <c r="BC206" s="19">
        <f>VLOOKUP(A206,DEC2020_RESPONSERATE_COUNTY_TRA!$B$3:$BL$376,63, FALSE)</f>
        <v>26.4</v>
      </c>
      <c r="BD206" s="19">
        <f>VLOOKUP(A206,DEC2020_RESPONSERATE_COUNTY_TRA!$B$3:$BM$376,64, FALSE)</f>
        <v>26.5</v>
      </c>
      <c r="BE206" s="19">
        <f>VLOOKUP(A206,DEC2020_RESPONSERATE_COUNTY_TRA!$B$3:$BN$376,65, FALSE)</f>
        <v>26.5</v>
      </c>
      <c r="BF206" s="19">
        <f>VLOOKUP(A206,DEC2020_RESPONSERATE_COUNTY_TRA!$B$3:$BO$376,66, FALSE)</f>
        <v>26.5</v>
      </c>
      <c r="BG206" s="19">
        <f>VLOOKUP(A206,DEC2020_RESPONSERATE_COUNTY_TRA!$B$3:$BP$376,67, FALSE)</f>
        <v>26.5</v>
      </c>
      <c r="BH206" s="19">
        <f>VLOOKUP(A206,DEC2020_RESPONSERATE_COUNTY_TRA!$B$3:$BQ$376,68, FALSE)</f>
        <v>26.6</v>
      </c>
      <c r="BI206" s="19">
        <f>VLOOKUP(A206,DEC2020_RESPONSERATE_COUNTY_TRA!$B$3:$BR$376,69, FALSE)</f>
        <v>26.7</v>
      </c>
      <c r="BJ206" s="19">
        <f>VLOOKUP(A206,DEC2020_RESPONSERATE_COUNTY_TRA!$B$3:$BS$376,70, FALSE)</f>
        <v>26.8</v>
      </c>
      <c r="BK206" s="19">
        <f>VLOOKUP(A206,DEC2020_RESPONSERATE_COUNTY_TRA!$B$3:$BT$376,71, FALSE)</f>
        <v>26.8</v>
      </c>
      <c r="BL206" s="19">
        <f>VLOOKUP(A206,DEC2020_RESPONSERATE_COUNTY_TRA!$B$3:$BU$377,72, FALSE)</f>
        <v>26.8</v>
      </c>
      <c r="BM206" s="19">
        <f>VLOOKUP(A206,DEC2020_RESPONSERATE_COUNTY_TRA!$B$3:$BV$377,73, FALSE)</f>
        <v>26.8</v>
      </c>
      <c r="BN206" s="19">
        <f>VLOOKUP(A206,DEC2020_RESPONSERATE_COUNTY_TRA!$B$3:$BW$377,74, FALSE)</f>
        <v>26.8</v>
      </c>
      <c r="BO206" s="19">
        <f>VLOOKUP(A206,DEC2020_RESPONSERATE_COUNTY_TRA!$B$3:$BX$377,75, FALSE)</f>
        <v>26.8</v>
      </c>
      <c r="BP206" s="19">
        <f>VLOOKUP(A206,DEC2020_RESPONSERATE_COUNTY_TRA!$B$3:$BY$377,76, FALSE)</f>
        <v>26.8</v>
      </c>
      <c r="BQ206" s="19">
        <f>VLOOKUP(A206,DEC2020_RESPONSERATE_COUNTY_TRA!$B$3:$BZ$377,77, FALSE)</f>
        <v>27.1</v>
      </c>
      <c r="BR206" s="19">
        <f>VLOOKUP(A206,DEC2020_RESPONSERATE_COUNTY_TRA!$B$3:$CA$377,78, FALSE)</f>
        <v>27.2</v>
      </c>
      <c r="BS206" s="19">
        <f>VLOOKUP(A206,DEC2020_RESPONSERATE_COUNTY_TRA!$B$3:$CB$377,79, FALSE)</f>
        <v>27.6</v>
      </c>
      <c r="BT206" s="19">
        <f>VLOOKUP(A206,DEC2020_RESPONSERATE_COUNTY_TRA!$B$3:$CC$377,80, FALSE)</f>
        <v>27.8</v>
      </c>
      <c r="BU206" s="19">
        <f>VLOOKUP(A206,DEC2020_RESPONSERATE_COUNTY_TRA!$B$3:$CD$377,81, FALSE)</f>
        <v>28.2</v>
      </c>
      <c r="BV206" s="19">
        <f>VLOOKUP(A206,DEC2020_RESPONSERATE_COUNTY_TRA!$B$3:$CE$377,82, FALSE)</f>
        <v>28.5</v>
      </c>
      <c r="BW206" s="19">
        <f>VLOOKUP(A206,DEC2020_RESPONSERATE_COUNTY_TRA!$B$3:$CF$377,83, FALSE)</f>
        <v>28.9</v>
      </c>
      <c r="BX206" s="19">
        <f>VLOOKUP(A206,DEC2020_RESPONSERATE_COUNTY_TRA!$B$3:$CG$377,84, FALSE)</f>
        <v>29.1</v>
      </c>
      <c r="BY206" s="19">
        <f>VLOOKUP(A206,DEC2020_RESPONSERATE_COUNTY_TRA!$B$3:$CH$377,85, FALSE)</f>
        <v>29.2</v>
      </c>
      <c r="BZ206" s="19">
        <f>VLOOKUP(A206,DEC2020_RESPONSERATE_COUNTY_TRA!$B$3:$CI$377,85, FALSE)</f>
        <v>29.2</v>
      </c>
      <c r="CA206" s="19">
        <f>VLOOKUP(A206,DEC2020_RESPONSERATE_COUNTY_TRA!$B$3:$CJ$377,86, FALSE)</f>
        <v>29.5</v>
      </c>
      <c r="CB206" s="19">
        <f>VLOOKUP(A206,DEC2020_RESPONSERATE_COUNTY_TRA!$B$3:$CK$377,87, FALSE)</f>
        <v>29.7</v>
      </c>
      <c r="CC206" s="19">
        <f t="shared" si="9"/>
        <v>0.30000000000000071</v>
      </c>
      <c r="CD206" s="41">
        <f t="shared" si="10"/>
        <v>2</v>
      </c>
    </row>
    <row r="207" spans="1:82" ht="28.8" x14ac:dyDescent="0.3">
      <c r="A207" s="5" t="s">
        <v>683</v>
      </c>
      <c r="B207" s="5">
        <v>30057000102</v>
      </c>
      <c r="C207" s="181" t="s">
        <v>1442</v>
      </c>
      <c r="D207" s="190" t="s">
        <v>1338</v>
      </c>
      <c r="F207" s="94" t="s">
        <v>1101</v>
      </c>
      <c r="G207" s="102" t="s">
        <v>1101</v>
      </c>
      <c r="H207" s="209" t="s">
        <v>1101</v>
      </c>
      <c r="I207" s="102" t="s">
        <v>1101</v>
      </c>
      <c r="J207" s="47">
        <v>62</v>
      </c>
      <c r="K207" s="11">
        <v>38</v>
      </c>
      <c r="L207">
        <f>VLOOKUP(A207,DEC2020_RESPONSERATE_COUNTY_TRA!$B$3:$I$376, 8, FALSE)</f>
        <v>5.9</v>
      </c>
      <c r="M207">
        <f>VLOOKUP(A207,DEC2020_RESPONSERATE_COUNTY_TRA!$B$3:$J$376, 9, FALSE)</f>
        <v>6.3</v>
      </c>
      <c r="N207">
        <f>VLOOKUP(A207,DEC2020_RESPONSERATE_COUNTY_TRA!$B$3:$K$376, 10, FALSE)</f>
        <v>6.6</v>
      </c>
      <c r="O207">
        <f>VLOOKUP(A207,DEC2020_RESPONSERATE_COUNTY_TRA!$B$3:$L$376, 11, FALSE)</f>
        <v>7.5</v>
      </c>
      <c r="P207">
        <f>VLOOKUP(A207,DEC2020_RESPONSERATE_COUNTY_TRA!$B$3:$M$376, 12, FALSE)</f>
        <v>8.6999999999999993</v>
      </c>
      <c r="Q207" s="61">
        <f>VLOOKUP(A207,DEC2020_RESPONSERATE_COUNTY_TRA!$B$3:$N$376, 13, FALSE)</f>
        <v>8.6999999999999993</v>
      </c>
      <c r="R207">
        <f>VLOOKUP(A207,DEC2020_RESPONSERATE_COUNTY_TRA!$B$3:$O$376, 14, FALSE)</f>
        <v>8.9</v>
      </c>
      <c r="S207">
        <f>VLOOKUP(A207,DEC2020_RESPONSERATE_COUNTY_TRA!$B$3:$P$376, 15, FALSE)</f>
        <v>9</v>
      </c>
      <c r="T207">
        <f>VLOOKUP(A207,DEC2020_RESPONSERATE_COUNTY_TRA!$B$3:$Q$376, 16, FALSE)</f>
        <v>9.1999999999999993</v>
      </c>
      <c r="U207" s="61">
        <f>VLOOKUP(A207,DEC2020_RESPONSERATE_COUNTY_TRA!$B$3:$R$376, 17, FALSE)</f>
        <v>9.8000000000000007</v>
      </c>
      <c r="V207" s="61">
        <f>VLOOKUP(A207,DEC2020_RESPONSERATE_COUNTY_TRA!$B$3:$S$376, 18, FALSE)</f>
        <v>10</v>
      </c>
      <c r="W207" s="61">
        <f>VLOOKUP(A207,DEC2020_RESPONSERATE_COUNTY_TRA!$B$3:$T$376, 19, FALSE)</f>
        <v>10.199999999999999</v>
      </c>
      <c r="X207" s="61">
        <f>VLOOKUP(A207,DEC2020_RESPONSERATE_COUNTY_TRA!$B$3:$U$376, 20, FALSE)</f>
        <v>10.5</v>
      </c>
      <c r="Y207" s="61">
        <f>VLOOKUP(A207,DEC2020_RESPONSERATE_COUNTY_TRA!$B$3:$V$376, 21, FALSE)</f>
        <v>10.7</v>
      </c>
      <c r="Z207" s="61">
        <f>VLOOKUP(A207,DEC2020_RESPONSERATE_COUNTY_TRA!$B$3:$W$376, 22, FALSE)</f>
        <v>11</v>
      </c>
      <c r="AA207" s="61">
        <f>VLOOKUP(A207,DEC2020_RESPONSERATE_COUNTY_TRA!$B$3:$X$376, 23, FALSE)</f>
        <v>11</v>
      </c>
      <c r="AB207" s="61">
        <f>VLOOKUP(A207,DEC2020_RESPONSERATE_COUNTY_TRA!$B$3:$Y$376, 24, FALSE)</f>
        <v>11</v>
      </c>
      <c r="AC207" s="61">
        <f>VLOOKUP(A207,DEC2020_RESPONSERATE_COUNTY_TRA!$B$3:$Z$376, 25, FALSE)</f>
        <v>11.3</v>
      </c>
      <c r="AD207" s="61">
        <f>VLOOKUP(A207,DEC2020_RESPONSERATE_COUNTY_TRA!$B$3:$AC$376, 26, FALSE)</f>
        <v>11.4</v>
      </c>
      <c r="AE207" s="188">
        <f>VLOOKUP(A207,DEC2020_RESPONSERATE_COUNTY_TRA!$B$3:$AD$376, 27, FALSE)</f>
        <v>11.5</v>
      </c>
      <c r="AF207" s="188">
        <f>VLOOKUP(A207,DEC2020_RESPONSERATE_COUNTY_TRA!$B$3:$AE$376, 28, FALSE)</f>
        <v>11.6</v>
      </c>
      <c r="AG207" s="188">
        <f>VLOOKUP(A207,DEC2020_RESPONSERATE_COUNTY_TRA!$B$3:$AF$376, 29, FALSE)</f>
        <v>11.8</v>
      </c>
      <c r="AH207" s="188">
        <f>VLOOKUP(A207,DEC2020_RESPONSERATE_COUNTY_TRA!$B$3:$AG$376, 30, FALSE)</f>
        <v>11.9</v>
      </c>
      <c r="AI207" s="188">
        <f>VLOOKUP(A207,DEC2020_RESPONSERATE_COUNTY_TRA!$B$3:$AF$376, 31, FALSE)</f>
        <v>12.1</v>
      </c>
      <c r="AJ207" s="188">
        <f>VLOOKUP(A207,DEC2020_RESPONSERATE_COUNTY_TRA!$B$3:$AG$376, 32, FALSE)</f>
        <v>12.3</v>
      </c>
      <c r="AK207" s="188">
        <f>VLOOKUP(A207,DEC2020_RESPONSERATE_COUNTY_TRA!$B$3:$CP$376, 33, FALSE)</f>
        <v>12.3</v>
      </c>
      <c r="AL207" s="188">
        <f>VLOOKUP(A207,DEC2020_RESPONSERATE_COUNTY_TRA!$B$3:$AR$376,43, FALSE)</f>
        <v>13</v>
      </c>
      <c r="AM207" s="188">
        <f>VLOOKUP(A207,DEC2020_RESPONSERATE_COUNTY_TRA!$B$3:$AS$376,44, FALSE)</f>
        <v>13</v>
      </c>
      <c r="AN207" s="188">
        <f>VLOOKUP(A207,DEC2020_RESPONSERATE_COUNTY_TRA!$B$3:$AW$376,48, FALSE)</f>
        <v>13.1</v>
      </c>
      <c r="AO207" s="188">
        <f>VLOOKUP(A207,DEC2020_RESPONSERATE_COUNTY_TRA!$B$3:$AX$376,49, FALSE)</f>
        <v>13.2</v>
      </c>
      <c r="AP207" s="188">
        <f>VLOOKUP(A207,DEC2020_RESPONSERATE_COUNTY_TRA!$B$3:$AY$376,49, FALSE)</f>
        <v>13.2</v>
      </c>
      <c r="AQ207" s="188">
        <f>VLOOKUP(A207,DEC2020_RESPONSERATE_COUNTY_TRA!$B$3:$AZ$376,50, FALSE)</f>
        <v>13.2</v>
      </c>
      <c r="AR207" s="188">
        <f>VLOOKUP(A207,DEC2020_RESPONSERATE_COUNTY_TRA!$B$3:$BA$376,51, FALSE)</f>
        <v>13.2</v>
      </c>
      <c r="AS207" s="188">
        <f>VLOOKUP(A207,DEC2020_RESPONSERATE_COUNTY_TRA!$B$3:$BB$376,53, FALSE)</f>
        <v>13.4</v>
      </c>
      <c r="AT207" s="188">
        <f>VLOOKUP(A207,DEC2020_RESPONSERATE_COUNTY_TRA!$B$3:$BC$376,54, FALSE)</f>
        <v>13.4</v>
      </c>
      <c r="AU207" s="188">
        <f>VLOOKUP(A207,DEC2020_RESPONSERATE_COUNTY_TRA!$B$3:$BD$376,55, FALSE)</f>
        <v>13.4</v>
      </c>
      <c r="AV207" s="188">
        <f>VLOOKUP(A207,DEC2020_RESPONSERATE_COUNTY_TRA!$B$3:$BE$376,56, FALSE)</f>
        <v>13.4</v>
      </c>
      <c r="AW207" s="188">
        <f>VLOOKUP(A207,DEC2020_RESPONSERATE_COUNTY_TRA!$B$3:$BF$376,57, FALSE)</f>
        <v>13.4</v>
      </c>
      <c r="AX207" s="188">
        <f>VLOOKUP(A207,DEC2020_RESPONSERATE_COUNTY_TRA!$B$3:$BG$376,58, FALSE)</f>
        <v>17.7</v>
      </c>
      <c r="AY207" s="188">
        <f>VLOOKUP(A207,DEC2020_RESPONSERATE_COUNTY_TRA!$B$3:$BH$376,59, FALSE)</f>
        <v>17.7</v>
      </c>
      <c r="AZ207" s="188">
        <f>VLOOKUP(A207,DEC2020_RESPONSERATE_COUNTY_TRA!$B$3:$BI$376,60, FALSE)</f>
        <v>17.8</v>
      </c>
      <c r="BA207" s="188">
        <f>VLOOKUP(A207,DEC2020_RESPONSERATE_COUNTY_TRA!$B$3:$BJ$376,61, FALSE)</f>
        <v>18.3</v>
      </c>
      <c r="BB207" s="188">
        <f>VLOOKUP(A207,DEC2020_RESPONSERATE_COUNTY_TRA!$B$3:$BK$376,62, FALSE)</f>
        <v>18.399999999999999</v>
      </c>
      <c r="BC207" s="188">
        <f>VLOOKUP(A207,DEC2020_RESPONSERATE_COUNTY_TRA!$B$3:$BL$376,63, FALSE)</f>
        <v>18.600000000000001</v>
      </c>
      <c r="BD207" s="188">
        <f>VLOOKUP(A207,DEC2020_RESPONSERATE_COUNTY_TRA!$B$3:$BM$376,64, FALSE)</f>
        <v>18.600000000000001</v>
      </c>
      <c r="BE207" s="188">
        <f>VLOOKUP(A207,DEC2020_RESPONSERATE_COUNTY_TRA!$B$3:$BN$376,65, FALSE)</f>
        <v>18.7</v>
      </c>
      <c r="BF207" s="188">
        <f>VLOOKUP(A207,DEC2020_RESPONSERATE_COUNTY_TRA!$B$3:$BO$376,66, FALSE)</f>
        <v>18.899999999999999</v>
      </c>
      <c r="BG207" s="188">
        <f>VLOOKUP(A207,DEC2020_RESPONSERATE_COUNTY_TRA!$B$3:$BP$376,67, FALSE)</f>
        <v>18.899999999999999</v>
      </c>
      <c r="BH207" s="188">
        <f>VLOOKUP(A207,DEC2020_RESPONSERATE_COUNTY_TRA!$B$3:$BQ$376,68, FALSE)</f>
        <v>19.100000000000001</v>
      </c>
      <c r="BI207" s="188">
        <f>VLOOKUP(A207,DEC2020_RESPONSERATE_COUNTY_TRA!$B$3:$BR$376,69, FALSE)</f>
        <v>19.2</v>
      </c>
      <c r="BJ207" s="188">
        <f>VLOOKUP(A207,DEC2020_RESPONSERATE_COUNTY_TRA!$B$3:$BS$376,70, FALSE)</f>
        <v>19.2</v>
      </c>
      <c r="BK207" s="188">
        <f>VLOOKUP(A207,DEC2020_RESPONSERATE_COUNTY_TRA!$B$3:$BT$376,71, FALSE)</f>
        <v>19.2</v>
      </c>
      <c r="BL207" s="188">
        <f>VLOOKUP(A207,DEC2020_RESPONSERATE_COUNTY_TRA!$B$3:$BU$377,72, FALSE)</f>
        <v>19.3</v>
      </c>
      <c r="BM207" s="188">
        <f>VLOOKUP(A207,DEC2020_RESPONSERATE_COUNTY_TRA!$B$3:$BV$377,73, FALSE)</f>
        <v>19.3</v>
      </c>
      <c r="BN207" s="188">
        <f>VLOOKUP(A207,DEC2020_RESPONSERATE_COUNTY_TRA!$B$3:$BW$377,74, FALSE)</f>
        <v>19.399999999999999</v>
      </c>
      <c r="BO207" s="188">
        <f>VLOOKUP(A207,DEC2020_RESPONSERATE_COUNTY_TRA!$B$3:$BX$377,75, FALSE)</f>
        <v>19.5</v>
      </c>
      <c r="BP207" s="188">
        <f>VLOOKUP(A207,DEC2020_RESPONSERATE_COUNTY_TRA!$B$3:$BY$377,76, FALSE)</f>
        <v>19.7</v>
      </c>
      <c r="BQ207" s="188">
        <f>VLOOKUP(A207,DEC2020_RESPONSERATE_COUNTY_TRA!$B$3:$BZ$377,77, FALSE)</f>
        <v>19.7</v>
      </c>
      <c r="BR207" s="188">
        <f>VLOOKUP(A207,DEC2020_RESPONSERATE_COUNTY_TRA!$B$3:$CA$377,78, FALSE)</f>
        <v>19.8</v>
      </c>
      <c r="BS207" s="188">
        <f>VLOOKUP(A207,DEC2020_RESPONSERATE_COUNTY_TRA!$B$3:$CB$377,79, FALSE)</f>
        <v>19.8</v>
      </c>
      <c r="BT207" s="188">
        <f>VLOOKUP(A207,DEC2020_RESPONSERATE_COUNTY_TRA!$B$3:$CC$377,80, FALSE)</f>
        <v>19.899999999999999</v>
      </c>
      <c r="BU207" s="188">
        <f>VLOOKUP(A207,DEC2020_RESPONSERATE_COUNTY_TRA!$B$3:$CD$377,81, FALSE)</f>
        <v>20</v>
      </c>
      <c r="BV207" s="188">
        <f>VLOOKUP(A207,DEC2020_RESPONSERATE_COUNTY_TRA!$B$3:$CE$377,82, FALSE)</f>
        <v>20.100000000000001</v>
      </c>
      <c r="BW207" s="188">
        <f>VLOOKUP(A207,DEC2020_RESPONSERATE_COUNTY_TRA!$B$3:$CF$377,83, FALSE)</f>
        <v>20.2</v>
      </c>
      <c r="BX207" s="188">
        <f>VLOOKUP(A207,DEC2020_RESPONSERATE_COUNTY_TRA!$B$3:$CG$377,84, FALSE)</f>
        <v>20.3</v>
      </c>
      <c r="BY207" s="188">
        <f>VLOOKUP(A207,DEC2020_RESPONSERATE_COUNTY_TRA!$B$3:$CH$377,85, FALSE)</f>
        <v>20.399999999999999</v>
      </c>
      <c r="BZ207" s="188">
        <f>VLOOKUP(A207,DEC2020_RESPONSERATE_COUNTY_TRA!$B$3:$CI$377,85, FALSE)</f>
        <v>20.399999999999999</v>
      </c>
      <c r="CA207" s="188">
        <f>VLOOKUP(A207,DEC2020_RESPONSERATE_COUNTY_TRA!$B$3:$CJ$377,86, FALSE)</f>
        <v>20.399999999999999</v>
      </c>
      <c r="CB207" s="188">
        <f>VLOOKUP(A207,DEC2020_RESPONSERATE_COUNTY_TRA!$B$3:$CK$377,87, FALSE)</f>
        <v>20.399999999999999</v>
      </c>
      <c r="CC207" s="188">
        <f t="shared" si="9"/>
        <v>0</v>
      </c>
      <c r="CD207" s="41">
        <f t="shared" si="10"/>
        <v>2</v>
      </c>
    </row>
    <row r="208" spans="1:82" ht="43.2" x14ac:dyDescent="0.3">
      <c r="A208" s="16" t="s">
        <v>335</v>
      </c>
      <c r="B208" s="16">
        <v>30057000200</v>
      </c>
      <c r="C208" s="17" t="s">
        <v>861</v>
      </c>
      <c r="D208" s="17" t="s">
        <v>1339</v>
      </c>
      <c r="E208" s="17"/>
      <c r="F208" s="95">
        <v>1570</v>
      </c>
      <c r="G208" s="103">
        <v>0.28199052132701424</v>
      </c>
      <c r="H208" s="205">
        <v>1.783542764491285E-2</v>
      </c>
      <c r="I208" s="193">
        <v>55.3</v>
      </c>
      <c r="J208" s="48">
        <v>52.6</v>
      </c>
      <c r="K208" s="18">
        <f t="shared" si="11"/>
        <v>47.4</v>
      </c>
      <c r="L208" s="19">
        <f>VLOOKUP(A208,DEC2020_RESPONSERATE_COUNTY_TRA!$B$3:$I$376, 8, FALSE)</f>
        <v>13.7</v>
      </c>
      <c r="M208" s="19">
        <f>VLOOKUP(A208,DEC2020_RESPONSERATE_COUNTY_TRA!$B$3:$J$376, 9, FALSE)</f>
        <v>13.8</v>
      </c>
      <c r="N208" s="19">
        <f>VLOOKUP(A208,DEC2020_RESPONSERATE_COUNTY_TRA!$B$3:$K$376, 10, FALSE)</f>
        <v>15.1</v>
      </c>
      <c r="O208" s="19">
        <f>VLOOKUP(A208,DEC2020_RESPONSERATE_COUNTY_TRA!$B$3:$L$376, 11, FALSE)</f>
        <v>16.8</v>
      </c>
      <c r="P208" s="19">
        <f>VLOOKUP(A208,DEC2020_RESPONSERATE_COUNTY_TRA!$B$3:$M$376, 12, FALSE)</f>
        <v>19.600000000000001</v>
      </c>
      <c r="Q208" s="19">
        <f>VLOOKUP(A208,DEC2020_RESPONSERATE_COUNTY_TRA!$B$3:$N$376, 13, FALSE)</f>
        <v>20.3</v>
      </c>
      <c r="R208" s="19">
        <f>VLOOKUP(A208,DEC2020_RESPONSERATE_COUNTY_TRA!$B$3:$O$376, 14, FALSE)</f>
        <v>20.5</v>
      </c>
      <c r="S208" s="19">
        <f>VLOOKUP(A208,DEC2020_RESPONSERATE_COUNTY_TRA!$B$3:$P$376, 15, FALSE)</f>
        <v>20.8</v>
      </c>
      <c r="T208" s="19">
        <f>VLOOKUP(A208,DEC2020_RESPONSERATE_COUNTY_TRA!$B$3:$Q$376, 16, FALSE)</f>
        <v>21.1</v>
      </c>
      <c r="U208" s="19">
        <f>VLOOKUP(A208,DEC2020_RESPONSERATE_COUNTY_TRA!$B$3:$R$376, 17, FALSE)</f>
        <v>21.7</v>
      </c>
      <c r="V208" s="19">
        <f>VLOOKUP(A208,DEC2020_RESPONSERATE_COUNTY_TRA!$B$3:$S$376, 18, FALSE)</f>
        <v>21.8</v>
      </c>
      <c r="W208" s="19">
        <f>VLOOKUP(A208,DEC2020_RESPONSERATE_COUNTY_TRA!$B$3:$T$376, 19, FALSE)</f>
        <v>22</v>
      </c>
      <c r="X208" s="19">
        <f>VLOOKUP(A208,DEC2020_RESPONSERATE_COUNTY_TRA!$B$3:$U$376, 20, FALSE)</f>
        <v>22.2</v>
      </c>
      <c r="Y208" s="19">
        <f>VLOOKUP(A208,DEC2020_RESPONSERATE_COUNTY_TRA!$B$3:$V$376, 21, FALSE)</f>
        <v>22.4</v>
      </c>
      <c r="Z208" s="19">
        <f>VLOOKUP(A208,DEC2020_RESPONSERATE_COUNTY_TRA!$B$3:$W$376, 22, FALSE)</f>
        <v>23</v>
      </c>
      <c r="AA208" s="19">
        <f>VLOOKUP(A208,DEC2020_RESPONSERATE_COUNTY_TRA!$B$3:$X$376, 23, FALSE)</f>
        <v>23.1</v>
      </c>
      <c r="AB208" s="19">
        <f>VLOOKUP(A208,DEC2020_RESPONSERATE_COUNTY_TRA!$B$3:$Y$376, 24, FALSE)</f>
        <v>23.3</v>
      </c>
      <c r="AC208" s="19">
        <f>VLOOKUP(A208,DEC2020_RESPONSERATE_COUNTY_TRA!$B$3:$Z$376, 25, FALSE)</f>
        <v>23.9</v>
      </c>
      <c r="AD208" s="19">
        <f>VLOOKUP(A208,DEC2020_RESPONSERATE_COUNTY_TRA!$B$3:$AC$376, 26, FALSE)</f>
        <v>23.9</v>
      </c>
      <c r="AE208" s="19">
        <f>VLOOKUP(A208,DEC2020_RESPONSERATE_COUNTY_TRA!$B$3:$AD$376, 27, FALSE)</f>
        <v>24.1</v>
      </c>
      <c r="AF208" s="19">
        <f>VLOOKUP(A208,DEC2020_RESPONSERATE_COUNTY_TRA!$B$3:$AE$376, 28, FALSE)</f>
        <v>24.4</v>
      </c>
      <c r="AG208" s="19">
        <f>VLOOKUP(A208,DEC2020_RESPONSERATE_COUNTY_TRA!$B$3:$AF$376, 29, FALSE)</f>
        <v>25</v>
      </c>
      <c r="AH208" s="19">
        <f>VLOOKUP(A208,DEC2020_RESPONSERATE_COUNTY_TRA!$B$3:$AG$376, 30, FALSE)</f>
        <v>25.3</v>
      </c>
      <c r="AI208" s="19">
        <f>VLOOKUP(A208,DEC2020_RESPONSERATE_COUNTY_TRA!$B$3:$AF$376, 31, FALSE)</f>
        <v>25.3</v>
      </c>
      <c r="AJ208" s="19">
        <f>VLOOKUP(A208,DEC2020_RESPONSERATE_COUNTY_TRA!$B$3:$AG$376, 32, FALSE)</f>
        <v>25.5</v>
      </c>
      <c r="AK208" s="19">
        <f>VLOOKUP(A208,DEC2020_RESPONSERATE_COUNTY_TRA!$B$3:$CP$376, 33, FALSE)</f>
        <v>25.8</v>
      </c>
      <c r="AL208" s="19">
        <f>VLOOKUP(A208,DEC2020_RESPONSERATE_COUNTY_TRA!$B$3:$AR$376,43, FALSE)</f>
        <v>27.3</v>
      </c>
      <c r="AM208" s="19">
        <f>VLOOKUP(A208,DEC2020_RESPONSERATE_COUNTY_TRA!$B$3:$AS$376,44, FALSE)</f>
        <v>27.4</v>
      </c>
      <c r="AN208" s="19">
        <f>VLOOKUP(A208,DEC2020_RESPONSERATE_COUNTY_TRA!$B$3:$AW$376,48, FALSE)</f>
        <v>27.5</v>
      </c>
      <c r="AO208" s="19">
        <f>VLOOKUP(A208,DEC2020_RESPONSERATE_COUNTY_TRA!$B$3:$AX$376,49, FALSE)</f>
        <v>27.6</v>
      </c>
      <c r="AP208" s="19">
        <f>VLOOKUP(A208,DEC2020_RESPONSERATE_COUNTY_TRA!$B$3:$AY$376,49, FALSE)</f>
        <v>27.6</v>
      </c>
      <c r="AQ208" s="19">
        <f>VLOOKUP(A208,DEC2020_RESPONSERATE_COUNTY_TRA!$B$3:$AZ$376,50, FALSE)</f>
        <v>27.6</v>
      </c>
      <c r="AR208" s="19">
        <f>VLOOKUP(A208,DEC2020_RESPONSERATE_COUNTY_TRA!$B$3:$BA$376,51, FALSE)</f>
        <v>27.6</v>
      </c>
      <c r="AS208" s="19">
        <f>VLOOKUP(A208,DEC2020_RESPONSERATE_COUNTY_TRA!$B$3:$BB$376,53, FALSE)</f>
        <v>27.8</v>
      </c>
      <c r="AT208" s="19">
        <f>VLOOKUP(A208,DEC2020_RESPONSERATE_COUNTY_TRA!$B$3:$BC$376,54, FALSE)</f>
        <v>27.8</v>
      </c>
      <c r="AU208" s="19">
        <f>VLOOKUP(A208,DEC2020_RESPONSERATE_COUNTY_TRA!$B$3:$BD$376,55, FALSE)</f>
        <v>27.9</v>
      </c>
      <c r="AV208" s="19">
        <f>VLOOKUP(A208,DEC2020_RESPONSERATE_COUNTY_TRA!$B$3:$BE$376,56, FALSE)</f>
        <v>28</v>
      </c>
      <c r="AW208" s="19">
        <f>VLOOKUP(A208,DEC2020_RESPONSERATE_COUNTY_TRA!$B$3:$BF$376,57, FALSE)</f>
        <v>28</v>
      </c>
      <c r="AX208" s="19">
        <f>VLOOKUP(A208,DEC2020_RESPONSERATE_COUNTY_TRA!$B$3:$BG$376,58, FALSE)</f>
        <v>39</v>
      </c>
      <c r="AY208" s="19">
        <f>VLOOKUP(A208,DEC2020_RESPONSERATE_COUNTY_TRA!$B$3:$BH$376,59, FALSE)</f>
        <v>39.1</v>
      </c>
      <c r="AZ208" s="19">
        <f>VLOOKUP(A208,DEC2020_RESPONSERATE_COUNTY_TRA!$B$3:$BI$376,60, FALSE)</f>
        <v>39.200000000000003</v>
      </c>
      <c r="BA208" s="19">
        <f>VLOOKUP(A208,DEC2020_RESPONSERATE_COUNTY_TRA!$B$3:$BJ$376,61, FALSE)</f>
        <v>39.299999999999997</v>
      </c>
      <c r="BB208" s="19">
        <f>VLOOKUP(A208,DEC2020_RESPONSERATE_COUNTY_TRA!$B$3:$BK$376,62, FALSE)</f>
        <v>39.4</v>
      </c>
      <c r="BC208" s="19">
        <f>VLOOKUP(A208,DEC2020_RESPONSERATE_COUNTY_TRA!$B$3:$BL$376,63, FALSE)</f>
        <v>39.6</v>
      </c>
      <c r="BD208" s="19">
        <f>VLOOKUP(A208,DEC2020_RESPONSERATE_COUNTY_TRA!$B$3:$BM$376,64, FALSE)</f>
        <v>39.6</v>
      </c>
      <c r="BE208" s="19">
        <f>VLOOKUP(A208,DEC2020_RESPONSERATE_COUNTY_TRA!$B$3:$BN$376,65, FALSE)</f>
        <v>39.6</v>
      </c>
      <c r="BF208" s="19">
        <f>VLOOKUP(A208,DEC2020_RESPONSERATE_COUNTY_TRA!$B$3:$BO$376,66, FALSE)</f>
        <v>39.6</v>
      </c>
      <c r="BG208" s="19">
        <f>VLOOKUP(A208,DEC2020_RESPONSERATE_COUNTY_TRA!$B$3:$BP$376,67, FALSE)</f>
        <v>39.6</v>
      </c>
      <c r="BH208" s="19">
        <f>VLOOKUP(A208,DEC2020_RESPONSERATE_COUNTY_TRA!$B$3:$BQ$376,68, FALSE)</f>
        <v>39.9</v>
      </c>
      <c r="BI208" s="19">
        <f>VLOOKUP(A208,DEC2020_RESPONSERATE_COUNTY_TRA!$B$3:$BR$376,69, FALSE)</f>
        <v>40</v>
      </c>
      <c r="BJ208" s="19">
        <f>VLOOKUP(A208,DEC2020_RESPONSERATE_COUNTY_TRA!$B$3:$BS$376,70, FALSE)</f>
        <v>40</v>
      </c>
      <c r="BK208" s="19">
        <f>VLOOKUP(A208,DEC2020_RESPONSERATE_COUNTY_TRA!$B$3:$BT$376,71, FALSE)</f>
        <v>40</v>
      </c>
      <c r="BL208" s="19">
        <f>VLOOKUP(A208,DEC2020_RESPONSERATE_COUNTY_TRA!$B$3:$BU$377,72, FALSE)</f>
        <v>40.200000000000003</v>
      </c>
      <c r="BM208" s="19">
        <f>VLOOKUP(A208,DEC2020_RESPONSERATE_COUNTY_TRA!$B$3:$BV$377,73, FALSE)</f>
        <v>40.200000000000003</v>
      </c>
      <c r="BN208" s="19">
        <f>VLOOKUP(A208,DEC2020_RESPONSERATE_COUNTY_TRA!$B$3:$BW$377,74, FALSE)</f>
        <v>40.200000000000003</v>
      </c>
      <c r="BO208" s="19">
        <f>VLOOKUP(A208,DEC2020_RESPONSERATE_COUNTY_TRA!$B$3:$BX$377,75, FALSE)</f>
        <v>40.200000000000003</v>
      </c>
      <c r="BP208" s="19">
        <f>VLOOKUP(A208,DEC2020_RESPONSERATE_COUNTY_TRA!$B$3:$BY$377,76, FALSE)</f>
        <v>40.299999999999997</v>
      </c>
      <c r="BQ208" s="19">
        <f>VLOOKUP(A208,DEC2020_RESPONSERATE_COUNTY_TRA!$B$3:$BZ$377,77, FALSE)</f>
        <v>40.299999999999997</v>
      </c>
      <c r="BR208" s="19">
        <f>VLOOKUP(A208,DEC2020_RESPONSERATE_COUNTY_TRA!$B$3:$CA$377,78, FALSE)</f>
        <v>40.299999999999997</v>
      </c>
      <c r="BS208" s="19">
        <f>VLOOKUP(A208,DEC2020_RESPONSERATE_COUNTY_TRA!$B$3:$CB$377,79, FALSE)</f>
        <v>40.6</v>
      </c>
      <c r="BT208" s="19">
        <f>VLOOKUP(A208,DEC2020_RESPONSERATE_COUNTY_TRA!$B$3:$CC$377,80, FALSE)</f>
        <v>40.6</v>
      </c>
      <c r="BU208" s="19">
        <f>VLOOKUP(A208,DEC2020_RESPONSERATE_COUNTY_TRA!$B$3:$CD$377,81, FALSE)</f>
        <v>40.6</v>
      </c>
      <c r="BV208" s="19">
        <f>VLOOKUP(A208,DEC2020_RESPONSERATE_COUNTY_TRA!$B$3:$CE$377,82, FALSE)</f>
        <v>40.6</v>
      </c>
      <c r="BW208" s="19">
        <f>VLOOKUP(A208,DEC2020_RESPONSERATE_COUNTY_TRA!$B$3:$CF$377,83, FALSE)</f>
        <v>40.700000000000003</v>
      </c>
      <c r="BX208" s="19">
        <f>VLOOKUP(A208,DEC2020_RESPONSERATE_COUNTY_TRA!$B$3:$CG$377,84, FALSE)</f>
        <v>40.700000000000003</v>
      </c>
      <c r="BY208" s="19">
        <f>VLOOKUP(A208,DEC2020_RESPONSERATE_COUNTY_TRA!$B$3:$CH$377,85, FALSE)</f>
        <v>40.799999999999997</v>
      </c>
      <c r="BZ208" s="19">
        <f>VLOOKUP(A208,DEC2020_RESPONSERATE_COUNTY_TRA!$B$3:$CI$377,85, FALSE)</f>
        <v>40.799999999999997</v>
      </c>
      <c r="CA208" s="19">
        <f>VLOOKUP(A208,DEC2020_RESPONSERATE_COUNTY_TRA!$B$3:$CJ$377,86, FALSE)</f>
        <v>40.9</v>
      </c>
      <c r="CB208" s="19">
        <f>VLOOKUP(A208,DEC2020_RESPONSERATE_COUNTY_TRA!$B$3:$CK$377,87, FALSE)</f>
        <v>40.9</v>
      </c>
      <c r="CC208" s="19">
        <f t="shared" si="9"/>
        <v>0</v>
      </c>
      <c r="CD208" s="41">
        <f t="shared" si="10"/>
        <v>3</v>
      </c>
    </row>
    <row r="209" spans="1:82" ht="29.4" thickBot="1" x14ac:dyDescent="0.35">
      <c r="A209" s="21" t="s">
        <v>685</v>
      </c>
      <c r="B209" s="21">
        <v>30057000300</v>
      </c>
      <c r="C209" s="22" t="s">
        <v>860</v>
      </c>
      <c r="D209" s="22" t="s">
        <v>1340</v>
      </c>
      <c r="E209" s="22"/>
      <c r="F209" s="96">
        <v>1410</v>
      </c>
      <c r="G209" s="104">
        <v>0.25966447848285923</v>
      </c>
      <c r="H209" s="206">
        <v>1.8067556952081697E-2</v>
      </c>
      <c r="I209" s="194">
        <v>50.1</v>
      </c>
      <c r="J209" s="23">
        <v>36.5</v>
      </c>
      <c r="K209" s="23">
        <f t="shared" si="11"/>
        <v>63.5</v>
      </c>
      <c r="L209" s="24">
        <f>VLOOKUP(A209,DEC2020_RESPONSERATE_COUNTY_TRA!$B$3:$I$376, 8, FALSE)</f>
        <v>12.5</v>
      </c>
      <c r="M209" s="24">
        <f>VLOOKUP(A209,DEC2020_RESPONSERATE_COUNTY_TRA!$B$3:$J$376, 9, FALSE)</f>
        <v>13.2</v>
      </c>
      <c r="N209" s="24">
        <f>VLOOKUP(A209,DEC2020_RESPONSERATE_COUNTY_TRA!$B$3:$K$376, 10, FALSE)</f>
        <v>14</v>
      </c>
      <c r="O209" s="24">
        <f>VLOOKUP(A209,DEC2020_RESPONSERATE_COUNTY_TRA!$B$3:$L$376, 11, FALSE)</f>
        <v>15</v>
      </c>
      <c r="P209" s="24">
        <f>VLOOKUP(A209,DEC2020_RESPONSERATE_COUNTY_TRA!$B$3:$M$376, 12, FALSE)</f>
        <v>18.100000000000001</v>
      </c>
      <c r="Q209" s="24">
        <f>VLOOKUP(A209,DEC2020_RESPONSERATE_COUNTY_TRA!$B$3:$N$376, 13, FALSE)</f>
        <v>18.5</v>
      </c>
      <c r="R209" s="24">
        <f>VLOOKUP(A209,DEC2020_RESPONSERATE_COUNTY_TRA!$B$3:$O$376, 14, FALSE)</f>
        <v>18.8</v>
      </c>
      <c r="S209" s="24">
        <f>VLOOKUP(A209,DEC2020_RESPONSERATE_COUNTY_TRA!$B$3:$P$376, 15, FALSE)</f>
        <v>19</v>
      </c>
      <c r="T209" s="24">
        <f>VLOOKUP(A209,DEC2020_RESPONSERATE_COUNTY_TRA!$B$3:$Q$376, 16, FALSE)</f>
        <v>19.5</v>
      </c>
      <c r="U209" s="24">
        <f>VLOOKUP(A209,DEC2020_RESPONSERATE_COUNTY_TRA!$B$3:$R$376, 17, FALSE)</f>
        <v>20.399999999999999</v>
      </c>
      <c r="V209" s="24">
        <f>VLOOKUP(A209,DEC2020_RESPONSERATE_COUNTY_TRA!$B$3:$S$376, 18, FALSE)</f>
        <v>20.7</v>
      </c>
      <c r="W209" s="24">
        <f>VLOOKUP(A209,DEC2020_RESPONSERATE_COUNTY_TRA!$B$3:$T$376, 19, FALSE)</f>
        <v>21.1</v>
      </c>
      <c r="X209" s="24">
        <f>VLOOKUP(A209,DEC2020_RESPONSERATE_COUNTY_TRA!$B$3:$U$376, 20, FALSE)</f>
        <v>21.5</v>
      </c>
      <c r="Y209" s="24">
        <f>VLOOKUP(A209,DEC2020_RESPONSERATE_COUNTY_TRA!$B$3:$V$376, 21, FALSE)</f>
        <v>22.2</v>
      </c>
      <c r="Z209" s="24">
        <f>VLOOKUP(A209,DEC2020_RESPONSERATE_COUNTY_TRA!$B$3:$W$376, 22, FALSE)</f>
        <v>23</v>
      </c>
      <c r="AA209" s="24">
        <f>VLOOKUP(A209,DEC2020_RESPONSERATE_COUNTY_TRA!$B$3:$X$376, 23, FALSE)</f>
        <v>23.3</v>
      </c>
      <c r="AB209" s="24">
        <f>VLOOKUP(A209,DEC2020_RESPONSERATE_COUNTY_TRA!$B$3:$Y$376, 24, FALSE)</f>
        <v>23.3</v>
      </c>
      <c r="AC209" s="24">
        <f>VLOOKUP(A209,DEC2020_RESPONSERATE_COUNTY_TRA!$B$3:$Z$376, 25, FALSE)</f>
        <v>25.3</v>
      </c>
      <c r="AD209" s="24">
        <f>VLOOKUP(A209,DEC2020_RESPONSERATE_COUNTY_TRA!$B$3:$AC$376, 26, FALSE)</f>
        <v>25.6</v>
      </c>
      <c r="AE209" s="24">
        <f>VLOOKUP(A209,DEC2020_RESPONSERATE_COUNTY_TRA!$B$3:$AD$376, 27, FALSE)</f>
        <v>25.6</v>
      </c>
      <c r="AF209" s="24">
        <f>VLOOKUP(A209,DEC2020_RESPONSERATE_COUNTY_TRA!$B$3:$AE$376, 28, FALSE)</f>
        <v>26.5</v>
      </c>
      <c r="AG209" s="24">
        <f>VLOOKUP(A209,DEC2020_RESPONSERATE_COUNTY_TRA!$B$3:$AF$376, 29, FALSE)</f>
        <v>27.4</v>
      </c>
      <c r="AH209" s="24">
        <f>VLOOKUP(A209,DEC2020_RESPONSERATE_COUNTY_TRA!$B$3:$AG$376, 30, FALSE)</f>
        <v>27.6</v>
      </c>
      <c r="AI209" s="24">
        <f>VLOOKUP(A209,DEC2020_RESPONSERATE_COUNTY_TRA!$B$3:$AF$376, 31, FALSE)</f>
        <v>27.6</v>
      </c>
      <c r="AJ209" s="24">
        <f>VLOOKUP(A209,DEC2020_RESPONSERATE_COUNTY_TRA!$B$3:$AG$376, 32, FALSE)</f>
        <v>27.9</v>
      </c>
      <c r="AK209" s="24">
        <f>VLOOKUP(A209,DEC2020_RESPONSERATE_COUNTY_TRA!$B$3:$CP$376, 33, FALSE)</f>
        <v>27.9</v>
      </c>
      <c r="AL209" s="24">
        <f>VLOOKUP(A209,DEC2020_RESPONSERATE_COUNTY_TRA!$B$3:$AR$376,43, FALSE)</f>
        <v>29.5</v>
      </c>
      <c r="AM209" s="24">
        <f>VLOOKUP(A209,DEC2020_RESPONSERATE_COUNTY_TRA!$B$3:$AS$376,44, FALSE)</f>
        <v>29.6</v>
      </c>
      <c r="AN209" s="24">
        <f>VLOOKUP(A209,DEC2020_RESPONSERATE_COUNTY_TRA!$B$3:$AW$376,48, FALSE)</f>
        <v>29.9</v>
      </c>
      <c r="AO209" s="24">
        <f>VLOOKUP(A209,DEC2020_RESPONSERATE_COUNTY_TRA!$B$3:$AX$376,49, FALSE)</f>
        <v>29.9</v>
      </c>
      <c r="AP209" s="24">
        <f>VLOOKUP(A209,DEC2020_RESPONSERATE_COUNTY_TRA!$B$3:$AY$376,49, FALSE)</f>
        <v>29.9</v>
      </c>
      <c r="AQ209" s="24">
        <f>VLOOKUP(A209,DEC2020_RESPONSERATE_COUNTY_TRA!$B$3:$AZ$376,50, FALSE)</f>
        <v>29.9</v>
      </c>
      <c r="AR209" s="24">
        <f>VLOOKUP(A209,DEC2020_RESPONSERATE_COUNTY_TRA!$B$3:$BA$376,51, FALSE)</f>
        <v>29.9</v>
      </c>
      <c r="AS209" s="24">
        <f>VLOOKUP(A209,DEC2020_RESPONSERATE_COUNTY_TRA!$B$3:$BB$376,53, FALSE)</f>
        <v>30</v>
      </c>
      <c r="AT209" s="24">
        <f>VLOOKUP(A209,DEC2020_RESPONSERATE_COUNTY_TRA!$B$3:$BC$376,54, FALSE)</f>
        <v>30.1</v>
      </c>
      <c r="AU209" s="24">
        <f>VLOOKUP(A209,DEC2020_RESPONSERATE_COUNTY_TRA!$B$3:$BD$376,55, FALSE)</f>
        <v>30.1</v>
      </c>
      <c r="AV209" s="24">
        <f>VLOOKUP(A209,DEC2020_RESPONSERATE_COUNTY_TRA!$B$3:$BE$376,56, FALSE)</f>
        <v>30.2</v>
      </c>
      <c r="AW209" s="24">
        <f>VLOOKUP(A209,DEC2020_RESPONSERATE_COUNTY_TRA!$B$3:$BF$376,57, FALSE)</f>
        <v>30.2</v>
      </c>
      <c r="AX209" s="24">
        <f>VLOOKUP(A209,DEC2020_RESPONSERATE_COUNTY_TRA!$B$3:$BG$376,58, FALSE)</f>
        <v>37.9</v>
      </c>
      <c r="AY209" s="24">
        <f>VLOOKUP(A209,DEC2020_RESPONSERATE_COUNTY_TRA!$B$3:$BH$376,59, FALSE)</f>
        <v>37.9</v>
      </c>
      <c r="AZ209" s="24">
        <f>VLOOKUP(A209,DEC2020_RESPONSERATE_COUNTY_TRA!$B$3:$BI$376,60, FALSE)</f>
        <v>37.9</v>
      </c>
      <c r="BA209" s="24">
        <f>VLOOKUP(A209,DEC2020_RESPONSERATE_COUNTY_TRA!$B$3:$BJ$376,61, FALSE)</f>
        <v>38</v>
      </c>
      <c r="BB209" s="24">
        <f>VLOOKUP(A209,DEC2020_RESPONSERATE_COUNTY_TRA!$B$3:$BK$376,62, FALSE)</f>
        <v>38.1</v>
      </c>
      <c r="BC209" s="24">
        <f>VLOOKUP(A209,DEC2020_RESPONSERATE_COUNTY_TRA!$B$3:$BL$376,63, FALSE)</f>
        <v>38.299999999999997</v>
      </c>
      <c r="BD209" s="24">
        <f>VLOOKUP(A209,DEC2020_RESPONSERATE_COUNTY_TRA!$B$3:$BM$376,64, FALSE)</f>
        <v>38.299999999999997</v>
      </c>
      <c r="BE209" s="24">
        <f>VLOOKUP(A209,DEC2020_RESPONSERATE_COUNTY_TRA!$B$3:$BN$376,65, FALSE)</f>
        <v>38.700000000000003</v>
      </c>
      <c r="BF209" s="24">
        <f>VLOOKUP(A209,DEC2020_RESPONSERATE_COUNTY_TRA!$B$3:$BO$376,66, FALSE)</f>
        <v>38.799999999999997</v>
      </c>
      <c r="BG209" s="24">
        <f>VLOOKUP(A209,DEC2020_RESPONSERATE_COUNTY_TRA!$B$3:$BP$376,67, FALSE)</f>
        <v>38.799999999999997</v>
      </c>
      <c r="BH209" s="24">
        <f>VLOOKUP(A209,DEC2020_RESPONSERATE_COUNTY_TRA!$B$3:$BQ$376,68, FALSE)</f>
        <v>38.799999999999997</v>
      </c>
      <c r="BI209" s="24">
        <f>VLOOKUP(A209,DEC2020_RESPONSERATE_COUNTY_TRA!$B$3:$BR$376,69, FALSE)</f>
        <v>38.9</v>
      </c>
      <c r="BJ209" s="24">
        <f>VLOOKUP(A209,DEC2020_RESPONSERATE_COUNTY_TRA!$B$3:$BS$376,70, FALSE)</f>
        <v>38.9</v>
      </c>
      <c r="BK209" s="24">
        <f>VLOOKUP(A209,DEC2020_RESPONSERATE_COUNTY_TRA!$B$3:$BT$376,71, FALSE)</f>
        <v>38.9</v>
      </c>
      <c r="BL209" s="24">
        <f>VLOOKUP(A209,DEC2020_RESPONSERATE_COUNTY_TRA!$B$3:$BU$377,72, FALSE)</f>
        <v>39.200000000000003</v>
      </c>
      <c r="BM209" s="24">
        <f>VLOOKUP(A209,DEC2020_RESPONSERATE_COUNTY_TRA!$B$3:$BV$377,73, FALSE)</f>
        <v>39.200000000000003</v>
      </c>
      <c r="BN209" s="24">
        <f>VLOOKUP(A209,DEC2020_RESPONSERATE_COUNTY_TRA!$B$3:$BW$377,74, FALSE)</f>
        <v>39.299999999999997</v>
      </c>
      <c r="BO209" s="24">
        <f>VLOOKUP(A209,DEC2020_RESPONSERATE_COUNTY_TRA!$B$3:$BX$377,75, FALSE)</f>
        <v>39.5</v>
      </c>
      <c r="BP209" s="24">
        <f>VLOOKUP(A209,DEC2020_RESPONSERATE_COUNTY_TRA!$B$3:$BY$377,76, FALSE)</f>
        <v>39.5</v>
      </c>
      <c r="BQ209" s="24">
        <f>VLOOKUP(A209,DEC2020_RESPONSERATE_COUNTY_TRA!$B$3:$BZ$377,77, FALSE)</f>
        <v>39.6</v>
      </c>
      <c r="BR209" s="24">
        <f>VLOOKUP(A209,DEC2020_RESPONSERATE_COUNTY_TRA!$B$3:$CA$377,78, FALSE)</f>
        <v>39.799999999999997</v>
      </c>
      <c r="BS209" s="24">
        <f>VLOOKUP(A209,DEC2020_RESPONSERATE_COUNTY_TRA!$B$3:$CB$377,79, FALSE)</f>
        <v>39.799999999999997</v>
      </c>
      <c r="BT209" s="24">
        <f>VLOOKUP(A209,DEC2020_RESPONSERATE_COUNTY_TRA!$B$3:$CC$377,80, FALSE)</f>
        <v>40</v>
      </c>
      <c r="BU209" s="24">
        <f>VLOOKUP(A209,DEC2020_RESPONSERATE_COUNTY_TRA!$B$3:$CD$377,81, FALSE)</f>
        <v>40.1</v>
      </c>
      <c r="BV209" s="24">
        <f>VLOOKUP(A209,DEC2020_RESPONSERATE_COUNTY_TRA!$B$3:$CE$377,82, FALSE)</f>
        <v>40.200000000000003</v>
      </c>
      <c r="BW209" s="24">
        <f>VLOOKUP(A209,DEC2020_RESPONSERATE_COUNTY_TRA!$B$3:$CF$377,83, FALSE)</f>
        <v>40.4</v>
      </c>
      <c r="BX209" s="24">
        <f>VLOOKUP(A209,DEC2020_RESPONSERATE_COUNTY_TRA!$B$3:$CG$377,84, FALSE)</f>
        <v>40.5</v>
      </c>
      <c r="BY209" s="24">
        <f>VLOOKUP(A209,DEC2020_RESPONSERATE_COUNTY_TRA!$B$3:$CH$377,85, FALSE)</f>
        <v>40.700000000000003</v>
      </c>
      <c r="BZ209" s="24">
        <f>VLOOKUP(A209,DEC2020_RESPONSERATE_COUNTY_TRA!$B$3:$CI$377,85, FALSE)</f>
        <v>40.700000000000003</v>
      </c>
      <c r="CA209" s="24">
        <f>VLOOKUP(A209,DEC2020_RESPONSERATE_COUNTY_TRA!$B$3:$CJ$377,86, FALSE)</f>
        <v>40.9</v>
      </c>
      <c r="CB209" s="24">
        <f>VLOOKUP(A209,DEC2020_RESPONSERATE_COUNTY_TRA!$B$3:$CK$377,87, FALSE)</f>
        <v>41.1</v>
      </c>
      <c r="CC209" s="24">
        <f t="shared" si="9"/>
        <v>0.10000000000000142</v>
      </c>
      <c r="CD209" s="42">
        <f t="shared" si="10"/>
        <v>3</v>
      </c>
    </row>
    <row r="210" spans="1:82" ht="18" x14ac:dyDescent="0.35">
      <c r="A210" s="20" t="s">
        <v>61</v>
      </c>
      <c r="B210" s="5"/>
      <c r="C210" s="181" t="s">
        <v>61</v>
      </c>
      <c r="F210" s="180">
        <v>1386</v>
      </c>
      <c r="G210" s="199">
        <v>0.33519553072625696</v>
      </c>
      <c r="I210" s="192">
        <v>45.9</v>
      </c>
      <c r="J210" s="91" t="s">
        <v>835</v>
      </c>
      <c r="K210" s="91" t="s">
        <v>835</v>
      </c>
      <c r="L210">
        <f>VLOOKUP(A210,DEC2020_RESPONSERATE_COUNTY_TRA!$B$3:$I$376, 8, FALSE)</f>
        <v>5.9</v>
      </c>
      <c r="M210">
        <f>VLOOKUP(A210,DEC2020_RESPONSERATE_COUNTY_TRA!$B$3:$J$376, 9, FALSE)</f>
        <v>6.6</v>
      </c>
      <c r="N210">
        <f>VLOOKUP(A210,DEC2020_RESPONSERATE_COUNTY_TRA!$B$3:$K$376, 10, FALSE)</f>
        <v>7.3</v>
      </c>
      <c r="O210">
        <f>VLOOKUP(A210,DEC2020_RESPONSERATE_COUNTY_TRA!$B$3:$L$376, 11, FALSE)</f>
        <v>8.1</v>
      </c>
      <c r="P210">
        <f>VLOOKUP(A210,DEC2020_RESPONSERATE_COUNTY_TRA!$B$3:$M$376, 12, FALSE)</f>
        <v>10</v>
      </c>
      <c r="Q210" s="61">
        <f>VLOOKUP(A210,DEC2020_RESPONSERATE_COUNTY_TRA!$B$3:$N$376, 13, FALSE)</f>
        <v>10.1</v>
      </c>
      <c r="R210">
        <f>VLOOKUP(A210,DEC2020_RESPONSERATE_COUNTY_TRA!$B$3:$O$376, 14, FALSE)</f>
        <v>11</v>
      </c>
      <c r="S210">
        <f>VLOOKUP(A210,DEC2020_RESPONSERATE_COUNTY_TRA!$B$3:$P$376, 15, FALSE)</f>
        <v>11.2</v>
      </c>
      <c r="T210">
        <f>VLOOKUP(A210,DEC2020_RESPONSERATE_COUNTY_TRA!$B$3:$Q$376, 16, FALSE)</f>
        <v>11.7</v>
      </c>
      <c r="U210" s="61">
        <f>VLOOKUP(A210,DEC2020_RESPONSERATE_COUNTY_TRA!$B$3:$R$376, 17, FALSE)</f>
        <v>12</v>
      </c>
      <c r="V210" s="61">
        <f>VLOOKUP(A210,DEC2020_RESPONSERATE_COUNTY_TRA!$B$3:$S$376, 18, FALSE)</f>
        <v>12.1</v>
      </c>
      <c r="W210" s="61">
        <f>VLOOKUP(A210,DEC2020_RESPONSERATE_COUNTY_TRA!$B$3:$T$376, 19, FALSE)</f>
        <v>12.8</v>
      </c>
      <c r="X210" s="61">
        <f>VLOOKUP(A210,DEC2020_RESPONSERATE_COUNTY_TRA!$B$3:$U$376, 20, FALSE)</f>
        <v>13.2</v>
      </c>
      <c r="Y210" s="61">
        <f>VLOOKUP(A210,DEC2020_RESPONSERATE_COUNTY_TRA!$B$3:$V$376, 21, FALSE)</f>
        <v>13.4</v>
      </c>
      <c r="Z210" s="61">
        <f>VLOOKUP(A210,DEC2020_RESPONSERATE_COUNTY_TRA!$B$3:$W$376, 22, FALSE)</f>
        <v>14</v>
      </c>
      <c r="AA210" s="61">
        <f>VLOOKUP(A210,DEC2020_RESPONSERATE_COUNTY_TRA!$B$3:$X$376, 23, FALSE)</f>
        <v>14</v>
      </c>
      <c r="AB210" s="61">
        <f>VLOOKUP(A210,DEC2020_RESPONSERATE_COUNTY_TRA!$B$3:$Y$376, 24, FALSE)</f>
        <v>14.2</v>
      </c>
      <c r="AC210" s="61">
        <f>VLOOKUP(A210,DEC2020_RESPONSERATE_COUNTY_TRA!$B$3:$Z$376, 25, FALSE)</f>
        <v>14.9</v>
      </c>
      <c r="AD210" s="61">
        <f>VLOOKUP(A210,DEC2020_RESPONSERATE_COUNTY_TRA!$B$3:$AC$376, 26, FALSE)</f>
        <v>15.1</v>
      </c>
      <c r="AE210" s="188">
        <f>VLOOKUP(A210,DEC2020_RESPONSERATE_COUNTY_TRA!$B$3:$AD$376, 27, FALSE)</f>
        <v>15.2</v>
      </c>
      <c r="AF210" s="188">
        <f>VLOOKUP(A210,DEC2020_RESPONSERATE_COUNTY_TRA!$B$3:$AE$376, 28, FALSE)</f>
        <v>15.4</v>
      </c>
      <c r="AG210" s="188">
        <f>VLOOKUP(A210,DEC2020_RESPONSERATE_COUNTY_TRA!$B$3:$AF$376, 29, FALSE)</f>
        <v>15.9</v>
      </c>
      <c r="AH210" s="188">
        <f>VLOOKUP(A210,DEC2020_RESPONSERATE_COUNTY_TRA!$B$3:$AG$376, 30, FALSE)</f>
        <v>15.9</v>
      </c>
      <c r="AI210" s="188">
        <f>VLOOKUP(A210,DEC2020_RESPONSERATE_COUNTY_TRA!$B$3:$AF$376, 31, FALSE)</f>
        <v>15.9</v>
      </c>
      <c r="AJ210" s="188">
        <f>VLOOKUP(A210,DEC2020_RESPONSERATE_COUNTY_TRA!$B$3:$AG$376, 32, FALSE)</f>
        <v>16</v>
      </c>
      <c r="AK210" s="188">
        <f>VLOOKUP(A210,DEC2020_RESPONSERATE_COUNTY_TRA!$B$3:$CP$376, 33, FALSE)</f>
        <v>16</v>
      </c>
      <c r="AL210" s="188">
        <f>VLOOKUP(A210,DEC2020_RESPONSERATE_COUNTY_TRA!$B$3:$AR$376,43, FALSE)</f>
        <v>17.2</v>
      </c>
      <c r="AM210" s="188">
        <f>VLOOKUP(A210,DEC2020_RESPONSERATE_COUNTY_TRA!$B$3:$AS$376,44, FALSE)</f>
        <v>17.2</v>
      </c>
      <c r="AN210" s="188">
        <f>VLOOKUP(A210,DEC2020_RESPONSERATE_COUNTY_TRA!$B$3:$AW$376,48, FALSE)</f>
        <v>17.600000000000001</v>
      </c>
      <c r="AO210" s="188">
        <f>VLOOKUP(A210,DEC2020_RESPONSERATE_COUNTY_TRA!$B$3:$AX$376,49, FALSE)</f>
        <v>17.7</v>
      </c>
      <c r="AP210" s="188">
        <f>VLOOKUP(A210,DEC2020_RESPONSERATE_COUNTY_TRA!$B$3:$AY$376,49, FALSE)</f>
        <v>17.7</v>
      </c>
      <c r="AQ210" s="188">
        <f>VLOOKUP(A210,DEC2020_RESPONSERATE_COUNTY_TRA!$B$3:$AZ$376,50, FALSE)</f>
        <v>17.8</v>
      </c>
      <c r="AR210" s="188">
        <f>VLOOKUP(A210,DEC2020_RESPONSERATE_COUNTY_TRA!$B$3:$BA$376,51, FALSE)</f>
        <v>17.8</v>
      </c>
      <c r="AS210" s="188">
        <f>VLOOKUP(A210,DEC2020_RESPONSERATE_COUNTY_TRA!$B$3:$BB$376,53, FALSE)</f>
        <v>17.8</v>
      </c>
      <c r="AT210" s="188">
        <f>VLOOKUP(A210,DEC2020_RESPONSERATE_COUNTY_TRA!$B$3:$BC$376,54, FALSE)</f>
        <v>18</v>
      </c>
      <c r="AU210" s="188">
        <f>VLOOKUP(A210,DEC2020_RESPONSERATE_COUNTY_TRA!$B$3:$BD$376,55, FALSE)</f>
        <v>18.100000000000001</v>
      </c>
      <c r="AV210" s="188">
        <f>VLOOKUP(A210,DEC2020_RESPONSERATE_COUNTY_TRA!$B$3:$BE$376,56, FALSE)</f>
        <v>18.2</v>
      </c>
      <c r="AW210" s="188">
        <f>VLOOKUP(A210,DEC2020_RESPONSERATE_COUNTY_TRA!$B$3:$BF$376,57, FALSE)</f>
        <v>18.399999999999999</v>
      </c>
      <c r="AX210" s="188">
        <f>VLOOKUP(A210,DEC2020_RESPONSERATE_COUNTY_TRA!$B$3:$BG$376,58, FALSE)</f>
        <v>23.3</v>
      </c>
      <c r="AY210" s="188">
        <f>VLOOKUP(A210,DEC2020_RESPONSERATE_COUNTY_TRA!$B$3:$BH$376,59, FALSE)</f>
        <v>23.3</v>
      </c>
      <c r="AZ210" s="188">
        <f>VLOOKUP(A210,DEC2020_RESPONSERATE_COUNTY_TRA!$B$3:$BI$376,60, FALSE)</f>
        <v>23.5</v>
      </c>
      <c r="BA210" s="188">
        <f>VLOOKUP(A210,DEC2020_RESPONSERATE_COUNTY_TRA!$B$3:$BJ$376,61, FALSE)</f>
        <v>23.6</v>
      </c>
      <c r="BB210" s="188">
        <f>VLOOKUP(A210,DEC2020_RESPONSERATE_COUNTY_TRA!$B$3:$BK$376,62, FALSE)</f>
        <v>23.7</v>
      </c>
      <c r="BC210" s="188">
        <f>VLOOKUP(A210,DEC2020_RESPONSERATE_COUNTY_TRA!$B$3:$BL$376,63, FALSE)</f>
        <v>23.7</v>
      </c>
      <c r="BD210" s="188">
        <f>VLOOKUP(A210,DEC2020_RESPONSERATE_COUNTY_TRA!$B$3:$BM$376,64, FALSE)</f>
        <v>23.7</v>
      </c>
      <c r="BE210" s="188">
        <f>VLOOKUP(A210,DEC2020_RESPONSERATE_COUNTY_TRA!$B$3:$BN$376,65, FALSE)</f>
        <v>23.7</v>
      </c>
      <c r="BF210" s="188">
        <f>VLOOKUP(A210,DEC2020_RESPONSERATE_COUNTY_TRA!$B$3:$BO$376,66, FALSE)</f>
        <v>23.8</v>
      </c>
      <c r="BG210" s="188">
        <f>VLOOKUP(A210,DEC2020_RESPONSERATE_COUNTY_TRA!$B$3:$BP$376,67, FALSE)</f>
        <v>23.8</v>
      </c>
      <c r="BH210" s="188">
        <f>VLOOKUP(A210,DEC2020_RESPONSERATE_COUNTY_TRA!$B$3:$BQ$376,68, FALSE)</f>
        <v>24</v>
      </c>
      <c r="BI210" s="188">
        <f>VLOOKUP(A210,DEC2020_RESPONSERATE_COUNTY_TRA!$B$3:$BR$376,69, FALSE)</f>
        <v>24.2</v>
      </c>
      <c r="BJ210" s="188">
        <f>VLOOKUP(A210,DEC2020_RESPONSERATE_COUNTY_TRA!$B$3:$BS$376,70, FALSE)</f>
        <v>24.3</v>
      </c>
      <c r="BK210" s="188">
        <f>VLOOKUP(A210,DEC2020_RESPONSERATE_COUNTY_TRA!$B$3:$BT$376,71, FALSE)</f>
        <v>24.4</v>
      </c>
      <c r="BL210" s="188">
        <f>VLOOKUP(A210,DEC2020_RESPONSERATE_COUNTY_TRA!$B$3:$BU$377,72, FALSE)</f>
        <v>24.5</v>
      </c>
      <c r="BM210" s="188">
        <f>VLOOKUP(A210,DEC2020_RESPONSERATE_COUNTY_TRA!$B$3:$BV$377,73, FALSE)</f>
        <v>24.5</v>
      </c>
      <c r="BN210" s="188">
        <f>VLOOKUP(A210,DEC2020_RESPONSERATE_COUNTY_TRA!$B$3:$BW$377,74, FALSE)</f>
        <v>24.5</v>
      </c>
      <c r="BO210" s="188">
        <f>VLOOKUP(A210,DEC2020_RESPONSERATE_COUNTY_TRA!$B$3:$BX$377,75, FALSE)</f>
        <v>24.6</v>
      </c>
      <c r="BP210" s="188">
        <f>VLOOKUP(A210,DEC2020_RESPONSERATE_COUNTY_TRA!$B$3:$BY$377,76, FALSE)</f>
        <v>24.6</v>
      </c>
      <c r="BQ210" s="188">
        <f>VLOOKUP(A210,DEC2020_RESPONSERATE_COUNTY_TRA!$B$3:$BZ$377,77, FALSE)</f>
        <v>24.8</v>
      </c>
      <c r="BR210" s="188">
        <f>VLOOKUP(A210,DEC2020_RESPONSERATE_COUNTY_TRA!$B$3:$CA$377,78, FALSE)</f>
        <v>24.8</v>
      </c>
      <c r="BS210" s="188">
        <f>VLOOKUP(A210,DEC2020_RESPONSERATE_COUNTY_TRA!$B$3:$CB$377,79, FALSE)</f>
        <v>25</v>
      </c>
      <c r="BT210" s="188">
        <f>VLOOKUP(A210,DEC2020_RESPONSERATE_COUNTY_TRA!$B$3:$CC$377,80, FALSE)</f>
        <v>25.2</v>
      </c>
      <c r="BU210" s="188">
        <f>VLOOKUP(A210,DEC2020_RESPONSERATE_COUNTY_TRA!$B$3:$CD$377,81, FALSE)</f>
        <v>25.3</v>
      </c>
      <c r="BV210" s="188">
        <f>VLOOKUP(A210,DEC2020_RESPONSERATE_COUNTY_TRA!$B$3:$CE$377,82, FALSE)</f>
        <v>25.4</v>
      </c>
      <c r="BW210" s="188">
        <f>VLOOKUP(A210,DEC2020_RESPONSERATE_COUNTY_TRA!$B$3:$CF$377,83, FALSE)</f>
        <v>25.4</v>
      </c>
      <c r="BX210" s="188">
        <f>VLOOKUP(A210,DEC2020_RESPONSERATE_COUNTY_TRA!$B$3:$CG$377,84, FALSE)</f>
        <v>25.4</v>
      </c>
      <c r="BY210" s="188">
        <f>VLOOKUP(A210,DEC2020_RESPONSERATE_COUNTY_TRA!$B$3:$CH$377,85, FALSE)</f>
        <v>25.6</v>
      </c>
      <c r="BZ210" s="188">
        <f>VLOOKUP(A210,DEC2020_RESPONSERATE_COUNTY_TRA!$B$3:$CI$377,85, FALSE)</f>
        <v>25.6</v>
      </c>
      <c r="CA210" s="188">
        <f>VLOOKUP(A210,DEC2020_RESPONSERATE_COUNTY_TRA!$B$3:$CJ$377,86, FALSE)</f>
        <v>25.7</v>
      </c>
      <c r="CB210" s="188">
        <f>VLOOKUP(A210,DEC2020_RESPONSERATE_COUNTY_TRA!$B$3:$CK$377,87, FALSE)</f>
        <v>25.9</v>
      </c>
      <c r="CC210" s="188">
        <f t="shared" si="9"/>
        <v>0.19999999999999929</v>
      </c>
      <c r="CD210" s="41">
        <f t="shared" si="10"/>
        <v>2</v>
      </c>
    </row>
    <row r="211" spans="1:82" ht="15" thickBot="1" x14ac:dyDescent="0.35">
      <c r="A211" s="21" t="s">
        <v>687</v>
      </c>
      <c r="B211" s="21">
        <v>30059000100</v>
      </c>
      <c r="C211" s="22" t="s">
        <v>845</v>
      </c>
      <c r="D211" s="22" t="s">
        <v>1341</v>
      </c>
      <c r="E211" s="22"/>
      <c r="F211" s="96">
        <v>1386</v>
      </c>
      <c r="G211" s="104">
        <v>0.39455307262569833</v>
      </c>
      <c r="H211" s="206">
        <v>2.9471544715447155E-2</v>
      </c>
      <c r="I211" s="194">
        <v>45.9</v>
      </c>
      <c r="J211" s="23">
        <v>42.1</v>
      </c>
      <c r="K211" s="23">
        <f t="shared" si="11"/>
        <v>57.9</v>
      </c>
      <c r="L211" s="24">
        <f>VLOOKUP(A211,DEC2020_RESPONSERATE_COUNTY_TRA!$B$3:$I$376, 8, FALSE)</f>
        <v>5.9</v>
      </c>
      <c r="M211" s="24">
        <f>VLOOKUP(A211,DEC2020_RESPONSERATE_COUNTY_TRA!$B$3:$J$376, 9, FALSE)</f>
        <v>6.6</v>
      </c>
      <c r="N211" s="24">
        <f>VLOOKUP(A211,DEC2020_RESPONSERATE_COUNTY_TRA!$B$3:$K$376, 10, FALSE)</f>
        <v>7.3</v>
      </c>
      <c r="O211" s="24">
        <f>VLOOKUP(A211,DEC2020_RESPONSERATE_COUNTY_TRA!$B$3:$L$376, 11, FALSE)</f>
        <v>8.1</v>
      </c>
      <c r="P211" s="24">
        <f>VLOOKUP(A211,DEC2020_RESPONSERATE_COUNTY_TRA!$B$3:$M$376, 12, FALSE)</f>
        <v>10</v>
      </c>
      <c r="Q211" s="24">
        <f>VLOOKUP(A211,DEC2020_RESPONSERATE_COUNTY_TRA!$B$3:$N$376, 13, FALSE)</f>
        <v>10.1</v>
      </c>
      <c r="R211" s="24">
        <f>VLOOKUP(A211,DEC2020_RESPONSERATE_COUNTY_TRA!$B$3:$O$376, 14, FALSE)</f>
        <v>11</v>
      </c>
      <c r="S211" s="24">
        <f>VLOOKUP(A211,DEC2020_RESPONSERATE_COUNTY_TRA!$B$3:$P$376, 15, FALSE)</f>
        <v>11.2</v>
      </c>
      <c r="T211" s="24">
        <f>VLOOKUP(A211,DEC2020_RESPONSERATE_COUNTY_TRA!$B$3:$Q$376, 16, FALSE)</f>
        <v>11.7</v>
      </c>
      <c r="U211" s="24">
        <f>VLOOKUP(A211,DEC2020_RESPONSERATE_COUNTY_TRA!$B$3:$R$376, 17, FALSE)</f>
        <v>12</v>
      </c>
      <c r="V211" s="24">
        <f>VLOOKUP(A211,DEC2020_RESPONSERATE_COUNTY_TRA!$B$3:$S$376, 18, FALSE)</f>
        <v>12.1</v>
      </c>
      <c r="W211" s="24">
        <f>VLOOKUP(A211,DEC2020_RESPONSERATE_COUNTY_TRA!$B$3:$T$376, 19, FALSE)</f>
        <v>12.8</v>
      </c>
      <c r="X211" s="24">
        <f>VLOOKUP(A211,DEC2020_RESPONSERATE_COUNTY_TRA!$B$3:$U$376, 20, FALSE)</f>
        <v>13.2</v>
      </c>
      <c r="Y211" s="24">
        <f>VLOOKUP(A211,DEC2020_RESPONSERATE_COUNTY_TRA!$B$3:$V$376, 21, FALSE)</f>
        <v>13.4</v>
      </c>
      <c r="Z211" s="24">
        <f>VLOOKUP(A211,DEC2020_RESPONSERATE_COUNTY_TRA!$B$3:$W$376, 22, FALSE)</f>
        <v>14</v>
      </c>
      <c r="AA211" s="24">
        <f>VLOOKUP(A211,DEC2020_RESPONSERATE_COUNTY_TRA!$B$3:$X$376, 23, FALSE)</f>
        <v>14</v>
      </c>
      <c r="AB211" s="24">
        <f>VLOOKUP(A211,DEC2020_RESPONSERATE_COUNTY_TRA!$B$3:$Y$376, 24, FALSE)</f>
        <v>14.2</v>
      </c>
      <c r="AC211" s="24">
        <f>VLOOKUP(A211,DEC2020_RESPONSERATE_COUNTY_TRA!$B$3:$Z$376, 25, FALSE)</f>
        <v>14.9</v>
      </c>
      <c r="AD211" s="24">
        <f>VLOOKUP(A211,DEC2020_RESPONSERATE_COUNTY_TRA!$B$3:$AC$376, 26, FALSE)</f>
        <v>15.1</v>
      </c>
      <c r="AE211" s="24">
        <f>VLOOKUP(A211,DEC2020_RESPONSERATE_COUNTY_TRA!$B$3:$AD$376, 27, FALSE)</f>
        <v>15.2</v>
      </c>
      <c r="AF211" s="24">
        <f>VLOOKUP(A211,DEC2020_RESPONSERATE_COUNTY_TRA!$B$3:$AE$376, 28, FALSE)</f>
        <v>15.4</v>
      </c>
      <c r="AG211" s="24">
        <f>VLOOKUP(A211,DEC2020_RESPONSERATE_COUNTY_TRA!$B$3:$AF$376, 29, FALSE)</f>
        <v>15.9</v>
      </c>
      <c r="AH211" s="24">
        <f>VLOOKUP(A211,DEC2020_RESPONSERATE_COUNTY_TRA!$B$3:$AG$376, 30, FALSE)</f>
        <v>15.9</v>
      </c>
      <c r="AI211" s="24">
        <f>VLOOKUP(A211,DEC2020_RESPONSERATE_COUNTY_TRA!$B$3:$AF$376, 31, FALSE)</f>
        <v>15.9</v>
      </c>
      <c r="AJ211" s="24">
        <f>VLOOKUP(A211,DEC2020_RESPONSERATE_COUNTY_TRA!$B$3:$AG$376, 32, FALSE)</f>
        <v>16</v>
      </c>
      <c r="AK211" s="24">
        <f>VLOOKUP(A211,DEC2020_RESPONSERATE_COUNTY_TRA!$B$3:$CP$376, 33, FALSE)</f>
        <v>16</v>
      </c>
      <c r="AL211" s="24">
        <f>VLOOKUP(A211,DEC2020_RESPONSERATE_COUNTY_TRA!$B$3:$AR$376,43, FALSE)</f>
        <v>17.2</v>
      </c>
      <c r="AM211" s="24">
        <f>VLOOKUP(A211,DEC2020_RESPONSERATE_COUNTY_TRA!$B$3:$AS$376,44, FALSE)</f>
        <v>17.2</v>
      </c>
      <c r="AN211" s="24">
        <f>VLOOKUP(A211,DEC2020_RESPONSERATE_COUNTY_TRA!$B$3:$AW$376,48, FALSE)</f>
        <v>17.600000000000001</v>
      </c>
      <c r="AO211" s="24">
        <f>VLOOKUP(A211,DEC2020_RESPONSERATE_COUNTY_TRA!$B$3:$AX$376,49, FALSE)</f>
        <v>17.7</v>
      </c>
      <c r="AP211" s="24">
        <f>VLOOKUP(A211,DEC2020_RESPONSERATE_COUNTY_TRA!$B$3:$AY$376,49, FALSE)</f>
        <v>17.7</v>
      </c>
      <c r="AQ211" s="24">
        <f>VLOOKUP(A211,DEC2020_RESPONSERATE_COUNTY_TRA!$B$3:$AZ$376,50, FALSE)</f>
        <v>17.8</v>
      </c>
      <c r="AR211" s="24">
        <f>VLOOKUP(A211,DEC2020_RESPONSERATE_COUNTY_TRA!$B$3:$BA$376,51, FALSE)</f>
        <v>17.8</v>
      </c>
      <c r="AS211" s="24">
        <f>VLOOKUP(A211,DEC2020_RESPONSERATE_COUNTY_TRA!$B$3:$BB$376,53, FALSE)</f>
        <v>17.8</v>
      </c>
      <c r="AT211" s="24">
        <f>VLOOKUP(A211,DEC2020_RESPONSERATE_COUNTY_TRA!$B$3:$BC$376,54, FALSE)</f>
        <v>18</v>
      </c>
      <c r="AU211" s="24">
        <f>VLOOKUP(A211,DEC2020_RESPONSERATE_COUNTY_TRA!$B$3:$BD$376,55, FALSE)</f>
        <v>18.100000000000001</v>
      </c>
      <c r="AV211" s="24">
        <f>VLOOKUP(A211,DEC2020_RESPONSERATE_COUNTY_TRA!$B$3:$BE$376,56, FALSE)</f>
        <v>18.2</v>
      </c>
      <c r="AW211" s="24">
        <f>VLOOKUP(A211,DEC2020_RESPONSERATE_COUNTY_TRA!$B$3:$BF$376,57, FALSE)</f>
        <v>18.399999999999999</v>
      </c>
      <c r="AX211" s="24">
        <f>VLOOKUP(A211,DEC2020_RESPONSERATE_COUNTY_TRA!$B$3:$BG$376,58, FALSE)</f>
        <v>23.3</v>
      </c>
      <c r="AY211" s="24">
        <f>VLOOKUP(A211,DEC2020_RESPONSERATE_COUNTY_TRA!$B$3:$BH$376,59, FALSE)</f>
        <v>23.3</v>
      </c>
      <c r="AZ211" s="24">
        <f>VLOOKUP(A211,DEC2020_RESPONSERATE_COUNTY_TRA!$B$3:$BI$376,60, FALSE)</f>
        <v>23.5</v>
      </c>
      <c r="BA211" s="24">
        <f>VLOOKUP(A211,DEC2020_RESPONSERATE_COUNTY_TRA!$B$3:$BJ$376,61, FALSE)</f>
        <v>23.6</v>
      </c>
      <c r="BB211" s="24">
        <f>VLOOKUP(A211,DEC2020_RESPONSERATE_COUNTY_TRA!$B$3:$BK$376,62, FALSE)</f>
        <v>23.7</v>
      </c>
      <c r="BC211" s="24">
        <f>VLOOKUP(A211,DEC2020_RESPONSERATE_COUNTY_TRA!$B$3:$BL$376,63, FALSE)</f>
        <v>23.7</v>
      </c>
      <c r="BD211" s="24">
        <f>VLOOKUP(A211,DEC2020_RESPONSERATE_COUNTY_TRA!$B$3:$BM$376,64, FALSE)</f>
        <v>23.7</v>
      </c>
      <c r="BE211" s="24">
        <f>VLOOKUP(A211,DEC2020_RESPONSERATE_COUNTY_TRA!$B$3:$BN$376,65, FALSE)</f>
        <v>23.7</v>
      </c>
      <c r="BF211" s="24">
        <f>VLOOKUP(A211,DEC2020_RESPONSERATE_COUNTY_TRA!$B$3:$BO$376,66, FALSE)</f>
        <v>23.8</v>
      </c>
      <c r="BG211" s="24">
        <f>VLOOKUP(A211,DEC2020_RESPONSERATE_COUNTY_TRA!$B$3:$BP$376,67, FALSE)</f>
        <v>23.8</v>
      </c>
      <c r="BH211" s="24">
        <f>VLOOKUP(A211,DEC2020_RESPONSERATE_COUNTY_TRA!$B$3:$BQ$376,68, FALSE)</f>
        <v>24</v>
      </c>
      <c r="BI211" s="24">
        <f>VLOOKUP(A211,DEC2020_RESPONSERATE_COUNTY_TRA!$B$3:$BR$376,69, FALSE)</f>
        <v>24.2</v>
      </c>
      <c r="BJ211" s="24">
        <f>VLOOKUP(A211,DEC2020_RESPONSERATE_COUNTY_TRA!$B$3:$BS$376,70, FALSE)</f>
        <v>24.3</v>
      </c>
      <c r="BK211" s="24">
        <f>VLOOKUP(A211,DEC2020_RESPONSERATE_COUNTY_TRA!$B$3:$BT$376,71, FALSE)</f>
        <v>24.4</v>
      </c>
      <c r="BL211" s="24">
        <f>VLOOKUP(A211,DEC2020_RESPONSERATE_COUNTY_TRA!$B$3:$BU$377,72, FALSE)</f>
        <v>24.5</v>
      </c>
      <c r="BM211" s="24">
        <f>VLOOKUP(A211,DEC2020_RESPONSERATE_COUNTY_TRA!$B$3:$BV$377,73, FALSE)</f>
        <v>24.5</v>
      </c>
      <c r="BN211" s="24">
        <f>VLOOKUP(A211,DEC2020_RESPONSERATE_COUNTY_TRA!$B$3:$BW$377,74, FALSE)</f>
        <v>24.5</v>
      </c>
      <c r="BO211" s="24">
        <f>VLOOKUP(A211,DEC2020_RESPONSERATE_COUNTY_TRA!$B$3:$BX$377,75, FALSE)</f>
        <v>24.6</v>
      </c>
      <c r="BP211" s="24">
        <f>VLOOKUP(A211,DEC2020_RESPONSERATE_COUNTY_TRA!$B$3:$BY$377,76, FALSE)</f>
        <v>24.6</v>
      </c>
      <c r="BQ211" s="24">
        <f>VLOOKUP(A211,DEC2020_RESPONSERATE_COUNTY_TRA!$B$3:$BZ$377,77, FALSE)</f>
        <v>24.8</v>
      </c>
      <c r="BR211" s="24">
        <f>VLOOKUP(A211,DEC2020_RESPONSERATE_COUNTY_TRA!$B$3:$CA$377,78, FALSE)</f>
        <v>24.8</v>
      </c>
      <c r="BS211" s="24">
        <f>VLOOKUP(A211,DEC2020_RESPONSERATE_COUNTY_TRA!$B$3:$CB$377,79, FALSE)</f>
        <v>25</v>
      </c>
      <c r="BT211" s="24">
        <f>VLOOKUP(A211,DEC2020_RESPONSERATE_COUNTY_TRA!$B$3:$CC$377,80, FALSE)</f>
        <v>25.2</v>
      </c>
      <c r="BU211" s="24">
        <f>VLOOKUP(A211,DEC2020_RESPONSERATE_COUNTY_TRA!$B$3:$CD$377,81, FALSE)</f>
        <v>25.3</v>
      </c>
      <c r="BV211" s="24">
        <f>VLOOKUP(A211,DEC2020_RESPONSERATE_COUNTY_TRA!$B$3:$CE$377,82, FALSE)</f>
        <v>25.4</v>
      </c>
      <c r="BW211" s="24">
        <f>VLOOKUP(A211,DEC2020_RESPONSERATE_COUNTY_TRA!$B$3:$CF$377,83, FALSE)</f>
        <v>25.4</v>
      </c>
      <c r="BX211" s="24">
        <f>VLOOKUP(A211,DEC2020_RESPONSERATE_COUNTY_TRA!$B$3:$CG$377,84, FALSE)</f>
        <v>25.4</v>
      </c>
      <c r="BY211" s="24">
        <f>VLOOKUP(A211,DEC2020_RESPONSERATE_COUNTY_TRA!$B$3:$CH$377,85, FALSE)</f>
        <v>25.6</v>
      </c>
      <c r="BZ211" s="24">
        <f>VLOOKUP(A211,DEC2020_RESPONSERATE_COUNTY_TRA!$B$3:$CI$377,85, FALSE)</f>
        <v>25.6</v>
      </c>
      <c r="CA211" s="24">
        <f>VLOOKUP(A211,DEC2020_RESPONSERATE_COUNTY_TRA!$B$3:$CJ$377,86, FALSE)</f>
        <v>25.7</v>
      </c>
      <c r="CB211" s="24">
        <f>VLOOKUP(A211,DEC2020_RESPONSERATE_COUNTY_TRA!$B$3:$CK$377,87, FALSE)</f>
        <v>25.9</v>
      </c>
      <c r="CC211" s="24">
        <f t="shared" si="9"/>
        <v>0.19999999999999929</v>
      </c>
      <c r="CD211" s="42">
        <f t="shared" si="10"/>
        <v>2</v>
      </c>
    </row>
    <row r="212" spans="1:82" ht="18" x14ac:dyDescent="0.35">
      <c r="A212" s="20" t="s">
        <v>63</v>
      </c>
      <c r="B212" s="5"/>
      <c r="C212" s="181" t="s">
        <v>63</v>
      </c>
      <c r="F212" s="180">
        <v>2500</v>
      </c>
      <c r="G212" s="199">
        <v>0.13123466884709731</v>
      </c>
      <c r="I212" s="192">
        <v>52.6</v>
      </c>
      <c r="J212" s="91" t="s">
        <v>835</v>
      </c>
      <c r="K212" s="91" t="s">
        <v>835</v>
      </c>
      <c r="L212">
        <f>VLOOKUP(A212,DEC2020_RESPONSERATE_COUNTY_TRA!$B$3:$I$376, 8, FALSE)</f>
        <v>12.1</v>
      </c>
      <c r="M212">
        <f>VLOOKUP(A212,DEC2020_RESPONSERATE_COUNTY_TRA!$B$3:$J$376, 9, FALSE)</f>
        <v>13</v>
      </c>
      <c r="N212">
        <f>VLOOKUP(A212,DEC2020_RESPONSERATE_COUNTY_TRA!$B$3:$K$376, 10, FALSE)</f>
        <v>14.4</v>
      </c>
      <c r="O212">
        <f>VLOOKUP(A212,DEC2020_RESPONSERATE_COUNTY_TRA!$B$3:$L$376, 11, FALSE)</f>
        <v>15.8</v>
      </c>
      <c r="P212">
        <f>VLOOKUP(A212,DEC2020_RESPONSERATE_COUNTY_TRA!$B$3:$M$376, 12, FALSE)</f>
        <v>17.5</v>
      </c>
      <c r="Q212" s="61">
        <f>VLOOKUP(A212,DEC2020_RESPONSERATE_COUNTY_TRA!$B$3:$N$376, 13, FALSE)</f>
        <v>17.8</v>
      </c>
      <c r="R212">
        <f>VLOOKUP(A212,DEC2020_RESPONSERATE_COUNTY_TRA!$B$3:$O$376, 14, FALSE)</f>
        <v>18.100000000000001</v>
      </c>
      <c r="S212">
        <f>VLOOKUP(A212,DEC2020_RESPONSERATE_COUNTY_TRA!$B$3:$P$376, 15, FALSE)</f>
        <v>18.2</v>
      </c>
      <c r="T212">
        <f>VLOOKUP(A212,DEC2020_RESPONSERATE_COUNTY_TRA!$B$3:$Q$376, 16, FALSE)</f>
        <v>18.7</v>
      </c>
      <c r="U212" s="61">
        <f>VLOOKUP(A212,DEC2020_RESPONSERATE_COUNTY_TRA!$B$3:$R$376, 17, FALSE)</f>
        <v>19.2</v>
      </c>
      <c r="V212" s="61">
        <f>VLOOKUP(A212,DEC2020_RESPONSERATE_COUNTY_TRA!$B$3:$S$376, 18, FALSE)</f>
        <v>19.3</v>
      </c>
      <c r="W212" s="61">
        <f>VLOOKUP(A212,DEC2020_RESPONSERATE_COUNTY_TRA!$B$3:$T$376, 19, FALSE)</f>
        <v>19.5</v>
      </c>
      <c r="X212" s="61">
        <f>VLOOKUP(A212,DEC2020_RESPONSERATE_COUNTY_TRA!$B$3:$U$376, 20, FALSE)</f>
        <v>19.7</v>
      </c>
      <c r="Y212" s="61">
        <f>VLOOKUP(A212,DEC2020_RESPONSERATE_COUNTY_TRA!$B$3:$V$376, 21, FALSE)</f>
        <v>20</v>
      </c>
      <c r="Z212" s="61">
        <f>VLOOKUP(A212,DEC2020_RESPONSERATE_COUNTY_TRA!$B$3:$W$376, 22, FALSE)</f>
        <v>20.7</v>
      </c>
      <c r="AA212" s="61">
        <f>VLOOKUP(A212,DEC2020_RESPONSERATE_COUNTY_TRA!$B$3:$X$376, 23, FALSE)</f>
        <v>20.8</v>
      </c>
      <c r="AB212" s="61">
        <f>VLOOKUP(A212,DEC2020_RESPONSERATE_COUNTY_TRA!$B$3:$Y$376, 24, FALSE)</f>
        <v>21</v>
      </c>
      <c r="AC212" s="61">
        <f>VLOOKUP(A212,DEC2020_RESPONSERATE_COUNTY_TRA!$B$3:$Z$376, 25, FALSE)</f>
        <v>21.5</v>
      </c>
      <c r="AD212" s="61">
        <f>VLOOKUP(A212,DEC2020_RESPONSERATE_COUNTY_TRA!$B$3:$AC$376, 26, FALSE)</f>
        <v>21.5</v>
      </c>
      <c r="AE212" s="188">
        <f>VLOOKUP(A212,DEC2020_RESPONSERATE_COUNTY_TRA!$B$3:$AD$376, 27, FALSE)</f>
        <v>21.6</v>
      </c>
      <c r="AF212" s="188">
        <f>VLOOKUP(A212,DEC2020_RESPONSERATE_COUNTY_TRA!$B$3:$AE$376, 28, FALSE)</f>
        <v>21.8</v>
      </c>
      <c r="AG212" s="188">
        <f>VLOOKUP(A212,DEC2020_RESPONSERATE_COUNTY_TRA!$B$3:$AF$376, 29, FALSE)</f>
        <v>22.4</v>
      </c>
      <c r="AH212" s="188">
        <f>VLOOKUP(A212,DEC2020_RESPONSERATE_COUNTY_TRA!$B$3:$AG$376, 30, FALSE)</f>
        <v>22.5</v>
      </c>
      <c r="AI212" s="188">
        <f>VLOOKUP(A212,DEC2020_RESPONSERATE_COUNTY_TRA!$B$3:$AF$376, 31, FALSE)</f>
        <v>22.6</v>
      </c>
      <c r="AJ212" s="188">
        <f>VLOOKUP(A212,DEC2020_RESPONSERATE_COUNTY_TRA!$B$3:$AG$376, 32, FALSE)</f>
        <v>22.8</v>
      </c>
      <c r="AK212" s="188">
        <f>VLOOKUP(A212,DEC2020_RESPONSERATE_COUNTY_TRA!$B$3:$CP$376, 33, FALSE)</f>
        <v>22.8</v>
      </c>
      <c r="AL212" s="188">
        <f>VLOOKUP(A212,DEC2020_RESPONSERATE_COUNTY_TRA!$B$3:$AR$376,43, FALSE)</f>
        <v>24.2</v>
      </c>
      <c r="AM212" s="188">
        <f>VLOOKUP(A212,DEC2020_RESPONSERATE_COUNTY_TRA!$B$3:$AS$376,44, FALSE)</f>
        <v>24.2</v>
      </c>
      <c r="AN212" s="188">
        <f>VLOOKUP(A212,DEC2020_RESPONSERATE_COUNTY_TRA!$B$3:$AW$376,48, FALSE)</f>
        <v>24.3</v>
      </c>
      <c r="AO212" s="188">
        <f>VLOOKUP(A212,DEC2020_RESPONSERATE_COUNTY_TRA!$B$3:$AX$376,49, FALSE)</f>
        <v>24.3</v>
      </c>
      <c r="AP212" s="188">
        <f>VLOOKUP(A212,DEC2020_RESPONSERATE_COUNTY_TRA!$B$3:$AY$376,49, FALSE)</f>
        <v>24.3</v>
      </c>
      <c r="AQ212" s="188">
        <f>VLOOKUP(A212,DEC2020_RESPONSERATE_COUNTY_TRA!$B$3:$AZ$376,50, FALSE)</f>
        <v>24.3</v>
      </c>
      <c r="AR212" s="188">
        <f>VLOOKUP(A212,DEC2020_RESPONSERATE_COUNTY_TRA!$B$3:$BA$376,51, FALSE)</f>
        <v>24.4</v>
      </c>
      <c r="AS212" s="188">
        <f>VLOOKUP(A212,DEC2020_RESPONSERATE_COUNTY_TRA!$B$3:$BB$376,53, FALSE)</f>
        <v>24.4</v>
      </c>
      <c r="AT212" s="188">
        <f>VLOOKUP(A212,DEC2020_RESPONSERATE_COUNTY_TRA!$B$3:$BC$376,54, FALSE)</f>
        <v>24.4</v>
      </c>
      <c r="AU212" s="188">
        <f>VLOOKUP(A212,DEC2020_RESPONSERATE_COUNTY_TRA!$B$3:$BD$376,55, FALSE)</f>
        <v>24.5</v>
      </c>
      <c r="AV212" s="188">
        <f>VLOOKUP(A212,DEC2020_RESPONSERATE_COUNTY_TRA!$B$3:$BE$376,56, FALSE)</f>
        <v>24.6</v>
      </c>
      <c r="AW212" s="188">
        <f>VLOOKUP(A212,DEC2020_RESPONSERATE_COUNTY_TRA!$B$3:$BF$376,57, FALSE)</f>
        <v>24.6</v>
      </c>
      <c r="AX212" s="188">
        <f>VLOOKUP(A212,DEC2020_RESPONSERATE_COUNTY_TRA!$B$3:$BG$376,58, FALSE)</f>
        <v>35.799999999999997</v>
      </c>
      <c r="AY212" s="188">
        <f>VLOOKUP(A212,DEC2020_RESPONSERATE_COUNTY_TRA!$B$3:$BH$376,59, FALSE)</f>
        <v>35.799999999999997</v>
      </c>
      <c r="AZ212" s="188">
        <f>VLOOKUP(A212,DEC2020_RESPONSERATE_COUNTY_TRA!$B$3:$BI$376,60, FALSE)</f>
        <v>36</v>
      </c>
      <c r="BA212" s="188">
        <f>VLOOKUP(A212,DEC2020_RESPONSERATE_COUNTY_TRA!$B$3:$BJ$376,61, FALSE)</f>
        <v>36</v>
      </c>
      <c r="BB212" s="188">
        <f>VLOOKUP(A212,DEC2020_RESPONSERATE_COUNTY_TRA!$B$3:$BK$376,62, FALSE)</f>
        <v>36.1</v>
      </c>
      <c r="BC212" s="188">
        <f>VLOOKUP(A212,DEC2020_RESPONSERATE_COUNTY_TRA!$B$3:$BL$376,63, FALSE)</f>
        <v>36.200000000000003</v>
      </c>
      <c r="BD212" s="188">
        <f>VLOOKUP(A212,DEC2020_RESPONSERATE_COUNTY_TRA!$B$3:$BM$376,64, FALSE)</f>
        <v>36.200000000000003</v>
      </c>
      <c r="BE212" s="188">
        <f>VLOOKUP(A212,DEC2020_RESPONSERATE_COUNTY_TRA!$B$3:$BN$376,65, FALSE)</f>
        <v>36.299999999999997</v>
      </c>
      <c r="BF212" s="188">
        <f>VLOOKUP(A212,DEC2020_RESPONSERATE_COUNTY_TRA!$B$3:$BO$376,66, FALSE)</f>
        <v>36.299999999999997</v>
      </c>
      <c r="BG212" s="188">
        <f>VLOOKUP(A212,DEC2020_RESPONSERATE_COUNTY_TRA!$B$3:$BP$376,67, FALSE)</f>
        <v>36.4</v>
      </c>
      <c r="BH212" s="188">
        <f>VLOOKUP(A212,DEC2020_RESPONSERATE_COUNTY_TRA!$B$3:$BQ$376,68, FALSE)</f>
        <v>36.4</v>
      </c>
      <c r="BI212" s="188">
        <f>VLOOKUP(A212,DEC2020_RESPONSERATE_COUNTY_TRA!$B$3:$BR$376,69, FALSE)</f>
        <v>36.5</v>
      </c>
      <c r="BJ212" s="188">
        <f>VLOOKUP(A212,DEC2020_RESPONSERATE_COUNTY_TRA!$B$3:$BS$376,70, FALSE)</f>
        <v>36.5</v>
      </c>
      <c r="BK212" s="188">
        <f>VLOOKUP(A212,DEC2020_RESPONSERATE_COUNTY_TRA!$B$3:$BT$376,71, FALSE)</f>
        <v>36.5</v>
      </c>
      <c r="BL212" s="188">
        <f>VLOOKUP(A212,DEC2020_RESPONSERATE_COUNTY_TRA!$B$3:$BU$377,72, FALSE)</f>
        <v>36.700000000000003</v>
      </c>
      <c r="BM212" s="188">
        <f>VLOOKUP(A212,DEC2020_RESPONSERATE_COUNTY_TRA!$B$3:$BV$377,73, FALSE)</f>
        <v>36.700000000000003</v>
      </c>
      <c r="BN212" s="188">
        <f>VLOOKUP(A212,DEC2020_RESPONSERATE_COUNTY_TRA!$B$3:$BW$377,74, FALSE)</f>
        <v>36.700000000000003</v>
      </c>
      <c r="BO212" s="188">
        <f>VLOOKUP(A212,DEC2020_RESPONSERATE_COUNTY_TRA!$B$3:$BX$377,75, FALSE)</f>
        <v>36.799999999999997</v>
      </c>
      <c r="BP212" s="188">
        <f>VLOOKUP(A212,DEC2020_RESPONSERATE_COUNTY_TRA!$B$3:$BY$377,76, FALSE)</f>
        <v>36.799999999999997</v>
      </c>
      <c r="BQ212" s="188">
        <f>VLOOKUP(A212,DEC2020_RESPONSERATE_COUNTY_TRA!$B$3:$BZ$377,77, FALSE)</f>
        <v>36.799999999999997</v>
      </c>
      <c r="BR212" s="188">
        <f>VLOOKUP(A212,DEC2020_RESPONSERATE_COUNTY_TRA!$B$3:$CA$377,78, FALSE)</f>
        <v>36.799999999999997</v>
      </c>
      <c r="BS212" s="188">
        <f>VLOOKUP(A212,DEC2020_RESPONSERATE_COUNTY_TRA!$B$3:$CB$377,79, FALSE)</f>
        <v>37</v>
      </c>
      <c r="BT212" s="188">
        <f>VLOOKUP(A212,DEC2020_RESPONSERATE_COUNTY_TRA!$B$3:$CC$377,80, FALSE)</f>
        <v>37</v>
      </c>
      <c r="BU212" s="188">
        <f>VLOOKUP(A212,DEC2020_RESPONSERATE_COUNTY_TRA!$B$3:$CD$377,81, FALSE)</f>
        <v>37.200000000000003</v>
      </c>
      <c r="BV212" s="188">
        <f>VLOOKUP(A212,DEC2020_RESPONSERATE_COUNTY_TRA!$B$3:$CE$377,82, FALSE)</f>
        <v>37.299999999999997</v>
      </c>
      <c r="BW212" s="188">
        <f>VLOOKUP(A212,DEC2020_RESPONSERATE_COUNTY_TRA!$B$3:$CF$377,83, FALSE)</f>
        <v>37.299999999999997</v>
      </c>
      <c r="BX212" s="188">
        <f>VLOOKUP(A212,DEC2020_RESPONSERATE_COUNTY_TRA!$B$3:$CG$377,84, FALSE)</f>
        <v>37.5</v>
      </c>
      <c r="BY212" s="188">
        <f>VLOOKUP(A212,DEC2020_RESPONSERATE_COUNTY_TRA!$B$3:$CH$377,85, FALSE)</f>
        <v>37.5</v>
      </c>
      <c r="BZ212" s="188">
        <f>VLOOKUP(A212,DEC2020_RESPONSERATE_COUNTY_TRA!$B$3:$CI$377,85, FALSE)</f>
        <v>37.5</v>
      </c>
      <c r="CA212" s="188">
        <f>VLOOKUP(A212,DEC2020_RESPONSERATE_COUNTY_TRA!$B$3:$CJ$377,86, FALSE)</f>
        <v>37.700000000000003</v>
      </c>
      <c r="CB212" s="188">
        <f>VLOOKUP(A212,DEC2020_RESPONSERATE_COUNTY_TRA!$B$3:$CK$377,87, FALSE)</f>
        <v>37.700000000000003</v>
      </c>
      <c r="CC212" s="188">
        <f t="shared" si="9"/>
        <v>0</v>
      </c>
      <c r="CD212" s="41">
        <f t="shared" si="10"/>
        <v>2</v>
      </c>
    </row>
    <row r="213" spans="1:82" ht="28.8" x14ac:dyDescent="0.3">
      <c r="A213" s="16" t="s">
        <v>337</v>
      </c>
      <c r="B213" s="16">
        <v>30061964500</v>
      </c>
      <c r="C213" s="17" t="s">
        <v>847</v>
      </c>
      <c r="D213" s="17" t="s">
        <v>1342</v>
      </c>
      <c r="E213" s="17"/>
      <c r="F213" s="95">
        <v>1233</v>
      </c>
      <c r="G213" s="103">
        <v>0.13226621735467564</v>
      </c>
      <c r="H213" s="205">
        <v>4.4216167932112548E-2</v>
      </c>
      <c r="I213" s="193">
        <v>54.4</v>
      </c>
      <c r="J213" s="48">
        <v>51.1</v>
      </c>
      <c r="K213" s="18">
        <f t="shared" si="11"/>
        <v>48.9</v>
      </c>
      <c r="L213" s="19">
        <f>VLOOKUP(A213,DEC2020_RESPONSERATE_COUNTY_TRA!$B$3:$I$376, 8, FALSE)</f>
        <v>15.5</v>
      </c>
      <c r="M213" s="19">
        <f>VLOOKUP(A213,DEC2020_RESPONSERATE_COUNTY_TRA!$B$3:$J$376, 9, FALSE)</f>
        <v>16.8</v>
      </c>
      <c r="N213" s="19">
        <f>VLOOKUP(A213,DEC2020_RESPONSERATE_COUNTY_TRA!$B$3:$K$376, 10, FALSE)</f>
        <v>18.600000000000001</v>
      </c>
      <c r="O213" s="19">
        <f>VLOOKUP(A213,DEC2020_RESPONSERATE_COUNTY_TRA!$B$3:$L$376, 11, FALSE)</f>
        <v>20.6</v>
      </c>
      <c r="P213" s="19">
        <f>VLOOKUP(A213,DEC2020_RESPONSERATE_COUNTY_TRA!$B$3:$M$376, 12, FALSE)</f>
        <v>22.5</v>
      </c>
      <c r="Q213" s="19">
        <f>VLOOKUP(A213,DEC2020_RESPONSERATE_COUNTY_TRA!$B$3:$N$376, 13, FALSE)</f>
        <v>22.8</v>
      </c>
      <c r="R213" s="19">
        <f>VLOOKUP(A213,DEC2020_RESPONSERATE_COUNTY_TRA!$B$3:$O$376, 14, FALSE)</f>
        <v>23.2</v>
      </c>
      <c r="S213" s="19">
        <f>VLOOKUP(A213,DEC2020_RESPONSERATE_COUNTY_TRA!$B$3:$P$376, 15, FALSE)</f>
        <v>23.4</v>
      </c>
      <c r="T213" s="19">
        <f>VLOOKUP(A213,DEC2020_RESPONSERATE_COUNTY_TRA!$B$3:$Q$376, 16, FALSE)</f>
        <v>24.3</v>
      </c>
      <c r="U213" s="19">
        <f>VLOOKUP(A213,DEC2020_RESPONSERATE_COUNTY_TRA!$B$3:$R$376, 17, FALSE)</f>
        <v>25.1</v>
      </c>
      <c r="V213" s="19">
        <f>VLOOKUP(A213,DEC2020_RESPONSERATE_COUNTY_TRA!$B$3:$S$376, 18, FALSE)</f>
        <v>25.2</v>
      </c>
      <c r="W213" s="19">
        <f>VLOOKUP(A213,DEC2020_RESPONSERATE_COUNTY_TRA!$B$3:$T$376, 19, FALSE)</f>
        <v>25.5</v>
      </c>
      <c r="X213" s="19">
        <f>VLOOKUP(A213,DEC2020_RESPONSERATE_COUNTY_TRA!$B$3:$U$376, 20, FALSE)</f>
        <v>25.6</v>
      </c>
      <c r="Y213" s="19">
        <f>VLOOKUP(A213,DEC2020_RESPONSERATE_COUNTY_TRA!$B$3:$V$376, 21, FALSE)</f>
        <v>26</v>
      </c>
      <c r="Z213" s="19">
        <f>VLOOKUP(A213,DEC2020_RESPONSERATE_COUNTY_TRA!$B$3:$W$376, 22, FALSE)</f>
        <v>26.6</v>
      </c>
      <c r="AA213" s="19">
        <f>VLOOKUP(A213,DEC2020_RESPONSERATE_COUNTY_TRA!$B$3:$X$376, 23, FALSE)</f>
        <v>26.7</v>
      </c>
      <c r="AB213" s="19">
        <f>VLOOKUP(A213,DEC2020_RESPONSERATE_COUNTY_TRA!$B$3:$Y$376, 24, FALSE)</f>
        <v>27.1</v>
      </c>
      <c r="AC213" s="19">
        <f>VLOOKUP(A213,DEC2020_RESPONSERATE_COUNTY_TRA!$B$3:$Z$376, 25, FALSE)</f>
        <v>27.6</v>
      </c>
      <c r="AD213" s="19">
        <f>VLOOKUP(A213,DEC2020_RESPONSERATE_COUNTY_TRA!$B$3:$AC$376, 26, FALSE)</f>
        <v>27.7</v>
      </c>
      <c r="AE213" s="19">
        <f>VLOOKUP(A213,DEC2020_RESPONSERATE_COUNTY_TRA!$B$3:$AD$376, 27, FALSE)</f>
        <v>27.8</v>
      </c>
      <c r="AF213" s="19">
        <f>VLOOKUP(A213,DEC2020_RESPONSERATE_COUNTY_TRA!$B$3:$AE$376, 28, FALSE)</f>
        <v>28.1</v>
      </c>
      <c r="AG213" s="19">
        <f>VLOOKUP(A213,DEC2020_RESPONSERATE_COUNTY_TRA!$B$3:$AF$376, 29, FALSE)</f>
        <v>28.8</v>
      </c>
      <c r="AH213" s="19">
        <f>VLOOKUP(A213,DEC2020_RESPONSERATE_COUNTY_TRA!$B$3:$AG$376, 30, FALSE)</f>
        <v>28.8</v>
      </c>
      <c r="AI213" s="19">
        <f>VLOOKUP(A213,DEC2020_RESPONSERATE_COUNTY_TRA!$B$3:$AF$376, 31, FALSE)</f>
        <v>29</v>
      </c>
      <c r="AJ213" s="19">
        <f>VLOOKUP(A213,DEC2020_RESPONSERATE_COUNTY_TRA!$B$3:$AG$376, 32, FALSE)</f>
        <v>29.1</v>
      </c>
      <c r="AK213" s="19">
        <f>VLOOKUP(A213,DEC2020_RESPONSERATE_COUNTY_TRA!$B$3:$CP$376, 33, FALSE)</f>
        <v>29.2</v>
      </c>
      <c r="AL213" s="19">
        <f>VLOOKUP(A213,DEC2020_RESPONSERATE_COUNTY_TRA!$B$3:$AR$376,43, FALSE)</f>
        <v>30.8</v>
      </c>
      <c r="AM213" s="19">
        <f>VLOOKUP(A213,DEC2020_RESPONSERATE_COUNTY_TRA!$B$3:$AS$376,44, FALSE)</f>
        <v>30.8</v>
      </c>
      <c r="AN213" s="19">
        <f>VLOOKUP(A213,DEC2020_RESPONSERATE_COUNTY_TRA!$B$3:$AW$376,48, FALSE)</f>
        <v>31.1</v>
      </c>
      <c r="AO213" s="19">
        <f>VLOOKUP(A213,DEC2020_RESPONSERATE_COUNTY_TRA!$B$3:$AX$376,49, FALSE)</f>
        <v>31.1</v>
      </c>
      <c r="AP213" s="19">
        <f>VLOOKUP(A213,DEC2020_RESPONSERATE_COUNTY_TRA!$B$3:$AY$376,49, FALSE)</f>
        <v>31.1</v>
      </c>
      <c r="AQ213" s="19">
        <f>VLOOKUP(A213,DEC2020_RESPONSERATE_COUNTY_TRA!$B$3:$AZ$376,50, FALSE)</f>
        <v>31.1</v>
      </c>
      <c r="AR213" s="19">
        <f>VLOOKUP(A213,DEC2020_RESPONSERATE_COUNTY_TRA!$B$3:$BA$376,51, FALSE)</f>
        <v>31.2</v>
      </c>
      <c r="AS213" s="19">
        <f>VLOOKUP(A213,DEC2020_RESPONSERATE_COUNTY_TRA!$B$3:$BB$376,53, FALSE)</f>
        <v>31.4</v>
      </c>
      <c r="AT213" s="19">
        <f>VLOOKUP(A213,DEC2020_RESPONSERATE_COUNTY_TRA!$B$3:$BC$376,54, FALSE)</f>
        <v>31.4</v>
      </c>
      <c r="AU213" s="19">
        <f>VLOOKUP(A213,DEC2020_RESPONSERATE_COUNTY_TRA!$B$3:$BD$376,55, FALSE)</f>
        <v>31.4</v>
      </c>
      <c r="AV213" s="19">
        <f>VLOOKUP(A213,DEC2020_RESPONSERATE_COUNTY_TRA!$B$3:$BE$376,56, FALSE)</f>
        <v>31.4</v>
      </c>
      <c r="AW213" s="19">
        <f>VLOOKUP(A213,DEC2020_RESPONSERATE_COUNTY_TRA!$B$3:$BF$376,57, FALSE)</f>
        <v>31.5</v>
      </c>
      <c r="AX213" s="19">
        <f>VLOOKUP(A213,DEC2020_RESPONSERATE_COUNTY_TRA!$B$3:$BG$376,58, FALSE)</f>
        <v>42.6</v>
      </c>
      <c r="AY213" s="19">
        <f>VLOOKUP(A213,DEC2020_RESPONSERATE_COUNTY_TRA!$B$3:$BH$376,59, FALSE)</f>
        <v>42.7</v>
      </c>
      <c r="AZ213" s="19">
        <f>VLOOKUP(A213,DEC2020_RESPONSERATE_COUNTY_TRA!$B$3:$BI$376,60, FALSE)</f>
        <v>42.7</v>
      </c>
      <c r="BA213" s="19">
        <f>VLOOKUP(A213,DEC2020_RESPONSERATE_COUNTY_TRA!$B$3:$BJ$376,61, FALSE)</f>
        <v>42.7</v>
      </c>
      <c r="BB213" s="19">
        <f>VLOOKUP(A213,DEC2020_RESPONSERATE_COUNTY_TRA!$B$3:$BK$376,62, FALSE)</f>
        <v>42.9</v>
      </c>
      <c r="BC213" s="19">
        <f>VLOOKUP(A213,DEC2020_RESPONSERATE_COUNTY_TRA!$B$3:$BL$376,63, FALSE)</f>
        <v>43</v>
      </c>
      <c r="BD213" s="19">
        <f>VLOOKUP(A213,DEC2020_RESPONSERATE_COUNTY_TRA!$B$3:$BM$376,64, FALSE)</f>
        <v>43.1</v>
      </c>
      <c r="BE213" s="19">
        <f>VLOOKUP(A213,DEC2020_RESPONSERATE_COUNTY_TRA!$B$3:$BN$376,65, FALSE)</f>
        <v>43.2</v>
      </c>
      <c r="BF213" s="19">
        <f>VLOOKUP(A213,DEC2020_RESPONSERATE_COUNTY_TRA!$B$3:$BO$376,66, FALSE)</f>
        <v>43.2</v>
      </c>
      <c r="BG213" s="19">
        <f>VLOOKUP(A213,DEC2020_RESPONSERATE_COUNTY_TRA!$B$3:$BP$376,67, FALSE)</f>
        <v>43.2</v>
      </c>
      <c r="BH213" s="19">
        <f>VLOOKUP(A213,DEC2020_RESPONSERATE_COUNTY_TRA!$B$3:$BQ$376,68, FALSE)</f>
        <v>43.2</v>
      </c>
      <c r="BI213" s="19">
        <f>VLOOKUP(A213,DEC2020_RESPONSERATE_COUNTY_TRA!$B$3:$BR$376,69, FALSE)</f>
        <v>43.2</v>
      </c>
      <c r="BJ213" s="19">
        <f>VLOOKUP(A213,DEC2020_RESPONSERATE_COUNTY_TRA!$B$3:$BS$376,70, FALSE)</f>
        <v>43.3</v>
      </c>
      <c r="BK213" s="19">
        <f>VLOOKUP(A213,DEC2020_RESPONSERATE_COUNTY_TRA!$B$3:$BT$376,71, FALSE)</f>
        <v>43.3</v>
      </c>
      <c r="BL213" s="19">
        <f>VLOOKUP(A213,DEC2020_RESPONSERATE_COUNTY_TRA!$B$3:$BU$377,72, FALSE)</f>
        <v>43.5</v>
      </c>
      <c r="BM213" s="19">
        <f>VLOOKUP(A213,DEC2020_RESPONSERATE_COUNTY_TRA!$B$3:$BV$377,73, FALSE)</f>
        <v>43.5</v>
      </c>
      <c r="BN213" s="19">
        <f>VLOOKUP(A213,DEC2020_RESPONSERATE_COUNTY_TRA!$B$3:$BW$377,74, FALSE)</f>
        <v>43.6</v>
      </c>
      <c r="BO213" s="19">
        <f>VLOOKUP(A213,DEC2020_RESPONSERATE_COUNTY_TRA!$B$3:$BX$377,75, FALSE)</f>
        <v>43.6</v>
      </c>
      <c r="BP213" s="19">
        <f>VLOOKUP(A213,DEC2020_RESPONSERATE_COUNTY_TRA!$B$3:$BY$377,76, FALSE)</f>
        <v>43.6</v>
      </c>
      <c r="BQ213" s="19">
        <f>VLOOKUP(A213,DEC2020_RESPONSERATE_COUNTY_TRA!$B$3:$BZ$377,77, FALSE)</f>
        <v>43.6</v>
      </c>
      <c r="BR213" s="19">
        <f>VLOOKUP(A213,DEC2020_RESPONSERATE_COUNTY_TRA!$B$3:$CA$377,78, FALSE)</f>
        <v>43.7</v>
      </c>
      <c r="BS213" s="19">
        <f>VLOOKUP(A213,DEC2020_RESPONSERATE_COUNTY_TRA!$B$3:$CB$377,79, FALSE)</f>
        <v>43.9</v>
      </c>
      <c r="BT213" s="19">
        <f>VLOOKUP(A213,DEC2020_RESPONSERATE_COUNTY_TRA!$B$3:$CC$377,80, FALSE)</f>
        <v>43.9</v>
      </c>
      <c r="BU213" s="19">
        <f>VLOOKUP(A213,DEC2020_RESPONSERATE_COUNTY_TRA!$B$3:$CD$377,81, FALSE)</f>
        <v>44.1</v>
      </c>
      <c r="BV213" s="19">
        <f>VLOOKUP(A213,DEC2020_RESPONSERATE_COUNTY_TRA!$B$3:$CE$377,82, FALSE)</f>
        <v>44.1</v>
      </c>
      <c r="BW213" s="19">
        <f>VLOOKUP(A213,DEC2020_RESPONSERATE_COUNTY_TRA!$B$3:$CF$377,83, FALSE)</f>
        <v>44.2</v>
      </c>
      <c r="BX213" s="19">
        <f>VLOOKUP(A213,DEC2020_RESPONSERATE_COUNTY_TRA!$B$3:$CG$377,84, FALSE)</f>
        <v>44.4</v>
      </c>
      <c r="BY213" s="19">
        <f>VLOOKUP(A213,DEC2020_RESPONSERATE_COUNTY_TRA!$B$3:$CH$377,85, FALSE)</f>
        <v>44.4</v>
      </c>
      <c r="BZ213" s="19">
        <f>VLOOKUP(A213,DEC2020_RESPONSERATE_COUNTY_TRA!$B$3:$CI$377,85, FALSE)</f>
        <v>44.4</v>
      </c>
      <c r="CA213" s="19">
        <f>VLOOKUP(A213,DEC2020_RESPONSERATE_COUNTY_TRA!$B$3:$CJ$377,86, FALSE)</f>
        <v>44.5</v>
      </c>
      <c r="CB213" s="19">
        <f>VLOOKUP(A213,DEC2020_RESPONSERATE_COUNTY_TRA!$B$3:$CK$377,87, FALSE)</f>
        <v>44.7</v>
      </c>
      <c r="CC213" s="19">
        <f t="shared" si="9"/>
        <v>0</v>
      </c>
      <c r="CD213" s="41">
        <f t="shared" si="10"/>
        <v>3</v>
      </c>
    </row>
    <row r="214" spans="1:82" ht="29.4" thickBot="1" x14ac:dyDescent="0.35">
      <c r="A214" s="21" t="s">
        <v>689</v>
      </c>
      <c r="B214" s="21">
        <v>30061964600</v>
      </c>
      <c r="C214" s="22" t="s">
        <v>846</v>
      </c>
      <c r="D214" s="22" t="s">
        <v>1343</v>
      </c>
      <c r="E214" s="22"/>
      <c r="F214" s="96">
        <v>1267</v>
      </c>
      <c r="G214" s="104">
        <v>0.19221604447974583</v>
      </c>
      <c r="H214" s="206">
        <v>5.0202839756592295E-2</v>
      </c>
      <c r="I214" s="194">
        <v>50.6</v>
      </c>
      <c r="J214" s="49">
        <v>54.5</v>
      </c>
      <c r="K214" s="23">
        <f t="shared" si="11"/>
        <v>45.5</v>
      </c>
      <c r="L214" s="24">
        <f>VLOOKUP(A214,DEC2020_RESPONSERATE_COUNTY_TRA!$B$3:$I$376, 8, FALSE)</f>
        <v>9.4</v>
      </c>
      <c r="M214" s="24">
        <f>VLOOKUP(A214,DEC2020_RESPONSERATE_COUNTY_TRA!$B$3:$J$376, 9, FALSE)</f>
        <v>10.1</v>
      </c>
      <c r="N214" s="24">
        <f>VLOOKUP(A214,DEC2020_RESPONSERATE_COUNTY_TRA!$B$3:$K$376, 10, FALSE)</f>
        <v>11</v>
      </c>
      <c r="O214" s="24">
        <f>VLOOKUP(A214,DEC2020_RESPONSERATE_COUNTY_TRA!$B$3:$L$376, 11, FALSE)</f>
        <v>12</v>
      </c>
      <c r="P214" s="24">
        <f>VLOOKUP(A214,DEC2020_RESPONSERATE_COUNTY_TRA!$B$3:$M$376, 12, FALSE)</f>
        <v>13.6</v>
      </c>
      <c r="Q214" s="24">
        <f>VLOOKUP(A214,DEC2020_RESPONSERATE_COUNTY_TRA!$B$3:$N$376, 13, FALSE)</f>
        <v>13.8</v>
      </c>
      <c r="R214" s="24">
        <f>VLOOKUP(A214,DEC2020_RESPONSERATE_COUNTY_TRA!$B$3:$O$376, 14, FALSE)</f>
        <v>14.1</v>
      </c>
      <c r="S214" s="24">
        <f>VLOOKUP(A214,DEC2020_RESPONSERATE_COUNTY_TRA!$B$3:$P$376, 15, FALSE)</f>
        <v>14.1</v>
      </c>
      <c r="T214" s="24">
        <f>VLOOKUP(A214,DEC2020_RESPONSERATE_COUNTY_TRA!$B$3:$Q$376, 16, FALSE)</f>
        <v>14.2</v>
      </c>
      <c r="U214" s="24">
        <f>VLOOKUP(A214,DEC2020_RESPONSERATE_COUNTY_TRA!$B$3:$R$376, 17, FALSE)</f>
        <v>14.6</v>
      </c>
      <c r="V214" s="24">
        <f>VLOOKUP(A214,DEC2020_RESPONSERATE_COUNTY_TRA!$B$3:$S$376, 18, FALSE)</f>
        <v>14.7</v>
      </c>
      <c r="W214" s="24">
        <f>VLOOKUP(A214,DEC2020_RESPONSERATE_COUNTY_TRA!$B$3:$T$376, 19, FALSE)</f>
        <v>14.8</v>
      </c>
      <c r="X214" s="24">
        <f>VLOOKUP(A214,DEC2020_RESPONSERATE_COUNTY_TRA!$B$3:$U$376, 20, FALSE)</f>
        <v>15.1</v>
      </c>
      <c r="Y214" s="24">
        <f>VLOOKUP(A214,DEC2020_RESPONSERATE_COUNTY_TRA!$B$3:$V$376, 21, FALSE)</f>
        <v>15.2</v>
      </c>
      <c r="Z214" s="24">
        <f>VLOOKUP(A214,DEC2020_RESPONSERATE_COUNTY_TRA!$B$3:$W$376, 22, FALSE)</f>
        <v>16</v>
      </c>
      <c r="AA214" s="24">
        <f>VLOOKUP(A214,DEC2020_RESPONSERATE_COUNTY_TRA!$B$3:$X$376, 23, FALSE)</f>
        <v>16</v>
      </c>
      <c r="AB214" s="24">
        <f>VLOOKUP(A214,DEC2020_RESPONSERATE_COUNTY_TRA!$B$3:$Y$376, 24, FALSE)</f>
        <v>16.100000000000001</v>
      </c>
      <c r="AC214" s="24">
        <f>VLOOKUP(A214,DEC2020_RESPONSERATE_COUNTY_TRA!$B$3:$Z$376, 25, FALSE)</f>
        <v>16.600000000000001</v>
      </c>
      <c r="AD214" s="24">
        <f>VLOOKUP(A214,DEC2020_RESPONSERATE_COUNTY_TRA!$B$3:$AC$376, 26, FALSE)</f>
        <v>16.600000000000001</v>
      </c>
      <c r="AE214" s="24">
        <f>VLOOKUP(A214,DEC2020_RESPONSERATE_COUNTY_TRA!$B$3:$AD$376, 27, FALSE)</f>
        <v>16.7</v>
      </c>
      <c r="AF214" s="24">
        <f>VLOOKUP(A214,DEC2020_RESPONSERATE_COUNTY_TRA!$B$3:$AE$376, 28, FALSE)</f>
        <v>16.899999999999999</v>
      </c>
      <c r="AG214" s="24">
        <f>VLOOKUP(A214,DEC2020_RESPONSERATE_COUNTY_TRA!$B$3:$AF$376, 29, FALSE)</f>
        <v>17.399999999999999</v>
      </c>
      <c r="AH214" s="24">
        <f>VLOOKUP(A214,DEC2020_RESPONSERATE_COUNTY_TRA!$B$3:$AG$376, 30, FALSE)</f>
        <v>17.5</v>
      </c>
      <c r="AI214" s="24">
        <f>VLOOKUP(A214,DEC2020_RESPONSERATE_COUNTY_TRA!$B$3:$AF$376, 31, FALSE)</f>
        <v>17.600000000000001</v>
      </c>
      <c r="AJ214" s="24">
        <f>VLOOKUP(A214,DEC2020_RESPONSERATE_COUNTY_TRA!$B$3:$AG$376, 32, FALSE)</f>
        <v>17.7</v>
      </c>
      <c r="AK214" s="24">
        <f>VLOOKUP(A214,DEC2020_RESPONSERATE_COUNTY_TRA!$B$3:$CP$376, 33, FALSE)</f>
        <v>17.8</v>
      </c>
      <c r="AL214" s="24">
        <f>VLOOKUP(A214,DEC2020_RESPONSERATE_COUNTY_TRA!$B$3:$AR$376,43, FALSE)</f>
        <v>19</v>
      </c>
      <c r="AM214" s="24">
        <f>VLOOKUP(A214,DEC2020_RESPONSERATE_COUNTY_TRA!$B$3:$AS$376,44, FALSE)</f>
        <v>19</v>
      </c>
      <c r="AN214" s="24">
        <f>VLOOKUP(A214,DEC2020_RESPONSERATE_COUNTY_TRA!$B$3:$AW$376,48, FALSE)</f>
        <v>19</v>
      </c>
      <c r="AO214" s="24">
        <f>VLOOKUP(A214,DEC2020_RESPONSERATE_COUNTY_TRA!$B$3:$AX$376,49, FALSE)</f>
        <v>19</v>
      </c>
      <c r="AP214" s="24">
        <f>VLOOKUP(A214,DEC2020_RESPONSERATE_COUNTY_TRA!$B$3:$AY$376,49, FALSE)</f>
        <v>19</v>
      </c>
      <c r="AQ214" s="24">
        <f>VLOOKUP(A214,DEC2020_RESPONSERATE_COUNTY_TRA!$B$3:$AZ$376,50, FALSE)</f>
        <v>19</v>
      </c>
      <c r="AR214" s="24">
        <f>VLOOKUP(A214,DEC2020_RESPONSERATE_COUNTY_TRA!$B$3:$BA$376,51, FALSE)</f>
        <v>19</v>
      </c>
      <c r="AS214" s="24">
        <f>VLOOKUP(A214,DEC2020_RESPONSERATE_COUNTY_TRA!$B$3:$BB$376,53, FALSE)</f>
        <v>19</v>
      </c>
      <c r="AT214" s="24">
        <f>VLOOKUP(A214,DEC2020_RESPONSERATE_COUNTY_TRA!$B$3:$BC$376,54, FALSE)</f>
        <v>19</v>
      </c>
      <c r="AU214" s="24">
        <f>VLOOKUP(A214,DEC2020_RESPONSERATE_COUNTY_TRA!$B$3:$BD$376,55, FALSE)</f>
        <v>19</v>
      </c>
      <c r="AV214" s="24">
        <f>VLOOKUP(A214,DEC2020_RESPONSERATE_COUNTY_TRA!$B$3:$BE$376,56, FALSE)</f>
        <v>19.2</v>
      </c>
      <c r="AW214" s="24">
        <f>VLOOKUP(A214,DEC2020_RESPONSERATE_COUNTY_TRA!$B$3:$BF$376,57, FALSE)</f>
        <v>19.2</v>
      </c>
      <c r="AX214" s="24">
        <f>VLOOKUP(A214,DEC2020_RESPONSERATE_COUNTY_TRA!$B$3:$BG$376,58, FALSE)</f>
        <v>30.4</v>
      </c>
      <c r="AY214" s="24">
        <f>VLOOKUP(A214,DEC2020_RESPONSERATE_COUNTY_TRA!$B$3:$BH$376,59, FALSE)</f>
        <v>30.4</v>
      </c>
      <c r="AZ214" s="24">
        <f>VLOOKUP(A214,DEC2020_RESPONSERATE_COUNTY_TRA!$B$3:$BI$376,60, FALSE)</f>
        <v>30.7</v>
      </c>
      <c r="BA214" s="24">
        <f>VLOOKUP(A214,DEC2020_RESPONSERATE_COUNTY_TRA!$B$3:$BJ$376,61, FALSE)</f>
        <v>30.8</v>
      </c>
      <c r="BB214" s="24">
        <f>VLOOKUP(A214,DEC2020_RESPONSERATE_COUNTY_TRA!$B$3:$BK$376,62, FALSE)</f>
        <v>30.8</v>
      </c>
      <c r="BC214" s="24">
        <f>VLOOKUP(A214,DEC2020_RESPONSERATE_COUNTY_TRA!$B$3:$BL$376,63, FALSE)</f>
        <v>30.8</v>
      </c>
      <c r="BD214" s="24">
        <f>VLOOKUP(A214,DEC2020_RESPONSERATE_COUNTY_TRA!$B$3:$BM$376,64, FALSE)</f>
        <v>30.8</v>
      </c>
      <c r="BE214" s="24">
        <f>VLOOKUP(A214,DEC2020_RESPONSERATE_COUNTY_TRA!$B$3:$BN$376,65, FALSE)</f>
        <v>30.9</v>
      </c>
      <c r="BF214" s="24">
        <f>VLOOKUP(A214,DEC2020_RESPONSERATE_COUNTY_TRA!$B$3:$BO$376,66, FALSE)</f>
        <v>31</v>
      </c>
      <c r="BG214" s="24">
        <f>VLOOKUP(A214,DEC2020_RESPONSERATE_COUNTY_TRA!$B$3:$BP$376,67, FALSE)</f>
        <v>31</v>
      </c>
      <c r="BH214" s="24">
        <f>VLOOKUP(A214,DEC2020_RESPONSERATE_COUNTY_TRA!$B$3:$BQ$376,68, FALSE)</f>
        <v>31.2</v>
      </c>
      <c r="BI214" s="24">
        <f>VLOOKUP(A214,DEC2020_RESPONSERATE_COUNTY_TRA!$B$3:$BR$376,69, FALSE)</f>
        <v>31.2</v>
      </c>
      <c r="BJ214" s="24">
        <f>VLOOKUP(A214,DEC2020_RESPONSERATE_COUNTY_TRA!$B$3:$BS$376,70, FALSE)</f>
        <v>31.2</v>
      </c>
      <c r="BK214" s="24">
        <f>VLOOKUP(A214,DEC2020_RESPONSERATE_COUNTY_TRA!$B$3:$BT$376,71, FALSE)</f>
        <v>31.2</v>
      </c>
      <c r="BL214" s="24">
        <f>VLOOKUP(A214,DEC2020_RESPONSERATE_COUNTY_TRA!$B$3:$BU$377,72, FALSE)</f>
        <v>31.3</v>
      </c>
      <c r="BM214" s="24">
        <f>VLOOKUP(A214,DEC2020_RESPONSERATE_COUNTY_TRA!$B$3:$BV$377,73, FALSE)</f>
        <v>31.3</v>
      </c>
      <c r="BN214" s="24">
        <f>VLOOKUP(A214,DEC2020_RESPONSERATE_COUNTY_TRA!$B$3:$BW$377,74, FALSE)</f>
        <v>31.4</v>
      </c>
      <c r="BO214" s="24">
        <f>VLOOKUP(A214,DEC2020_RESPONSERATE_COUNTY_TRA!$B$3:$BX$377,75, FALSE)</f>
        <v>31.4</v>
      </c>
      <c r="BP214" s="24">
        <f>VLOOKUP(A214,DEC2020_RESPONSERATE_COUNTY_TRA!$B$3:$BY$377,76, FALSE)</f>
        <v>31.4</v>
      </c>
      <c r="BQ214" s="24">
        <f>VLOOKUP(A214,DEC2020_RESPONSERATE_COUNTY_TRA!$B$3:$BZ$377,77, FALSE)</f>
        <v>31.4</v>
      </c>
      <c r="BR214" s="24">
        <f>VLOOKUP(A214,DEC2020_RESPONSERATE_COUNTY_TRA!$B$3:$CA$377,78, FALSE)</f>
        <v>31.4</v>
      </c>
      <c r="BS214" s="24">
        <f>VLOOKUP(A214,DEC2020_RESPONSERATE_COUNTY_TRA!$B$3:$CB$377,79, FALSE)</f>
        <v>31.6</v>
      </c>
      <c r="BT214" s="24">
        <f>VLOOKUP(A214,DEC2020_RESPONSERATE_COUNTY_TRA!$B$3:$CC$377,80, FALSE)</f>
        <v>31.6</v>
      </c>
      <c r="BU214" s="24">
        <f>VLOOKUP(A214,DEC2020_RESPONSERATE_COUNTY_TRA!$B$3:$CD$377,81, FALSE)</f>
        <v>31.7</v>
      </c>
      <c r="BV214" s="24">
        <f>VLOOKUP(A214,DEC2020_RESPONSERATE_COUNTY_TRA!$B$3:$CE$377,82, FALSE)</f>
        <v>31.8</v>
      </c>
      <c r="BW214" s="24">
        <f>VLOOKUP(A214,DEC2020_RESPONSERATE_COUNTY_TRA!$B$3:$CF$377,83, FALSE)</f>
        <v>31.9</v>
      </c>
      <c r="BX214" s="24">
        <f>VLOOKUP(A214,DEC2020_RESPONSERATE_COUNTY_TRA!$B$3:$CG$377,84, FALSE)</f>
        <v>32</v>
      </c>
      <c r="BY214" s="24">
        <f>VLOOKUP(A214,DEC2020_RESPONSERATE_COUNTY_TRA!$B$3:$CH$377,85, FALSE)</f>
        <v>32</v>
      </c>
      <c r="BZ214" s="24">
        <f>VLOOKUP(A214,DEC2020_RESPONSERATE_COUNTY_TRA!$B$3:$CI$377,85, FALSE)</f>
        <v>32</v>
      </c>
      <c r="CA214" s="24">
        <f>VLOOKUP(A214,DEC2020_RESPONSERATE_COUNTY_TRA!$B$3:$CJ$377,86, FALSE)</f>
        <v>32.299999999999997</v>
      </c>
      <c r="CB214" s="24">
        <f>VLOOKUP(A214,DEC2020_RESPONSERATE_COUNTY_TRA!$B$3:$CK$377,87, FALSE)</f>
        <v>32.299999999999997</v>
      </c>
      <c r="CC214" s="24">
        <f t="shared" si="9"/>
        <v>0</v>
      </c>
      <c r="CD214" s="42">
        <f t="shared" si="10"/>
        <v>2</v>
      </c>
    </row>
    <row r="215" spans="1:82" ht="18" x14ac:dyDescent="0.35">
      <c r="A215" s="20" t="s">
        <v>65</v>
      </c>
      <c r="B215" s="5"/>
      <c r="C215" s="221" t="s">
        <v>65</v>
      </c>
      <c r="F215" s="180">
        <v>53259</v>
      </c>
      <c r="G215" s="199">
        <v>3.9635971739911388E-2</v>
      </c>
      <c r="I215" s="192">
        <v>35.6</v>
      </c>
      <c r="J215" s="91" t="s">
        <v>835</v>
      </c>
      <c r="K215" s="91" t="s">
        <v>835</v>
      </c>
      <c r="L215">
        <f>VLOOKUP(A215,DEC2020_RESPONSERATE_COUNTY_TRA!$B$3:$I$376, 8, FALSE)</f>
        <v>33.700000000000003</v>
      </c>
      <c r="M215">
        <f>VLOOKUP(A215,DEC2020_RESPONSERATE_COUNTY_TRA!$B$3:$J$376, 9, FALSE)</f>
        <v>35.5</v>
      </c>
      <c r="N215">
        <f>VLOOKUP(A215,DEC2020_RESPONSERATE_COUNTY_TRA!$B$3:$K$376, 10, FALSE)</f>
        <v>37.5</v>
      </c>
      <c r="O215">
        <f>VLOOKUP(A215,DEC2020_RESPONSERATE_COUNTY_TRA!$B$3:$L$376, 11, FALSE)</f>
        <v>40.9</v>
      </c>
      <c r="P215">
        <f>VLOOKUP(A215,DEC2020_RESPONSERATE_COUNTY_TRA!$B$3:$M$376, 12, FALSE)</f>
        <v>45.3</v>
      </c>
      <c r="Q215" s="61">
        <f>VLOOKUP(A215,DEC2020_RESPONSERATE_COUNTY_TRA!$B$3:$N$376, 13, FALSE)</f>
        <v>46.1</v>
      </c>
      <c r="R215">
        <f>VLOOKUP(A215,DEC2020_RESPONSERATE_COUNTY_TRA!$B$3:$O$376, 14, FALSE)</f>
        <v>47</v>
      </c>
      <c r="S215">
        <f>VLOOKUP(A215,DEC2020_RESPONSERATE_COUNTY_TRA!$B$3:$P$376, 15, FALSE)</f>
        <v>47.7</v>
      </c>
      <c r="T215">
        <f>VLOOKUP(A215,DEC2020_RESPONSERATE_COUNTY_TRA!$B$3:$Q$376, 16, FALSE)</f>
        <v>48.2</v>
      </c>
      <c r="U215" s="61">
        <f>VLOOKUP(A215,DEC2020_RESPONSERATE_COUNTY_TRA!$B$3:$R$376, 17, FALSE)</f>
        <v>49.6</v>
      </c>
      <c r="V215" s="61">
        <f>VLOOKUP(A215,DEC2020_RESPONSERATE_COUNTY_TRA!$B$3:$S$376, 18, FALSE)</f>
        <v>50.2</v>
      </c>
      <c r="W215" s="61">
        <f>VLOOKUP(A215,DEC2020_RESPONSERATE_COUNTY_TRA!$B$3:$T$376, 19, FALSE)</f>
        <v>51.3</v>
      </c>
      <c r="X215" s="61">
        <f>VLOOKUP(A215,DEC2020_RESPONSERATE_COUNTY_TRA!$B$3:$U$376, 20, FALSE)</f>
        <v>51.9</v>
      </c>
      <c r="Y215" s="61">
        <f>VLOOKUP(A215,DEC2020_RESPONSERATE_COUNTY_TRA!$B$3:$V$376, 21, FALSE)</f>
        <v>52.4</v>
      </c>
      <c r="Z215" s="61">
        <f>VLOOKUP(A215,DEC2020_RESPONSERATE_COUNTY_TRA!$B$3:$W$376, 22, FALSE)</f>
        <v>53.5</v>
      </c>
      <c r="AA215" s="61">
        <f>VLOOKUP(A215,DEC2020_RESPONSERATE_COUNTY_TRA!$B$3:$X$376, 23, FALSE)</f>
        <v>53.7</v>
      </c>
      <c r="AB215" s="61">
        <f>VLOOKUP(A215,DEC2020_RESPONSERATE_COUNTY_TRA!$B$3:$Y$376, 24, FALSE)</f>
        <v>54</v>
      </c>
      <c r="AC215" s="61">
        <f>VLOOKUP(A215,DEC2020_RESPONSERATE_COUNTY_TRA!$B$3:$Z$376, 25, FALSE)</f>
        <v>56.1</v>
      </c>
      <c r="AD215" s="61">
        <f>VLOOKUP(A215,DEC2020_RESPONSERATE_COUNTY_TRA!$B$3:$AC$376, 26, FALSE)</f>
        <v>56.3</v>
      </c>
      <c r="AE215" s="188">
        <f>VLOOKUP(A215,DEC2020_RESPONSERATE_COUNTY_TRA!$B$3:$AD$376, 27, FALSE)</f>
        <v>56.6</v>
      </c>
      <c r="AF215" s="188">
        <f>VLOOKUP(A215,DEC2020_RESPONSERATE_COUNTY_TRA!$B$3:$AE$376, 28, FALSE)</f>
        <v>57.5</v>
      </c>
      <c r="AG215" s="188">
        <f>VLOOKUP(A215,DEC2020_RESPONSERATE_COUNTY_TRA!$B$3:$AF$376, 29, FALSE)</f>
        <v>59.8</v>
      </c>
      <c r="AH215" s="188">
        <f>VLOOKUP(A215,DEC2020_RESPONSERATE_COUNTY_TRA!$B$3:$AG$376, 30, FALSE)</f>
        <v>60</v>
      </c>
      <c r="AI215" s="188">
        <f>VLOOKUP(A215,DEC2020_RESPONSERATE_COUNTY_TRA!$B$3:$AF$376, 31, FALSE)</f>
        <v>60.3</v>
      </c>
      <c r="AJ215" s="188">
        <f>VLOOKUP(A215,DEC2020_RESPONSERATE_COUNTY_TRA!$B$3:$AG$376, 32, FALSE)</f>
        <v>60.8</v>
      </c>
      <c r="AK215" s="188">
        <f>VLOOKUP(A215,DEC2020_RESPONSERATE_COUNTY_TRA!$B$3:$CP$376, 33, FALSE)</f>
        <v>61.3</v>
      </c>
      <c r="AL215" s="188">
        <f>VLOOKUP(A215,DEC2020_RESPONSERATE_COUNTY_TRA!$B$3:$AR$376,43, FALSE)</f>
        <v>63.7</v>
      </c>
      <c r="AM215" s="188">
        <f>VLOOKUP(A215,DEC2020_RESPONSERATE_COUNTY_TRA!$B$3:$AS$376,44, FALSE)</f>
        <v>63.7</v>
      </c>
      <c r="AN215" s="188">
        <f>VLOOKUP(A215,DEC2020_RESPONSERATE_COUNTY_TRA!$B$3:$AW$376,48, FALSE)</f>
        <v>64.099999999999994</v>
      </c>
      <c r="AO215" s="188">
        <f>VLOOKUP(A215,DEC2020_RESPONSERATE_COUNTY_TRA!$B$3:$AX$376,49, FALSE)</f>
        <v>64.2</v>
      </c>
      <c r="AP215" s="188">
        <f>VLOOKUP(A215,DEC2020_RESPONSERATE_COUNTY_TRA!$B$3:$AY$376,49, FALSE)</f>
        <v>64.2</v>
      </c>
      <c r="AQ215" s="188">
        <f>VLOOKUP(A215,DEC2020_RESPONSERATE_COUNTY_TRA!$B$3:$AZ$376,50, FALSE)</f>
        <v>64.3</v>
      </c>
      <c r="AR215" s="188">
        <f>VLOOKUP(A215,DEC2020_RESPONSERATE_COUNTY_TRA!$B$3:$BA$376,51, FALSE)</f>
        <v>64.3</v>
      </c>
      <c r="AS215" s="188">
        <f>VLOOKUP(A215,DEC2020_RESPONSERATE_COUNTY_TRA!$B$3:$BB$376,53, FALSE)</f>
        <v>64.5</v>
      </c>
      <c r="AT215" s="188">
        <f>VLOOKUP(A215,DEC2020_RESPONSERATE_COUNTY_TRA!$B$3:$BC$376,54, FALSE)</f>
        <v>64.5</v>
      </c>
      <c r="AU215" s="188">
        <f>VLOOKUP(A215,DEC2020_RESPONSERATE_COUNTY_TRA!$B$3:$BD$376,55, FALSE)</f>
        <v>64.5</v>
      </c>
      <c r="AV215" s="188">
        <f>VLOOKUP(A215,DEC2020_RESPONSERATE_COUNTY_TRA!$B$3:$BE$376,56, FALSE)</f>
        <v>64.599999999999994</v>
      </c>
      <c r="AW215" s="188">
        <f>VLOOKUP(A215,DEC2020_RESPONSERATE_COUNTY_TRA!$B$3:$BF$376,57, FALSE)</f>
        <v>64.599999999999994</v>
      </c>
      <c r="AX215" s="188">
        <f>VLOOKUP(A215,DEC2020_RESPONSERATE_COUNTY_TRA!$B$3:$BG$376,58, FALSE)</f>
        <v>66.099999999999994</v>
      </c>
      <c r="AY215" s="188">
        <f>VLOOKUP(A215,DEC2020_RESPONSERATE_COUNTY_TRA!$B$3:$BH$376,59, FALSE)</f>
        <v>66.099999999999994</v>
      </c>
      <c r="AZ215" s="188">
        <f>VLOOKUP(A215,DEC2020_RESPONSERATE_COUNTY_TRA!$B$3:$BI$376,60, FALSE)</f>
        <v>66.2</v>
      </c>
      <c r="BA215" s="188">
        <f>VLOOKUP(A215,DEC2020_RESPONSERATE_COUNTY_TRA!$B$3:$BJ$376,61, FALSE)</f>
        <v>66.2</v>
      </c>
      <c r="BB215" s="188">
        <f>VLOOKUP(A215,DEC2020_RESPONSERATE_COUNTY_TRA!$B$3:$BK$376,62, FALSE)</f>
        <v>66.3</v>
      </c>
      <c r="BC215" s="188">
        <f>VLOOKUP(A215,DEC2020_RESPONSERATE_COUNTY_TRA!$B$3:$BL$376,63, FALSE)</f>
        <v>66.3</v>
      </c>
      <c r="BD215" s="188">
        <f>VLOOKUP(A215,DEC2020_RESPONSERATE_COUNTY_TRA!$B$3:$BM$376,64, FALSE)</f>
        <v>66.400000000000006</v>
      </c>
      <c r="BE215" s="188">
        <f>VLOOKUP(A215,DEC2020_RESPONSERATE_COUNTY_TRA!$B$3:$BN$376,65, FALSE)</f>
        <v>66.400000000000006</v>
      </c>
      <c r="BF215" s="188">
        <f>VLOOKUP(A215,DEC2020_RESPONSERATE_COUNTY_TRA!$B$3:$BO$376,66, FALSE)</f>
        <v>66.400000000000006</v>
      </c>
      <c r="BG215" s="188">
        <f>VLOOKUP(A215,DEC2020_RESPONSERATE_COUNTY_TRA!$B$3:$BP$376,67, FALSE)</f>
        <v>66.5</v>
      </c>
      <c r="BH215" s="188">
        <f>VLOOKUP(A215,DEC2020_RESPONSERATE_COUNTY_TRA!$B$3:$BQ$376,68, FALSE)</f>
        <v>66.5</v>
      </c>
      <c r="BI215" s="188">
        <f>VLOOKUP(A215,DEC2020_RESPONSERATE_COUNTY_TRA!$B$3:$BR$376,69, FALSE)</f>
        <v>66.5</v>
      </c>
      <c r="BJ215" s="188">
        <f>VLOOKUP(A215,DEC2020_RESPONSERATE_COUNTY_TRA!$B$3:$BS$376,70, FALSE)</f>
        <v>66.599999999999994</v>
      </c>
      <c r="BK215" s="188">
        <f>VLOOKUP(A215,DEC2020_RESPONSERATE_COUNTY_TRA!$B$3:$BT$376,71, FALSE)</f>
        <v>66.599999999999994</v>
      </c>
      <c r="BL215" s="188">
        <f>VLOOKUP(A215,DEC2020_RESPONSERATE_COUNTY_TRA!$B$3:$BU$377,72, FALSE)</f>
        <v>66.7</v>
      </c>
      <c r="BM215" s="188">
        <f>VLOOKUP(A215,DEC2020_RESPONSERATE_COUNTY_TRA!$B$3:$BV$377,73, FALSE)</f>
        <v>66.7</v>
      </c>
      <c r="BN215" s="188">
        <f>VLOOKUP(A215,DEC2020_RESPONSERATE_COUNTY_TRA!$B$3:$BW$377,74, FALSE)</f>
        <v>66.7</v>
      </c>
      <c r="BO215" s="188">
        <f>VLOOKUP(A215,DEC2020_RESPONSERATE_COUNTY_TRA!$B$3:$BX$377,75, FALSE)</f>
        <v>66.8</v>
      </c>
      <c r="BP215" s="188">
        <f>VLOOKUP(A215,DEC2020_RESPONSERATE_COUNTY_TRA!$B$3:$BY$377,76, FALSE)</f>
        <v>66.8</v>
      </c>
      <c r="BQ215" s="188">
        <f>VLOOKUP(A215,DEC2020_RESPONSERATE_COUNTY_TRA!$B$3:$BZ$377,77, FALSE)</f>
        <v>66.8</v>
      </c>
      <c r="BR215" s="188">
        <f>VLOOKUP(A215,DEC2020_RESPONSERATE_COUNTY_TRA!$B$3:$CA$377,78, FALSE)</f>
        <v>66.900000000000006</v>
      </c>
      <c r="BS215" s="188">
        <f>VLOOKUP(A215,DEC2020_RESPONSERATE_COUNTY_TRA!$B$3:$CB$377,79, FALSE)</f>
        <v>66.900000000000006</v>
      </c>
      <c r="BT215" s="188">
        <f>VLOOKUP(A215,DEC2020_RESPONSERATE_COUNTY_TRA!$B$3:$CC$377,80, FALSE)</f>
        <v>66.900000000000006</v>
      </c>
      <c r="BU215" s="188">
        <f>VLOOKUP(A215,DEC2020_RESPONSERATE_COUNTY_TRA!$B$3:$CD$377,81, FALSE)</f>
        <v>66.900000000000006</v>
      </c>
      <c r="BV215" s="188">
        <f>VLOOKUP(A215,DEC2020_RESPONSERATE_COUNTY_TRA!$B$3:$CE$377,82, FALSE)</f>
        <v>67</v>
      </c>
      <c r="BW215" s="188">
        <f>VLOOKUP(A215,DEC2020_RESPONSERATE_COUNTY_TRA!$B$3:$CF$377,83, FALSE)</f>
        <v>67.099999999999994</v>
      </c>
      <c r="BX215" s="188">
        <f>VLOOKUP(A215,DEC2020_RESPONSERATE_COUNTY_TRA!$B$3:$CG$377,84, FALSE)</f>
        <v>67.099999999999994</v>
      </c>
      <c r="BY215" s="188">
        <f>VLOOKUP(A215,DEC2020_RESPONSERATE_COUNTY_TRA!$B$3:$CH$377,85, FALSE)</f>
        <v>67.099999999999994</v>
      </c>
      <c r="BZ215" s="188">
        <f>VLOOKUP(A215,DEC2020_RESPONSERATE_COUNTY_TRA!$B$3:$CI$377,85, FALSE)</f>
        <v>67.099999999999994</v>
      </c>
      <c r="CA215" s="188">
        <f>VLOOKUP(A215,DEC2020_RESPONSERATE_COUNTY_TRA!$B$3:$CJ$377,86, FALSE)</f>
        <v>67.3</v>
      </c>
      <c r="CB215" s="188">
        <f>VLOOKUP(A215,DEC2020_RESPONSERATE_COUNTY_TRA!$B$3:$CK$377,87, FALSE)</f>
        <v>67.400000000000006</v>
      </c>
      <c r="CC215" s="188">
        <f t="shared" si="9"/>
        <v>0</v>
      </c>
      <c r="CD215" s="41">
        <f t="shared" si="10"/>
        <v>5</v>
      </c>
    </row>
    <row r="216" spans="1:82" ht="28.8" x14ac:dyDescent="0.3">
      <c r="A216" s="16" t="s">
        <v>339</v>
      </c>
      <c r="B216" s="16">
        <v>30063000100</v>
      </c>
      <c r="C216" s="17" t="s">
        <v>1443</v>
      </c>
      <c r="D216" s="17" t="s">
        <v>1344</v>
      </c>
      <c r="E216" s="17"/>
      <c r="F216" s="95">
        <v>2810</v>
      </c>
      <c r="G216" s="103">
        <v>2.2061620387980221E-2</v>
      </c>
      <c r="H216" s="205">
        <v>3.8616251005631538E-3</v>
      </c>
      <c r="I216" s="193">
        <v>40.9</v>
      </c>
      <c r="J216" s="18">
        <v>0</v>
      </c>
      <c r="K216" s="18">
        <f t="shared" si="11"/>
        <v>100</v>
      </c>
      <c r="L216" s="19">
        <f>VLOOKUP(A216,DEC2020_RESPONSERATE_COUNTY_TRA!$B$3:$I$376, 8, FALSE)</f>
        <v>44.2</v>
      </c>
      <c r="M216" s="19">
        <f>VLOOKUP(A216,DEC2020_RESPONSERATE_COUNTY_TRA!$B$3:$J$376, 9, FALSE)</f>
        <v>46.2</v>
      </c>
      <c r="N216" s="19">
        <f>VLOOKUP(A216,DEC2020_RESPONSERATE_COUNTY_TRA!$B$3:$K$376, 10, FALSE)</f>
        <v>48.2</v>
      </c>
      <c r="O216" s="19">
        <f>VLOOKUP(A216,DEC2020_RESPONSERATE_COUNTY_TRA!$B$3:$L$376, 11, FALSE)</f>
        <v>52.3</v>
      </c>
      <c r="P216" s="19">
        <f>VLOOKUP(A216,DEC2020_RESPONSERATE_COUNTY_TRA!$B$3:$M$376, 12, FALSE)</f>
        <v>56.8</v>
      </c>
      <c r="Q216" s="19">
        <f>VLOOKUP(A216,DEC2020_RESPONSERATE_COUNTY_TRA!$B$3:$N$376, 13, FALSE)</f>
        <v>57.6</v>
      </c>
      <c r="R216" s="19">
        <f>VLOOKUP(A216,DEC2020_RESPONSERATE_COUNTY_TRA!$B$3:$O$376, 14, FALSE)</f>
        <v>58.8</v>
      </c>
      <c r="S216" s="19">
        <f>VLOOKUP(A216,DEC2020_RESPONSERATE_COUNTY_TRA!$B$3:$P$376, 15, FALSE)</f>
        <v>59.2</v>
      </c>
      <c r="T216" s="19">
        <f>VLOOKUP(A216,DEC2020_RESPONSERATE_COUNTY_TRA!$B$3:$Q$376, 16, FALSE)</f>
        <v>59.6</v>
      </c>
      <c r="U216" s="19">
        <f>VLOOKUP(A216,DEC2020_RESPONSERATE_COUNTY_TRA!$B$3:$R$376, 17, FALSE)</f>
        <v>61</v>
      </c>
      <c r="V216" s="19">
        <f>VLOOKUP(A216,DEC2020_RESPONSERATE_COUNTY_TRA!$B$3:$S$376, 18, FALSE)</f>
        <v>61.8</v>
      </c>
      <c r="W216" s="19">
        <f>VLOOKUP(A216,DEC2020_RESPONSERATE_COUNTY_TRA!$B$3:$T$376, 19, FALSE)</f>
        <v>63.7</v>
      </c>
      <c r="X216" s="19">
        <f>VLOOKUP(A216,DEC2020_RESPONSERATE_COUNTY_TRA!$B$3:$U$376, 20, FALSE)</f>
        <v>64.400000000000006</v>
      </c>
      <c r="Y216" s="19">
        <f>VLOOKUP(A216,DEC2020_RESPONSERATE_COUNTY_TRA!$B$3:$V$376, 21, FALSE)</f>
        <v>64.7</v>
      </c>
      <c r="Z216" s="19">
        <f>VLOOKUP(A216,DEC2020_RESPONSERATE_COUNTY_TRA!$B$3:$W$376, 22, FALSE)</f>
        <v>66.5</v>
      </c>
      <c r="AA216" s="19">
        <f>VLOOKUP(A216,DEC2020_RESPONSERATE_COUNTY_TRA!$B$3:$X$376, 23, FALSE)</f>
        <v>67</v>
      </c>
      <c r="AB216" s="19">
        <f>VLOOKUP(A216,DEC2020_RESPONSERATE_COUNTY_TRA!$B$3:$Y$376, 24, FALSE)</f>
        <v>67.2</v>
      </c>
      <c r="AC216" s="19">
        <f>VLOOKUP(A216,DEC2020_RESPONSERATE_COUNTY_TRA!$B$3:$Z$376, 25, FALSE)</f>
        <v>68.8</v>
      </c>
      <c r="AD216" s="19">
        <f>VLOOKUP(A216,DEC2020_RESPONSERATE_COUNTY_TRA!$B$3:$AC$376, 26, FALSE)</f>
        <v>69</v>
      </c>
      <c r="AE216" s="19">
        <f>VLOOKUP(A216,DEC2020_RESPONSERATE_COUNTY_TRA!$B$3:$AD$376, 27, FALSE)</f>
        <v>69.5</v>
      </c>
      <c r="AF216" s="19">
        <f>VLOOKUP(A216,DEC2020_RESPONSERATE_COUNTY_TRA!$B$3:$AE$376, 28, FALSE)</f>
        <v>70.599999999999994</v>
      </c>
      <c r="AG216" s="19">
        <f>VLOOKUP(A216,DEC2020_RESPONSERATE_COUNTY_TRA!$B$3:$AF$376, 29, FALSE)</f>
        <v>72</v>
      </c>
      <c r="AH216" s="19">
        <f>VLOOKUP(A216,DEC2020_RESPONSERATE_COUNTY_TRA!$B$3:$AG$376, 30, FALSE)</f>
        <v>72.2</v>
      </c>
      <c r="AI216" s="19">
        <f>VLOOKUP(A216,DEC2020_RESPONSERATE_COUNTY_TRA!$B$3:$AF$376, 31, FALSE)</f>
        <v>72.400000000000006</v>
      </c>
      <c r="AJ216" s="19">
        <f>VLOOKUP(A216,DEC2020_RESPONSERATE_COUNTY_TRA!$B$3:$AG$376, 32, FALSE)</f>
        <v>72.8</v>
      </c>
      <c r="AK216" s="19">
        <f>VLOOKUP(A216,DEC2020_RESPONSERATE_COUNTY_TRA!$B$3:$CP$376, 33, FALSE)</f>
        <v>73.099999999999994</v>
      </c>
      <c r="AL216" s="19">
        <f>VLOOKUP(A216,DEC2020_RESPONSERATE_COUNTY_TRA!$B$3:$AR$376,43, FALSE)</f>
        <v>75.099999999999994</v>
      </c>
      <c r="AM216" s="19">
        <f>VLOOKUP(A216,DEC2020_RESPONSERATE_COUNTY_TRA!$B$3:$AS$376,44, FALSE)</f>
        <v>75.099999999999994</v>
      </c>
      <c r="AN216" s="19">
        <f>VLOOKUP(A216,DEC2020_RESPONSERATE_COUNTY_TRA!$B$3:$AW$376,48, FALSE)</f>
        <v>75.599999999999994</v>
      </c>
      <c r="AO216" s="19">
        <f>VLOOKUP(A216,DEC2020_RESPONSERATE_COUNTY_TRA!$B$3:$AX$376,49, FALSE)</f>
        <v>75.7</v>
      </c>
      <c r="AP216" s="19">
        <f>VLOOKUP(A216,DEC2020_RESPONSERATE_COUNTY_TRA!$B$3:$AY$376,49, FALSE)</f>
        <v>75.7</v>
      </c>
      <c r="AQ216" s="19">
        <f>VLOOKUP(A216,DEC2020_RESPONSERATE_COUNTY_TRA!$B$3:$AZ$376,50, FALSE)</f>
        <v>75.7</v>
      </c>
      <c r="AR216" s="19">
        <f>VLOOKUP(A216,DEC2020_RESPONSERATE_COUNTY_TRA!$B$3:$BA$376,51, FALSE)</f>
        <v>75.7</v>
      </c>
      <c r="AS216" s="19">
        <f>VLOOKUP(A216,DEC2020_RESPONSERATE_COUNTY_TRA!$B$3:$BB$376,53, FALSE)</f>
        <v>75.8</v>
      </c>
      <c r="AT216" s="19">
        <f>VLOOKUP(A216,DEC2020_RESPONSERATE_COUNTY_TRA!$B$3:$BC$376,54, FALSE)</f>
        <v>76</v>
      </c>
      <c r="AU216" s="19">
        <f>VLOOKUP(A216,DEC2020_RESPONSERATE_COUNTY_TRA!$B$3:$BD$376,55, FALSE)</f>
        <v>76</v>
      </c>
      <c r="AV216" s="19">
        <f>VLOOKUP(A216,DEC2020_RESPONSERATE_COUNTY_TRA!$B$3:$BE$376,56, FALSE)</f>
        <v>76</v>
      </c>
      <c r="AW216" s="19">
        <f>VLOOKUP(A216,DEC2020_RESPONSERATE_COUNTY_TRA!$B$3:$BF$376,57, FALSE)</f>
        <v>76.099999999999994</v>
      </c>
      <c r="AX216" s="19">
        <f>VLOOKUP(A216,DEC2020_RESPONSERATE_COUNTY_TRA!$B$3:$BG$376,58, FALSE)</f>
        <v>76.2</v>
      </c>
      <c r="AY216" s="19">
        <f>VLOOKUP(A216,DEC2020_RESPONSERATE_COUNTY_TRA!$B$3:$BH$376,59, FALSE)</f>
        <v>76.2</v>
      </c>
      <c r="AZ216" s="19">
        <f>VLOOKUP(A216,DEC2020_RESPONSERATE_COUNTY_TRA!$B$3:$BI$376,60, FALSE)</f>
        <v>76.3</v>
      </c>
      <c r="BA216" s="19">
        <f>VLOOKUP(A216,DEC2020_RESPONSERATE_COUNTY_TRA!$B$3:$BJ$376,61, FALSE)</f>
        <v>76.3</v>
      </c>
      <c r="BB216" s="19">
        <f>VLOOKUP(A216,DEC2020_RESPONSERATE_COUNTY_TRA!$B$3:$BK$376,62, FALSE)</f>
        <v>76.400000000000006</v>
      </c>
      <c r="BC216" s="19">
        <f>VLOOKUP(A216,DEC2020_RESPONSERATE_COUNTY_TRA!$B$3:$BL$376,63, FALSE)</f>
        <v>76.400000000000006</v>
      </c>
      <c r="BD216" s="19">
        <f>VLOOKUP(A216,DEC2020_RESPONSERATE_COUNTY_TRA!$B$3:$BM$376,64, FALSE)</f>
        <v>76.5</v>
      </c>
      <c r="BE216" s="19">
        <f>VLOOKUP(A216,DEC2020_RESPONSERATE_COUNTY_TRA!$B$3:$BN$376,65, FALSE)</f>
        <v>76.599999999999994</v>
      </c>
      <c r="BF216" s="19">
        <f>VLOOKUP(A216,DEC2020_RESPONSERATE_COUNTY_TRA!$B$3:$BO$376,66, FALSE)</f>
        <v>76.599999999999994</v>
      </c>
      <c r="BG216" s="19">
        <f>VLOOKUP(A216,DEC2020_RESPONSERATE_COUNTY_TRA!$B$3:$BP$376,67, FALSE)</f>
        <v>76.599999999999994</v>
      </c>
      <c r="BH216" s="19">
        <f>VLOOKUP(A216,DEC2020_RESPONSERATE_COUNTY_TRA!$B$3:$BQ$376,68, FALSE)</f>
        <v>76.7</v>
      </c>
      <c r="BI216" s="19">
        <f>VLOOKUP(A216,DEC2020_RESPONSERATE_COUNTY_TRA!$B$3:$BR$376,69, FALSE)</f>
        <v>76.7</v>
      </c>
      <c r="BJ216" s="19">
        <f>VLOOKUP(A216,DEC2020_RESPONSERATE_COUNTY_TRA!$B$3:$BS$376,70, FALSE)</f>
        <v>76.7</v>
      </c>
      <c r="BK216" s="19">
        <f>VLOOKUP(A216,DEC2020_RESPONSERATE_COUNTY_TRA!$B$3:$BT$376,71, FALSE)</f>
        <v>76.7</v>
      </c>
      <c r="BL216" s="19">
        <f>VLOOKUP(A216,DEC2020_RESPONSERATE_COUNTY_TRA!$B$3:$BU$377,72, FALSE)</f>
        <v>76.8</v>
      </c>
      <c r="BM216" s="19">
        <f>VLOOKUP(A216,DEC2020_RESPONSERATE_COUNTY_TRA!$B$3:$BV$377,73, FALSE)</f>
        <v>76.8</v>
      </c>
      <c r="BN216" s="19">
        <f>VLOOKUP(A216,DEC2020_RESPONSERATE_COUNTY_TRA!$B$3:$BW$377,74, FALSE)</f>
        <v>76.8</v>
      </c>
      <c r="BO216" s="19">
        <f>VLOOKUP(A216,DEC2020_RESPONSERATE_COUNTY_TRA!$B$3:$BX$377,75, FALSE)</f>
        <v>76.900000000000006</v>
      </c>
      <c r="BP216" s="19">
        <f>VLOOKUP(A216,DEC2020_RESPONSERATE_COUNTY_TRA!$B$3:$BY$377,76, FALSE)</f>
        <v>76.900000000000006</v>
      </c>
      <c r="BQ216" s="19">
        <f>VLOOKUP(A216,DEC2020_RESPONSERATE_COUNTY_TRA!$B$3:$BZ$377,77, FALSE)</f>
        <v>76.900000000000006</v>
      </c>
      <c r="BR216" s="19">
        <f>VLOOKUP(A216,DEC2020_RESPONSERATE_COUNTY_TRA!$B$3:$CA$377,78, FALSE)</f>
        <v>76.900000000000006</v>
      </c>
      <c r="BS216" s="19">
        <f>VLOOKUP(A216,DEC2020_RESPONSERATE_COUNTY_TRA!$B$3:$CB$377,79, FALSE)</f>
        <v>77</v>
      </c>
      <c r="BT216" s="19">
        <f>VLOOKUP(A216,DEC2020_RESPONSERATE_COUNTY_TRA!$B$3:$CC$377,80, FALSE)</f>
        <v>77</v>
      </c>
      <c r="BU216" s="19">
        <f>VLOOKUP(A216,DEC2020_RESPONSERATE_COUNTY_TRA!$B$3:$CD$377,81, FALSE)</f>
        <v>77</v>
      </c>
      <c r="BV216" s="19">
        <f>VLOOKUP(A216,DEC2020_RESPONSERATE_COUNTY_TRA!$B$3:$CE$377,82, FALSE)</f>
        <v>77.099999999999994</v>
      </c>
      <c r="BW216" s="19">
        <f>VLOOKUP(A216,DEC2020_RESPONSERATE_COUNTY_TRA!$B$3:$CF$377,83, FALSE)</f>
        <v>77.099999999999994</v>
      </c>
      <c r="BX216" s="19">
        <f>VLOOKUP(A216,DEC2020_RESPONSERATE_COUNTY_TRA!$B$3:$CG$377,84, FALSE)</f>
        <v>77.2</v>
      </c>
      <c r="BY216" s="19">
        <f>VLOOKUP(A216,DEC2020_RESPONSERATE_COUNTY_TRA!$B$3:$CH$377,85, FALSE)</f>
        <v>77.2</v>
      </c>
      <c r="BZ216" s="19">
        <f>VLOOKUP(A216,DEC2020_RESPONSERATE_COUNTY_TRA!$B$3:$CI$377,85, FALSE)</f>
        <v>77.2</v>
      </c>
      <c r="CA216" s="19">
        <f>VLOOKUP(A216,DEC2020_RESPONSERATE_COUNTY_TRA!$B$3:$CJ$377,86, FALSE)</f>
        <v>77.5</v>
      </c>
      <c r="CB216" s="19">
        <f>VLOOKUP(A216,DEC2020_RESPONSERATE_COUNTY_TRA!$B$3:$CK$377,87, FALSE)</f>
        <v>77.5</v>
      </c>
      <c r="CC216" s="19">
        <f t="shared" si="9"/>
        <v>0</v>
      </c>
      <c r="CD216" s="41">
        <f t="shared" si="10"/>
        <v>6</v>
      </c>
    </row>
    <row r="217" spans="1:82" ht="28.8" x14ac:dyDescent="0.3">
      <c r="A217" s="5" t="s">
        <v>691</v>
      </c>
      <c r="B217" s="5">
        <v>30063000203</v>
      </c>
      <c r="C217" s="181" t="s">
        <v>1567</v>
      </c>
      <c r="D217" s="190">
        <v>59802</v>
      </c>
      <c r="F217" s="94" t="s">
        <v>1101</v>
      </c>
      <c r="G217" s="102" t="s">
        <v>1101</v>
      </c>
      <c r="H217" s="209" t="s">
        <v>1101</v>
      </c>
      <c r="I217" s="102" t="s">
        <v>1101</v>
      </c>
      <c r="J217" s="11">
        <v>0</v>
      </c>
      <c r="K217" s="11">
        <f t="shared" si="11"/>
        <v>100</v>
      </c>
      <c r="L217">
        <f>VLOOKUP(A217,DEC2020_RESPONSERATE_COUNTY_TRA!$B$3:$I$376, 8, FALSE)</f>
        <v>33.700000000000003</v>
      </c>
      <c r="M217">
        <f>VLOOKUP(A217,DEC2020_RESPONSERATE_COUNTY_TRA!$B$3:$J$376, 9, FALSE)</f>
        <v>35.5</v>
      </c>
      <c r="N217">
        <f>VLOOKUP(A217,DEC2020_RESPONSERATE_COUNTY_TRA!$B$3:$K$376, 10, FALSE)</f>
        <v>37.9</v>
      </c>
      <c r="O217">
        <f>VLOOKUP(A217,DEC2020_RESPONSERATE_COUNTY_TRA!$B$3:$L$376, 11, FALSE)</f>
        <v>41.9</v>
      </c>
      <c r="P217">
        <f>VLOOKUP(A217,DEC2020_RESPONSERATE_COUNTY_TRA!$B$3:$M$376, 12, FALSE)</f>
        <v>45.6</v>
      </c>
      <c r="Q217" s="61">
        <f>VLOOKUP(A217,DEC2020_RESPONSERATE_COUNTY_TRA!$B$3:$N$376, 13, FALSE)</f>
        <v>46.2</v>
      </c>
      <c r="R217">
        <f>VLOOKUP(A217,DEC2020_RESPONSERATE_COUNTY_TRA!$B$3:$O$376, 14, FALSE)</f>
        <v>46.8</v>
      </c>
      <c r="S217">
        <f>VLOOKUP(A217,DEC2020_RESPONSERATE_COUNTY_TRA!$B$3:$P$376, 15, FALSE)</f>
        <v>47.5</v>
      </c>
      <c r="T217">
        <f>VLOOKUP(A217,DEC2020_RESPONSERATE_COUNTY_TRA!$B$3:$Q$376, 16, FALSE)</f>
        <v>48</v>
      </c>
      <c r="U217" s="61">
        <f>VLOOKUP(A217,DEC2020_RESPONSERATE_COUNTY_TRA!$B$3:$R$376, 17, FALSE)</f>
        <v>49.6</v>
      </c>
      <c r="V217" s="61">
        <f>VLOOKUP(A217,DEC2020_RESPONSERATE_COUNTY_TRA!$B$3:$S$376, 18, FALSE)</f>
        <v>51</v>
      </c>
      <c r="W217" s="61">
        <f>VLOOKUP(A217,DEC2020_RESPONSERATE_COUNTY_TRA!$B$3:$T$376, 19, FALSE)</f>
        <v>53.3</v>
      </c>
      <c r="X217" s="61">
        <f>VLOOKUP(A217,DEC2020_RESPONSERATE_COUNTY_TRA!$B$3:$U$376, 20, FALSE)</f>
        <v>54.4</v>
      </c>
      <c r="Y217" s="61">
        <f>VLOOKUP(A217,DEC2020_RESPONSERATE_COUNTY_TRA!$B$3:$V$376, 21, FALSE)</f>
        <v>54.9</v>
      </c>
      <c r="Z217" s="61">
        <f>VLOOKUP(A217,DEC2020_RESPONSERATE_COUNTY_TRA!$B$3:$W$376, 22, FALSE)</f>
        <v>56.2</v>
      </c>
      <c r="AA217" s="61">
        <f>VLOOKUP(A217,DEC2020_RESPONSERATE_COUNTY_TRA!$B$3:$X$376, 23, FALSE)</f>
        <v>56.6</v>
      </c>
      <c r="AB217" s="61">
        <f>VLOOKUP(A217,DEC2020_RESPONSERATE_COUNTY_TRA!$B$3:$Y$376, 24, FALSE)</f>
        <v>56.7</v>
      </c>
      <c r="AC217" s="61">
        <f>VLOOKUP(A217,DEC2020_RESPONSERATE_COUNTY_TRA!$B$3:$Z$376, 25, FALSE)</f>
        <v>58</v>
      </c>
      <c r="AD217" s="61">
        <f>VLOOKUP(A217,DEC2020_RESPONSERATE_COUNTY_TRA!$B$3:$AC$376, 26, FALSE)</f>
        <v>58.1</v>
      </c>
      <c r="AE217" s="188">
        <f>VLOOKUP(A217,DEC2020_RESPONSERATE_COUNTY_TRA!$B$3:$AD$376, 27, FALSE)</f>
        <v>58.3</v>
      </c>
      <c r="AF217" s="188">
        <f>VLOOKUP(A217,DEC2020_RESPONSERATE_COUNTY_TRA!$B$3:$AE$376, 28, FALSE)</f>
        <v>59.2</v>
      </c>
      <c r="AG217" s="188">
        <f>VLOOKUP(A217,DEC2020_RESPONSERATE_COUNTY_TRA!$B$3:$AF$376, 29, FALSE)</f>
        <v>61.3</v>
      </c>
      <c r="AH217" s="188">
        <f>VLOOKUP(A217,DEC2020_RESPONSERATE_COUNTY_TRA!$B$3:$AG$376, 30, FALSE)</f>
        <v>61.6</v>
      </c>
      <c r="AI217" s="188">
        <f>VLOOKUP(A217,DEC2020_RESPONSERATE_COUNTY_TRA!$B$3:$AF$376, 31, FALSE)</f>
        <v>61.7</v>
      </c>
      <c r="AJ217" s="188">
        <f>VLOOKUP(A217,DEC2020_RESPONSERATE_COUNTY_TRA!$B$3:$AG$376, 32, FALSE)</f>
        <v>62</v>
      </c>
      <c r="AK217" s="188">
        <f>VLOOKUP(A217,DEC2020_RESPONSERATE_COUNTY_TRA!$B$3:$CP$376, 33, FALSE)</f>
        <v>62.3</v>
      </c>
      <c r="AL217" s="188">
        <f>VLOOKUP(A217,DEC2020_RESPONSERATE_COUNTY_TRA!$B$3:$AR$376,43, FALSE)</f>
        <v>64.900000000000006</v>
      </c>
      <c r="AM217" s="188">
        <f>VLOOKUP(A217,DEC2020_RESPONSERATE_COUNTY_TRA!$B$3:$AS$376,44, FALSE)</f>
        <v>64.900000000000006</v>
      </c>
      <c r="AN217" s="188">
        <f>VLOOKUP(A217,DEC2020_RESPONSERATE_COUNTY_TRA!$B$3:$AW$376,48, FALSE)</f>
        <v>65.2</v>
      </c>
      <c r="AO217" s="188">
        <f>VLOOKUP(A217,DEC2020_RESPONSERATE_COUNTY_TRA!$B$3:$AX$376,49, FALSE)</f>
        <v>65.3</v>
      </c>
      <c r="AP217" s="188">
        <f>VLOOKUP(A217,DEC2020_RESPONSERATE_COUNTY_TRA!$B$3:$AY$376,49, FALSE)</f>
        <v>65.3</v>
      </c>
      <c r="AQ217" s="188">
        <f>VLOOKUP(A217,DEC2020_RESPONSERATE_COUNTY_TRA!$B$3:$AZ$376,50, FALSE)</f>
        <v>65.400000000000006</v>
      </c>
      <c r="AR217" s="188">
        <f>VLOOKUP(A217,DEC2020_RESPONSERATE_COUNTY_TRA!$B$3:$BA$376,51, FALSE)</f>
        <v>65.400000000000006</v>
      </c>
      <c r="AS217" s="188">
        <f>VLOOKUP(A217,DEC2020_RESPONSERATE_COUNTY_TRA!$B$3:$BB$376,53, FALSE)</f>
        <v>65.599999999999994</v>
      </c>
      <c r="AT217" s="188">
        <f>VLOOKUP(A217,DEC2020_RESPONSERATE_COUNTY_TRA!$B$3:$BC$376,54, FALSE)</f>
        <v>65.599999999999994</v>
      </c>
      <c r="AU217" s="188">
        <f>VLOOKUP(A217,DEC2020_RESPONSERATE_COUNTY_TRA!$B$3:$BD$376,55, FALSE)</f>
        <v>65.599999999999994</v>
      </c>
      <c r="AV217" s="188">
        <f>VLOOKUP(A217,DEC2020_RESPONSERATE_COUNTY_TRA!$B$3:$BE$376,56, FALSE)</f>
        <v>65.7</v>
      </c>
      <c r="AW217" s="188">
        <f>VLOOKUP(A217,DEC2020_RESPONSERATE_COUNTY_TRA!$B$3:$BF$376,57, FALSE)</f>
        <v>65.7</v>
      </c>
      <c r="AX217" s="188">
        <f>VLOOKUP(A217,DEC2020_RESPONSERATE_COUNTY_TRA!$B$3:$BG$376,58, FALSE)</f>
        <v>65.8</v>
      </c>
      <c r="AY217" s="188">
        <f>VLOOKUP(A217,DEC2020_RESPONSERATE_COUNTY_TRA!$B$3:$BH$376,59, FALSE)</f>
        <v>65.8</v>
      </c>
      <c r="AZ217" s="188">
        <f>VLOOKUP(A217,DEC2020_RESPONSERATE_COUNTY_TRA!$B$3:$BI$376,60, FALSE)</f>
        <v>65.8</v>
      </c>
      <c r="BA217" s="188">
        <f>VLOOKUP(A217,DEC2020_RESPONSERATE_COUNTY_TRA!$B$3:$BJ$376,61, FALSE)</f>
        <v>65.8</v>
      </c>
      <c r="BB217" s="188">
        <f>VLOOKUP(A217,DEC2020_RESPONSERATE_COUNTY_TRA!$B$3:$BK$376,62, FALSE)</f>
        <v>65.900000000000006</v>
      </c>
      <c r="BC217" s="188">
        <f>VLOOKUP(A217,DEC2020_RESPONSERATE_COUNTY_TRA!$B$3:$BL$376,63, FALSE)</f>
        <v>65.900000000000006</v>
      </c>
      <c r="BD217" s="188">
        <f>VLOOKUP(A217,DEC2020_RESPONSERATE_COUNTY_TRA!$B$3:$BM$376,64, FALSE)</f>
        <v>65.900000000000006</v>
      </c>
      <c r="BE217" s="188">
        <f>VLOOKUP(A217,DEC2020_RESPONSERATE_COUNTY_TRA!$B$3:$BN$376,65, FALSE)</f>
        <v>65.900000000000006</v>
      </c>
      <c r="BF217" s="188">
        <f>VLOOKUP(A217,DEC2020_RESPONSERATE_COUNTY_TRA!$B$3:$BO$376,66, FALSE)</f>
        <v>65.900000000000006</v>
      </c>
      <c r="BG217" s="188">
        <f>VLOOKUP(A217,DEC2020_RESPONSERATE_COUNTY_TRA!$B$3:$BP$376,67, FALSE)</f>
        <v>65.900000000000006</v>
      </c>
      <c r="BH217" s="188">
        <f>VLOOKUP(A217,DEC2020_RESPONSERATE_COUNTY_TRA!$B$3:$BQ$376,68, FALSE)</f>
        <v>66.099999999999994</v>
      </c>
      <c r="BI217" s="188">
        <f>VLOOKUP(A217,DEC2020_RESPONSERATE_COUNTY_TRA!$B$3:$BR$376,69, FALSE)</f>
        <v>66.2</v>
      </c>
      <c r="BJ217" s="188">
        <f>VLOOKUP(A217,DEC2020_RESPONSERATE_COUNTY_TRA!$B$3:$BS$376,70, FALSE)</f>
        <v>66.2</v>
      </c>
      <c r="BK217" s="188">
        <f>VLOOKUP(A217,DEC2020_RESPONSERATE_COUNTY_TRA!$B$3:$BT$376,71, FALSE)</f>
        <v>66.2</v>
      </c>
      <c r="BL217" s="188">
        <f>VLOOKUP(A217,DEC2020_RESPONSERATE_COUNTY_TRA!$B$3:$BU$377,72, FALSE)</f>
        <v>66.400000000000006</v>
      </c>
      <c r="BM217" s="188">
        <f>VLOOKUP(A217,DEC2020_RESPONSERATE_COUNTY_TRA!$B$3:$BV$377,73, FALSE)</f>
        <v>66.400000000000006</v>
      </c>
      <c r="BN217" s="188">
        <f>VLOOKUP(A217,DEC2020_RESPONSERATE_COUNTY_TRA!$B$3:$BW$377,74, FALSE)</f>
        <v>66.400000000000006</v>
      </c>
      <c r="BO217" s="188">
        <f>VLOOKUP(A217,DEC2020_RESPONSERATE_COUNTY_TRA!$B$3:$BX$377,75, FALSE)</f>
        <v>66.400000000000006</v>
      </c>
      <c r="BP217" s="188">
        <f>VLOOKUP(A217,DEC2020_RESPONSERATE_COUNTY_TRA!$B$3:$BY$377,76, FALSE)</f>
        <v>66.5</v>
      </c>
      <c r="BQ217" s="188">
        <f>VLOOKUP(A217,DEC2020_RESPONSERATE_COUNTY_TRA!$B$3:$BZ$377,77, FALSE)</f>
        <v>66.5</v>
      </c>
      <c r="BR217" s="188">
        <f>VLOOKUP(A217,DEC2020_RESPONSERATE_COUNTY_TRA!$B$3:$CA$377,78, FALSE)</f>
        <v>66.5</v>
      </c>
      <c r="BS217" s="188">
        <f>VLOOKUP(A217,DEC2020_RESPONSERATE_COUNTY_TRA!$B$3:$CB$377,79, FALSE)</f>
        <v>66.5</v>
      </c>
      <c r="BT217" s="188">
        <f>VLOOKUP(A217,DEC2020_RESPONSERATE_COUNTY_TRA!$B$3:$CC$377,80, FALSE)</f>
        <v>66.5</v>
      </c>
      <c r="BU217" s="188">
        <f>VLOOKUP(A217,DEC2020_RESPONSERATE_COUNTY_TRA!$B$3:$CD$377,81, FALSE)</f>
        <v>66.5</v>
      </c>
      <c r="BV217" s="188">
        <f>VLOOKUP(A217,DEC2020_RESPONSERATE_COUNTY_TRA!$B$3:$CE$377,82, FALSE)</f>
        <v>66.599999999999994</v>
      </c>
      <c r="BW217" s="188">
        <f>VLOOKUP(A217,DEC2020_RESPONSERATE_COUNTY_TRA!$B$3:$CF$377,83, FALSE)</f>
        <v>66.599999999999994</v>
      </c>
      <c r="BX217" s="188">
        <f>VLOOKUP(A217,DEC2020_RESPONSERATE_COUNTY_TRA!$B$3:$CG$377,84, FALSE)</f>
        <v>66.7</v>
      </c>
      <c r="BY217" s="188">
        <f>VLOOKUP(A217,DEC2020_RESPONSERATE_COUNTY_TRA!$B$3:$CH$377,85, FALSE)</f>
        <v>66.8</v>
      </c>
      <c r="BZ217" s="188">
        <f>VLOOKUP(A217,DEC2020_RESPONSERATE_COUNTY_TRA!$B$3:$CI$377,85, FALSE)</f>
        <v>66.8</v>
      </c>
      <c r="CA217" s="188">
        <f>VLOOKUP(A217,DEC2020_RESPONSERATE_COUNTY_TRA!$B$3:$CJ$377,86, FALSE)</f>
        <v>67</v>
      </c>
      <c r="CB217" s="188">
        <f>VLOOKUP(A217,DEC2020_RESPONSERATE_COUNTY_TRA!$B$3:$CK$377,87, FALSE)</f>
        <v>67</v>
      </c>
      <c r="CC217" s="188">
        <f t="shared" si="9"/>
        <v>0</v>
      </c>
      <c r="CD217" s="41">
        <f t="shared" si="10"/>
        <v>5</v>
      </c>
    </row>
    <row r="218" spans="1:82" ht="28.8" x14ac:dyDescent="0.3">
      <c r="A218" s="16" t="s">
        <v>693</v>
      </c>
      <c r="B218" s="16">
        <v>30063000204</v>
      </c>
      <c r="C218" s="17" t="s">
        <v>1568</v>
      </c>
      <c r="D218" s="17" t="s">
        <v>1344</v>
      </c>
      <c r="E218" s="17"/>
      <c r="F218" s="95" t="s">
        <v>1101</v>
      </c>
      <c r="G218" s="103" t="s">
        <v>1101</v>
      </c>
      <c r="H218" s="208" t="s">
        <v>1101</v>
      </c>
      <c r="I218" s="103" t="s">
        <v>1101</v>
      </c>
      <c r="J218" s="18">
        <v>0</v>
      </c>
      <c r="K218" s="18">
        <v>100</v>
      </c>
      <c r="L218" s="19">
        <f>VLOOKUP(A218,DEC2020_RESPONSERATE_COUNTY_TRA!$B$3:$I$376, 8, FALSE)</f>
        <v>27.9</v>
      </c>
      <c r="M218" s="19">
        <f>VLOOKUP(A218,DEC2020_RESPONSERATE_COUNTY_TRA!$B$3:$J$376, 9, FALSE)</f>
        <v>30</v>
      </c>
      <c r="N218" s="19">
        <f>VLOOKUP(A218,DEC2020_RESPONSERATE_COUNTY_TRA!$B$3:$K$376, 10, FALSE)</f>
        <v>31.9</v>
      </c>
      <c r="O218" s="19">
        <f>VLOOKUP(A218,DEC2020_RESPONSERATE_COUNTY_TRA!$B$3:$L$376, 11, FALSE)</f>
        <v>35.1</v>
      </c>
      <c r="P218" s="19">
        <f>VLOOKUP(A218,DEC2020_RESPONSERATE_COUNTY_TRA!$B$3:$M$376, 12, FALSE)</f>
        <v>39.299999999999997</v>
      </c>
      <c r="Q218" s="19">
        <f>VLOOKUP(A218,DEC2020_RESPONSERATE_COUNTY_TRA!$B$3:$N$376, 13, FALSE)</f>
        <v>40.200000000000003</v>
      </c>
      <c r="R218" s="19">
        <f>VLOOKUP(A218,DEC2020_RESPONSERATE_COUNTY_TRA!$B$3:$O$376, 14, FALSE)</f>
        <v>41.4</v>
      </c>
      <c r="S218" s="19">
        <f>VLOOKUP(A218,DEC2020_RESPONSERATE_COUNTY_TRA!$B$3:$P$376, 15, FALSE)</f>
        <v>42.3</v>
      </c>
      <c r="T218" s="19">
        <f>VLOOKUP(A218,DEC2020_RESPONSERATE_COUNTY_TRA!$B$3:$Q$376, 16, FALSE)</f>
        <v>42.8</v>
      </c>
      <c r="U218" s="19">
        <f>VLOOKUP(A218,DEC2020_RESPONSERATE_COUNTY_TRA!$B$3:$R$376, 17, FALSE)</f>
        <v>44.3</v>
      </c>
      <c r="V218" s="19">
        <f>VLOOKUP(A218,DEC2020_RESPONSERATE_COUNTY_TRA!$B$3:$S$376, 18, FALSE)</f>
        <v>45.4</v>
      </c>
      <c r="W218" s="19">
        <f>VLOOKUP(A218,DEC2020_RESPONSERATE_COUNTY_TRA!$B$3:$T$376, 19, FALSE)</f>
        <v>47.3</v>
      </c>
      <c r="X218" s="19">
        <f>VLOOKUP(A218,DEC2020_RESPONSERATE_COUNTY_TRA!$B$3:$U$376, 20, FALSE)</f>
        <v>48</v>
      </c>
      <c r="Y218" s="19">
        <f>VLOOKUP(A218,DEC2020_RESPONSERATE_COUNTY_TRA!$B$3:$V$376, 21, FALSE)</f>
        <v>48.5</v>
      </c>
      <c r="Z218" s="19">
        <f>VLOOKUP(A218,DEC2020_RESPONSERATE_COUNTY_TRA!$B$3:$W$376, 22, FALSE)</f>
        <v>50.7</v>
      </c>
      <c r="AA218" s="19">
        <f>VLOOKUP(A218,DEC2020_RESPONSERATE_COUNTY_TRA!$B$3:$X$376, 23, FALSE)</f>
        <v>50.9</v>
      </c>
      <c r="AB218" s="19">
        <f>VLOOKUP(A218,DEC2020_RESPONSERATE_COUNTY_TRA!$B$3:$Y$376, 24, FALSE)</f>
        <v>51.1</v>
      </c>
      <c r="AC218" s="19">
        <f>VLOOKUP(A218,DEC2020_RESPONSERATE_COUNTY_TRA!$B$3:$Z$376, 25, FALSE)</f>
        <v>52.6</v>
      </c>
      <c r="AD218" s="19">
        <f>VLOOKUP(A218,DEC2020_RESPONSERATE_COUNTY_TRA!$B$3:$AC$376, 26, FALSE)</f>
        <v>52.7</v>
      </c>
      <c r="AE218" s="19">
        <f>VLOOKUP(A218,DEC2020_RESPONSERATE_COUNTY_TRA!$B$3:$AD$376, 27, FALSE)</f>
        <v>53</v>
      </c>
      <c r="AF218" s="19">
        <f>VLOOKUP(A218,DEC2020_RESPONSERATE_COUNTY_TRA!$B$3:$AE$376, 28, FALSE)</f>
        <v>53.7</v>
      </c>
      <c r="AG218" s="19">
        <f>VLOOKUP(A218,DEC2020_RESPONSERATE_COUNTY_TRA!$B$3:$AF$376, 29, FALSE)</f>
        <v>56.5</v>
      </c>
      <c r="AH218" s="19">
        <f>VLOOKUP(A218,DEC2020_RESPONSERATE_COUNTY_TRA!$B$3:$AG$376, 30, FALSE)</f>
        <v>57</v>
      </c>
      <c r="AI218" s="19">
        <f>VLOOKUP(A218,DEC2020_RESPONSERATE_COUNTY_TRA!$B$3:$AF$376, 31, FALSE)</f>
        <v>57.3</v>
      </c>
      <c r="AJ218" s="19">
        <f>VLOOKUP(A218,DEC2020_RESPONSERATE_COUNTY_TRA!$B$3:$AG$376, 32, FALSE)</f>
        <v>57.9</v>
      </c>
      <c r="AK218" s="19">
        <f>VLOOKUP(A218,DEC2020_RESPONSERATE_COUNTY_TRA!$B$3:$CP$376, 33, FALSE)</f>
        <v>58.5</v>
      </c>
      <c r="AL218" s="19">
        <f>VLOOKUP(A218,DEC2020_RESPONSERATE_COUNTY_TRA!$B$3:$AR$376,43, FALSE)</f>
        <v>62</v>
      </c>
      <c r="AM218" s="19">
        <f>VLOOKUP(A218,DEC2020_RESPONSERATE_COUNTY_TRA!$B$3:$AS$376,44, FALSE)</f>
        <v>62</v>
      </c>
      <c r="AN218" s="19">
        <f>VLOOKUP(A218,DEC2020_RESPONSERATE_COUNTY_TRA!$B$3:$AW$376,48, FALSE)</f>
        <v>62.3</v>
      </c>
      <c r="AO218" s="19">
        <f>VLOOKUP(A218,DEC2020_RESPONSERATE_COUNTY_TRA!$B$3:$AX$376,49, FALSE)</f>
        <v>62.4</v>
      </c>
      <c r="AP218" s="19">
        <f>VLOOKUP(A218,DEC2020_RESPONSERATE_COUNTY_TRA!$B$3:$AY$376,49, FALSE)</f>
        <v>62.4</v>
      </c>
      <c r="AQ218" s="19">
        <f>VLOOKUP(A218,DEC2020_RESPONSERATE_COUNTY_TRA!$B$3:$AZ$376,50, FALSE)</f>
        <v>62.5</v>
      </c>
      <c r="AR218" s="19">
        <f>VLOOKUP(A218,DEC2020_RESPONSERATE_COUNTY_TRA!$B$3:$BA$376,51, FALSE)</f>
        <v>62.5</v>
      </c>
      <c r="AS218" s="19">
        <f>VLOOKUP(A218,DEC2020_RESPONSERATE_COUNTY_TRA!$B$3:$BB$376,53, FALSE)</f>
        <v>62.6</v>
      </c>
      <c r="AT218" s="19">
        <f>VLOOKUP(A218,DEC2020_RESPONSERATE_COUNTY_TRA!$B$3:$BC$376,54, FALSE)</f>
        <v>62.6</v>
      </c>
      <c r="AU218" s="19">
        <f>VLOOKUP(A218,DEC2020_RESPONSERATE_COUNTY_TRA!$B$3:$BD$376,55, FALSE)</f>
        <v>62.6</v>
      </c>
      <c r="AV218" s="19">
        <f>VLOOKUP(A218,DEC2020_RESPONSERATE_COUNTY_TRA!$B$3:$BE$376,56, FALSE)</f>
        <v>62.6</v>
      </c>
      <c r="AW218" s="19">
        <f>VLOOKUP(A218,DEC2020_RESPONSERATE_COUNTY_TRA!$B$3:$BF$376,57, FALSE)</f>
        <v>62.7</v>
      </c>
      <c r="AX218" s="19">
        <f>VLOOKUP(A218,DEC2020_RESPONSERATE_COUNTY_TRA!$B$3:$BG$376,58, FALSE)</f>
        <v>62.8</v>
      </c>
      <c r="AY218" s="19">
        <f>VLOOKUP(A218,DEC2020_RESPONSERATE_COUNTY_TRA!$B$3:$BH$376,59, FALSE)</f>
        <v>62.8</v>
      </c>
      <c r="AZ218" s="19">
        <f>VLOOKUP(A218,DEC2020_RESPONSERATE_COUNTY_TRA!$B$3:$BI$376,60, FALSE)</f>
        <v>62.9</v>
      </c>
      <c r="BA218" s="19">
        <f>VLOOKUP(A218,DEC2020_RESPONSERATE_COUNTY_TRA!$B$3:$BJ$376,61, FALSE)</f>
        <v>62.9</v>
      </c>
      <c r="BB218" s="19">
        <f>VLOOKUP(A218,DEC2020_RESPONSERATE_COUNTY_TRA!$B$3:$BK$376,62, FALSE)</f>
        <v>62.9</v>
      </c>
      <c r="BC218" s="19">
        <f>VLOOKUP(A218,DEC2020_RESPONSERATE_COUNTY_TRA!$B$3:$BL$376,63, FALSE)</f>
        <v>62.9</v>
      </c>
      <c r="BD218" s="19">
        <f>VLOOKUP(A218,DEC2020_RESPONSERATE_COUNTY_TRA!$B$3:$BM$376,64, FALSE)</f>
        <v>62.9</v>
      </c>
      <c r="BE218" s="19">
        <f>VLOOKUP(A218,DEC2020_RESPONSERATE_COUNTY_TRA!$B$3:$BN$376,65, FALSE)</f>
        <v>63</v>
      </c>
      <c r="BF218" s="19">
        <f>VLOOKUP(A218,DEC2020_RESPONSERATE_COUNTY_TRA!$B$3:$BO$376,66, FALSE)</f>
        <v>63.1</v>
      </c>
      <c r="BG218" s="19">
        <f>VLOOKUP(A218,DEC2020_RESPONSERATE_COUNTY_TRA!$B$3:$BP$376,67, FALSE)</f>
        <v>63.1</v>
      </c>
      <c r="BH218" s="19">
        <f>VLOOKUP(A218,DEC2020_RESPONSERATE_COUNTY_TRA!$B$3:$BQ$376,68, FALSE)</f>
        <v>63.1</v>
      </c>
      <c r="BI218" s="19">
        <f>VLOOKUP(A218,DEC2020_RESPONSERATE_COUNTY_TRA!$B$3:$BR$376,69, FALSE)</f>
        <v>63.1</v>
      </c>
      <c r="BJ218" s="19">
        <f>VLOOKUP(A218,DEC2020_RESPONSERATE_COUNTY_TRA!$B$3:$BS$376,70, FALSE)</f>
        <v>63.1</v>
      </c>
      <c r="BK218" s="19">
        <f>VLOOKUP(A218,DEC2020_RESPONSERATE_COUNTY_TRA!$B$3:$BT$376,71, FALSE)</f>
        <v>63.2</v>
      </c>
      <c r="BL218" s="19">
        <f>VLOOKUP(A218,DEC2020_RESPONSERATE_COUNTY_TRA!$B$3:$BU$377,72, FALSE)</f>
        <v>63.3</v>
      </c>
      <c r="BM218" s="19">
        <f>VLOOKUP(A218,DEC2020_RESPONSERATE_COUNTY_TRA!$B$3:$BV$377,73, FALSE)</f>
        <v>63.3</v>
      </c>
      <c r="BN218" s="19">
        <f>VLOOKUP(A218,DEC2020_RESPONSERATE_COUNTY_TRA!$B$3:$BW$377,74, FALSE)</f>
        <v>63.3</v>
      </c>
      <c r="BO218" s="19">
        <f>VLOOKUP(A218,DEC2020_RESPONSERATE_COUNTY_TRA!$B$3:$BX$377,75, FALSE)</f>
        <v>63.4</v>
      </c>
      <c r="BP218" s="19">
        <f>VLOOKUP(A218,DEC2020_RESPONSERATE_COUNTY_TRA!$B$3:$BY$377,76, FALSE)</f>
        <v>63.4</v>
      </c>
      <c r="BQ218" s="19">
        <f>VLOOKUP(A218,DEC2020_RESPONSERATE_COUNTY_TRA!$B$3:$BZ$377,77, FALSE)</f>
        <v>63.5</v>
      </c>
      <c r="BR218" s="19">
        <f>VLOOKUP(A218,DEC2020_RESPONSERATE_COUNTY_TRA!$B$3:$CA$377,78, FALSE)</f>
        <v>63.5</v>
      </c>
      <c r="BS218" s="19">
        <f>VLOOKUP(A218,DEC2020_RESPONSERATE_COUNTY_TRA!$B$3:$CB$377,79, FALSE)</f>
        <v>63.6</v>
      </c>
      <c r="BT218" s="19">
        <f>VLOOKUP(A218,DEC2020_RESPONSERATE_COUNTY_TRA!$B$3:$CC$377,80, FALSE)</f>
        <v>63.6</v>
      </c>
      <c r="BU218" s="19">
        <f>VLOOKUP(A218,DEC2020_RESPONSERATE_COUNTY_TRA!$B$3:$CD$377,81, FALSE)</f>
        <v>63.7</v>
      </c>
      <c r="BV218" s="19">
        <f>VLOOKUP(A218,DEC2020_RESPONSERATE_COUNTY_TRA!$B$3:$CE$377,82, FALSE)</f>
        <v>63.9</v>
      </c>
      <c r="BW218" s="19">
        <f>VLOOKUP(A218,DEC2020_RESPONSERATE_COUNTY_TRA!$B$3:$CF$377,83, FALSE)</f>
        <v>63.9</v>
      </c>
      <c r="BX218" s="19">
        <f>VLOOKUP(A218,DEC2020_RESPONSERATE_COUNTY_TRA!$B$3:$CG$377,84, FALSE)</f>
        <v>63.9</v>
      </c>
      <c r="BY218" s="19">
        <f>VLOOKUP(A218,DEC2020_RESPONSERATE_COUNTY_TRA!$B$3:$CH$377,85, FALSE)</f>
        <v>63.9</v>
      </c>
      <c r="BZ218" s="19">
        <f>VLOOKUP(A218,DEC2020_RESPONSERATE_COUNTY_TRA!$B$3:$CI$377,85, FALSE)</f>
        <v>63.9</v>
      </c>
      <c r="CA218" s="19">
        <f>VLOOKUP(A218,DEC2020_RESPONSERATE_COUNTY_TRA!$B$3:$CJ$377,86, FALSE)</f>
        <v>64.2</v>
      </c>
      <c r="CB218" s="19">
        <f>VLOOKUP(A218,DEC2020_RESPONSERATE_COUNTY_TRA!$B$3:$CK$377,87, FALSE)</f>
        <v>64.3</v>
      </c>
      <c r="CC218" s="19">
        <f t="shared" si="9"/>
        <v>0.10000000000000142</v>
      </c>
      <c r="CD218" s="41">
        <f t="shared" si="10"/>
        <v>5</v>
      </c>
    </row>
    <row r="219" spans="1:82" ht="28.8" x14ac:dyDescent="0.3">
      <c r="A219" s="5" t="s">
        <v>341</v>
      </c>
      <c r="B219" s="5">
        <v>30063000205</v>
      </c>
      <c r="C219" s="181" t="s">
        <v>1649</v>
      </c>
      <c r="D219" s="190">
        <v>59808</v>
      </c>
      <c r="F219" s="94" t="s">
        <v>1101</v>
      </c>
      <c r="G219" s="102" t="s">
        <v>1101</v>
      </c>
      <c r="H219" s="209" t="s">
        <v>1101</v>
      </c>
      <c r="I219" s="102" t="s">
        <v>1101</v>
      </c>
      <c r="J219" s="11">
        <v>0.6</v>
      </c>
      <c r="K219" s="11">
        <v>99.4</v>
      </c>
      <c r="L219">
        <f>VLOOKUP(A219,DEC2020_RESPONSERATE_COUNTY_TRA!$B$3:$I$376, 8, FALSE)</f>
        <v>38.1</v>
      </c>
      <c r="M219">
        <f>VLOOKUP(A219,DEC2020_RESPONSERATE_COUNTY_TRA!$B$3:$J$376, 9, FALSE)</f>
        <v>40.1</v>
      </c>
      <c r="N219">
        <f>VLOOKUP(A219,DEC2020_RESPONSERATE_COUNTY_TRA!$B$3:$K$376, 10, FALSE)</f>
        <v>41.9</v>
      </c>
      <c r="O219">
        <f>VLOOKUP(A219,DEC2020_RESPONSERATE_COUNTY_TRA!$B$3:$L$376, 11, FALSE)</f>
        <v>45.2</v>
      </c>
      <c r="P219">
        <f>VLOOKUP(A219,DEC2020_RESPONSERATE_COUNTY_TRA!$B$3:$M$376, 12, FALSE)</f>
        <v>50.3</v>
      </c>
      <c r="Q219" s="61">
        <f>VLOOKUP(A219,DEC2020_RESPONSERATE_COUNTY_TRA!$B$3:$N$376, 13, FALSE)</f>
        <v>51.6</v>
      </c>
      <c r="R219">
        <f>VLOOKUP(A219,DEC2020_RESPONSERATE_COUNTY_TRA!$B$3:$O$376, 14, FALSE)</f>
        <v>52.6</v>
      </c>
      <c r="S219">
        <f>VLOOKUP(A219,DEC2020_RESPONSERATE_COUNTY_TRA!$B$3:$P$376, 15, FALSE)</f>
        <v>53.4</v>
      </c>
      <c r="T219">
        <f>VLOOKUP(A219,DEC2020_RESPONSERATE_COUNTY_TRA!$B$3:$Q$376, 16, FALSE)</f>
        <v>54.1</v>
      </c>
      <c r="U219" s="61">
        <f>VLOOKUP(A219,DEC2020_RESPONSERATE_COUNTY_TRA!$B$3:$R$376, 17, FALSE)</f>
        <v>55.6</v>
      </c>
      <c r="V219" s="61">
        <f>VLOOKUP(A219,DEC2020_RESPONSERATE_COUNTY_TRA!$B$3:$S$376, 18, FALSE)</f>
        <v>55.9</v>
      </c>
      <c r="W219" s="61">
        <f>VLOOKUP(A219,DEC2020_RESPONSERATE_COUNTY_TRA!$B$3:$T$376, 19, FALSE)</f>
        <v>56.3</v>
      </c>
      <c r="X219" s="61">
        <f>VLOOKUP(A219,DEC2020_RESPONSERATE_COUNTY_TRA!$B$3:$U$376, 20, FALSE)</f>
        <v>56.6</v>
      </c>
      <c r="Y219" s="61">
        <f>VLOOKUP(A219,DEC2020_RESPONSERATE_COUNTY_TRA!$B$3:$V$376, 21, FALSE)</f>
        <v>57.4</v>
      </c>
      <c r="Z219" s="61">
        <f>VLOOKUP(A219,DEC2020_RESPONSERATE_COUNTY_TRA!$B$3:$W$376, 22, FALSE)</f>
        <v>58.1</v>
      </c>
      <c r="AA219" s="61">
        <f>VLOOKUP(A219,DEC2020_RESPONSERATE_COUNTY_TRA!$B$3:$X$376, 23, FALSE)</f>
        <v>58.4</v>
      </c>
      <c r="AB219" s="61">
        <f>VLOOKUP(A219,DEC2020_RESPONSERATE_COUNTY_TRA!$B$3:$Y$376, 24, FALSE)</f>
        <v>59.2</v>
      </c>
      <c r="AC219" s="61">
        <f>VLOOKUP(A219,DEC2020_RESPONSERATE_COUNTY_TRA!$B$3:$Z$376, 25, FALSE)</f>
        <v>62.2</v>
      </c>
      <c r="AD219" s="61">
        <f>VLOOKUP(A219,DEC2020_RESPONSERATE_COUNTY_TRA!$B$3:$AC$376, 26, FALSE)</f>
        <v>62.5</v>
      </c>
      <c r="AE219" s="188">
        <f>VLOOKUP(A219,DEC2020_RESPONSERATE_COUNTY_TRA!$B$3:$AD$376, 27, FALSE)</f>
        <v>62.7</v>
      </c>
      <c r="AF219" s="188">
        <f>VLOOKUP(A219,DEC2020_RESPONSERATE_COUNTY_TRA!$B$3:$AE$376, 28, FALSE)</f>
        <v>64.5</v>
      </c>
      <c r="AG219" s="188">
        <f>VLOOKUP(A219,DEC2020_RESPONSERATE_COUNTY_TRA!$B$3:$AF$376, 29, FALSE)</f>
        <v>67.2</v>
      </c>
      <c r="AH219" s="188">
        <f>VLOOKUP(A219,DEC2020_RESPONSERATE_COUNTY_TRA!$B$3:$AG$376, 30, FALSE)</f>
        <v>67.400000000000006</v>
      </c>
      <c r="AI219" s="188">
        <f>VLOOKUP(A219,DEC2020_RESPONSERATE_COUNTY_TRA!$B$3:$AF$376, 31, FALSE)</f>
        <v>67.8</v>
      </c>
      <c r="AJ219" s="188">
        <f>VLOOKUP(A219,DEC2020_RESPONSERATE_COUNTY_TRA!$B$3:$AG$376, 32, FALSE)</f>
        <v>68.3</v>
      </c>
      <c r="AK219" s="188">
        <f>VLOOKUP(A219,DEC2020_RESPONSERATE_COUNTY_TRA!$B$3:$CP$376, 33, FALSE)</f>
        <v>69</v>
      </c>
      <c r="AL219" s="188">
        <f>VLOOKUP(A219,DEC2020_RESPONSERATE_COUNTY_TRA!$B$3:$AR$376,43, FALSE)</f>
        <v>72.099999999999994</v>
      </c>
      <c r="AM219" s="188">
        <f>VLOOKUP(A219,DEC2020_RESPONSERATE_COUNTY_TRA!$B$3:$AS$376,44, FALSE)</f>
        <v>72.2</v>
      </c>
      <c r="AN219" s="188">
        <f>VLOOKUP(A219,DEC2020_RESPONSERATE_COUNTY_TRA!$B$3:$AW$376,48, FALSE)</f>
        <v>72.8</v>
      </c>
      <c r="AO219" s="188">
        <f>VLOOKUP(A219,DEC2020_RESPONSERATE_COUNTY_TRA!$B$3:$AX$376,49, FALSE)</f>
        <v>72.8</v>
      </c>
      <c r="AP219" s="188">
        <f>VLOOKUP(A219,DEC2020_RESPONSERATE_COUNTY_TRA!$B$3:$AY$376,49, FALSE)</f>
        <v>72.8</v>
      </c>
      <c r="AQ219" s="188">
        <f>VLOOKUP(A219,DEC2020_RESPONSERATE_COUNTY_TRA!$B$3:$AZ$376,50, FALSE)</f>
        <v>72.900000000000006</v>
      </c>
      <c r="AR219" s="188">
        <f>VLOOKUP(A219,DEC2020_RESPONSERATE_COUNTY_TRA!$B$3:$BA$376,51, FALSE)</f>
        <v>72.900000000000006</v>
      </c>
      <c r="AS219" s="188">
        <f>VLOOKUP(A219,DEC2020_RESPONSERATE_COUNTY_TRA!$B$3:$BB$376,53, FALSE)</f>
        <v>73.099999999999994</v>
      </c>
      <c r="AT219" s="188">
        <f>VLOOKUP(A219,DEC2020_RESPONSERATE_COUNTY_TRA!$B$3:$BC$376,54, FALSE)</f>
        <v>73.099999999999994</v>
      </c>
      <c r="AU219" s="188">
        <f>VLOOKUP(A219,DEC2020_RESPONSERATE_COUNTY_TRA!$B$3:$BD$376,55, FALSE)</f>
        <v>73.2</v>
      </c>
      <c r="AV219" s="188">
        <f>VLOOKUP(A219,DEC2020_RESPONSERATE_COUNTY_TRA!$B$3:$BE$376,56, FALSE)</f>
        <v>73.2</v>
      </c>
      <c r="AW219" s="188">
        <f>VLOOKUP(A219,DEC2020_RESPONSERATE_COUNTY_TRA!$B$3:$BF$376,57, FALSE)</f>
        <v>73.2</v>
      </c>
      <c r="AX219" s="188">
        <f>VLOOKUP(A219,DEC2020_RESPONSERATE_COUNTY_TRA!$B$3:$BG$376,58, FALSE)</f>
        <v>73.3</v>
      </c>
      <c r="AY219" s="188">
        <f>VLOOKUP(A219,DEC2020_RESPONSERATE_COUNTY_TRA!$B$3:$BH$376,59, FALSE)</f>
        <v>73.3</v>
      </c>
      <c r="AZ219" s="188">
        <f>VLOOKUP(A219,DEC2020_RESPONSERATE_COUNTY_TRA!$B$3:$BI$376,60, FALSE)</f>
        <v>73.400000000000006</v>
      </c>
      <c r="BA219" s="188">
        <f>VLOOKUP(A219,DEC2020_RESPONSERATE_COUNTY_TRA!$B$3:$BJ$376,61, FALSE)</f>
        <v>73.400000000000006</v>
      </c>
      <c r="BB219" s="188">
        <f>VLOOKUP(A219,DEC2020_RESPONSERATE_COUNTY_TRA!$B$3:$BK$376,62, FALSE)</f>
        <v>73.400000000000006</v>
      </c>
      <c r="BC219" s="188">
        <f>VLOOKUP(A219,DEC2020_RESPONSERATE_COUNTY_TRA!$B$3:$BL$376,63, FALSE)</f>
        <v>73.400000000000006</v>
      </c>
      <c r="BD219" s="188">
        <f>VLOOKUP(A219,DEC2020_RESPONSERATE_COUNTY_TRA!$B$3:$BM$376,64, FALSE)</f>
        <v>73.5</v>
      </c>
      <c r="BE219" s="188">
        <f>VLOOKUP(A219,DEC2020_RESPONSERATE_COUNTY_TRA!$B$3:$BN$376,65, FALSE)</f>
        <v>73.5</v>
      </c>
      <c r="BF219" s="188">
        <f>VLOOKUP(A219,DEC2020_RESPONSERATE_COUNTY_TRA!$B$3:$BO$376,66, FALSE)</f>
        <v>73.5</v>
      </c>
      <c r="BG219" s="188">
        <f>VLOOKUP(A219,DEC2020_RESPONSERATE_COUNTY_TRA!$B$3:$BP$376,67, FALSE)</f>
        <v>73.599999999999994</v>
      </c>
      <c r="BH219" s="188">
        <f>VLOOKUP(A219,DEC2020_RESPONSERATE_COUNTY_TRA!$B$3:$BQ$376,68, FALSE)</f>
        <v>73.599999999999994</v>
      </c>
      <c r="BI219" s="188">
        <f>VLOOKUP(A219,DEC2020_RESPONSERATE_COUNTY_TRA!$B$3:$BR$376,69, FALSE)</f>
        <v>73.599999999999994</v>
      </c>
      <c r="BJ219" s="188">
        <f>VLOOKUP(A219,DEC2020_RESPONSERATE_COUNTY_TRA!$B$3:$BS$376,70, FALSE)</f>
        <v>73.599999999999994</v>
      </c>
      <c r="BK219" s="188">
        <f>VLOOKUP(A219,DEC2020_RESPONSERATE_COUNTY_TRA!$B$3:$BT$376,71, FALSE)</f>
        <v>73.599999999999994</v>
      </c>
      <c r="BL219" s="188">
        <f>VLOOKUP(A219,DEC2020_RESPONSERATE_COUNTY_TRA!$B$3:$BU$377,72, FALSE)</f>
        <v>73.7</v>
      </c>
      <c r="BM219" s="188">
        <f>VLOOKUP(A219,DEC2020_RESPONSERATE_COUNTY_TRA!$B$3:$BV$377,73, FALSE)</f>
        <v>73.7</v>
      </c>
      <c r="BN219" s="188">
        <f>VLOOKUP(A219,DEC2020_RESPONSERATE_COUNTY_TRA!$B$3:$BW$377,74, FALSE)</f>
        <v>73.7</v>
      </c>
      <c r="BO219" s="188">
        <f>VLOOKUP(A219,DEC2020_RESPONSERATE_COUNTY_TRA!$B$3:$BX$377,75, FALSE)</f>
        <v>73.7</v>
      </c>
      <c r="BP219" s="188">
        <f>VLOOKUP(A219,DEC2020_RESPONSERATE_COUNTY_TRA!$B$3:$BY$377,76, FALSE)</f>
        <v>73.8</v>
      </c>
      <c r="BQ219" s="188">
        <f>VLOOKUP(A219,DEC2020_RESPONSERATE_COUNTY_TRA!$B$3:$BZ$377,77, FALSE)</f>
        <v>73.8</v>
      </c>
      <c r="BR219" s="188">
        <f>VLOOKUP(A219,DEC2020_RESPONSERATE_COUNTY_TRA!$B$3:$CA$377,78, FALSE)</f>
        <v>73.8</v>
      </c>
      <c r="BS219" s="188">
        <f>VLOOKUP(A219,DEC2020_RESPONSERATE_COUNTY_TRA!$B$3:$CB$377,79, FALSE)</f>
        <v>73.900000000000006</v>
      </c>
      <c r="BT219" s="188">
        <f>VLOOKUP(A219,DEC2020_RESPONSERATE_COUNTY_TRA!$B$3:$CC$377,80, FALSE)</f>
        <v>73.900000000000006</v>
      </c>
      <c r="BU219" s="188">
        <f>VLOOKUP(A219,DEC2020_RESPONSERATE_COUNTY_TRA!$B$3:$CD$377,81, FALSE)</f>
        <v>74</v>
      </c>
      <c r="BV219" s="188">
        <f>VLOOKUP(A219,DEC2020_RESPONSERATE_COUNTY_TRA!$B$3:$CE$377,82, FALSE)</f>
        <v>74</v>
      </c>
      <c r="BW219" s="188">
        <f>VLOOKUP(A219,DEC2020_RESPONSERATE_COUNTY_TRA!$B$3:$CF$377,83, FALSE)</f>
        <v>74</v>
      </c>
      <c r="BX219" s="188">
        <f>VLOOKUP(A219,DEC2020_RESPONSERATE_COUNTY_TRA!$B$3:$CG$377,84, FALSE)</f>
        <v>74.099999999999994</v>
      </c>
      <c r="BY219" s="188">
        <f>VLOOKUP(A219,DEC2020_RESPONSERATE_COUNTY_TRA!$B$3:$CH$377,85, FALSE)</f>
        <v>74.099999999999994</v>
      </c>
      <c r="BZ219" s="188">
        <f>VLOOKUP(A219,DEC2020_RESPONSERATE_COUNTY_TRA!$B$3:$CI$377,85, FALSE)</f>
        <v>74.099999999999994</v>
      </c>
      <c r="CA219" s="188">
        <f>VLOOKUP(A219,DEC2020_RESPONSERATE_COUNTY_TRA!$B$3:$CJ$377,86, FALSE)</f>
        <v>74.3</v>
      </c>
      <c r="CB219" s="188">
        <f>VLOOKUP(A219,DEC2020_RESPONSERATE_COUNTY_TRA!$B$3:$CK$377,87, FALSE)</f>
        <v>74.3</v>
      </c>
      <c r="CC219" s="188">
        <f t="shared" si="9"/>
        <v>0</v>
      </c>
      <c r="CD219" s="41">
        <f t="shared" si="10"/>
        <v>6</v>
      </c>
    </row>
    <row r="220" spans="1:82" ht="28.8" x14ac:dyDescent="0.3">
      <c r="A220" s="16" t="s">
        <v>695</v>
      </c>
      <c r="B220" s="16">
        <v>30063000206</v>
      </c>
      <c r="C220" s="17" t="s">
        <v>1650</v>
      </c>
      <c r="D220" s="17">
        <v>59808</v>
      </c>
      <c r="E220" s="17"/>
      <c r="F220" s="95" t="s">
        <v>1101</v>
      </c>
      <c r="G220" s="103" t="s">
        <v>1101</v>
      </c>
      <c r="H220" s="208" t="s">
        <v>1101</v>
      </c>
      <c r="I220" s="103" t="s">
        <v>1101</v>
      </c>
      <c r="J220" s="18">
        <v>0.6</v>
      </c>
      <c r="K220" s="18">
        <f t="shared" si="11"/>
        <v>99.4</v>
      </c>
      <c r="L220" s="19">
        <f>VLOOKUP(A220,DEC2020_RESPONSERATE_COUNTY_TRA!$B$3:$I$376, 8, FALSE)</f>
        <v>41.3</v>
      </c>
      <c r="M220" s="19">
        <f>VLOOKUP(A220,DEC2020_RESPONSERATE_COUNTY_TRA!$B$3:$J$376, 9, FALSE)</f>
        <v>43.3</v>
      </c>
      <c r="N220" s="19">
        <f>VLOOKUP(A220,DEC2020_RESPONSERATE_COUNTY_TRA!$B$3:$K$376, 10, FALSE)</f>
        <v>45.4</v>
      </c>
      <c r="O220" s="19">
        <f>VLOOKUP(A220,DEC2020_RESPONSERATE_COUNTY_TRA!$B$3:$L$376, 11, FALSE)</f>
        <v>48.2</v>
      </c>
      <c r="P220" s="19">
        <f>VLOOKUP(A220,DEC2020_RESPONSERATE_COUNTY_TRA!$B$3:$M$376, 12, FALSE)</f>
        <v>54.5</v>
      </c>
      <c r="Q220" s="19">
        <f>VLOOKUP(A220,DEC2020_RESPONSERATE_COUNTY_TRA!$B$3:$N$376, 13, FALSE)</f>
        <v>55.6</v>
      </c>
      <c r="R220" s="19">
        <f>VLOOKUP(A220,DEC2020_RESPONSERATE_COUNTY_TRA!$B$3:$O$376, 14, FALSE)</f>
        <v>56.5</v>
      </c>
      <c r="S220" s="19">
        <f>VLOOKUP(A220,DEC2020_RESPONSERATE_COUNTY_TRA!$B$3:$P$376, 15, FALSE)</f>
        <v>57.3</v>
      </c>
      <c r="T220" s="19">
        <f>VLOOKUP(A220,DEC2020_RESPONSERATE_COUNTY_TRA!$B$3:$Q$376, 16, FALSE)</f>
        <v>58.1</v>
      </c>
      <c r="U220" s="19">
        <f>VLOOKUP(A220,DEC2020_RESPONSERATE_COUNTY_TRA!$B$3:$R$376, 17, FALSE)</f>
        <v>59.5</v>
      </c>
      <c r="V220" s="19">
        <f>VLOOKUP(A220,DEC2020_RESPONSERATE_COUNTY_TRA!$B$3:$S$376, 18, FALSE)</f>
        <v>59.8</v>
      </c>
      <c r="W220" s="19">
        <f>VLOOKUP(A220,DEC2020_RESPONSERATE_COUNTY_TRA!$B$3:$T$376, 19, FALSE)</f>
        <v>60.4</v>
      </c>
      <c r="X220" s="19">
        <f>VLOOKUP(A220,DEC2020_RESPONSERATE_COUNTY_TRA!$B$3:$U$376, 20, FALSE)</f>
        <v>61</v>
      </c>
      <c r="Y220" s="19">
        <f>VLOOKUP(A220,DEC2020_RESPONSERATE_COUNTY_TRA!$B$3:$V$376, 21, FALSE)</f>
        <v>61.5</v>
      </c>
      <c r="Z220" s="19">
        <f>VLOOKUP(A220,DEC2020_RESPONSERATE_COUNTY_TRA!$B$3:$W$376, 22, FALSE)</f>
        <v>62.2</v>
      </c>
      <c r="AA220" s="19">
        <f>VLOOKUP(A220,DEC2020_RESPONSERATE_COUNTY_TRA!$B$3:$X$376, 23, FALSE)</f>
        <v>62.4</v>
      </c>
      <c r="AB220" s="19">
        <f>VLOOKUP(A220,DEC2020_RESPONSERATE_COUNTY_TRA!$B$3:$Y$376, 24, FALSE)</f>
        <v>62.6</v>
      </c>
      <c r="AC220" s="19">
        <f>VLOOKUP(A220,DEC2020_RESPONSERATE_COUNTY_TRA!$B$3:$Z$376, 25, FALSE)</f>
        <v>64.900000000000006</v>
      </c>
      <c r="AD220" s="19">
        <f>VLOOKUP(A220,DEC2020_RESPONSERATE_COUNTY_TRA!$B$3:$AC$376, 26, FALSE)</f>
        <v>65.099999999999994</v>
      </c>
      <c r="AE220" s="19">
        <f>VLOOKUP(A220,DEC2020_RESPONSERATE_COUNTY_TRA!$B$3:$AD$376, 27, FALSE)</f>
        <v>65.5</v>
      </c>
      <c r="AF220" s="19">
        <f>VLOOKUP(A220,DEC2020_RESPONSERATE_COUNTY_TRA!$B$3:$AE$376, 28, FALSE)</f>
        <v>67.099999999999994</v>
      </c>
      <c r="AG220" s="19">
        <f>VLOOKUP(A220,DEC2020_RESPONSERATE_COUNTY_TRA!$B$3:$AF$376, 29, FALSE)</f>
        <v>69.099999999999994</v>
      </c>
      <c r="AH220" s="19">
        <f>VLOOKUP(A220,DEC2020_RESPONSERATE_COUNTY_TRA!$B$3:$AG$376, 30, FALSE)</f>
        <v>69.400000000000006</v>
      </c>
      <c r="AI220" s="19">
        <f>VLOOKUP(A220,DEC2020_RESPONSERATE_COUNTY_TRA!$B$3:$AF$376, 31, FALSE)</f>
        <v>69.8</v>
      </c>
      <c r="AJ220" s="19">
        <f>VLOOKUP(A220,DEC2020_RESPONSERATE_COUNTY_TRA!$B$3:$AG$376, 32, FALSE)</f>
        <v>70.5</v>
      </c>
      <c r="AK220" s="19">
        <f>VLOOKUP(A220,DEC2020_RESPONSERATE_COUNTY_TRA!$B$3:$CP$376, 33, FALSE)</f>
        <v>71.2</v>
      </c>
      <c r="AL220" s="19">
        <f>VLOOKUP(A220,DEC2020_RESPONSERATE_COUNTY_TRA!$B$3:$AR$376,43, FALSE)</f>
        <v>74.099999999999994</v>
      </c>
      <c r="AM220" s="19">
        <f>VLOOKUP(A220,DEC2020_RESPONSERATE_COUNTY_TRA!$B$3:$AS$376,44, FALSE)</f>
        <v>74.2</v>
      </c>
      <c r="AN220" s="19">
        <f>VLOOKUP(A220,DEC2020_RESPONSERATE_COUNTY_TRA!$B$3:$AW$376,48, FALSE)</f>
        <v>74.7</v>
      </c>
      <c r="AO220" s="19">
        <f>VLOOKUP(A220,DEC2020_RESPONSERATE_COUNTY_TRA!$B$3:$AX$376,49, FALSE)</f>
        <v>74.8</v>
      </c>
      <c r="AP220" s="19">
        <f>VLOOKUP(A220,DEC2020_RESPONSERATE_COUNTY_TRA!$B$3:$AY$376,49, FALSE)</f>
        <v>74.8</v>
      </c>
      <c r="AQ220" s="19">
        <f>VLOOKUP(A220,DEC2020_RESPONSERATE_COUNTY_TRA!$B$3:$AZ$376,50, FALSE)</f>
        <v>74.900000000000006</v>
      </c>
      <c r="AR220" s="19">
        <f>VLOOKUP(A220,DEC2020_RESPONSERATE_COUNTY_TRA!$B$3:$BA$376,51, FALSE)</f>
        <v>74.900000000000006</v>
      </c>
      <c r="AS220" s="19">
        <f>VLOOKUP(A220,DEC2020_RESPONSERATE_COUNTY_TRA!$B$3:$BB$376,53, FALSE)</f>
        <v>75</v>
      </c>
      <c r="AT220" s="19">
        <f>VLOOKUP(A220,DEC2020_RESPONSERATE_COUNTY_TRA!$B$3:$BC$376,54, FALSE)</f>
        <v>75</v>
      </c>
      <c r="AU220" s="19">
        <f>VLOOKUP(A220,DEC2020_RESPONSERATE_COUNTY_TRA!$B$3:$BD$376,55, FALSE)</f>
        <v>75</v>
      </c>
      <c r="AV220" s="19">
        <f>VLOOKUP(A220,DEC2020_RESPONSERATE_COUNTY_TRA!$B$3:$BE$376,56, FALSE)</f>
        <v>75.099999999999994</v>
      </c>
      <c r="AW220" s="19">
        <f>VLOOKUP(A220,DEC2020_RESPONSERATE_COUNTY_TRA!$B$3:$BF$376,57, FALSE)</f>
        <v>75.099999999999994</v>
      </c>
      <c r="AX220" s="19">
        <f>VLOOKUP(A220,DEC2020_RESPONSERATE_COUNTY_TRA!$B$3:$BG$376,58, FALSE)</f>
        <v>75.7</v>
      </c>
      <c r="AY220" s="19">
        <f>VLOOKUP(A220,DEC2020_RESPONSERATE_COUNTY_TRA!$B$3:$BH$376,59, FALSE)</f>
        <v>75.8</v>
      </c>
      <c r="AZ220" s="19">
        <f>VLOOKUP(A220,DEC2020_RESPONSERATE_COUNTY_TRA!$B$3:$BI$376,60, FALSE)</f>
        <v>75.8</v>
      </c>
      <c r="BA220" s="19">
        <f>VLOOKUP(A220,DEC2020_RESPONSERATE_COUNTY_TRA!$B$3:$BJ$376,61, FALSE)</f>
        <v>75.8</v>
      </c>
      <c r="BB220" s="19">
        <f>VLOOKUP(A220,DEC2020_RESPONSERATE_COUNTY_TRA!$B$3:$BK$376,62, FALSE)</f>
        <v>76</v>
      </c>
      <c r="BC220" s="19">
        <f>VLOOKUP(A220,DEC2020_RESPONSERATE_COUNTY_TRA!$B$3:$BL$376,63, FALSE)</f>
        <v>76</v>
      </c>
      <c r="BD220" s="19">
        <f>VLOOKUP(A220,DEC2020_RESPONSERATE_COUNTY_TRA!$B$3:$BM$376,64, FALSE)</f>
        <v>76</v>
      </c>
      <c r="BE220" s="19">
        <f>VLOOKUP(A220,DEC2020_RESPONSERATE_COUNTY_TRA!$B$3:$BN$376,65, FALSE)</f>
        <v>76.099999999999994</v>
      </c>
      <c r="BF220" s="19">
        <f>VLOOKUP(A220,DEC2020_RESPONSERATE_COUNTY_TRA!$B$3:$BO$376,66, FALSE)</f>
        <v>76.099999999999994</v>
      </c>
      <c r="BG220" s="19">
        <f>VLOOKUP(A220,DEC2020_RESPONSERATE_COUNTY_TRA!$B$3:$BP$376,67, FALSE)</f>
        <v>76.099999999999994</v>
      </c>
      <c r="BH220" s="19">
        <f>VLOOKUP(A220,DEC2020_RESPONSERATE_COUNTY_TRA!$B$3:$BQ$376,68, FALSE)</f>
        <v>76.099999999999994</v>
      </c>
      <c r="BI220" s="19">
        <f>VLOOKUP(A220,DEC2020_RESPONSERATE_COUNTY_TRA!$B$3:$BR$376,69, FALSE)</f>
        <v>76.2</v>
      </c>
      <c r="BJ220" s="19">
        <f>VLOOKUP(A220,DEC2020_RESPONSERATE_COUNTY_TRA!$B$3:$BS$376,70, FALSE)</f>
        <v>76.2</v>
      </c>
      <c r="BK220" s="19">
        <f>VLOOKUP(A220,DEC2020_RESPONSERATE_COUNTY_TRA!$B$3:$BT$376,71, FALSE)</f>
        <v>76.3</v>
      </c>
      <c r="BL220" s="19">
        <f>VLOOKUP(A220,DEC2020_RESPONSERATE_COUNTY_TRA!$B$3:$BU$377,72, FALSE)</f>
        <v>76.3</v>
      </c>
      <c r="BM220" s="19">
        <f>VLOOKUP(A220,DEC2020_RESPONSERATE_COUNTY_TRA!$B$3:$BV$377,73, FALSE)</f>
        <v>76.3</v>
      </c>
      <c r="BN220" s="19">
        <f>VLOOKUP(A220,DEC2020_RESPONSERATE_COUNTY_TRA!$B$3:$BW$377,74, FALSE)</f>
        <v>76.3</v>
      </c>
      <c r="BO220" s="19">
        <f>VLOOKUP(A220,DEC2020_RESPONSERATE_COUNTY_TRA!$B$3:$BX$377,75, FALSE)</f>
        <v>76.3</v>
      </c>
      <c r="BP220" s="19">
        <f>VLOOKUP(A220,DEC2020_RESPONSERATE_COUNTY_TRA!$B$3:$BY$377,76, FALSE)</f>
        <v>76.5</v>
      </c>
      <c r="BQ220" s="19">
        <f>VLOOKUP(A220,DEC2020_RESPONSERATE_COUNTY_TRA!$B$3:$BZ$377,77, FALSE)</f>
        <v>76.5</v>
      </c>
      <c r="BR220" s="19">
        <f>VLOOKUP(A220,DEC2020_RESPONSERATE_COUNTY_TRA!$B$3:$CA$377,78, FALSE)</f>
        <v>76.5</v>
      </c>
      <c r="BS220" s="19">
        <f>VLOOKUP(A220,DEC2020_RESPONSERATE_COUNTY_TRA!$B$3:$CB$377,79, FALSE)</f>
        <v>76.599999999999994</v>
      </c>
      <c r="BT220" s="19">
        <f>VLOOKUP(A220,DEC2020_RESPONSERATE_COUNTY_TRA!$B$3:$CC$377,80, FALSE)</f>
        <v>76.599999999999994</v>
      </c>
      <c r="BU220" s="19">
        <f>VLOOKUP(A220,DEC2020_RESPONSERATE_COUNTY_TRA!$B$3:$CD$377,81, FALSE)</f>
        <v>76.599999999999994</v>
      </c>
      <c r="BV220" s="19">
        <f>VLOOKUP(A220,DEC2020_RESPONSERATE_COUNTY_TRA!$B$3:$CE$377,82, FALSE)</f>
        <v>76.8</v>
      </c>
      <c r="BW220" s="19">
        <f>VLOOKUP(A220,DEC2020_RESPONSERATE_COUNTY_TRA!$B$3:$CF$377,83, FALSE)</f>
        <v>76.8</v>
      </c>
      <c r="BX220" s="19">
        <f>VLOOKUP(A220,DEC2020_RESPONSERATE_COUNTY_TRA!$B$3:$CG$377,84, FALSE)</f>
        <v>76.900000000000006</v>
      </c>
      <c r="BY220" s="19">
        <f>VLOOKUP(A220,DEC2020_RESPONSERATE_COUNTY_TRA!$B$3:$CH$377,85, FALSE)</f>
        <v>76.900000000000006</v>
      </c>
      <c r="BZ220" s="19">
        <f>VLOOKUP(A220,DEC2020_RESPONSERATE_COUNTY_TRA!$B$3:$CI$377,85, FALSE)</f>
        <v>76.900000000000006</v>
      </c>
      <c r="CA220" s="19">
        <f>VLOOKUP(A220,DEC2020_RESPONSERATE_COUNTY_TRA!$B$3:$CJ$377,86, FALSE)</f>
        <v>77</v>
      </c>
      <c r="CB220" s="19">
        <f>VLOOKUP(A220,DEC2020_RESPONSERATE_COUNTY_TRA!$B$3:$CK$377,87, FALSE)</f>
        <v>77</v>
      </c>
      <c r="CC220" s="19">
        <f t="shared" si="9"/>
        <v>0</v>
      </c>
      <c r="CD220" s="41">
        <f t="shared" si="10"/>
        <v>6</v>
      </c>
    </row>
    <row r="221" spans="1:82" ht="28.8" x14ac:dyDescent="0.3">
      <c r="A221" s="5" t="s">
        <v>697</v>
      </c>
      <c r="B221" s="5">
        <v>30063000300</v>
      </c>
      <c r="C221" s="181" t="s">
        <v>1569</v>
      </c>
      <c r="D221" s="190">
        <v>59802</v>
      </c>
      <c r="F221" s="94">
        <v>1452</v>
      </c>
      <c r="G221" s="102">
        <v>2.4531024531024532E-2</v>
      </c>
      <c r="H221" s="204">
        <v>4.3022614451185881E-2</v>
      </c>
      <c r="I221" s="192">
        <v>29.7</v>
      </c>
      <c r="J221" s="11">
        <v>0</v>
      </c>
      <c r="K221" s="11">
        <f t="shared" si="11"/>
        <v>100</v>
      </c>
      <c r="L221">
        <f>VLOOKUP(A221,DEC2020_RESPONSERATE_COUNTY_TRA!$B$3:$I$376, 8, FALSE)</f>
        <v>29.6</v>
      </c>
      <c r="M221">
        <f>VLOOKUP(A221,DEC2020_RESPONSERATE_COUNTY_TRA!$B$3:$J$376, 9, FALSE)</f>
        <v>31.3</v>
      </c>
      <c r="N221">
        <f>VLOOKUP(A221,DEC2020_RESPONSERATE_COUNTY_TRA!$B$3:$K$376, 10, FALSE)</f>
        <v>33.4</v>
      </c>
      <c r="O221">
        <f>VLOOKUP(A221,DEC2020_RESPONSERATE_COUNTY_TRA!$B$3:$L$376, 11, FALSE)</f>
        <v>36.1</v>
      </c>
      <c r="P221">
        <f>VLOOKUP(A221,DEC2020_RESPONSERATE_COUNTY_TRA!$B$3:$M$376, 12, FALSE)</f>
        <v>38.200000000000003</v>
      </c>
      <c r="Q221" s="61">
        <f>VLOOKUP(A221,DEC2020_RESPONSERATE_COUNTY_TRA!$B$3:$N$376, 13, FALSE)</f>
        <v>38.5</v>
      </c>
      <c r="R221">
        <f>VLOOKUP(A221,DEC2020_RESPONSERATE_COUNTY_TRA!$B$3:$O$376, 14, FALSE)</f>
        <v>39</v>
      </c>
      <c r="S221">
        <f>VLOOKUP(A221,DEC2020_RESPONSERATE_COUNTY_TRA!$B$3:$P$376, 15, FALSE)</f>
        <v>39.200000000000003</v>
      </c>
      <c r="T221">
        <f>VLOOKUP(A221,DEC2020_RESPONSERATE_COUNTY_TRA!$B$3:$Q$376, 16, FALSE)</f>
        <v>39.9</v>
      </c>
      <c r="U221" s="61">
        <f>VLOOKUP(A221,DEC2020_RESPONSERATE_COUNTY_TRA!$B$3:$R$376, 17, FALSE)</f>
        <v>41.5</v>
      </c>
      <c r="V221" s="61">
        <f>VLOOKUP(A221,DEC2020_RESPONSERATE_COUNTY_TRA!$B$3:$S$376, 18, FALSE)</f>
        <v>43.5</v>
      </c>
      <c r="W221" s="61">
        <f>VLOOKUP(A221,DEC2020_RESPONSERATE_COUNTY_TRA!$B$3:$T$376, 19, FALSE)</f>
        <v>46.6</v>
      </c>
      <c r="X221" s="61">
        <f>VLOOKUP(A221,DEC2020_RESPONSERATE_COUNTY_TRA!$B$3:$U$376, 20, FALSE)</f>
        <v>47.8</v>
      </c>
      <c r="Y221" s="61">
        <f>VLOOKUP(A221,DEC2020_RESPONSERATE_COUNTY_TRA!$B$3:$V$376, 21, FALSE)</f>
        <v>48.5</v>
      </c>
      <c r="Z221" s="61">
        <f>VLOOKUP(A221,DEC2020_RESPONSERATE_COUNTY_TRA!$B$3:$W$376, 22, FALSE)</f>
        <v>50.5</v>
      </c>
      <c r="AA221" s="61">
        <f>VLOOKUP(A221,DEC2020_RESPONSERATE_COUNTY_TRA!$B$3:$X$376, 23, FALSE)</f>
        <v>51</v>
      </c>
      <c r="AB221" s="61">
        <f>VLOOKUP(A221,DEC2020_RESPONSERATE_COUNTY_TRA!$B$3:$Y$376, 24, FALSE)</f>
        <v>51.2</v>
      </c>
      <c r="AC221" s="61">
        <f>VLOOKUP(A221,DEC2020_RESPONSERATE_COUNTY_TRA!$B$3:$Z$376, 25, FALSE)</f>
        <v>53.2</v>
      </c>
      <c r="AD221" s="61">
        <f>VLOOKUP(A221,DEC2020_RESPONSERATE_COUNTY_TRA!$B$3:$AC$376, 26, FALSE)</f>
        <v>53.2</v>
      </c>
      <c r="AE221" s="188">
        <f>VLOOKUP(A221,DEC2020_RESPONSERATE_COUNTY_TRA!$B$3:$AD$376, 27, FALSE)</f>
        <v>53.4</v>
      </c>
      <c r="AF221" s="188">
        <f>VLOOKUP(A221,DEC2020_RESPONSERATE_COUNTY_TRA!$B$3:$AE$376, 28, FALSE)</f>
        <v>53.9</v>
      </c>
      <c r="AG221" s="188">
        <f>VLOOKUP(A221,DEC2020_RESPONSERATE_COUNTY_TRA!$B$3:$AF$376, 29, FALSE)</f>
        <v>55.7</v>
      </c>
      <c r="AH221" s="188">
        <f>VLOOKUP(A221,DEC2020_RESPONSERATE_COUNTY_TRA!$B$3:$AG$376, 30, FALSE)</f>
        <v>55.9</v>
      </c>
      <c r="AI221" s="188">
        <f>VLOOKUP(A221,DEC2020_RESPONSERATE_COUNTY_TRA!$B$3:$AF$376, 31, FALSE)</f>
        <v>56.1</v>
      </c>
      <c r="AJ221" s="188">
        <f>VLOOKUP(A221,DEC2020_RESPONSERATE_COUNTY_TRA!$B$3:$AG$376, 32, FALSE)</f>
        <v>56.3</v>
      </c>
      <c r="AK221" s="188">
        <f>VLOOKUP(A221,DEC2020_RESPONSERATE_COUNTY_TRA!$B$3:$CP$376, 33, FALSE)</f>
        <v>56.5</v>
      </c>
      <c r="AL221" s="188">
        <f>VLOOKUP(A221,DEC2020_RESPONSERATE_COUNTY_TRA!$B$3:$AR$376,43, FALSE)</f>
        <v>57.8</v>
      </c>
      <c r="AM221" s="188">
        <f>VLOOKUP(A221,DEC2020_RESPONSERATE_COUNTY_TRA!$B$3:$AS$376,44, FALSE)</f>
        <v>57.8</v>
      </c>
      <c r="AN221" s="188">
        <f>VLOOKUP(A221,DEC2020_RESPONSERATE_COUNTY_TRA!$B$3:$AW$376,48, FALSE)</f>
        <v>58.3</v>
      </c>
      <c r="AO221" s="188">
        <f>VLOOKUP(A221,DEC2020_RESPONSERATE_COUNTY_TRA!$B$3:$AX$376,49, FALSE)</f>
        <v>58.4</v>
      </c>
      <c r="AP221" s="188">
        <f>VLOOKUP(A221,DEC2020_RESPONSERATE_COUNTY_TRA!$B$3:$AY$376,49, FALSE)</f>
        <v>58.4</v>
      </c>
      <c r="AQ221" s="188">
        <f>VLOOKUP(A221,DEC2020_RESPONSERATE_COUNTY_TRA!$B$3:$AZ$376,50, FALSE)</f>
        <v>58.5</v>
      </c>
      <c r="AR221" s="188">
        <f>VLOOKUP(A221,DEC2020_RESPONSERATE_COUNTY_TRA!$B$3:$BA$376,51, FALSE)</f>
        <v>58.5</v>
      </c>
      <c r="AS221" s="188">
        <f>VLOOKUP(A221,DEC2020_RESPONSERATE_COUNTY_TRA!$B$3:$BB$376,53, FALSE)</f>
        <v>58.7</v>
      </c>
      <c r="AT221" s="188">
        <f>VLOOKUP(A221,DEC2020_RESPONSERATE_COUNTY_TRA!$B$3:$BC$376,54, FALSE)</f>
        <v>58.7</v>
      </c>
      <c r="AU221" s="188">
        <f>VLOOKUP(A221,DEC2020_RESPONSERATE_COUNTY_TRA!$B$3:$BD$376,55, FALSE)</f>
        <v>58.7</v>
      </c>
      <c r="AV221" s="188">
        <f>VLOOKUP(A221,DEC2020_RESPONSERATE_COUNTY_TRA!$B$3:$BE$376,56, FALSE)</f>
        <v>58.7</v>
      </c>
      <c r="AW221" s="188">
        <f>VLOOKUP(A221,DEC2020_RESPONSERATE_COUNTY_TRA!$B$3:$BF$376,57, FALSE)</f>
        <v>58.7</v>
      </c>
      <c r="AX221" s="188">
        <f>VLOOKUP(A221,DEC2020_RESPONSERATE_COUNTY_TRA!$B$3:$BG$376,58, FALSE)</f>
        <v>58.7</v>
      </c>
      <c r="AY221" s="188">
        <f>VLOOKUP(A221,DEC2020_RESPONSERATE_COUNTY_TRA!$B$3:$BH$376,59, FALSE)</f>
        <v>58.8</v>
      </c>
      <c r="AZ221" s="188">
        <f>VLOOKUP(A221,DEC2020_RESPONSERATE_COUNTY_TRA!$B$3:$BI$376,60, FALSE)</f>
        <v>58.8</v>
      </c>
      <c r="BA221" s="188">
        <f>VLOOKUP(A221,DEC2020_RESPONSERATE_COUNTY_TRA!$B$3:$BJ$376,61, FALSE)</f>
        <v>58.9</v>
      </c>
      <c r="BB221" s="188">
        <f>VLOOKUP(A221,DEC2020_RESPONSERATE_COUNTY_TRA!$B$3:$BK$376,62, FALSE)</f>
        <v>59</v>
      </c>
      <c r="BC221" s="188">
        <f>VLOOKUP(A221,DEC2020_RESPONSERATE_COUNTY_TRA!$B$3:$BL$376,63, FALSE)</f>
        <v>59</v>
      </c>
      <c r="BD221" s="188">
        <f>VLOOKUP(A221,DEC2020_RESPONSERATE_COUNTY_TRA!$B$3:$BM$376,64, FALSE)</f>
        <v>59.1</v>
      </c>
      <c r="BE221" s="188">
        <f>VLOOKUP(A221,DEC2020_RESPONSERATE_COUNTY_TRA!$B$3:$BN$376,65, FALSE)</f>
        <v>59.2</v>
      </c>
      <c r="BF221" s="188">
        <f>VLOOKUP(A221,DEC2020_RESPONSERATE_COUNTY_TRA!$B$3:$BO$376,66, FALSE)</f>
        <v>59.2</v>
      </c>
      <c r="BG221" s="188">
        <f>VLOOKUP(A221,DEC2020_RESPONSERATE_COUNTY_TRA!$B$3:$BP$376,67, FALSE)</f>
        <v>59.2</v>
      </c>
      <c r="BH221" s="188">
        <f>VLOOKUP(A221,DEC2020_RESPONSERATE_COUNTY_TRA!$B$3:$BQ$376,68, FALSE)</f>
        <v>59.2</v>
      </c>
      <c r="BI221" s="188">
        <f>VLOOKUP(A221,DEC2020_RESPONSERATE_COUNTY_TRA!$B$3:$BR$376,69, FALSE)</f>
        <v>59.2</v>
      </c>
      <c r="BJ221" s="188">
        <f>VLOOKUP(A221,DEC2020_RESPONSERATE_COUNTY_TRA!$B$3:$BS$376,70, FALSE)</f>
        <v>59.2</v>
      </c>
      <c r="BK221" s="188">
        <f>VLOOKUP(A221,DEC2020_RESPONSERATE_COUNTY_TRA!$B$3:$BT$376,71, FALSE)</f>
        <v>59.2</v>
      </c>
      <c r="BL221" s="188">
        <f>VLOOKUP(A221,DEC2020_RESPONSERATE_COUNTY_TRA!$B$3:$BU$377,72, FALSE)</f>
        <v>59.2</v>
      </c>
      <c r="BM221" s="188">
        <f>VLOOKUP(A221,DEC2020_RESPONSERATE_COUNTY_TRA!$B$3:$BV$377,73, FALSE)</f>
        <v>59.2</v>
      </c>
      <c r="BN221" s="188">
        <f>VLOOKUP(A221,DEC2020_RESPONSERATE_COUNTY_TRA!$B$3:$BW$377,74, FALSE)</f>
        <v>59.3</v>
      </c>
      <c r="BO221" s="188">
        <f>VLOOKUP(A221,DEC2020_RESPONSERATE_COUNTY_TRA!$B$3:$BX$377,75, FALSE)</f>
        <v>59.3</v>
      </c>
      <c r="BP221" s="188">
        <f>VLOOKUP(A221,DEC2020_RESPONSERATE_COUNTY_TRA!$B$3:$BY$377,76, FALSE)</f>
        <v>59.3</v>
      </c>
      <c r="BQ221" s="188">
        <f>VLOOKUP(A221,DEC2020_RESPONSERATE_COUNTY_TRA!$B$3:$BZ$377,77, FALSE)</f>
        <v>59.4</v>
      </c>
      <c r="BR221" s="188">
        <f>VLOOKUP(A221,DEC2020_RESPONSERATE_COUNTY_TRA!$B$3:$CA$377,78, FALSE)</f>
        <v>59.4</v>
      </c>
      <c r="BS221" s="188">
        <f>VLOOKUP(A221,DEC2020_RESPONSERATE_COUNTY_TRA!$B$3:$CB$377,79, FALSE)</f>
        <v>59.4</v>
      </c>
      <c r="BT221" s="188">
        <f>VLOOKUP(A221,DEC2020_RESPONSERATE_COUNTY_TRA!$B$3:$CC$377,80, FALSE)</f>
        <v>59.4</v>
      </c>
      <c r="BU221" s="188">
        <f>VLOOKUP(A221,DEC2020_RESPONSERATE_COUNTY_TRA!$B$3:$CD$377,81, FALSE)</f>
        <v>59.4</v>
      </c>
      <c r="BV221" s="188">
        <f>VLOOKUP(A221,DEC2020_RESPONSERATE_COUNTY_TRA!$B$3:$CE$377,82, FALSE)</f>
        <v>59.4</v>
      </c>
      <c r="BW221" s="188">
        <f>VLOOKUP(A221,DEC2020_RESPONSERATE_COUNTY_TRA!$B$3:$CF$377,83, FALSE)</f>
        <v>59.4</v>
      </c>
      <c r="BX221" s="188">
        <f>VLOOKUP(A221,DEC2020_RESPONSERATE_COUNTY_TRA!$B$3:$CG$377,84, FALSE)</f>
        <v>59.4</v>
      </c>
      <c r="BY221" s="188">
        <f>VLOOKUP(A221,DEC2020_RESPONSERATE_COUNTY_TRA!$B$3:$CH$377,85, FALSE)</f>
        <v>59.5</v>
      </c>
      <c r="BZ221" s="188">
        <f>VLOOKUP(A221,DEC2020_RESPONSERATE_COUNTY_TRA!$B$3:$CI$377,85, FALSE)</f>
        <v>59.5</v>
      </c>
      <c r="CA221" s="188">
        <f>VLOOKUP(A221,DEC2020_RESPONSERATE_COUNTY_TRA!$B$3:$CJ$377,86, FALSE)</f>
        <v>59.5</v>
      </c>
      <c r="CB221" s="188">
        <f>VLOOKUP(A221,DEC2020_RESPONSERATE_COUNTY_TRA!$B$3:$CK$377,87, FALSE)</f>
        <v>59.6</v>
      </c>
      <c r="CC221" s="188">
        <f t="shared" si="9"/>
        <v>0.10000000000000142</v>
      </c>
      <c r="CD221" s="41">
        <f t="shared" si="10"/>
        <v>4</v>
      </c>
    </row>
    <row r="222" spans="1:82" ht="43.2" x14ac:dyDescent="0.3">
      <c r="A222" s="16" t="s">
        <v>343</v>
      </c>
      <c r="B222" s="16">
        <v>30063000400</v>
      </c>
      <c r="C222" s="17" t="s">
        <v>1570</v>
      </c>
      <c r="D222" s="17" t="s">
        <v>1352</v>
      </c>
      <c r="E222" s="17"/>
      <c r="F222" s="95">
        <v>1282</v>
      </c>
      <c r="G222" s="103">
        <v>2.0783373301358914E-2</v>
      </c>
      <c r="H222" s="205">
        <v>4.8027444253859346E-2</v>
      </c>
      <c r="I222" s="193">
        <v>37.799999999999997</v>
      </c>
      <c r="J222" s="18">
        <v>0</v>
      </c>
      <c r="K222" s="18">
        <f t="shared" si="11"/>
        <v>100</v>
      </c>
      <c r="L222" s="19">
        <f>VLOOKUP(A222,DEC2020_RESPONSERATE_COUNTY_TRA!$B$3:$I$376, 8, FALSE)</f>
        <v>33.4</v>
      </c>
      <c r="M222" s="19">
        <f>VLOOKUP(A222,DEC2020_RESPONSERATE_COUNTY_TRA!$B$3:$J$376, 9, FALSE)</f>
        <v>35.299999999999997</v>
      </c>
      <c r="N222" s="19">
        <f>VLOOKUP(A222,DEC2020_RESPONSERATE_COUNTY_TRA!$B$3:$K$376, 10, FALSE)</f>
        <v>37.5</v>
      </c>
      <c r="O222" s="19">
        <f>VLOOKUP(A222,DEC2020_RESPONSERATE_COUNTY_TRA!$B$3:$L$376, 11, FALSE)</f>
        <v>40.799999999999997</v>
      </c>
      <c r="P222" s="19">
        <f>VLOOKUP(A222,DEC2020_RESPONSERATE_COUNTY_TRA!$B$3:$M$376, 12, FALSE)</f>
        <v>46.6</v>
      </c>
      <c r="Q222" s="19">
        <f>VLOOKUP(A222,DEC2020_RESPONSERATE_COUNTY_TRA!$B$3:$N$376, 13, FALSE)</f>
        <v>47.3</v>
      </c>
      <c r="R222" s="19">
        <f>VLOOKUP(A222,DEC2020_RESPONSERATE_COUNTY_TRA!$B$3:$O$376, 14, FALSE)</f>
        <v>48.2</v>
      </c>
      <c r="S222" s="19">
        <f>VLOOKUP(A222,DEC2020_RESPONSERATE_COUNTY_TRA!$B$3:$P$376, 15, FALSE)</f>
        <v>48.8</v>
      </c>
      <c r="T222" s="19">
        <f>VLOOKUP(A222,DEC2020_RESPONSERATE_COUNTY_TRA!$B$3:$Q$376, 16, FALSE)</f>
        <v>49.6</v>
      </c>
      <c r="U222" s="19">
        <f>VLOOKUP(A222,DEC2020_RESPONSERATE_COUNTY_TRA!$B$3:$R$376, 17, FALSE)</f>
        <v>50.8</v>
      </c>
      <c r="V222" s="19">
        <f>VLOOKUP(A222,DEC2020_RESPONSERATE_COUNTY_TRA!$B$3:$S$376, 18, FALSE)</f>
        <v>52</v>
      </c>
      <c r="W222" s="19">
        <f>VLOOKUP(A222,DEC2020_RESPONSERATE_COUNTY_TRA!$B$3:$T$376, 19, FALSE)</f>
        <v>53.3</v>
      </c>
      <c r="X222" s="19">
        <f>VLOOKUP(A222,DEC2020_RESPONSERATE_COUNTY_TRA!$B$3:$U$376, 20, FALSE)</f>
        <v>54.2</v>
      </c>
      <c r="Y222" s="19">
        <f>VLOOKUP(A222,DEC2020_RESPONSERATE_COUNTY_TRA!$B$3:$V$376, 21, FALSE)</f>
        <v>54.6</v>
      </c>
      <c r="Z222" s="19">
        <f>VLOOKUP(A222,DEC2020_RESPONSERATE_COUNTY_TRA!$B$3:$W$376, 22, FALSE)</f>
        <v>55.9</v>
      </c>
      <c r="AA222" s="19">
        <f>VLOOKUP(A222,DEC2020_RESPONSERATE_COUNTY_TRA!$B$3:$X$376, 23, FALSE)</f>
        <v>56.4</v>
      </c>
      <c r="AB222" s="19">
        <f>VLOOKUP(A222,DEC2020_RESPONSERATE_COUNTY_TRA!$B$3:$Y$376, 24, FALSE)</f>
        <v>56.5</v>
      </c>
      <c r="AC222" s="19">
        <f>VLOOKUP(A222,DEC2020_RESPONSERATE_COUNTY_TRA!$B$3:$Z$376, 25, FALSE)</f>
        <v>57.7</v>
      </c>
      <c r="AD222" s="19">
        <f>VLOOKUP(A222,DEC2020_RESPONSERATE_COUNTY_TRA!$B$3:$AC$376, 26, FALSE)</f>
        <v>57.8</v>
      </c>
      <c r="AE222" s="19">
        <f>VLOOKUP(A222,DEC2020_RESPONSERATE_COUNTY_TRA!$B$3:$AD$376, 27, FALSE)</f>
        <v>58.3</v>
      </c>
      <c r="AF222" s="19">
        <f>VLOOKUP(A222,DEC2020_RESPONSERATE_COUNTY_TRA!$B$3:$AE$376, 28, FALSE)</f>
        <v>58.9</v>
      </c>
      <c r="AG222" s="19">
        <f>VLOOKUP(A222,DEC2020_RESPONSERATE_COUNTY_TRA!$B$3:$AF$376, 29, FALSE)</f>
        <v>61.9</v>
      </c>
      <c r="AH222" s="19">
        <f>VLOOKUP(A222,DEC2020_RESPONSERATE_COUNTY_TRA!$B$3:$AG$376, 30, FALSE)</f>
        <v>62.2</v>
      </c>
      <c r="AI222" s="19">
        <f>VLOOKUP(A222,DEC2020_RESPONSERATE_COUNTY_TRA!$B$3:$AF$376, 31, FALSE)</f>
        <v>62.5</v>
      </c>
      <c r="AJ222" s="19">
        <f>VLOOKUP(A222,DEC2020_RESPONSERATE_COUNTY_TRA!$B$3:$AG$376, 32, FALSE)</f>
        <v>63</v>
      </c>
      <c r="AK222" s="19">
        <f>VLOOKUP(A222,DEC2020_RESPONSERATE_COUNTY_TRA!$B$3:$CP$376, 33, FALSE)</f>
        <v>63.5</v>
      </c>
      <c r="AL222" s="19">
        <f>VLOOKUP(A222,DEC2020_RESPONSERATE_COUNTY_TRA!$B$3:$AR$376,43, FALSE)</f>
        <v>66.2</v>
      </c>
      <c r="AM222" s="19">
        <f>VLOOKUP(A222,DEC2020_RESPONSERATE_COUNTY_TRA!$B$3:$AS$376,44, FALSE)</f>
        <v>66.3</v>
      </c>
      <c r="AN222" s="19">
        <f>VLOOKUP(A222,DEC2020_RESPONSERATE_COUNTY_TRA!$B$3:$AW$376,48, FALSE)</f>
        <v>66.400000000000006</v>
      </c>
      <c r="AO222" s="19">
        <f>VLOOKUP(A222,DEC2020_RESPONSERATE_COUNTY_TRA!$B$3:$AX$376,49, FALSE)</f>
        <v>66.400000000000006</v>
      </c>
      <c r="AP222" s="19">
        <f>VLOOKUP(A222,DEC2020_RESPONSERATE_COUNTY_TRA!$B$3:$AY$376,49, FALSE)</f>
        <v>66.400000000000006</v>
      </c>
      <c r="AQ222" s="19">
        <f>VLOOKUP(A222,DEC2020_RESPONSERATE_COUNTY_TRA!$B$3:$AZ$376,50, FALSE)</f>
        <v>66.5</v>
      </c>
      <c r="AR222" s="19">
        <f>VLOOKUP(A222,DEC2020_RESPONSERATE_COUNTY_TRA!$B$3:$BA$376,51, FALSE)</f>
        <v>66.5</v>
      </c>
      <c r="AS222" s="19">
        <f>VLOOKUP(A222,DEC2020_RESPONSERATE_COUNTY_TRA!$B$3:$BB$376,53, FALSE)</f>
        <v>66.8</v>
      </c>
      <c r="AT222" s="19">
        <f>VLOOKUP(A222,DEC2020_RESPONSERATE_COUNTY_TRA!$B$3:$BC$376,54, FALSE)</f>
        <v>66.8</v>
      </c>
      <c r="AU222" s="19">
        <f>VLOOKUP(A222,DEC2020_RESPONSERATE_COUNTY_TRA!$B$3:$BD$376,55, FALSE)</f>
        <v>66.900000000000006</v>
      </c>
      <c r="AV222" s="19">
        <f>VLOOKUP(A222,DEC2020_RESPONSERATE_COUNTY_TRA!$B$3:$BE$376,56, FALSE)</f>
        <v>67</v>
      </c>
      <c r="AW222" s="19">
        <f>VLOOKUP(A222,DEC2020_RESPONSERATE_COUNTY_TRA!$B$3:$BF$376,57, FALSE)</f>
        <v>67</v>
      </c>
      <c r="AX222" s="19">
        <f>VLOOKUP(A222,DEC2020_RESPONSERATE_COUNTY_TRA!$B$3:$BG$376,58, FALSE)</f>
        <v>67</v>
      </c>
      <c r="AY222" s="19">
        <f>VLOOKUP(A222,DEC2020_RESPONSERATE_COUNTY_TRA!$B$3:$BH$376,59, FALSE)</f>
        <v>67</v>
      </c>
      <c r="AZ222" s="19">
        <f>VLOOKUP(A222,DEC2020_RESPONSERATE_COUNTY_TRA!$B$3:$BI$376,60, FALSE)</f>
        <v>67</v>
      </c>
      <c r="BA222" s="19">
        <f>VLOOKUP(A222,DEC2020_RESPONSERATE_COUNTY_TRA!$B$3:$BJ$376,61, FALSE)</f>
        <v>67</v>
      </c>
      <c r="BB222" s="19">
        <f>VLOOKUP(A222,DEC2020_RESPONSERATE_COUNTY_TRA!$B$3:$BK$376,62, FALSE)</f>
        <v>67</v>
      </c>
      <c r="BC222" s="19">
        <f>VLOOKUP(A222,DEC2020_RESPONSERATE_COUNTY_TRA!$B$3:$BL$376,63, FALSE)</f>
        <v>67</v>
      </c>
      <c r="BD222" s="19">
        <f>VLOOKUP(A222,DEC2020_RESPONSERATE_COUNTY_TRA!$B$3:$BM$376,64, FALSE)</f>
        <v>67</v>
      </c>
      <c r="BE222" s="19">
        <f>VLOOKUP(A222,DEC2020_RESPONSERATE_COUNTY_TRA!$B$3:$BN$376,65, FALSE)</f>
        <v>67</v>
      </c>
      <c r="BF222" s="19">
        <f>VLOOKUP(A222,DEC2020_RESPONSERATE_COUNTY_TRA!$B$3:$BO$376,66, FALSE)</f>
        <v>67</v>
      </c>
      <c r="BG222" s="19">
        <f>VLOOKUP(A222,DEC2020_RESPONSERATE_COUNTY_TRA!$B$3:$BP$376,67, FALSE)</f>
        <v>67</v>
      </c>
      <c r="BH222" s="19">
        <f>VLOOKUP(A222,DEC2020_RESPONSERATE_COUNTY_TRA!$B$3:$BQ$376,68, FALSE)</f>
        <v>67</v>
      </c>
      <c r="BI222" s="19">
        <f>VLOOKUP(A222,DEC2020_RESPONSERATE_COUNTY_TRA!$B$3:$BR$376,69, FALSE)</f>
        <v>67</v>
      </c>
      <c r="BJ222" s="19">
        <f>VLOOKUP(A222,DEC2020_RESPONSERATE_COUNTY_TRA!$B$3:$BS$376,70, FALSE)</f>
        <v>67.099999999999994</v>
      </c>
      <c r="BK222" s="19">
        <f>VLOOKUP(A222,DEC2020_RESPONSERATE_COUNTY_TRA!$B$3:$BT$376,71, FALSE)</f>
        <v>67.099999999999994</v>
      </c>
      <c r="BL222" s="19">
        <f>VLOOKUP(A222,DEC2020_RESPONSERATE_COUNTY_TRA!$B$3:$BU$377,72, FALSE)</f>
        <v>67.2</v>
      </c>
      <c r="BM222" s="19">
        <f>VLOOKUP(A222,DEC2020_RESPONSERATE_COUNTY_TRA!$B$3:$BV$377,73, FALSE)</f>
        <v>67.2</v>
      </c>
      <c r="BN222" s="19">
        <f>VLOOKUP(A222,DEC2020_RESPONSERATE_COUNTY_TRA!$B$3:$BW$377,74, FALSE)</f>
        <v>67.2</v>
      </c>
      <c r="BO222" s="19">
        <f>VLOOKUP(A222,DEC2020_RESPONSERATE_COUNTY_TRA!$B$3:$BX$377,75, FALSE)</f>
        <v>67.2</v>
      </c>
      <c r="BP222" s="19">
        <f>VLOOKUP(A222,DEC2020_RESPONSERATE_COUNTY_TRA!$B$3:$BY$377,76, FALSE)</f>
        <v>67.2</v>
      </c>
      <c r="BQ222" s="19">
        <f>VLOOKUP(A222,DEC2020_RESPONSERATE_COUNTY_TRA!$B$3:$BZ$377,77, FALSE)</f>
        <v>67.3</v>
      </c>
      <c r="BR222" s="19">
        <f>VLOOKUP(A222,DEC2020_RESPONSERATE_COUNTY_TRA!$B$3:$CA$377,78, FALSE)</f>
        <v>67.3</v>
      </c>
      <c r="BS222" s="19">
        <f>VLOOKUP(A222,DEC2020_RESPONSERATE_COUNTY_TRA!$B$3:$CB$377,79, FALSE)</f>
        <v>67.3</v>
      </c>
      <c r="BT222" s="19">
        <f>VLOOKUP(A222,DEC2020_RESPONSERATE_COUNTY_TRA!$B$3:$CC$377,80, FALSE)</f>
        <v>67.3</v>
      </c>
      <c r="BU222" s="19">
        <f>VLOOKUP(A222,DEC2020_RESPONSERATE_COUNTY_TRA!$B$3:$CD$377,81, FALSE)</f>
        <v>67.3</v>
      </c>
      <c r="BV222" s="19">
        <f>VLOOKUP(A222,DEC2020_RESPONSERATE_COUNTY_TRA!$B$3:$CE$377,82, FALSE)</f>
        <v>67.400000000000006</v>
      </c>
      <c r="BW222" s="19">
        <f>VLOOKUP(A222,DEC2020_RESPONSERATE_COUNTY_TRA!$B$3:$CF$377,83, FALSE)</f>
        <v>67.400000000000006</v>
      </c>
      <c r="BX222" s="19">
        <f>VLOOKUP(A222,DEC2020_RESPONSERATE_COUNTY_TRA!$B$3:$CG$377,84, FALSE)</f>
        <v>67.400000000000006</v>
      </c>
      <c r="BY222" s="19">
        <f>VLOOKUP(A222,DEC2020_RESPONSERATE_COUNTY_TRA!$B$3:$CH$377,85, FALSE)</f>
        <v>67.400000000000006</v>
      </c>
      <c r="BZ222" s="19">
        <f>VLOOKUP(A222,DEC2020_RESPONSERATE_COUNTY_TRA!$B$3:$CI$377,85, FALSE)</f>
        <v>67.400000000000006</v>
      </c>
      <c r="CA222" s="19">
        <f>VLOOKUP(A222,DEC2020_RESPONSERATE_COUNTY_TRA!$B$3:$CJ$377,86, FALSE)</f>
        <v>67.8</v>
      </c>
      <c r="CB222" s="19">
        <f>VLOOKUP(A222,DEC2020_RESPONSERATE_COUNTY_TRA!$B$3:$CK$377,87, FALSE)</f>
        <v>67.8</v>
      </c>
      <c r="CC222" s="19">
        <f t="shared" si="9"/>
        <v>9.9999999999994316E-2</v>
      </c>
      <c r="CD222" s="41">
        <f t="shared" si="10"/>
        <v>5</v>
      </c>
    </row>
    <row r="223" spans="1:82" ht="28.8" x14ac:dyDescent="0.3">
      <c r="A223" s="5" t="s">
        <v>699</v>
      </c>
      <c r="B223" s="5">
        <v>30063000501</v>
      </c>
      <c r="C223" s="181" t="s">
        <v>1651</v>
      </c>
      <c r="D223" s="190">
        <v>59801</v>
      </c>
      <c r="F223" s="94" t="s">
        <v>1101</v>
      </c>
      <c r="G223" s="102" t="s">
        <v>1101</v>
      </c>
      <c r="H223" s="209" t="s">
        <v>1101</v>
      </c>
      <c r="I223" s="102" t="s">
        <v>1101</v>
      </c>
      <c r="J223" s="11">
        <v>0</v>
      </c>
      <c r="K223" s="11">
        <v>100</v>
      </c>
      <c r="L223">
        <f>VLOOKUP(A223,DEC2020_RESPONSERATE_COUNTY_TRA!$B$3:$I$376, 8, FALSE)</f>
        <v>33</v>
      </c>
      <c r="M223">
        <f>VLOOKUP(A223,DEC2020_RESPONSERATE_COUNTY_TRA!$B$3:$J$376, 9, FALSE)</f>
        <v>34.799999999999997</v>
      </c>
      <c r="N223">
        <f>VLOOKUP(A223,DEC2020_RESPONSERATE_COUNTY_TRA!$B$3:$K$376, 10, FALSE)</f>
        <v>37.200000000000003</v>
      </c>
      <c r="O223">
        <f>VLOOKUP(A223,DEC2020_RESPONSERATE_COUNTY_TRA!$B$3:$L$376, 11, FALSE)</f>
        <v>41.4</v>
      </c>
      <c r="P223">
        <f>VLOOKUP(A223,DEC2020_RESPONSERATE_COUNTY_TRA!$B$3:$M$376, 12, FALSE)</f>
        <v>45</v>
      </c>
      <c r="Q223" s="61">
        <f>VLOOKUP(A223,DEC2020_RESPONSERATE_COUNTY_TRA!$B$3:$N$376, 13, FALSE)</f>
        <v>45.9</v>
      </c>
      <c r="R223">
        <f>VLOOKUP(A223,DEC2020_RESPONSERATE_COUNTY_TRA!$B$3:$O$376, 14, FALSE)</f>
        <v>46.8</v>
      </c>
      <c r="S223">
        <f>VLOOKUP(A223,DEC2020_RESPONSERATE_COUNTY_TRA!$B$3:$P$376, 15, FALSE)</f>
        <v>47.5</v>
      </c>
      <c r="T223">
        <f>VLOOKUP(A223,DEC2020_RESPONSERATE_COUNTY_TRA!$B$3:$Q$376, 16, FALSE)</f>
        <v>47.9</v>
      </c>
      <c r="U223" s="61">
        <f>VLOOKUP(A223,DEC2020_RESPONSERATE_COUNTY_TRA!$B$3:$R$376, 17, FALSE)</f>
        <v>49.8</v>
      </c>
      <c r="V223" s="61">
        <f>VLOOKUP(A223,DEC2020_RESPONSERATE_COUNTY_TRA!$B$3:$S$376, 18, FALSE)</f>
        <v>51.5</v>
      </c>
      <c r="W223" s="61">
        <f>VLOOKUP(A223,DEC2020_RESPONSERATE_COUNTY_TRA!$B$3:$T$376, 19, FALSE)</f>
        <v>52.8</v>
      </c>
      <c r="X223" s="61">
        <f>VLOOKUP(A223,DEC2020_RESPONSERATE_COUNTY_TRA!$B$3:$U$376, 20, FALSE)</f>
        <v>53.2</v>
      </c>
      <c r="Y223" s="61">
        <f>VLOOKUP(A223,DEC2020_RESPONSERATE_COUNTY_TRA!$B$3:$V$376, 21, FALSE)</f>
        <v>54.1</v>
      </c>
      <c r="Z223" s="61">
        <f>VLOOKUP(A223,DEC2020_RESPONSERATE_COUNTY_TRA!$B$3:$W$376, 22, FALSE)</f>
        <v>55.2</v>
      </c>
      <c r="AA223" s="61">
        <f>VLOOKUP(A223,DEC2020_RESPONSERATE_COUNTY_TRA!$B$3:$X$376, 23, FALSE)</f>
        <v>55.8</v>
      </c>
      <c r="AB223" s="61">
        <f>VLOOKUP(A223,DEC2020_RESPONSERATE_COUNTY_TRA!$B$3:$Y$376, 24, FALSE)</f>
        <v>56</v>
      </c>
      <c r="AC223" s="61">
        <f>VLOOKUP(A223,DEC2020_RESPONSERATE_COUNTY_TRA!$B$3:$Z$376, 25, FALSE)</f>
        <v>57.2</v>
      </c>
      <c r="AD223" s="61">
        <f>VLOOKUP(A223,DEC2020_RESPONSERATE_COUNTY_TRA!$B$3:$AC$376, 26, FALSE)</f>
        <v>57.5</v>
      </c>
      <c r="AE223" s="188">
        <f>VLOOKUP(A223,DEC2020_RESPONSERATE_COUNTY_TRA!$B$3:$AD$376, 27, FALSE)</f>
        <v>57.8</v>
      </c>
      <c r="AF223" s="188">
        <f>VLOOKUP(A223,DEC2020_RESPONSERATE_COUNTY_TRA!$B$3:$AE$376, 28, FALSE)</f>
        <v>58.4</v>
      </c>
      <c r="AG223" s="188">
        <f>VLOOKUP(A223,DEC2020_RESPONSERATE_COUNTY_TRA!$B$3:$AF$376, 29, FALSE)</f>
        <v>59.3</v>
      </c>
      <c r="AH223" s="188">
        <f>VLOOKUP(A223,DEC2020_RESPONSERATE_COUNTY_TRA!$B$3:$AG$376, 30, FALSE)</f>
        <v>59.5</v>
      </c>
      <c r="AI223" s="188">
        <f>VLOOKUP(A223,DEC2020_RESPONSERATE_COUNTY_TRA!$B$3:$AF$376, 31, FALSE)</f>
        <v>59.8</v>
      </c>
      <c r="AJ223" s="188">
        <f>VLOOKUP(A223,DEC2020_RESPONSERATE_COUNTY_TRA!$B$3:$AG$376, 32, FALSE)</f>
        <v>60.2</v>
      </c>
      <c r="AK223" s="188">
        <f>VLOOKUP(A223,DEC2020_RESPONSERATE_COUNTY_TRA!$B$3:$CP$376, 33, FALSE)</f>
        <v>60.5</v>
      </c>
      <c r="AL223" s="188">
        <f>VLOOKUP(A223,DEC2020_RESPONSERATE_COUNTY_TRA!$B$3:$AR$376,43, FALSE)</f>
        <v>62.2</v>
      </c>
      <c r="AM223" s="188">
        <f>VLOOKUP(A223,DEC2020_RESPONSERATE_COUNTY_TRA!$B$3:$AS$376,44, FALSE)</f>
        <v>62.2</v>
      </c>
      <c r="AN223" s="188">
        <f>VLOOKUP(A223,DEC2020_RESPONSERATE_COUNTY_TRA!$B$3:$AW$376,48, FALSE)</f>
        <v>62.6</v>
      </c>
      <c r="AO223" s="188">
        <f>VLOOKUP(A223,DEC2020_RESPONSERATE_COUNTY_TRA!$B$3:$AX$376,49, FALSE)</f>
        <v>62.7</v>
      </c>
      <c r="AP223" s="188">
        <f>VLOOKUP(A223,DEC2020_RESPONSERATE_COUNTY_TRA!$B$3:$AY$376,49, FALSE)</f>
        <v>62.7</v>
      </c>
      <c r="AQ223" s="188">
        <f>VLOOKUP(A223,DEC2020_RESPONSERATE_COUNTY_TRA!$B$3:$AZ$376,50, FALSE)</f>
        <v>62.7</v>
      </c>
      <c r="AR223" s="188">
        <f>VLOOKUP(A223,DEC2020_RESPONSERATE_COUNTY_TRA!$B$3:$BA$376,51, FALSE)</f>
        <v>62.9</v>
      </c>
      <c r="AS223" s="188">
        <f>VLOOKUP(A223,DEC2020_RESPONSERATE_COUNTY_TRA!$B$3:$BB$376,53, FALSE)</f>
        <v>63</v>
      </c>
      <c r="AT223" s="188">
        <f>VLOOKUP(A223,DEC2020_RESPONSERATE_COUNTY_TRA!$B$3:$BC$376,54, FALSE)</f>
        <v>63</v>
      </c>
      <c r="AU223" s="188">
        <f>VLOOKUP(A223,DEC2020_RESPONSERATE_COUNTY_TRA!$B$3:$BD$376,55, FALSE)</f>
        <v>63</v>
      </c>
      <c r="AV223" s="188">
        <f>VLOOKUP(A223,DEC2020_RESPONSERATE_COUNTY_TRA!$B$3:$BE$376,56, FALSE)</f>
        <v>63.2</v>
      </c>
      <c r="AW223" s="188">
        <f>VLOOKUP(A223,DEC2020_RESPONSERATE_COUNTY_TRA!$B$3:$BF$376,57, FALSE)</f>
        <v>63.2</v>
      </c>
      <c r="AX223" s="188">
        <f>VLOOKUP(A223,DEC2020_RESPONSERATE_COUNTY_TRA!$B$3:$BG$376,58, FALSE)</f>
        <v>63.2</v>
      </c>
      <c r="AY223" s="188">
        <f>VLOOKUP(A223,DEC2020_RESPONSERATE_COUNTY_TRA!$B$3:$BH$376,59, FALSE)</f>
        <v>63.4</v>
      </c>
      <c r="AZ223" s="188">
        <f>VLOOKUP(A223,DEC2020_RESPONSERATE_COUNTY_TRA!$B$3:$BI$376,60, FALSE)</f>
        <v>63.4</v>
      </c>
      <c r="BA223" s="188">
        <f>VLOOKUP(A223,DEC2020_RESPONSERATE_COUNTY_TRA!$B$3:$BJ$376,61, FALSE)</f>
        <v>63.4</v>
      </c>
      <c r="BB223" s="188">
        <f>VLOOKUP(A223,DEC2020_RESPONSERATE_COUNTY_TRA!$B$3:$BK$376,62, FALSE)</f>
        <v>63.4</v>
      </c>
      <c r="BC223" s="188">
        <f>VLOOKUP(A223,DEC2020_RESPONSERATE_COUNTY_TRA!$B$3:$BL$376,63, FALSE)</f>
        <v>63.4</v>
      </c>
      <c r="BD223" s="188">
        <f>VLOOKUP(A223,DEC2020_RESPONSERATE_COUNTY_TRA!$B$3:$BM$376,64, FALSE)</f>
        <v>63.4</v>
      </c>
      <c r="BE223" s="188">
        <f>VLOOKUP(A223,DEC2020_RESPONSERATE_COUNTY_TRA!$B$3:$BN$376,65, FALSE)</f>
        <v>63.4</v>
      </c>
      <c r="BF223" s="188">
        <f>VLOOKUP(A223,DEC2020_RESPONSERATE_COUNTY_TRA!$B$3:$BO$376,66, FALSE)</f>
        <v>63.5</v>
      </c>
      <c r="BG223" s="188">
        <f>VLOOKUP(A223,DEC2020_RESPONSERATE_COUNTY_TRA!$B$3:$BP$376,67, FALSE)</f>
        <v>63.5</v>
      </c>
      <c r="BH223" s="188">
        <f>VLOOKUP(A223,DEC2020_RESPONSERATE_COUNTY_TRA!$B$3:$BQ$376,68, FALSE)</f>
        <v>63.5</v>
      </c>
      <c r="BI223" s="188">
        <f>VLOOKUP(A223,DEC2020_RESPONSERATE_COUNTY_TRA!$B$3:$BR$376,69, FALSE)</f>
        <v>63.5</v>
      </c>
      <c r="BJ223" s="188">
        <f>VLOOKUP(A223,DEC2020_RESPONSERATE_COUNTY_TRA!$B$3:$BS$376,70, FALSE)</f>
        <v>63.5</v>
      </c>
      <c r="BK223" s="188">
        <f>VLOOKUP(A223,DEC2020_RESPONSERATE_COUNTY_TRA!$B$3:$BT$376,71, FALSE)</f>
        <v>63.7</v>
      </c>
      <c r="BL223" s="188">
        <f>VLOOKUP(A223,DEC2020_RESPONSERATE_COUNTY_TRA!$B$3:$BU$377,72, FALSE)</f>
        <v>63.7</v>
      </c>
      <c r="BM223" s="188">
        <f>VLOOKUP(A223,DEC2020_RESPONSERATE_COUNTY_TRA!$B$3:$BV$377,73, FALSE)</f>
        <v>63.7</v>
      </c>
      <c r="BN223" s="188">
        <f>VLOOKUP(A223,DEC2020_RESPONSERATE_COUNTY_TRA!$B$3:$BW$377,74, FALSE)</f>
        <v>63.7</v>
      </c>
      <c r="BO223" s="188">
        <f>VLOOKUP(A223,DEC2020_RESPONSERATE_COUNTY_TRA!$B$3:$BX$377,75, FALSE)</f>
        <v>63.8</v>
      </c>
      <c r="BP223" s="188">
        <f>VLOOKUP(A223,DEC2020_RESPONSERATE_COUNTY_TRA!$B$3:$BY$377,76, FALSE)</f>
        <v>63.8</v>
      </c>
      <c r="BQ223" s="188">
        <f>VLOOKUP(A223,DEC2020_RESPONSERATE_COUNTY_TRA!$B$3:$BZ$377,77, FALSE)</f>
        <v>63.9</v>
      </c>
      <c r="BR223" s="188">
        <f>VLOOKUP(A223,DEC2020_RESPONSERATE_COUNTY_TRA!$B$3:$CA$377,78, FALSE)</f>
        <v>63.9</v>
      </c>
      <c r="BS223" s="188">
        <f>VLOOKUP(A223,DEC2020_RESPONSERATE_COUNTY_TRA!$B$3:$CB$377,79, FALSE)</f>
        <v>63.9</v>
      </c>
      <c r="BT223" s="188">
        <f>VLOOKUP(A223,DEC2020_RESPONSERATE_COUNTY_TRA!$B$3:$CC$377,80, FALSE)</f>
        <v>63.9</v>
      </c>
      <c r="BU223" s="188">
        <f>VLOOKUP(A223,DEC2020_RESPONSERATE_COUNTY_TRA!$B$3:$CD$377,81, FALSE)</f>
        <v>63.9</v>
      </c>
      <c r="BV223" s="188">
        <f>VLOOKUP(A223,DEC2020_RESPONSERATE_COUNTY_TRA!$B$3:$CE$377,82, FALSE)</f>
        <v>63.9</v>
      </c>
      <c r="BW223" s="188">
        <f>VLOOKUP(A223,DEC2020_RESPONSERATE_COUNTY_TRA!$B$3:$CF$377,83, FALSE)</f>
        <v>63.9</v>
      </c>
      <c r="BX223" s="188">
        <f>VLOOKUP(A223,DEC2020_RESPONSERATE_COUNTY_TRA!$B$3:$CG$377,84, FALSE)</f>
        <v>63.9</v>
      </c>
      <c r="BY223" s="188">
        <f>VLOOKUP(A223,DEC2020_RESPONSERATE_COUNTY_TRA!$B$3:$CH$377,85, FALSE)</f>
        <v>63.9</v>
      </c>
      <c r="BZ223" s="188">
        <f>VLOOKUP(A223,DEC2020_RESPONSERATE_COUNTY_TRA!$B$3:$CI$377,85, FALSE)</f>
        <v>63.9</v>
      </c>
      <c r="CA223" s="188">
        <f>VLOOKUP(A223,DEC2020_RESPONSERATE_COUNTY_TRA!$B$3:$CJ$377,86, FALSE)</f>
        <v>64.099999999999994</v>
      </c>
      <c r="CB223" s="188">
        <f>VLOOKUP(A223,DEC2020_RESPONSERATE_COUNTY_TRA!$B$3:$CK$377,87, FALSE)</f>
        <v>64.099999999999994</v>
      </c>
      <c r="CC223" s="188">
        <f t="shared" si="9"/>
        <v>0.10000000000000142</v>
      </c>
      <c r="CD223" s="41">
        <f t="shared" si="10"/>
        <v>5</v>
      </c>
    </row>
    <row r="224" spans="1:82" ht="28.8" x14ac:dyDescent="0.3">
      <c r="A224" s="16" t="s">
        <v>345</v>
      </c>
      <c r="B224" s="16">
        <v>30063000502</v>
      </c>
      <c r="C224" s="17" t="s">
        <v>1652</v>
      </c>
      <c r="D224" s="17">
        <v>59801</v>
      </c>
      <c r="E224" s="17"/>
      <c r="F224" s="95" t="s">
        <v>1101</v>
      </c>
      <c r="G224" s="103" t="s">
        <v>1101</v>
      </c>
      <c r="H224" s="208" t="s">
        <v>1101</v>
      </c>
      <c r="I224" s="103" t="s">
        <v>1101</v>
      </c>
      <c r="J224" s="18">
        <v>0</v>
      </c>
      <c r="K224" s="18">
        <f t="shared" si="11"/>
        <v>100</v>
      </c>
      <c r="L224" s="19">
        <f>VLOOKUP(A224,DEC2020_RESPONSERATE_COUNTY_TRA!$B$3:$I$376, 8, FALSE)</f>
        <v>38.700000000000003</v>
      </c>
      <c r="M224" s="19">
        <f>VLOOKUP(A224,DEC2020_RESPONSERATE_COUNTY_TRA!$B$3:$J$376, 9, FALSE)</f>
        <v>41.6</v>
      </c>
      <c r="N224" s="19">
        <f>VLOOKUP(A224,DEC2020_RESPONSERATE_COUNTY_TRA!$B$3:$K$376, 10, FALSE)</f>
        <v>43.9</v>
      </c>
      <c r="O224" s="19">
        <f>VLOOKUP(A224,DEC2020_RESPONSERATE_COUNTY_TRA!$B$3:$L$376, 11, FALSE)</f>
        <v>48.5</v>
      </c>
      <c r="P224" s="19">
        <f>VLOOKUP(A224,DEC2020_RESPONSERATE_COUNTY_TRA!$B$3:$M$376, 12, FALSE)</f>
        <v>52.6</v>
      </c>
      <c r="Q224" s="19">
        <f>VLOOKUP(A224,DEC2020_RESPONSERATE_COUNTY_TRA!$B$3:$N$376, 13, FALSE)</f>
        <v>53.2</v>
      </c>
      <c r="R224" s="19">
        <f>VLOOKUP(A224,DEC2020_RESPONSERATE_COUNTY_TRA!$B$3:$O$376, 14, FALSE)</f>
        <v>53.3</v>
      </c>
      <c r="S224" s="19">
        <f>VLOOKUP(A224,DEC2020_RESPONSERATE_COUNTY_TRA!$B$3:$P$376, 15, FALSE)</f>
        <v>54</v>
      </c>
      <c r="T224" s="19">
        <f>VLOOKUP(A224,DEC2020_RESPONSERATE_COUNTY_TRA!$B$3:$Q$376, 16, FALSE)</f>
        <v>54.3</v>
      </c>
      <c r="U224" s="19">
        <f>VLOOKUP(A224,DEC2020_RESPONSERATE_COUNTY_TRA!$B$3:$R$376, 17, FALSE)</f>
        <v>55.8</v>
      </c>
      <c r="V224" s="19">
        <f>VLOOKUP(A224,DEC2020_RESPONSERATE_COUNTY_TRA!$B$3:$S$376, 18, FALSE)</f>
        <v>56.5</v>
      </c>
      <c r="W224" s="19">
        <f>VLOOKUP(A224,DEC2020_RESPONSERATE_COUNTY_TRA!$B$3:$T$376, 19, FALSE)</f>
        <v>57.9</v>
      </c>
      <c r="X224" s="19">
        <f>VLOOKUP(A224,DEC2020_RESPONSERATE_COUNTY_TRA!$B$3:$U$376, 20, FALSE)</f>
        <v>58.7</v>
      </c>
      <c r="Y224" s="19">
        <f>VLOOKUP(A224,DEC2020_RESPONSERATE_COUNTY_TRA!$B$3:$V$376, 21, FALSE)</f>
        <v>59</v>
      </c>
      <c r="Z224" s="19">
        <f>VLOOKUP(A224,DEC2020_RESPONSERATE_COUNTY_TRA!$B$3:$W$376, 22, FALSE)</f>
        <v>61</v>
      </c>
      <c r="AA224" s="19">
        <f>VLOOKUP(A224,DEC2020_RESPONSERATE_COUNTY_TRA!$B$3:$X$376, 23, FALSE)</f>
        <v>61.3</v>
      </c>
      <c r="AB224" s="19">
        <f>VLOOKUP(A224,DEC2020_RESPONSERATE_COUNTY_TRA!$B$3:$Y$376, 24, FALSE)</f>
        <v>61.8</v>
      </c>
      <c r="AC224" s="19">
        <f>VLOOKUP(A224,DEC2020_RESPONSERATE_COUNTY_TRA!$B$3:$Z$376, 25, FALSE)</f>
        <v>63</v>
      </c>
      <c r="AD224" s="19">
        <f>VLOOKUP(A224,DEC2020_RESPONSERATE_COUNTY_TRA!$B$3:$AC$376, 26, FALSE)</f>
        <v>63</v>
      </c>
      <c r="AE224" s="19">
        <f>VLOOKUP(A224,DEC2020_RESPONSERATE_COUNTY_TRA!$B$3:$AD$376, 27, FALSE)</f>
        <v>63.6</v>
      </c>
      <c r="AF224" s="19">
        <f>VLOOKUP(A224,DEC2020_RESPONSERATE_COUNTY_TRA!$B$3:$AE$376, 28, FALSE)</f>
        <v>64.2</v>
      </c>
      <c r="AG224" s="19">
        <f>VLOOKUP(A224,DEC2020_RESPONSERATE_COUNTY_TRA!$B$3:$AF$376, 29, FALSE)</f>
        <v>64.8</v>
      </c>
      <c r="AH224" s="19">
        <f>VLOOKUP(A224,DEC2020_RESPONSERATE_COUNTY_TRA!$B$3:$AG$376, 30, FALSE)</f>
        <v>64.8</v>
      </c>
      <c r="AI224" s="19">
        <f>VLOOKUP(A224,DEC2020_RESPONSERATE_COUNTY_TRA!$B$3:$AF$376, 31, FALSE)</f>
        <v>65.099999999999994</v>
      </c>
      <c r="AJ224" s="19">
        <f>VLOOKUP(A224,DEC2020_RESPONSERATE_COUNTY_TRA!$B$3:$AG$376, 32, FALSE)</f>
        <v>65.400000000000006</v>
      </c>
      <c r="AK224" s="19">
        <f>VLOOKUP(A224,DEC2020_RESPONSERATE_COUNTY_TRA!$B$3:$CP$376, 33, FALSE)</f>
        <v>65.5</v>
      </c>
      <c r="AL224" s="19">
        <f>VLOOKUP(A224,DEC2020_RESPONSERATE_COUNTY_TRA!$B$3:$AR$376,43, FALSE)</f>
        <v>66.900000000000006</v>
      </c>
      <c r="AM224" s="19">
        <f>VLOOKUP(A224,DEC2020_RESPONSERATE_COUNTY_TRA!$B$3:$AS$376,44, FALSE)</f>
        <v>66.900000000000006</v>
      </c>
      <c r="AN224" s="19">
        <f>VLOOKUP(A224,DEC2020_RESPONSERATE_COUNTY_TRA!$B$3:$AW$376,48, FALSE)</f>
        <v>67.5</v>
      </c>
      <c r="AO224" s="19">
        <f>VLOOKUP(A224,DEC2020_RESPONSERATE_COUNTY_TRA!$B$3:$AX$376,49, FALSE)</f>
        <v>67.5</v>
      </c>
      <c r="AP224" s="19">
        <f>VLOOKUP(A224,DEC2020_RESPONSERATE_COUNTY_TRA!$B$3:$AY$376,49, FALSE)</f>
        <v>67.5</v>
      </c>
      <c r="AQ224" s="19">
        <f>VLOOKUP(A224,DEC2020_RESPONSERATE_COUNTY_TRA!$B$3:$AZ$376,50, FALSE)</f>
        <v>67.5</v>
      </c>
      <c r="AR224" s="19">
        <f>VLOOKUP(A224,DEC2020_RESPONSERATE_COUNTY_TRA!$B$3:$BA$376,51, FALSE)</f>
        <v>67.599999999999994</v>
      </c>
      <c r="AS224" s="19">
        <f>VLOOKUP(A224,DEC2020_RESPONSERATE_COUNTY_TRA!$B$3:$BB$376,53, FALSE)</f>
        <v>67.7</v>
      </c>
      <c r="AT224" s="19">
        <f>VLOOKUP(A224,DEC2020_RESPONSERATE_COUNTY_TRA!$B$3:$BC$376,54, FALSE)</f>
        <v>67.8</v>
      </c>
      <c r="AU224" s="19">
        <f>VLOOKUP(A224,DEC2020_RESPONSERATE_COUNTY_TRA!$B$3:$BD$376,55, FALSE)</f>
        <v>67.8</v>
      </c>
      <c r="AV224" s="19">
        <f>VLOOKUP(A224,DEC2020_RESPONSERATE_COUNTY_TRA!$B$3:$BE$376,56, FALSE)</f>
        <v>67.8</v>
      </c>
      <c r="AW224" s="19">
        <f>VLOOKUP(A224,DEC2020_RESPONSERATE_COUNTY_TRA!$B$3:$BF$376,57, FALSE)</f>
        <v>67.8</v>
      </c>
      <c r="AX224" s="19">
        <f>VLOOKUP(A224,DEC2020_RESPONSERATE_COUNTY_TRA!$B$3:$BG$376,58, FALSE)</f>
        <v>68</v>
      </c>
      <c r="AY224" s="19">
        <f>VLOOKUP(A224,DEC2020_RESPONSERATE_COUNTY_TRA!$B$3:$BH$376,59, FALSE)</f>
        <v>68</v>
      </c>
      <c r="AZ224" s="19">
        <f>VLOOKUP(A224,DEC2020_RESPONSERATE_COUNTY_TRA!$B$3:$BI$376,60, FALSE)</f>
        <v>68</v>
      </c>
      <c r="BA224" s="19">
        <f>VLOOKUP(A224,DEC2020_RESPONSERATE_COUNTY_TRA!$B$3:$BJ$376,61, FALSE)</f>
        <v>68.2</v>
      </c>
      <c r="BB224" s="19">
        <f>VLOOKUP(A224,DEC2020_RESPONSERATE_COUNTY_TRA!$B$3:$BK$376,62, FALSE)</f>
        <v>68.2</v>
      </c>
      <c r="BC224" s="19">
        <f>VLOOKUP(A224,DEC2020_RESPONSERATE_COUNTY_TRA!$B$3:$BL$376,63, FALSE)</f>
        <v>68.400000000000006</v>
      </c>
      <c r="BD224" s="19">
        <f>VLOOKUP(A224,DEC2020_RESPONSERATE_COUNTY_TRA!$B$3:$BM$376,64, FALSE)</f>
        <v>68.5</v>
      </c>
      <c r="BE224" s="19">
        <f>VLOOKUP(A224,DEC2020_RESPONSERATE_COUNTY_TRA!$B$3:$BN$376,65, FALSE)</f>
        <v>68.5</v>
      </c>
      <c r="BF224" s="19">
        <f>VLOOKUP(A224,DEC2020_RESPONSERATE_COUNTY_TRA!$B$3:$BO$376,66, FALSE)</f>
        <v>68.5</v>
      </c>
      <c r="BG224" s="19">
        <f>VLOOKUP(A224,DEC2020_RESPONSERATE_COUNTY_TRA!$B$3:$BP$376,67, FALSE)</f>
        <v>68.599999999999994</v>
      </c>
      <c r="BH224" s="19">
        <f>VLOOKUP(A224,DEC2020_RESPONSERATE_COUNTY_TRA!$B$3:$BQ$376,68, FALSE)</f>
        <v>68.599999999999994</v>
      </c>
      <c r="BI224" s="19">
        <f>VLOOKUP(A224,DEC2020_RESPONSERATE_COUNTY_TRA!$B$3:$BR$376,69, FALSE)</f>
        <v>68.599999999999994</v>
      </c>
      <c r="BJ224" s="19">
        <f>VLOOKUP(A224,DEC2020_RESPONSERATE_COUNTY_TRA!$B$3:$BS$376,70, FALSE)</f>
        <v>68.599999999999994</v>
      </c>
      <c r="BK224" s="19">
        <f>VLOOKUP(A224,DEC2020_RESPONSERATE_COUNTY_TRA!$B$3:$BT$376,71, FALSE)</f>
        <v>68.599999999999994</v>
      </c>
      <c r="BL224" s="19">
        <f>VLOOKUP(A224,DEC2020_RESPONSERATE_COUNTY_TRA!$B$3:$BU$377,72, FALSE)</f>
        <v>68.8</v>
      </c>
      <c r="BM224" s="19">
        <f>VLOOKUP(A224,DEC2020_RESPONSERATE_COUNTY_TRA!$B$3:$BV$377,73, FALSE)</f>
        <v>68.8</v>
      </c>
      <c r="BN224" s="19">
        <f>VLOOKUP(A224,DEC2020_RESPONSERATE_COUNTY_TRA!$B$3:$BW$377,74, FALSE)</f>
        <v>68.8</v>
      </c>
      <c r="BO224" s="19">
        <f>VLOOKUP(A224,DEC2020_RESPONSERATE_COUNTY_TRA!$B$3:$BX$377,75, FALSE)</f>
        <v>68.8</v>
      </c>
      <c r="BP224" s="19">
        <f>VLOOKUP(A224,DEC2020_RESPONSERATE_COUNTY_TRA!$B$3:$BY$377,76, FALSE)</f>
        <v>68.8</v>
      </c>
      <c r="BQ224" s="19">
        <f>VLOOKUP(A224,DEC2020_RESPONSERATE_COUNTY_TRA!$B$3:$BZ$377,77, FALSE)</f>
        <v>68.8</v>
      </c>
      <c r="BR224" s="19">
        <f>VLOOKUP(A224,DEC2020_RESPONSERATE_COUNTY_TRA!$B$3:$CA$377,78, FALSE)</f>
        <v>68.8</v>
      </c>
      <c r="BS224" s="19">
        <f>VLOOKUP(A224,DEC2020_RESPONSERATE_COUNTY_TRA!$B$3:$CB$377,79, FALSE)</f>
        <v>68.8</v>
      </c>
      <c r="BT224" s="19">
        <f>VLOOKUP(A224,DEC2020_RESPONSERATE_COUNTY_TRA!$B$3:$CC$377,80, FALSE)</f>
        <v>68.900000000000006</v>
      </c>
      <c r="BU224" s="19">
        <f>VLOOKUP(A224,DEC2020_RESPONSERATE_COUNTY_TRA!$B$3:$CD$377,81, FALSE)</f>
        <v>68.900000000000006</v>
      </c>
      <c r="BV224" s="19">
        <f>VLOOKUP(A224,DEC2020_RESPONSERATE_COUNTY_TRA!$B$3:$CE$377,82, FALSE)</f>
        <v>68.900000000000006</v>
      </c>
      <c r="BW224" s="19">
        <f>VLOOKUP(A224,DEC2020_RESPONSERATE_COUNTY_TRA!$B$3:$CF$377,83, FALSE)</f>
        <v>69.099999999999994</v>
      </c>
      <c r="BX224" s="19">
        <f>VLOOKUP(A224,DEC2020_RESPONSERATE_COUNTY_TRA!$B$3:$CG$377,84, FALSE)</f>
        <v>69.2</v>
      </c>
      <c r="BY224" s="19">
        <f>VLOOKUP(A224,DEC2020_RESPONSERATE_COUNTY_TRA!$B$3:$CH$377,85, FALSE)</f>
        <v>69.2</v>
      </c>
      <c r="BZ224" s="19">
        <f>VLOOKUP(A224,DEC2020_RESPONSERATE_COUNTY_TRA!$B$3:$CI$377,85, FALSE)</f>
        <v>69.2</v>
      </c>
      <c r="CA224" s="19">
        <f>VLOOKUP(A224,DEC2020_RESPONSERATE_COUNTY_TRA!$B$3:$CJ$377,86, FALSE)</f>
        <v>69.3</v>
      </c>
      <c r="CB224" s="19">
        <f>VLOOKUP(A224,DEC2020_RESPONSERATE_COUNTY_TRA!$B$3:$CK$377,87, FALSE)</f>
        <v>69.3</v>
      </c>
      <c r="CC224" s="19">
        <f t="shared" si="9"/>
        <v>0</v>
      </c>
      <c r="CD224" s="41">
        <f t="shared" si="10"/>
        <v>5</v>
      </c>
    </row>
    <row r="225" spans="1:82" ht="28.8" x14ac:dyDescent="0.3">
      <c r="A225" s="5" t="s">
        <v>701</v>
      </c>
      <c r="B225" s="5">
        <v>30063000700</v>
      </c>
      <c r="C225" s="181" t="s">
        <v>1571</v>
      </c>
      <c r="D225" s="190">
        <v>59801</v>
      </c>
      <c r="F225" s="94">
        <v>1585</v>
      </c>
      <c r="G225" s="102">
        <v>2.1892655367231638E-2</v>
      </c>
      <c r="H225" s="204">
        <v>1.897117840204305E-2</v>
      </c>
      <c r="I225" s="192">
        <v>31.3</v>
      </c>
      <c r="J225" s="11">
        <v>0</v>
      </c>
      <c r="K225" s="11">
        <f t="shared" si="11"/>
        <v>100</v>
      </c>
      <c r="L225">
        <f>VLOOKUP(A225,DEC2020_RESPONSERATE_COUNTY_TRA!$B$3:$I$376, 8, FALSE)</f>
        <v>35.299999999999997</v>
      </c>
      <c r="M225">
        <f>VLOOKUP(A225,DEC2020_RESPONSERATE_COUNTY_TRA!$B$3:$J$376, 9, FALSE)</f>
        <v>37.200000000000003</v>
      </c>
      <c r="N225">
        <f>VLOOKUP(A225,DEC2020_RESPONSERATE_COUNTY_TRA!$B$3:$K$376, 10, FALSE)</f>
        <v>39.4</v>
      </c>
      <c r="O225">
        <f>VLOOKUP(A225,DEC2020_RESPONSERATE_COUNTY_TRA!$B$3:$L$376, 11, FALSE)</f>
        <v>43</v>
      </c>
      <c r="P225">
        <f>VLOOKUP(A225,DEC2020_RESPONSERATE_COUNTY_TRA!$B$3:$M$376, 12, FALSE)</f>
        <v>46</v>
      </c>
      <c r="Q225" s="61">
        <f>VLOOKUP(A225,DEC2020_RESPONSERATE_COUNTY_TRA!$B$3:$N$376, 13, FALSE)</f>
        <v>46.6</v>
      </c>
      <c r="R225">
        <f>VLOOKUP(A225,DEC2020_RESPONSERATE_COUNTY_TRA!$B$3:$O$376, 14, FALSE)</f>
        <v>47.3</v>
      </c>
      <c r="S225">
        <f>VLOOKUP(A225,DEC2020_RESPONSERATE_COUNTY_TRA!$B$3:$P$376, 15, FALSE)</f>
        <v>47.8</v>
      </c>
      <c r="T225">
        <f>VLOOKUP(A225,DEC2020_RESPONSERATE_COUNTY_TRA!$B$3:$Q$376, 16, FALSE)</f>
        <v>48.4</v>
      </c>
      <c r="U225" s="61">
        <f>VLOOKUP(A225,DEC2020_RESPONSERATE_COUNTY_TRA!$B$3:$R$376, 17, FALSE)</f>
        <v>50.4</v>
      </c>
      <c r="V225" s="61">
        <f>VLOOKUP(A225,DEC2020_RESPONSERATE_COUNTY_TRA!$B$3:$S$376, 18, FALSE)</f>
        <v>51.6</v>
      </c>
      <c r="W225" s="61">
        <f>VLOOKUP(A225,DEC2020_RESPONSERATE_COUNTY_TRA!$B$3:$T$376, 19, FALSE)</f>
        <v>53</v>
      </c>
      <c r="X225" s="61">
        <f>VLOOKUP(A225,DEC2020_RESPONSERATE_COUNTY_TRA!$B$3:$U$376, 20, FALSE)</f>
        <v>54</v>
      </c>
      <c r="Y225" s="61">
        <f>VLOOKUP(A225,DEC2020_RESPONSERATE_COUNTY_TRA!$B$3:$V$376, 21, FALSE)</f>
        <v>54.3</v>
      </c>
      <c r="Z225" s="61">
        <f>VLOOKUP(A225,DEC2020_RESPONSERATE_COUNTY_TRA!$B$3:$W$376, 22, FALSE)</f>
        <v>56.2</v>
      </c>
      <c r="AA225" s="61">
        <f>VLOOKUP(A225,DEC2020_RESPONSERATE_COUNTY_TRA!$B$3:$X$376, 23, FALSE)</f>
        <v>56.4</v>
      </c>
      <c r="AB225" s="61">
        <f>VLOOKUP(A225,DEC2020_RESPONSERATE_COUNTY_TRA!$B$3:$Y$376, 24, FALSE)</f>
        <v>56.7</v>
      </c>
      <c r="AC225" s="61">
        <f>VLOOKUP(A225,DEC2020_RESPONSERATE_COUNTY_TRA!$B$3:$Z$376, 25, FALSE)</f>
        <v>58</v>
      </c>
      <c r="AD225" s="61">
        <f>VLOOKUP(A225,DEC2020_RESPONSERATE_COUNTY_TRA!$B$3:$AC$376, 26, FALSE)</f>
        <v>58.1</v>
      </c>
      <c r="AE225" s="188">
        <f>VLOOKUP(A225,DEC2020_RESPONSERATE_COUNTY_TRA!$B$3:$AD$376, 27, FALSE)</f>
        <v>58.3</v>
      </c>
      <c r="AF225" s="188">
        <f>VLOOKUP(A225,DEC2020_RESPONSERATE_COUNTY_TRA!$B$3:$AE$376, 28, FALSE)</f>
        <v>59.2</v>
      </c>
      <c r="AG225" s="188">
        <f>VLOOKUP(A225,DEC2020_RESPONSERATE_COUNTY_TRA!$B$3:$AF$376, 29, FALSE)</f>
        <v>61</v>
      </c>
      <c r="AH225" s="188">
        <f>VLOOKUP(A225,DEC2020_RESPONSERATE_COUNTY_TRA!$B$3:$AG$376, 30, FALSE)</f>
        <v>61.2</v>
      </c>
      <c r="AI225" s="188">
        <f>VLOOKUP(A225,DEC2020_RESPONSERATE_COUNTY_TRA!$B$3:$AF$376, 31, FALSE)</f>
        <v>61.4</v>
      </c>
      <c r="AJ225" s="188">
        <f>VLOOKUP(A225,DEC2020_RESPONSERATE_COUNTY_TRA!$B$3:$AG$376, 32, FALSE)</f>
        <v>61.7</v>
      </c>
      <c r="AK225" s="188">
        <f>VLOOKUP(A225,DEC2020_RESPONSERATE_COUNTY_TRA!$B$3:$CP$376, 33, FALSE)</f>
        <v>62</v>
      </c>
      <c r="AL225" s="188">
        <f>VLOOKUP(A225,DEC2020_RESPONSERATE_COUNTY_TRA!$B$3:$AR$376,43, FALSE)</f>
        <v>64</v>
      </c>
      <c r="AM225" s="188">
        <f>VLOOKUP(A225,DEC2020_RESPONSERATE_COUNTY_TRA!$B$3:$AS$376,44, FALSE)</f>
        <v>64</v>
      </c>
      <c r="AN225" s="188">
        <f>VLOOKUP(A225,DEC2020_RESPONSERATE_COUNTY_TRA!$B$3:$AW$376,48, FALSE)</f>
        <v>64.400000000000006</v>
      </c>
      <c r="AO225" s="188">
        <f>VLOOKUP(A225,DEC2020_RESPONSERATE_COUNTY_TRA!$B$3:$AX$376,49, FALSE)</f>
        <v>64.5</v>
      </c>
      <c r="AP225" s="188">
        <f>VLOOKUP(A225,DEC2020_RESPONSERATE_COUNTY_TRA!$B$3:$AY$376,49, FALSE)</f>
        <v>64.5</v>
      </c>
      <c r="AQ225" s="188">
        <f>VLOOKUP(A225,DEC2020_RESPONSERATE_COUNTY_TRA!$B$3:$AZ$376,50, FALSE)</f>
        <v>64.7</v>
      </c>
      <c r="AR225" s="188">
        <f>VLOOKUP(A225,DEC2020_RESPONSERATE_COUNTY_TRA!$B$3:$BA$376,51, FALSE)</f>
        <v>64.7</v>
      </c>
      <c r="AS225" s="188">
        <f>VLOOKUP(A225,DEC2020_RESPONSERATE_COUNTY_TRA!$B$3:$BB$376,53, FALSE)</f>
        <v>64.900000000000006</v>
      </c>
      <c r="AT225" s="188">
        <f>VLOOKUP(A225,DEC2020_RESPONSERATE_COUNTY_TRA!$B$3:$BC$376,54, FALSE)</f>
        <v>64.900000000000006</v>
      </c>
      <c r="AU225" s="188">
        <f>VLOOKUP(A225,DEC2020_RESPONSERATE_COUNTY_TRA!$B$3:$BD$376,55, FALSE)</f>
        <v>64.900000000000006</v>
      </c>
      <c r="AV225" s="188">
        <f>VLOOKUP(A225,DEC2020_RESPONSERATE_COUNTY_TRA!$B$3:$BE$376,56, FALSE)</f>
        <v>65</v>
      </c>
      <c r="AW225" s="188">
        <f>VLOOKUP(A225,DEC2020_RESPONSERATE_COUNTY_TRA!$B$3:$BF$376,57, FALSE)</f>
        <v>65.099999999999994</v>
      </c>
      <c r="AX225" s="188">
        <f>VLOOKUP(A225,DEC2020_RESPONSERATE_COUNTY_TRA!$B$3:$BG$376,58, FALSE)</f>
        <v>65.2</v>
      </c>
      <c r="AY225" s="188">
        <f>VLOOKUP(A225,DEC2020_RESPONSERATE_COUNTY_TRA!$B$3:$BH$376,59, FALSE)</f>
        <v>65.2</v>
      </c>
      <c r="AZ225" s="188">
        <f>VLOOKUP(A225,DEC2020_RESPONSERATE_COUNTY_TRA!$B$3:$BI$376,60, FALSE)</f>
        <v>65.2</v>
      </c>
      <c r="BA225" s="188">
        <f>VLOOKUP(A225,DEC2020_RESPONSERATE_COUNTY_TRA!$B$3:$BJ$376,61, FALSE)</f>
        <v>65.2</v>
      </c>
      <c r="BB225" s="188">
        <f>VLOOKUP(A225,DEC2020_RESPONSERATE_COUNTY_TRA!$B$3:$BK$376,62, FALSE)</f>
        <v>65.3</v>
      </c>
      <c r="BC225" s="188">
        <f>VLOOKUP(A225,DEC2020_RESPONSERATE_COUNTY_TRA!$B$3:$BL$376,63, FALSE)</f>
        <v>65.3</v>
      </c>
      <c r="BD225" s="188">
        <f>VLOOKUP(A225,DEC2020_RESPONSERATE_COUNTY_TRA!$B$3:$BM$376,64, FALSE)</f>
        <v>65.3</v>
      </c>
      <c r="BE225" s="188">
        <f>VLOOKUP(A225,DEC2020_RESPONSERATE_COUNTY_TRA!$B$3:$BN$376,65, FALSE)</f>
        <v>65.400000000000006</v>
      </c>
      <c r="BF225" s="188">
        <f>VLOOKUP(A225,DEC2020_RESPONSERATE_COUNTY_TRA!$B$3:$BO$376,66, FALSE)</f>
        <v>65.400000000000006</v>
      </c>
      <c r="BG225" s="188">
        <f>VLOOKUP(A225,DEC2020_RESPONSERATE_COUNTY_TRA!$B$3:$BP$376,67, FALSE)</f>
        <v>65.400000000000006</v>
      </c>
      <c r="BH225" s="188">
        <f>VLOOKUP(A225,DEC2020_RESPONSERATE_COUNTY_TRA!$B$3:$BQ$376,68, FALSE)</f>
        <v>65.599999999999994</v>
      </c>
      <c r="BI225" s="188">
        <f>VLOOKUP(A225,DEC2020_RESPONSERATE_COUNTY_TRA!$B$3:$BR$376,69, FALSE)</f>
        <v>65.599999999999994</v>
      </c>
      <c r="BJ225" s="188">
        <f>VLOOKUP(A225,DEC2020_RESPONSERATE_COUNTY_TRA!$B$3:$BS$376,70, FALSE)</f>
        <v>65.599999999999994</v>
      </c>
      <c r="BK225" s="188">
        <f>VLOOKUP(A225,DEC2020_RESPONSERATE_COUNTY_TRA!$B$3:$BT$376,71, FALSE)</f>
        <v>65.599999999999994</v>
      </c>
      <c r="BL225" s="188">
        <f>VLOOKUP(A225,DEC2020_RESPONSERATE_COUNTY_TRA!$B$3:$BU$377,72, FALSE)</f>
        <v>65.599999999999994</v>
      </c>
      <c r="BM225" s="188">
        <f>VLOOKUP(A225,DEC2020_RESPONSERATE_COUNTY_TRA!$B$3:$BV$377,73, FALSE)</f>
        <v>65.599999999999994</v>
      </c>
      <c r="BN225" s="188">
        <f>VLOOKUP(A225,DEC2020_RESPONSERATE_COUNTY_TRA!$B$3:$BW$377,74, FALSE)</f>
        <v>65.599999999999994</v>
      </c>
      <c r="BO225" s="188">
        <f>VLOOKUP(A225,DEC2020_RESPONSERATE_COUNTY_TRA!$B$3:$BX$377,75, FALSE)</f>
        <v>65.599999999999994</v>
      </c>
      <c r="BP225" s="188">
        <f>VLOOKUP(A225,DEC2020_RESPONSERATE_COUNTY_TRA!$B$3:$BY$377,76, FALSE)</f>
        <v>65.599999999999994</v>
      </c>
      <c r="BQ225" s="188">
        <f>VLOOKUP(A225,DEC2020_RESPONSERATE_COUNTY_TRA!$B$3:$BZ$377,77, FALSE)</f>
        <v>65.599999999999994</v>
      </c>
      <c r="BR225" s="188">
        <f>VLOOKUP(A225,DEC2020_RESPONSERATE_COUNTY_TRA!$B$3:$CA$377,78, FALSE)</f>
        <v>65.599999999999994</v>
      </c>
      <c r="BS225" s="188">
        <f>VLOOKUP(A225,DEC2020_RESPONSERATE_COUNTY_TRA!$B$3:$CB$377,79, FALSE)</f>
        <v>65.599999999999994</v>
      </c>
      <c r="BT225" s="188">
        <f>VLOOKUP(A225,DEC2020_RESPONSERATE_COUNTY_TRA!$B$3:$CC$377,80, FALSE)</f>
        <v>65.599999999999994</v>
      </c>
      <c r="BU225" s="188">
        <f>VLOOKUP(A225,DEC2020_RESPONSERATE_COUNTY_TRA!$B$3:$CD$377,81, FALSE)</f>
        <v>65.7</v>
      </c>
      <c r="BV225" s="188">
        <f>VLOOKUP(A225,DEC2020_RESPONSERATE_COUNTY_TRA!$B$3:$CE$377,82, FALSE)</f>
        <v>65.8</v>
      </c>
      <c r="BW225" s="188">
        <f>VLOOKUP(A225,DEC2020_RESPONSERATE_COUNTY_TRA!$B$3:$CF$377,83, FALSE)</f>
        <v>65.900000000000006</v>
      </c>
      <c r="BX225" s="188">
        <f>VLOOKUP(A225,DEC2020_RESPONSERATE_COUNTY_TRA!$B$3:$CG$377,84, FALSE)</f>
        <v>65.900000000000006</v>
      </c>
      <c r="BY225" s="188">
        <f>VLOOKUP(A225,DEC2020_RESPONSERATE_COUNTY_TRA!$B$3:$CH$377,85, FALSE)</f>
        <v>65.900000000000006</v>
      </c>
      <c r="BZ225" s="188">
        <f>VLOOKUP(A225,DEC2020_RESPONSERATE_COUNTY_TRA!$B$3:$CI$377,85, FALSE)</f>
        <v>65.900000000000006</v>
      </c>
      <c r="CA225" s="188">
        <f>VLOOKUP(A225,DEC2020_RESPONSERATE_COUNTY_TRA!$B$3:$CJ$377,86, FALSE)</f>
        <v>65.900000000000006</v>
      </c>
      <c r="CB225" s="188">
        <f>VLOOKUP(A225,DEC2020_RESPONSERATE_COUNTY_TRA!$B$3:$CK$377,87, FALSE)</f>
        <v>65.900000000000006</v>
      </c>
      <c r="CC225" s="188">
        <f t="shared" si="9"/>
        <v>0</v>
      </c>
      <c r="CD225" s="41">
        <f t="shared" si="10"/>
        <v>5</v>
      </c>
    </row>
    <row r="226" spans="1:82" ht="28.8" x14ac:dyDescent="0.3">
      <c r="A226" s="16" t="s">
        <v>703</v>
      </c>
      <c r="B226" s="16">
        <v>30063000801</v>
      </c>
      <c r="C226" s="17" t="s">
        <v>1653</v>
      </c>
      <c r="D226" s="17" t="s">
        <v>1345</v>
      </c>
      <c r="E226" s="17"/>
      <c r="F226" s="95" t="s">
        <v>1101</v>
      </c>
      <c r="G226" s="103" t="s">
        <v>1101</v>
      </c>
      <c r="H226" s="208" t="s">
        <v>1101</v>
      </c>
      <c r="I226" s="103" t="s">
        <v>1101</v>
      </c>
      <c r="J226" s="18">
        <v>1</v>
      </c>
      <c r="K226" s="18">
        <v>99</v>
      </c>
      <c r="L226" s="19">
        <f>VLOOKUP(A226,DEC2020_RESPONSERATE_COUNTY_TRA!$B$3:$I$376, 8, FALSE)</f>
        <v>26.7</v>
      </c>
      <c r="M226" s="19">
        <f>VLOOKUP(A226,DEC2020_RESPONSERATE_COUNTY_TRA!$B$3:$J$376, 9, FALSE)</f>
        <v>28.6</v>
      </c>
      <c r="N226" s="19">
        <f>VLOOKUP(A226,DEC2020_RESPONSERATE_COUNTY_TRA!$B$3:$K$376, 10, FALSE)</f>
        <v>31.6</v>
      </c>
      <c r="O226" s="19">
        <f>VLOOKUP(A226,DEC2020_RESPONSERATE_COUNTY_TRA!$B$3:$L$376, 11, FALSE)</f>
        <v>35.9</v>
      </c>
      <c r="P226" s="19">
        <f>VLOOKUP(A226,DEC2020_RESPONSERATE_COUNTY_TRA!$B$3:$M$376, 12, FALSE)</f>
        <v>40.5</v>
      </c>
      <c r="Q226" s="19">
        <f>VLOOKUP(A226,DEC2020_RESPONSERATE_COUNTY_TRA!$B$3:$N$376, 13, FALSE)</f>
        <v>41.7</v>
      </c>
      <c r="R226" s="19">
        <f>VLOOKUP(A226,DEC2020_RESPONSERATE_COUNTY_TRA!$B$3:$O$376, 14, FALSE)</f>
        <v>43.5</v>
      </c>
      <c r="S226" s="19">
        <f>VLOOKUP(A226,DEC2020_RESPONSERATE_COUNTY_TRA!$B$3:$P$376, 15, FALSE)</f>
        <v>44.5</v>
      </c>
      <c r="T226" s="19">
        <f>VLOOKUP(A226,DEC2020_RESPONSERATE_COUNTY_TRA!$B$3:$Q$376, 16, FALSE)</f>
        <v>44.9</v>
      </c>
      <c r="U226" s="19">
        <f>VLOOKUP(A226,DEC2020_RESPONSERATE_COUNTY_TRA!$B$3:$R$376, 17, FALSE)</f>
        <v>46.4</v>
      </c>
      <c r="V226" s="19">
        <f>VLOOKUP(A226,DEC2020_RESPONSERATE_COUNTY_TRA!$B$3:$S$376, 18, FALSE)</f>
        <v>46.8</v>
      </c>
      <c r="W226" s="19">
        <f>VLOOKUP(A226,DEC2020_RESPONSERATE_COUNTY_TRA!$B$3:$T$376, 19, FALSE)</f>
        <v>47.5</v>
      </c>
      <c r="X226" s="19">
        <f>VLOOKUP(A226,DEC2020_RESPONSERATE_COUNTY_TRA!$B$3:$U$376, 20, FALSE)</f>
        <v>47.9</v>
      </c>
      <c r="Y226" s="19">
        <f>VLOOKUP(A226,DEC2020_RESPONSERATE_COUNTY_TRA!$B$3:$V$376, 21, FALSE)</f>
        <v>48.3</v>
      </c>
      <c r="Z226" s="19">
        <f>VLOOKUP(A226,DEC2020_RESPONSERATE_COUNTY_TRA!$B$3:$W$376, 22, FALSE)</f>
        <v>48.9</v>
      </c>
      <c r="AA226" s="19">
        <f>VLOOKUP(A226,DEC2020_RESPONSERATE_COUNTY_TRA!$B$3:$X$376, 23, FALSE)</f>
        <v>49</v>
      </c>
      <c r="AB226" s="19">
        <f>VLOOKUP(A226,DEC2020_RESPONSERATE_COUNTY_TRA!$B$3:$Y$376, 24, FALSE)</f>
        <v>49.2</v>
      </c>
      <c r="AC226" s="19">
        <f>VLOOKUP(A226,DEC2020_RESPONSERATE_COUNTY_TRA!$B$3:$Z$376, 25, FALSE)</f>
        <v>50.9</v>
      </c>
      <c r="AD226" s="19">
        <f>VLOOKUP(A226,DEC2020_RESPONSERATE_COUNTY_TRA!$B$3:$AC$376, 26, FALSE)</f>
        <v>51</v>
      </c>
      <c r="AE226" s="19">
        <f>VLOOKUP(A226,DEC2020_RESPONSERATE_COUNTY_TRA!$B$3:$AD$376, 27, FALSE)</f>
        <v>51.5</v>
      </c>
      <c r="AF226" s="19">
        <f>VLOOKUP(A226,DEC2020_RESPONSERATE_COUNTY_TRA!$B$3:$AE$376, 28, FALSE)</f>
        <v>52.4</v>
      </c>
      <c r="AG226" s="19">
        <f>VLOOKUP(A226,DEC2020_RESPONSERATE_COUNTY_TRA!$B$3:$AF$376, 29, FALSE)</f>
        <v>56.5</v>
      </c>
      <c r="AH226" s="19">
        <f>VLOOKUP(A226,DEC2020_RESPONSERATE_COUNTY_TRA!$B$3:$AG$376, 30, FALSE)</f>
        <v>57</v>
      </c>
      <c r="AI226" s="19">
        <f>VLOOKUP(A226,DEC2020_RESPONSERATE_COUNTY_TRA!$B$3:$AF$376, 31, FALSE)</f>
        <v>57.3</v>
      </c>
      <c r="AJ226" s="19">
        <f>VLOOKUP(A226,DEC2020_RESPONSERATE_COUNTY_TRA!$B$3:$AG$376, 32, FALSE)</f>
        <v>57.7</v>
      </c>
      <c r="AK226" s="19">
        <f>VLOOKUP(A226,DEC2020_RESPONSERATE_COUNTY_TRA!$B$3:$CP$376, 33, FALSE)</f>
        <v>58.5</v>
      </c>
      <c r="AL226" s="19">
        <f>VLOOKUP(A226,DEC2020_RESPONSERATE_COUNTY_TRA!$B$3:$AR$376,43, FALSE)</f>
        <v>62.4</v>
      </c>
      <c r="AM226" s="19">
        <f>VLOOKUP(A226,DEC2020_RESPONSERATE_COUNTY_TRA!$B$3:$AS$376,44, FALSE)</f>
        <v>62.5</v>
      </c>
      <c r="AN226" s="19">
        <f>VLOOKUP(A226,DEC2020_RESPONSERATE_COUNTY_TRA!$B$3:$AW$376,48, FALSE)</f>
        <v>63.2</v>
      </c>
      <c r="AO226" s="19">
        <f>VLOOKUP(A226,DEC2020_RESPONSERATE_COUNTY_TRA!$B$3:$AX$376,49, FALSE)</f>
        <v>63.5</v>
      </c>
      <c r="AP226" s="19">
        <f>VLOOKUP(A226,DEC2020_RESPONSERATE_COUNTY_TRA!$B$3:$AY$376,49, FALSE)</f>
        <v>63.5</v>
      </c>
      <c r="AQ226" s="19">
        <f>VLOOKUP(A226,DEC2020_RESPONSERATE_COUNTY_TRA!$B$3:$AZ$376,50, FALSE)</f>
        <v>63.7</v>
      </c>
      <c r="AR226" s="19">
        <f>VLOOKUP(A226,DEC2020_RESPONSERATE_COUNTY_TRA!$B$3:$BA$376,51, FALSE)</f>
        <v>63.7</v>
      </c>
      <c r="AS226" s="19">
        <f>VLOOKUP(A226,DEC2020_RESPONSERATE_COUNTY_TRA!$B$3:$BB$376,53, FALSE)</f>
        <v>63.9</v>
      </c>
      <c r="AT226" s="19">
        <f>VLOOKUP(A226,DEC2020_RESPONSERATE_COUNTY_TRA!$B$3:$BC$376,54, FALSE)</f>
        <v>64</v>
      </c>
      <c r="AU226" s="19">
        <f>VLOOKUP(A226,DEC2020_RESPONSERATE_COUNTY_TRA!$B$3:$BD$376,55, FALSE)</f>
        <v>64</v>
      </c>
      <c r="AV226" s="19">
        <f>VLOOKUP(A226,DEC2020_RESPONSERATE_COUNTY_TRA!$B$3:$BE$376,56, FALSE)</f>
        <v>64.099999999999994</v>
      </c>
      <c r="AW226" s="19">
        <f>VLOOKUP(A226,DEC2020_RESPONSERATE_COUNTY_TRA!$B$3:$BF$376,57, FALSE)</f>
        <v>64.099999999999994</v>
      </c>
      <c r="AX226" s="19">
        <f>VLOOKUP(A226,DEC2020_RESPONSERATE_COUNTY_TRA!$B$3:$BG$376,58, FALSE)</f>
        <v>64.8</v>
      </c>
      <c r="AY226" s="19">
        <f>VLOOKUP(A226,DEC2020_RESPONSERATE_COUNTY_TRA!$B$3:$BH$376,59, FALSE)</f>
        <v>64.900000000000006</v>
      </c>
      <c r="AZ226" s="19">
        <f>VLOOKUP(A226,DEC2020_RESPONSERATE_COUNTY_TRA!$B$3:$BI$376,60, FALSE)</f>
        <v>64.900000000000006</v>
      </c>
      <c r="BA226" s="19">
        <f>VLOOKUP(A226,DEC2020_RESPONSERATE_COUNTY_TRA!$B$3:$BJ$376,61, FALSE)</f>
        <v>64.900000000000006</v>
      </c>
      <c r="BB226" s="19">
        <f>VLOOKUP(A226,DEC2020_RESPONSERATE_COUNTY_TRA!$B$3:$BK$376,62, FALSE)</f>
        <v>64.900000000000006</v>
      </c>
      <c r="BC226" s="19">
        <f>VLOOKUP(A226,DEC2020_RESPONSERATE_COUNTY_TRA!$B$3:$BL$376,63, FALSE)</f>
        <v>65</v>
      </c>
      <c r="BD226" s="19">
        <f>VLOOKUP(A226,DEC2020_RESPONSERATE_COUNTY_TRA!$B$3:$BM$376,64, FALSE)</f>
        <v>65</v>
      </c>
      <c r="BE226" s="19">
        <f>VLOOKUP(A226,DEC2020_RESPONSERATE_COUNTY_TRA!$B$3:$BN$376,65, FALSE)</f>
        <v>65</v>
      </c>
      <c r="BF226" s="19">
        <f>VLOOKUP(A226,DEC2020_RESPONSERATE_COUNTY_TRA!$B$3:$BO$376,66, FALSE)</f>
        <v>65</v>
      </c>
      <c r="BG226" s="19">
        <f>VLOOKUP(A226,DEC2020_RESPONSERATE_COUNTY_TRA!$B$3:$BP$376,67, FALSE)</f>
        <v>65.099999999999994</v>
      </c>
      <c r="BH226" s="19">
        <f>VLOOKUP(A226,DEC2020_RESPONSERATE_COUNTY_TRA!$B$3:$BQ$376,68, FALSE)</f>
        <v>65.099999999999994</v>
      </c>
      <c r="BI226" s="19">
        <f>VLOOKUP(A226,DEC2020_RESPONSERATE_COUNTY_TRA!$B$3:$BR$376,69, FALSE)</f>
        <v>65.099999999999994</v>
      </c>
      <c r="BJ226" s="19">
        <f>VLOOKUP(A226,DEC2020_RESPONSERATE_COUNTY_TRA!$B$3:$BS$376,70, FALSE)</f>
        <v>65.2</v>
      </c>
      <c r="BK226" s="19">
        <f>VLOOKUP(A226,DEC2020_RESPONSERATE_COUNTY_TRA!$B$3:$BT$376,71, FALSE)</f>
        <v>65.2</v>
      </c>
      <c r="BL226" s="19">
        <f>VLOOKUP(A226,DEC2020_RESPONSERATE_COUNTY_TRA!$B$3:$BU$377,72, FALSE)</f>
        <v>65.3</v>
      </c>
      <c r="BM226" s="19">
        <f>VLOOKUP(A226,DEC2020_RESPONSERATE_COUNTY_TRA!$B$3:$BV$377,73, FALSE)</f>
        <v>65.3</v>
      </c>
      <c r="BN226" s="19">
        <f>VLOOKUP(A226,DEC2020_RESPONSERATE_COUNTY_TRA!$B$3:$BW$377,74, FALSE)</f>
        <v>65.400000000000006</v>
      </c>
      <c r="BO226" s="19">
        <f>VLOOKUP(A226,DEC2020_RESPONSERATE_COUNTY_TRA!$B$3:$BX$377,75, FALSE)</f>
        <v>65.5</v>
      </c>
      <c r="BP226" s="19">
        <f>VLOOKUP(A226,DEC2020_RESPONSERATE_COUNTY_TRA!$B$3:$BY$377,76, FALSE)</f>
        <v>65.5</v>
      </c>
      <c r="BQ226" s="19">
        <f>VLOOKUP(A226,DEC2020_RESPONSERATE_COUNTY_TRA!$B$3:$BZ$377,77, FALSE)</f>
        <v>65.5</v>
      </c>
      <c r="BR226" s="19">
        <f>VLOOKUP(A226,DEC2020_RESPONSERATE_COUNTY_TRA!$B$3:$CA$377,78, FALSE)</f>
        <v>65.5</v>
      </c>
      <c r="BS226" s="19">
        <f>VLOOKUP(A226,DEC2020_RESPONSERATE_COUNTY_TRA!$B$3:$CB$377,79, FALSE)</f>
        <v>65.5</v>
      </c>
      <c r="BT226" s="19">
        <f>VLOOKUP(A226,DEC2020_RESPONSERATE_COUNTY_TRA!$B$3:$CC$377,80, FALSE)</f>
        <v>65.599999999999994</v>
      </c>
      <c r="BU226" s="19">
        <f>VLOOKUP(A226,DEC2020_RESPONSERATE_COUNTY_TRA!$B$3:$CD$377,81, FALSE)</f>
        <v>65.599999999999994</v>
      </c>
      <c r="BV226" s="19">
        <f>VLOOKUP(A226,DEC2020_RESPONSERATE_COUNTY_TRA!$B$3:$CE$377,82, FALSE)</f>
        <v>65.599999999999994</v>
      </c>
      <c r="BW226" s="19">
        <f>VLOOKUP(A226,DEC2020_RESPONSERATE_COUNTY_TRA!$B$3:$CF$377,83, FALSE)</f>
        <v>65.7</v>
      </c>
      <c r="BX226" s="19">
        <f>VLOOKUP(A226,DEC2020_RESPONSERATE_COUNTY_TRA!$B$3:$CG$377,84, FALSE)</f>
        <v>65.7</v>
      </c>
      <c r="BY226" s="19">
        <f>VLOOKUP(A226,DEC2020_RESPONSERATE_COUNTY_TRA!$B$3:$CH$377,85, FALSE)</f>
        <v>65.7</v>
      </c>
      <c r="BZ226" s="19">
        <f>VLOOKUP(A226,DEC2020_RESPONSERATE_COUNTY_TRA!$B$3:$CI$377,85, FALSE)</f>
        <v>65.7</v>
      </c>
      <c r="CA226" s="19">
        <f>VLOOKUP(A226,DEC2020_RESPONSERATE_COUNTY_TRA!$B$3:$CJ$377,86, FALSE)</f>
        <v>66</v>
      </c>
      <c r="CB226" s="19">
        <f>VLOOKUP(A226,DEC2020_RESPONSERATE_COUNTY_TRA!$B$3:$CK$377,87, FALSE)</f>
        <v>66.099999999999994</v>
      </c>
      <c r="CC226" s="19">
        <f t="shared" si="9"/>
        <v>0</v>
      </c>
      <c r="CD226" s="41">
        <f t="shared" si="10"/>
        <v>5</v>
      </c>
    </row>
    <row r="227" spans="1:82" ht="43.2" x14ac:dyDescent="0.3">
      <c r="A227" s="5" t="s">
        <v>347</v>
      </c>
      <c r="B227" s="5">
        <v>30063000802</v>
      </c>
      <c r="C227" s="181" t="s">
        <v>1654</v>
      </c>
      <c r="D227" s="190">
        <v>59801</v>
      </c>
      <c r="F227" s="94" t="s">
        <v>1101</v>
      </c>
      <c r="G227" s="102" t="s">
        <v>1101</v>
      </c>
      <c r="H227" s="209" t="s">
        <v>1101</v>
      </c>
      <c r="I227" s="102" t="s">
        <v>1101</v>
      </c>
      <c r="J227" s="11">
        <v>1</v>
      </c>
      <c r="K227" s="11">
        <v>99</v>
      </c>
      <c r="L227">
        <f>VLOOKUP(A227,DEC2020_RESPONSERATE_COUNTY_TRA!$B$3:$I$376, 8, FALSE)</f>
        <v>33.6</v>
      </c>
      <c r="M227">
        <f>VLOOKUP(A227,DEC2020_RESPONSERATE_COUNTY_TRA!$B$3:$J$376, 9, FALSE)</f>
        <v>34.799999999999997</v>
      </c>
      <c r="N227">
        <f>VLOOKUP(A227,DEC2020_RESPONSERATE_COUNTY_TRA!$B$3:$K$376, 10, FALSE)</f>
        <v>38.1</v>
      </c>
      <c r="O227">
        <f>VLOOKUP(A227,DEC2020_RESPONSERATE_COUNTY_TRA!$B$3:$L$376, 11, FALSE)</f>
        <v>42.7</v>
      </c>
      <c r="P227">
        <f>VLOOKUP(A227,DEC2020_RESPONSERATE_COUNTY_TRA!$B$3:$M$376, 12, FALSE)</f>
        <v>47</v>
      </c>
      <c r="Q227" s="61">
        <f>VLOOKUP(A227,DEC2020_RESPONSERATE_COUNTY_TRA!$B$3:$N$376, 13, FALSE)</f>
        <v>47.8</v>
      </c>
      <c r="R227">
        <f>VLOOKUP(A227,DEC2020_RESPONSERATE_COUNTY_TRA!$B$3:$O$376, 14, FALSE)</f>
        <v>48.6</v>
      </c>
      <c r="S227">
        <f>VLOOKUP(A227,DEC2020_RESPONSERATE_COUNTY_TRA!$B$3:$P$376, 15, FALSE)</f>
        <v>49.3</v>
      </c>
      <c r="T227">
        <f>VLOOKUP(A227,DEC2020_RESPONSERATE_COUNTY_TRA!$B$3:$Q$376, 16, FALSE)</f>
        <v>49.7</v>
      </c>
      <c r="U227" s="61">
        <f>VLOOKUP(A227,DEC2020_RESPONSERATE_COUNTY_TRA!$B$3:$R$376, 17, FALSE)</f>
        <v>51</v>
      </c>
      <c r="V227" s="61">
        <f>VLOOKUP(A227,DEC2020_RESPONSERATE_COUNTY_TRA!$B$3:$S$376, 18, FALSE)</f>
        <v>51.4</v>
      </c>
      <c r="W227" s="61">
        <f>VLOOKUP(A227,DEC2020_RESPONSERATE_COUNTY_TRA!$B$3:$T$376, 19, FALSE)</f>
        <v>52</v>
      </c>
      <c r="X227" s="61">
        <f>VLOOKUP(A227,DEC2020_RESPONSERATE_COUNTY_TRA!$B$3:$U$376, 20, FALSE)</f>
        <v>52.5</v>
      </c>
      <c r="Y227" s="61">
        <f>VLOOKUP(A227,DEC2020_RESPONSERATE_COUNTY_TRA!$B$3:$V$376, 21, FALSE)</f>
        <v>52.9</v>
      </c>
      <c r="Z227" s="61">
        <f>VLOOKUP(A227,DEC2020_RESPONSERATE_COUNTY_TRA!$B$3:$W$376, 22, FALSE)</f>
        <v>53.6</v>
      </c>
      <c r="AA227" s="61">
        <f>VLOOKUP(A227,DEC2020_RESPONSERATE_COUNTY_TRA!$B$3:$X$376, 23, FALSE)</f>
        <v>53.9</v>
      </c>
      <c r="AB227" s="61">
        <f>VLOOKUP(A227,DEC2020_RESPONSERATE_COUNTY_TRA!$B$3:$Y$376, 24, FALSE)</f>
        <v>54.3</v>
      </c>
      <c r="AC227" s="61">
        <f>VLOOKUP(A227,DEC2020_RESPONSERATE_COUNTY_TRA!$B$3:$Z$376, 25, FALSE)</f>
        <v>60.8</v>
      </c>
      <c r="AD227" s="61">
        <f>VLOOKUP(A227,DEC2020_RESPONSERATE_COUNTY_TRA!$B$3:$AC$376, 26, FALSE)</f>
        <v>60.9</v>
      </c>
      <c r="AE227" s="188">
        <f>VLOOKUP(A227,DEC2020_RESPONSERATE_COUNTY_TRA!$B$3:$AD$376, 27, FALSE)</f>
        <v>61.1</v>
      </c>
      <c r="AF227" s="188">
        <f>VLOOKUP(A227,DEC2020_RESPONSERATE_COUNTY_TRA!$B$3:$AE$376, 28, FALSE)</f>
        <v>61.7</v>
      </c>
      <c r="AG227" s="188">
        <f>VLOOKUP(A227,DEC2020_RESPONSERATE_COUNTY_TRA!$B$3:$AF$376, 29, FALSE)</f>
        <v>64.099999999999994</v>
      </c>
      <c r="AH227" s="188">
        <f>VLOOKUP(A227,DEC2020_RESPONSERATE_COUNTY_TRA!$B$3:$AG$376, 30, FALSE)</f>
        <v>64.2</v>
      </c>
      <c r="AI227" s="188">
        <f>VLOOKUP(A227,DEC2020_RESPONSERATE_COUNTY_TRA!$B$3:$AF$376, 31, FALSE)</f>
        <v>64.599999999999994</v>
      </c>
      <c r="AJ227" s="188">
        <f>VLOOKUP(A227,DEC2020_RESPONSERATE_COUNTY_TRA!$B$3:$AG$376, 32, FALSE)</f>
        <v>65.3</v>
      </c>
      <c r="AK227" s="188">
        <f>VLOOKUP(A227,DEC2020_RESPONSERATE_COUNTY_TRA!$B$3:$CP$376, 33, FALSE)</f>
        <v>65.599999999999994</v>
      </c>
      <c r="AL227" s="188">
        <f>VLOOKUP(A227,DEC2020_RESPONSERATE_COUNTY_TRA!$B$3:$AR$376,43, FALSE)</f>
        <v>68.099999999999994</v>
      </c>
      <c r="AM227" s="188">
        <f>VLOOKUP(A227,DEC2020_RESPONSERATE_COUNTY_TRA!$B$3:$AS$376,44, FALSE)</f>
        <v>68.099999999999994</v>
      </c>
      <c r="AN227" s="188">
        <f>VLOOKUP(A227,DEC2020_RESPONSERATE_COUNTY_TRA!$B$3:$AW$376,48, FALSE)</f>
        <v>68.400000000000006</v>
      </c>
      <c r="AO227" s="188">
        <f>VLOOKUP(A227,DEC2020_RESPONSERATE_COUNTY_TRA!$B$3:$AX$376,49, FALSE)</f>
        <v>68.400000000000006</v>
      </c>
      <c r="AP227" s="188">
        <f>VLOOKUP(A227,DEC2020_RESPONSERATE_COUNTY_TRA!$B$3:$AY$376,49, FALSE)</f>
        <v>68.400000000000006</v>
      </c>
      <c r="AQ227" s="188">
        <f>VLOOKUP(A227,DEC2020_RESPONSERATE_COUNTY_TRA!$B$3:$AZ$376,50, FALSE)</f>
        <v>68.5</v>
      </c>
      <c r="AR227" s="188">
        <f>VLOOKUP(A227,DEC2020_RESPONSERATE_COUNTY_TRA!$B$3:$BA$376,51, FALSE)</f>
        <v>68.599999999999994</v>
      </c>
      <c r="AS227" s="188">
        <f>VLOOKUP(A227,DEC2020_RESPONSERATE_COUNTY_TRA!$B$3:$BB$376,53, FALSE)</f>
        <v>68.8</v>
      </c>
      <c r="AT227" s="188">
        <f>VLOOKUP(A227,DEC2020_RESPONSERATE_COUNTY_TRA!$B$3:$BC$376,54, FALSE)</f>
        <v>68.8</v>
      </c>
      <c r="AU227" s="188">
        <f>VLOOKUP(A227,DEC2020_RESPONSERATE_COUNTY_TRA!$B$3:$BD$376,55, FALSE)</f>
        <v>68.8</v>
      </c>
      <c r="AV227" s="188">
        <f>VLOOKUP(A227,DEC2020_RESPONSERATE_COUNTY_TRA!$B$3:$BE$376,56, FALSE)</f>
        <v>68.8</v>
      </c>
      <c r="AW227" s="188">
        <f>VLOOKUP(A227,DEC2020_RESPONSERATE_COUNTY_TRA!$B$3:$BF$376,57, FALSE)</f>
        <v>68.8</v>
      </c>
      <c r="AX227" s="188">
        <f>VLOOKUP(A227,DEC2020_RESPONSERATE_COUNTY_TRA!$B$3:$BG$376,58, FALSE)</f>
        <v>68.900000000000006</v>
      </c>
      <c r="AY227" s="188">
        <f>VLOOKUP(A227,DEC2020_RESPONSERATE_COUNTY_TRA!$B$3:$BH$376,59, FALSE)</f>
        <v>69</v>
      </c>
      <c r="AZ227" s="188">
        <f>VLOOKUP(A227,DEC2020_RESPONSERATE_COUNTY_TRA!$B$3:$BI$376,60, FALSE)</f>
        <v>69</v>
      </c>
      <c r="BA227" s="188">
        <f>VLOOKUP(A227,DEC2020_RESPONSERATE_COUNTY_TRA!$B$3:$BJ$376,61, FALSE)</f>
        <v>69</v>
      </c>
      <c r="BB227" s="188">
        <f>VLOOKUP(A227,DEC2020_RESPONSERATE_COUNTY_TRA!$B$3:$BK$376,62, FALSE)</f>
        <v>69.099999999999994</v>
      </c>
      <c r="BC227" s="188">
        <f>VLOOKUP(A227,DEC2020_RESPONSERATE_COUNTY_TRA!$B$3:$BL$376,63, FALSE)</f>
        <v>69.099999999999994</v>
      </c>
      <c r="BD227" s="188">
        <f>VLOOKUP(A227,DEC2020_RESPONSERATE_COUNTY_TRA!$B$3:$BM$376,64, FALSE)</f>
        <v>69.099999999999994</v>
      </c>
      <c r="BE227" s="188">
        <f>VLOOKUP(A227,DEC2020_RESPONSERATE_COUNTY_TRA!$B$3:$BN$376,65, FALSE)</f>
        <v>69.099999999999994</v>
      </c>
      <c r="BF227" s="188">
        <f>VLOOKUP(A227,DEC2020_RESPONSERATE_COUNTY_TRA!$B$3:$BO$376,66, FALSE)</f>
        <v>69.099999999999994</v>
      </c>
      <c r="BG227" s="188">
        <f>VLOOKUP(A227,DEC2020_RESPONSERATE_COUNTY_TRA!$B$3:$BP$376,67, FALSE)</f>
        <v>69.3</v>
      </c>
      <c r="BH227" s="188">
        <f>VLOOKUP(A227,DEC2020_RESPONSERATE_COUNTY_TRA!$B$3:$BQ$376,68, FALSE)</f>
        <v>69.400000000000006</v>
      </c>
      <c r="BI227" s="188">
        <f>VLOOKUP(A227,DEC2020_RESPONSERATE_COUNTY_TRA!$B$3:$BR$376,69, FALSE)</f>
        <v>69.400000000000006</v>
      </c>
      <c r="BJ227" s="188">
        <f>VLOOKUP(A227,DEC2020_RESPONSERATE_COUNTY_TRA!$B$3:$BS$376,70, FALSE)</f>
        <v>69.400000000000006</v>
      </c>
      <c r="BK227" s="188">
        <f>VLOOKUP(A227,DEC2020_RESPONSERATE_COUNTY_TRA!$B$3:$BT$376,71, FALSE)</f>
        <v>69.5</v>
      </c>
      <c r="BL227" s="188">
        <f>VLOOKUP(A227,DEC2020_RESPONSERATE_COUNTY_TRA!$B$3:$BU$377,72, FALSE)</f>
        <v>69.5</v>
      </c>
      <c r="BM227" s="188">
        <f>VLOOKUP(A227,DEC2020_RESPONSERATE_COUNTY_TRA!$B$3:$BV$377,73, FALSE)</f>
        <v>69.5</v>
      </c>
      <c r="BN227" s="188">
        <f>VLOOKUP(A227,DEC2020_RESPONSERATE_COUNTY_TRA!$B$3:$BW$377,74, FALSE)</f>
        <v>69.5</v>
      </c>
      <c r="BO227" s="188">
        <f>VLOOKUP(A227,DEC2020_RESPONSERATE_COUNTY_TRA!$B$3:$BX$377,75, FALSE)</f>
        <v>69.599999999999994</v>
      </c>
      <c r="BP227" s="188">
        <f>VLOOKUP(A227,DEC2020_RESPONSERATE_COUNTY_TRA!$B$3:$BY$377,76, FALSE)</f>
        <v>69.599999999999994</v>
      </c>
      <c r="BQ227" s="188">
        <f>VLOOKUP(A227,DEC2020_RESPONSERATE_COUNTY_TRA!$B$3:$BZ$377,77, FALSE)</f>
        <v>69.7</v>
      </c>
      <c r="BR227" s="188">
        <f>VLOOKUP(A227,DEC2020_RESPONSERATE_COUNTY_TRA!$B$3:$CA$377,78, FALSE)</f>
        <v>69.7</v>
      </c>
      <c r="BS227" s="188">
        <f>VLOOKUP(A227,DEC2020_RESPONSERATE_COUNTY_TRA!$B$3:$CB$377,79, FALSE)</f>
        <v>69.7</v>
      </c>
      <c r="BT227" s="188">
        <f>VLOOKUP(A227,DEC2020_RESPONSERATE_COUNTY_TRA!$B$3:$CC$377,80, FALSE)</f>
        <v>69.8</v>
      </c>
      <c r="BU227" s="188">
        <f>VLOOKUP(A227,DEC2020_RESPONSERATE_COUNTY_TRA!$B$3:$CD$377,81, FALSE)</f>
        <v>69.8</v>
      </c>
      <c r="BV227" s="188">
        <f>VLOOKUP(A227,DEC2020_RESPONSERATE_COUNTY_TRA!$B$3:$CE$377,82, FALSE)</f>
        <v>69.900000000000006</v>
      </c>
      <c r="BW227" s="188">
        <f>VLOOKUP(A227,DEC2020_RESPONSERATE_COUNTY_TRA!$B$3:$CF$377,83, FALSE)</f>
        <v>69.900000000000006</v>
      </c>
      <c r="BX227" s="188">
        <f>VLOOKUP(A227,DEC2020_RESPONSERATE_COUNTY_TRA!$B$3:$CG$377,84, FALSE)</f>
        <v>69.900000000000006</v>
      </c>
      <c r="BY227" s="188">
        <f>VLOOKUP(A227,DEC2020_RESPONSERATE_COUNTY_TRA!$B$3:$CH$377,85, FALSE)</f>
        <v>70</v>
      </c>
      <c r="BZ227" s="188">
        <f>VLOOKUP(A227,DEC2020_RESPONSERATE_COUNTY_TRA!$B$3:$CI$377,85, FALSE)</f>
        <v>70</v>
      </c>
      <c r="CA227" s="188">
        <f>VLOOKUP(A227,DEC2020_RESPONSERATE_COUNTY_TRA!$B$3:$CJ$377,86, FALSE)</f>
        <v>70.099999999999994</v>
      </c>
      <c r="CB227" s="188">
        <f>VLOOKUP(A227,DEC2020_RESPONSERATE_COUNTY_TRA!$B$3:$CK$377,87, FALSE)</f>
        <v>70.099999999999994</v>
      </c>
      <c r="CC227" s="188">
        <f t="shared" si="9"/>
        <v>0.10000000000000853</v>
      </c>
      <c r="CD227" s="41">
        <f t="shared" si="10"/>
        <v>6</v>
      </c>
    </row>
    <row r="228" spans="1:82" ht="28.8" x14ac:dyDescent="0.3">
      <c r="A228" s="16" t="s">
        <v>705</v>
      </c>
      <c r="B228" s="16">
        <v>30063000901</v>
      </c>
      <c r="C228" s="17" t="s">
        <v>1572</v>
      </c>
      <c r="D228" s="17">
        <v>59804</v>
      </c>
      <c r="E228" s="17"/>
      <c r="F228" s="95">
        <v>2601</v>
      </c>
      <c r="G228" s="103">
        <v>1.9144602851323828E-2</v>
      </c>
      <c r="H228" s="205">
        <v>5.696104299239485E-2</v>
      </c>
      <c r="I228" s="193">
        <v>41.4</v>
      </c>
      <c r="J228" s="18">
        <v>0</v>
      </c>
      <c r="K228" s="18">
        <f t="shared" si="11"/>
        <v>100</v>
      </c>
      <c r="L228" s="19">
        <f>VLOOKUP(A228,DEC2020_RESPONSERATE_COUNTY_TRA!$B$3:$I$376, 8, FALSE)</f>
        <v>42.3</v>
      </c>
      <c r="M228" s="19">
        <f>VLOOKUP(A228,DEC2020_RESPONSERATE_COUNTY_TRA!$B$3:$J$376, 9, FALSE)</f>
        <v>44.4</v>
      </c>
      <c r="N228" s="19">
        <f>VLOOKUP(A228,DEC2020_RESPONSERATE_COUNTY_TRA!$B$3:$K$376, 10, FALSE)</f>
        <v>47</v>
      </c>
      <c r="O228" s="19">
        <f>VLOOKUP(A228,DEC2020_RESPONSERATE_COUNTY_TRA!$B$3:$L$376, 11, FALSE)</f>
        <v>50.3</v>
      </c>
      <c r="P228" s="19">
        <f>VLOOKUP(A228,DEC2020_RESPONSERATE_COUNTY_TRA!$B$3:$M$376, 12, FALSE)</f>
        <v>55.9</v>
      </c>
      <c r="Q228" s="19">
        <f>VLOOKUP(A228,DEC2020_RESPONSERATE_COUNTY_TRA!$B$3:$N$376, 13, FALSE)</f>
        <v>56.8</v>
      </c>
      <c r="R228" s="19">
        <f>VLOOKUP(A228,DEC2020_RESPONSERATE_COUNTY_TRA!$B$3:$O$376, 14, FALSE)</f>
        <v>57.7</v>
      </c>
      <c r="S228" s="19">
        <f>VLOOKUP(A228,DEC2020_RESPONSERATE_COUNTY_TRA!$B$3:$P$376, 15, FALSE)</f>
        <v>58.5</v>
      </c>
      <c r="T228" s="19">
        <f>VLOOKUP(A228,DEC2020_RESPONSERATE_COUNTY_TRA!$B$3:$Q$376, 16, FALSE)</f>
        <v>58.9</v>
      </c>
      <c r="U228" s="19">
        <f>VLOOKUP(A228,DEC2020_RESPONSERATE_COUNTY_TRA!$B$3:$R$376, 17, FALSE)</f>
        <v>60.3</v>
      </c>
      <c r="V228" s="19">
        <f>VLOOKUP(A228,DEC2020_RESPONSERATE_COUNTY_TRA!$B$3:$S$376, 18, FALSE)</f>
        <v>60.5</v>
      </c>
      <c r="W228" s="19">
        <f>VLOOKUP(A228,DEC2020_RESPONSERATE_COUNTY_TRA!$B$3:$T$376, 19, FALSE)</f>
        <v>60.8</v>
      </c>
      <c r="X228" s="19">
        <f>VLOOKUP(A228,DEC2020_RESPONSERATE_COUNTY_TRA!$B$3:$U$376, 20, FALSE)</f>
        <v>61.1</v>
      </c>
      <c r="Y228" s="19">
        <f>VLOOKUP(A228,DEC2020_RESPONSERATE_COUNTY_TRA!$B$3:$V$376, 21, FALSE)</f>
        <v>61.4</v>
      </c>
      <c r="Z228" s="19">
        <f>VLOOKUP(A228,DEC2020_RESPONSERATE_COUNTY_TRA!$B$3:$W$376, 22, FALSE)</f>
        <v>62.3</v>
      </c>
      <c r="AA228" s="19">
        <f>VLOOKUP(A228,DEC2020_RESPONSERATE_COUNTY_TRA!$B$3:$X$376, 23, FALSE)</f>
        <v>62.5</v>
      </c>
      <c r="AB228" s="19">
        <f>VLOOKUP(A228,DEC2020_RESPONSERATE_COUNTY_TRA!$B$3:$Y$376, 24, FALSE)</f>
        <v>62.9</v>
      </c>
      <c r="AC228" s="19">
        <f>VLOOKUP(A228,DEC2020_RESPONSERATE_COUNTY_TRA!$B$3:$Z$376, 25, FALSE)</f>
        <v>67.400000000000006</v>
      </c>
      <c r="AD228" s="19">
        <f>VLOOKUP(A228,DEC2020_RESPONSERATE_COUNTY_TRA!$B$3:$AC$376, 26, FALSE)</f>
        <v>67.7</v>
      </c>
      <c r="AE228" s="19">
        <f>VLOOKUP(A228,DEC2020_RESPONSERATE_COUNTY_TRA!$B$3:$AD$376, 27, FALSE)</f>
        <v>67.8</v>
      </c>
      <c r="AF228" s="19">
        <f>VLOOKUP(A228,DEC2020_RESPONSERATE_COUNTY_TRA!$B$3:$AE$376, 28, FALSE)</f>
        <v>69.5</v>
      </c>
      <c r="AG228" s="19">
        <f>VLOOKUP(A228,DEC2020_RESPONSERATE_COUNTY_TRA!$B$3:$AF$376, 29, FALSE)</f>
        <v>70.900000000000006</v>
      </c>
      <c r="AH228" s="19">
        <f>VLOOKUP(A228,DEC2020_RESPONSERATE_COUNTY_TRA!$B$3:$AG$376, 30, FALSE)</f>
        <v>71.099999999999994</v>
      </c>
      <c r="AI228" s="19">
        <f>VLOOKUP(A228,DEC2020_RESPONSERATE_COUNTY_TRA!$B$3:$AF$376, 31, FALSE)</f>
        <v>71.5</v>
      </c>
      <c r="AJ228" s="19">
        <f>VLOOKUP(A228,DEC2020_RESPONSERATE_COUNTY_TRA!$B$3:$AG$376, 32, FALSE)</f>
        <v>72.099999999999994</v>
      </c>
      <c r="AK228" s="19">
        <f>VLOOKUP(A228,DEC2020_RESPONSERATE_COUNTY_TRA!$B$3:$CP$376, 33, FALSE)</f>
        <v>72.5</v>
      </c>
      <c r="AL228" s="19">
        <f>VLOOKUP(A228,DEC2020_RESPONSERATE_COUNTY_TRA!$B$3:$AR$376,43, FALSE)</f>
        <v>74.400000000000006</v>
      </c>
      <c r="AM228" s="19">
        <f>VLOOKUP(A228,DEC2020_RESPONSERATE_COUNTY_TRA!$B$3:$AS$376,44, FALSE)</f>
        <v>74.400000000000006</v>
      </c>
      <c r="AN228" s="19">
        <f>VLOOKUP(A228,DEC2020_RESPONSERATE_COUNTY_TRA!$B$3:$AW$376,48, FALSE)</f>
        <v>74.8</v>
      </c>
      <c r="AO228" s="19">
        <f>VLOOKUP(A228,DEC2020_RESPONSERATE_COUNTY_TRA!$B$3:$AX$376,49, FALSE)</f>
        <v>74.900000000000006</v>
      </c>
      <c r="AP228" s="19">
        <f>VLOOKUP(A228,DEC2020_RESPONSERATE_COUNTY_TRA!$B$3:$AY$376,49, FALSE)</f>
        <v>74.900000000000006</v>
      </c>
      <c r="AQ228" s="19">
        <f>VLOOKUP(A228,DEC2020_RESPONSERATE_COUNTY_TRA!$B$3:$AZ$376,50, FALSE)</f>
        <v>75</v>
      </c>
      <c r="AR228" s="19">
        <f>VLOOKUP(A228,DEC2020_RESPONSERATE_COUNTY_TRA!$B$3:$BA$376,51, FALSE)</f>
        <v>75.099999999999994</v>
      </c>
      <c r="AS228" s="19">
        <f>VLOOKUP(A228,DEC2020_RESPONSERATE_COUNTY_TRA!$B$3:$BB$376,53, FALSE)</f>
        <v>75.400000000000006</v>
      </c>
      <c r="AT228" s="19">
        <f>VLOOKUP(A228,DEC2020_RESPONSERATE_COUNTY_TRA!$B$3:$BC$376,54, FALSE)</f>
        <v>75.5</v>
      </c>
      <c r="AU228" s="19">
        <f>VLOOKUP(A228,DEC2020_RESPONSERATE_COUNTY_TRA!$B$3:$BD$376,55, FALSE)</f>
        <v>75.5</v>
      </c>
      <c r="AV228" s="19">
        <f>VLOOKUP(A228,DEC2020_RESPONSERATE_COUNTY_TRA!$B$3:$BE$376,56, FALSE)</f>
        <v>75.5</v>
      </c>
      <c r="AW228" s="19">
        <f>VLOOKUP(A228,DEC2020_RESPONSERATE_COUNTY_TRA!$B$3:$BF$376,57, FALSE)</f>
        <v>75.599999999999994</v>
      </c>
      <c r="AX228" s="19">
        <f>VLOOKUP(A228,DEC2020_RESPONSERATE_COUNTY_TRA!$B$3:$BG$376,58, FALSE)</f>
        <v>75.599999999999994</v>
      </c>
      <c r="AY228" s="19">
        <f>VLOOKUP(A228,DEC2020_RESPONSERATE_COUNTY_TRA!$B$3:$BH$376,59, FALSE)</f>
        <v>75.7</v>
      </c>
      <c r="AZ228" s="19">
        <f>VLOOKUP(A228,DEC2020_RESPONSERATE_COUNTY_TRA!$B$3:$BI$376,60, FALSE)</f>
        <v>75.7</v>
      </c>
      <c r="BA228" s="19">
        <f>VLOOKUP(A228,DEC2020_RESPONSERATE_COUNTY_TRA!$B$3:$BJ$376,61, FALSE)</f>
        <v>75.8</v>
      </c>
      <c r="BB228" s="19">
        <f>VLOOKUP(A228,DEC2020_RESPONSERATE_COUNTY_TRA!$B$3:$BK$376,62, FALSE)</f>
        <v>75.8</v>
      </c>
      <c r="BC228" s="19">
        <f>VLOOKUP(A228,DEC2020_RESPONSERATE_COUNTY_TRA!$B$3:$BL$376,63, FALSE)</f>
        <v>75.8</v>
      </c>
      <c r="BD228" s="19">
        <f>VLOOKUP(A228,DEC2020_RESPONSERATE_COUNTY_TRA!$B$3:$BM$376,64, FALSE)</f>
        <v>75.900000000000006</v>
      </c>
      <c r="BE228" s="19">
        <f>VLOOKUP(A228,DEC2020_RESPONSERATE_COUNTY_TRA!$B$3:$BN$376,65, FALSE)</f>
        <v>75.900000000000006</v>
      </c>
      <c r="BF228" s="19">
        <f>VLOOKUP(A228,DEC2020_RESPONSERATE_COUNTY_TRA!$B$3:$BO$376,66, FALSE)</f>
        <v>76</v>
      </c>
      <c r="BG228" s="19">
        <f>VLOOKUP(A228,DEC2020_RESPONSERATE_COUNTY_TRA!$B$3:$BP$376,67, FALSE)</f>
        <v>76</v>
      </c>
      <c r="BH228" s="19">
        <f>VLOOKUP(A228,DEC2020_RESPONSERATE_COUNTY_TRA!$B$3:$BQ$376,68, FALSE)</f>
        <v>76</v>
      </c>
      <c r="BI228" s="19">
        <f>VLOOKUP(A228,DEC2020_RESPONSERATE_COUNTY_TRA!$B$3:$BR$376,69, FALSE)</f>
        <v>76.099999999999994</v>
      </c>
      <c r="BJ228" s="19">
        <f>VLOOKUP(A228,DEC2020_RESPONSERATE_COUNTY_TRA!$B$3:$BS$376,70, FALSE)</f>
        <v>76.099999999999994</v>
      </c>
      <c r="BK228" s="19">
        <f>VLOOKUP(A228,DEC2020_RESPONSERATE_COUNTY_TRA!$B$3:$BT$376,71, FALSE)</f>
        <v>76.099999999999994</v>
      </c>
      <c r="BL228" s="19">
        <f>VLOOKUP(A228,DEC2020_RESPONSERATE_COUNTY_TRA!$B$3:$BU$377,72, FALSE)</f>
        <v>76.099999999999994</v>
      </c>
      <c r="BM228" s="19">
        <f>VLOOKUP(A228,DEC2020_RESPONSERATE_COUNTY_TRA!$B$3:$BV$377,73, FALSE)</f>
        <v>76.099999999999994</v>
      </c>
      <c r="BN228" s="19">
        <f>VLOOKUP(A228,DEC2020_RESPONSERATE_COUNTY_TRA!$B$3:$BW$377,74, FALSE)</f>
        <v>76.099999999999994</v>
      </c>
      <c r="BO228" s="19">
        <f>VLOOKUP(A228,DEC2020_RESPONSERATE_COUNTY_TRA!$B$3:$BX$377,75, FALSE)</f>
        <v>76.099999999999994</v>
      </c>
      <c r="BP228" s="19">
        <f>VLOOKUP(A228,DEC2020_RESPONSERATE_COUNTY_TRA!$B$3:$BY$377,76, FALSE)</f>
        <v>76.2</v>
      </c>
      <c r="BQ228" s="19">
        <f>VLOOKUP(A228,DEC2020_RESPONSERATE_COUNTY_TRA!$B$3:$BZ$377,77, FALSE)</f>
        <v>76.2</v>
      </c>
      <c r="BR228" s="19">
        <f>VLOOKUP(A228,DEC2020_RESPONSERATE_COUNTY_TRA!$B$3:$CA$377,78, FALSE)</f>
        <v>76.3</v>
      </c>
      <c r="BS228" s="19">
        <f>VLOOKUP(A228,DEC2020_RESPONSERATE_COUNTY_TRA!$B$3:$CB$377,79, FALSE)</f>
        <v>76.3</v>
      </c>
      <c r="BT228" s="19">
        <f>VLOOKUP(A228,DEC2020_RESPONSERATE_COUNTY_TRA!$B$3:$CC$377,80, FALSE)</f>
        <v>76.3</v>
      </c>
      <c r="BU228" s="19">
        <f>VLOOKUP(A228,DEC2020_RESPONSERATE_COUNTY_TRA!$B$3:$CD$377,81, FALSE)</f>
        <v>76.3</v>
      </c>
      <c r="BV228" s="19">
        <f>VLOOKUP(A228,DEC2020_RESPONSERATE_COUNTY_TRA!$B$3:$CE$377,82, FALSE)</f>
        <v>76.3</v>
      </c>
      <c r="BW228" s="19">
        <f>VLOOKUP(A228,DEC2020_RESPONSERATE_COUNTY_TRA!$B$3:$CF$377,83, FALSE)</f>
        <v>76.3</v>
      </c>
      <c r="BX228" s="19">
        <f>VLOOKUP(A228,DEC2020_RESPONSERATE_COUNTY_TRA!$B$3:$CG$377,84, FALSE)</f>
        <v>76.3</v>
      </c>
      <c r="BY228" s="19">
        <f>VLOOKUP(A228,DEC2020_RESPONSERATE_COUNTY_TRA!$B$3:$CH$377,85, FALSE)</f>
        <v>76.3</v>
      </c>
      <c r="BZ228" s="19">
        <f>VLOOKUP(A228,DEC2020_RESPONSERATE_COUNTY_TRA!$B$3:$CI$377,85, FALSE)</f>
        <v>76.3</v>
      </c>
      <c r="CA228" s="19">
        <f>VLOOKUP(A228,DEC2020_RESPONSERATE_COUNTY_TRA!$B$3:$CJ$377,86, FALSE)</f>
        <v>76.5</v>
      </c>
      <c r="CB228" s="19">
        <f>VLOOKUP(A228,DEC2020_RESPONSERATE_COUNTY_TRA!$B$3:$CK$377,87, FALSE)</f>
        <v>76.5</v>
      </c>
      <c r="CC228" s="19">
        <f t="shared" si="9"/>
        <v>0</v>
      </c>
      <c r="CD228" s="41">
        <f t="shared" si="10"/>
        <v>6</v>
      </c>
    </row>
    <row r="229" spans="1:82" ht="28.8" x14ac:dyDescent="0.3">
      <c r="A229" s="5" t="s">
        <v>707</v>
      </c>
      <c r="B229" s="5">
        <v>30063000902</v>
      </c>
      <c r="C229" s="181" t="s">
        <v>1573</v>
      </c>
      <c r="D229" s="190" t="s">
        <v>1353</v>
      </c>
      <c r="F229" s="94">
        <v>1096</v>
      </c>
      <c r="G229" s="102">
        <v>8.1537019681349576E-2</v>
      </c>
      <c r="H229" s="204">
        <v>3.676183026984748E-2</v>
      </c>
      <c r="I229" s="192">
        <v>49</v>
      </c>
      <c r="J229" s="11">
        <v>0</v>
      </c>
      <c r="K229" s="11">
        <f t="shared" si="11"/>
        <v>100</v>
      </c>
      <c r="L229">
        <f>VLOOKUP(A229,DEC2020_RESPONSERATE_COUNTY_TRA!$B$3:$I$376, 8, FALSE)</f>
        <v>30.5</v>
      </c>
      <c r="M229">
        <f>VLOOKUP(A229,DEC2020_RESPONSERATE_COUNTY_TRA!$B$3:$J$376, 9, FALSE)</f>
        <v>32.1</v>
      </c>
      <c r="N229">
        <f>VLOOKUP(A229,DEC2020_RESPONSERATE_COUNTY_TRA!$B$3:$K$376, 10, FALSE)</f>
        <v>34</v>
      </c>
      <c r="O229">
        <f>VLOOKUP(A229,DEC2020_RESPONSERATE_COUNTY_TRA!$B$3:$L$376, 11, FALSE)</f>
        <v>37.5</v>
      </c>
      <c r="P229">
        <f>VLOOKUP(A229,DEC2020_RESPONSERATE_COUNTY_TRA!$B$3:$M$376, 12, FALSE)</f>
        <v>43</v>
      </c>
      <c r="Q229" s="61">
        <f>VLOOKUP(A229,DEC2020_RESPONSERATE_COUNTY_TRA!$B$3:$N$376, 13, FALSE)</f>
        <v>44.2</v>
      </c>
      <c r="R229">
        <f>VLOOKUP(A229,DEC2020_RESPONSERATE_COUNTY_TRA!$B$3:$O$376, 14, FALSE)</f>
        <v>45</v>
      </c>
      <c r="S229">
        <f>VLOOKUP(A229,DEC2020_RESPONSERATE_COUNTY_TRA!$B$3:$P$376, 15, FALSE)</f>
        <v>45.9</v>
      </c>
      <c r="T229">
        <f>VLOOKUP(A229,DEC2020_RESPONSERATE_COUNTY_TRA!$B$3:$Q$376, 16, FALSE)</f>
        <v>46.7</v>
      </c>
      <c r="U229" s="61">
        <f>VLOOKUP(A229,DEC2020_RESPONSERATE_COUNTY_TRA!$B$3:$R$376, 17, FALSE)</f>
        <v>47.9</v>
      </c>
      <c r="V229" s="61">
        <f>VLOOKUP(A229,DEC2020_RESPONSERATE_COUNTY_TRA!$B$3:$S$376, 18, FALSE)</f>
        <v>48.4</v>
      </c>
      <c r="W229" s="61">
        <f>VLOOKUP(A229,DEC2020_RESPONSERATE_COUNTY_TRA!$B$3:$T$376, 19, FALSE)</f>
        <v>48.8</v>
      </c>
      <c r="X229" s="61">
        <f>VLOOKUP(A229,DEC2020_RESPONSERATE_COUNTY_TRA!$B$3:$U$376, 20, FALSE)</f>
        <v>49.6</v>
      </c>
      <c r="Y229" s="61">
        <f>VLOOKUP(A229,DEC2020_RESPONSERATE_COUNTY_TRA!$B$3:$V$376, 21, FALSE)</f>
        <v>50.5</v>
      </c>
      <c r="Z229" s="61">
        <f>VLOOKUP(A229,DEC2020_RESPONSERATE_COUNTY_TRA!$B$3:$W$376, 22, FALSE)</f>
        <v>51.2</v>
      </c>
      <c r="AA229" s="61">
        <f>VLOOKUP(A229,DEC2020_RESPONSERATE_COUNTY_TRA!$B$3:$X$376, 23, FALSE)</f>
        <v>51.2</v>
      </c>
      <c r="AB229" s="61">
        <f>VLOOKUP(A229,DEC2020_RESPONSERATE_COUNTY_TRA!$B$3:$Y$376, 24, FALSE)</f>
        <v>51.5</v>
      </c>
      <c r="AC229" s="61">
        <f>VLOOKUP(A229,DEC2020_RESPONSERATE_COUNTY_TRA!$B$3:$Z$376, 25, FALSE)</f>
        <v>54.5</v>
      </c>
      <c r="AD229" s="61">
        <f>VLOOKUP(A229,DEC2020_RESPONSERATE_COUNTY_TRA!$B$3:$AC$376, 26, FALSE)</f>
        <v>54.7</v>
      </c>
      <c r="AE229" s="188">
        <f>VLOOKUP(A229,DEC2020_RESPONSERATE_COUNTY_TRA!$B$3:$AD$376, 27, FALSE)</f>
        <v>55.1</v>
      </c>
      <c r="AF229" s="188">
        <f>VLOOKUP(A229,DEC2020_RESPONSERATE_COUNTY_TRA!$B$3:$AE$376, 28, FALSE)</f>
        <v>55.5</v>
      </c>
      <c r="AG229" s="188">
        <f>VLOOKUP(A229,DEC2020_RESPONSERATE_COUNTY_TRA!$B$3:$AF$376, 29, FALSE)</f>
        <v>59.6</v>
      </c>
      <c r="AH229" s="188">
        <f>VLOOKUP(A229,DEC2020_RESPONSERATE_COUNTY_TRA!$B$3:$AG$376, 30, FALSE)</f>
        <v>59.8</v>
      </c>
      <c r="AI229" s="188">
        <f>VLOOKUP(A229,DEC2020_RESPONSERATE_COUNTY_TRA!$B$3:$AF$376, 31, FALSE)</f>
        <v>60.4</v>
      </c>
      <c r="AJ229" s="188">
        <f>VLOOKUP(A229,DEC2020_RESPONSERATE_COUNTY_TRA!$B$3:$AG$376, 32, FALSE)</f>
        <v>60.9</v>
      </c>
      <c r="AK229" s="188">
        <f>VLOOKUP(A229,DEC2020_RESPONSERATE_COUNTY_TRA!$B$3:$CP$376, 33, FALSE)</f>
        <v>61.2</v>
      </c>
      <c r="AL229" s="188">
        <f>VLOOKUP(A229,DEC2020_RESPONSERATE_COUNTY_TRA!$B$3:$AR$376,43, FALSE)</f>
        <v>64.599999999999994</v>
      </c>
      <c r="AM229" s="188">
        <f>VLOOKUP(A229,DEC2020_RESPONSERATE_COUNTY_TRA!$B$3:$AS$376,44, FALSE)</f>
        <v>64.599999999999994</v>
      </c>
      <c r="AN229" s="188">
        <f>VLOOKUP(A229,DEC2020_RESPONSERATE_COUNTY_TRA!$B$3:$AW$376,48, FALSE)</f>
        <v>64.7</v>
      </c>
      <c r="AO229" s="188">
        <f>VLOOKUP(A229,DEC2020_RESPONSERATE_COUNTY_TRA!$B$3:$AX$376,49, FALSE)</f>
        <v>64.7</v>
      </c>
      <c r="AP229" s="188">
        <f>VLOOKUP(A229,DEC2020_RESPONSERATE_COUNTY_TRA!$B$3:$AY$376,49, FALSE)</f>
        <v>64.7</v>
      </c>
      <c r="AQ229" s="188">
        <f>VLOOKUP(A229,DEC2020_RESPONSERATE_COUNTY_TRA!$B$3:$AZ$376,50, FALSE)</f>
        <v>64.7</v>
      </c>
      <c r="AR229" s="188">
        <f>VLOOKUP(A229,DEC2020_RESPONSERATE_COUNTY_TRA!$B$3:$BA$376,51, FALSE)</f>
        <v>64.7</v>
      </c>
      <c r="AS229" s="188">
        <f>VLOOKUP(A229,DEC2020_RESPONSERATE_COUNTY_TRA!$B$3:$BB$376,53, FALSE)</f>
        <v>64.900000000000006</v>
      </c>
      <c r="AT229" s="188">
        <f>VLOOKUP(A229,DEC2020_RESPONSERATE_COUNTY_TRA!$B$3:$BC$376,54, FALSE)</f>
        <v>64.900000000000006</v>
      </c>
      <c r="AU229" s="188">
        <f>VLOOKUP(A229,DEC2020_RESPONSERATE_COUNTY_TRA!$B$3:$BD$376,55, FALSE)</f>
        <v>65</v>
      </c>
      <c r="AV229" s="188">
        <f>VLOOKUP(A229,DEC2020_RESPONSERATE_COUNTY_TRA!$B$3:$BE$376,56, FALSE)</f>
        <v>65.099999999999994</v>
      </c>
      <c r="AW229" s="188">
        <f>VLOOKUP(A229,DEC2020_RESPONSERATE_COUNTY_TRA!$B$3:$BF$376,57, FALSE)</f>
        <v>65.099999999999994</v>
      </c>
      <c r="AX229" s="188">
        <f>VLOOKUP(A229,DEC2020_RESPONSERATE_COUNTY_TRA!$B$3:$BG$376,58, FALSE)</f>
        <v>65.099999999999994</v>
      </c>
      <c r="AY229" s="188">
        <f>VLOOKUP(A229,DEC2020_RESPONSERATE_COUNTY_TRA!$B$3:$BH$376,59, FALSE)</f>
        <v>65.099999999999994</v>
      </c>
      <c r="AZ229" s="188">
        <f>VLOOKUP(A229,DEC2020_RESPONSERATE_COUNTY_TRA!$B$3:$BI$376,60, FALSE)</f>
        <v>65.099999999999994</v>
      </c>
      <c r="BA229" s="188">
        <f>VLOOKUP(A229,DEC2020_RESPONSERATE_COUNTY_TRA!$B$3:$BJ$376,61, FALSE)</f>
        <v>65.099999999999994</v>
      </c>
      <c r="BB229" s="188">
        <f>VLOOKUP(A229,DEC2020_RESPONSERATE_COUNTY_TRA!$B$3:$BK$376,62, FALSE)</f>
        <v>65.099999999999994</v>
      </c>
      <c r="BC229" s="188">
        <f>VLOOKUP(A229,DEC2020_RESPONSERATE_COUNTY_TRA!$B$3:$BL$376,63, FALSE)</f>
        <v>65.2</v>
      </c>
      <c r="BD229" s="188">
        <f>VLOOKUP(A229,DEC2020_RESPONSERATE_COUNTY_TRA!$B$3:$BM$376,64, FALSE)</f>
        <v>65.2</v>
      </c>
      <c r="BE229" s="188">
        <f>VLOOKUP(A229,DEC2020_RESPONSERATE_COUNTY_TRA!$B$3:$BN$376,65, FALSE)</f>
        <v>65.3</v>
      </c>
      <c r="BF229" s="188">
        <f>VLOOKUP(A229,DEC2020_RESPONSERATE_COUNTY_TRA!$B$3:$BO$376,66, FALSE)</f>
        <v>65.3</v>
      </c>
      <c r="BG229" s="188">
        <f>VLOOKUP(A229,DEC2020_RESPONSERATE_COUNTY_TRA!$B$3:$BP$376,67, FALSE)</f>
        <v>65.3</v>
      </c>
      <c r="BH229" s="188">
        <f>VLOOKUP(A229,DEC2020_RESPONSERATE_COUNTY_TRA!$B$3:$BQ$376,68, FALSE)</f>
        <v>65.400000000000006</v>
      </c>
      <c r="BI229" s="188">
        <f>VLOOKUP(A229,DEC2020_RESPONSERATE_COUNTY_TRA!$B$3:$BR$376,69, FALSE)</f>
        <v>65.400000000000006</v>
      </c>
      <c r="BJ229" s="188">
        <f>VLOOKUP(A229,DEC2020_RESPONSERATE_COUNTY_TRA!$B$3:$BS$376,70, FALSE)</f>
        <v>65.400000000000006</v>
      </c>
      <c r="BK229" s="188">
        <f>VLOOKUP(A229,DEC2020_RESPONSERATE_COUNTY_TRA!$B$3:$BT$376,71, FALSE)</f>
        <v>65.400000000000006</v>
      </c>
      <c r="BL229" s="188">
        <f>VLOOKUP(A229,DEC2020_RESPONSERATE_COUNTY_TRA!$B$3:$BU$377,72, FALSE)</f>
        <v>65.400000000000006</v>
      </c>
      <c r="BM229" s="188">
        <f>VLOOKUP(A229,DEC2020_RESPONSERATE_COUNTY_TRA!$B$3:$BV$377,73, FALSE)</f>
        <v>65.400000000000006</v>
      </c>
      <c r="BN229" s="188">
        <f>VLOOKUP(A229,DEC2020_RESPONSERATE_COUNTY_TRA!$B$3:$BW$377,74, FALSE)</f>
        <v>65.400000000000006</v>
      </c>
      <c r="BO229" s="188">
        <f>VLOOKUP(A229,DEC2020_RESPONSERATE_COUNTY_TRA!$B$3:$BX$377,75, FALSE)</f>
        <v>65.400000000000006</v>
      </c>
      <c r="BP229" s="188">
        <f>VLOOKUP(A229,DEC2020_RESPONSERATE_COUNTY_TRA!$B$3:$BY$377,76, FALSE)</f>
        <v>65.5</v>
      </c>
      <c r="BQ229" s="188">
        <f>VLOOKUP(A229,DEC2020_RESPONSERATE_COUNTY_TRA!$B$3:$BZ$377,77, FALSE)</f>
        <v>65.5</v>
      </c>
      <c r="BR229" s="188">
        <f>VLOOKUP(A229,DEC2020_RESPONSERATE_COUNTY_TRA!$B$3:$CA$377,78, FALSE)</f>
        <v>65.599999999999994</v>
      </c>
      <c r="BS229" s="188">
        <f>VLOOKUP(A229,DEC2020_RESPONSERATE_COUNTY_TRA!$B$3:$CB$377,79, FALSE)</f>
        <v>65.599999999999994</v>
      </c>
      <c r="BT229" s="188">
        <f>VLOOKUP(A229,DEC2020_RESPONSERATE_COUNTY_TRA!$B$3:$CC$377,80, FALSE)</f>
        <v>65.599999999999994</v>
      </c>
      <c r="BU229" s="188">
        <f>VLOOKUP(A229,DEC2020_RESPONSERATE_COUNTY_TRA!$B$3:$CD$377,81, FALSE)</f>
        <v>65.599999999999994</v>
      </c>
      <c r="BV229" s="188">
        <f>VLOOKUP(A229,DEC2020_RESPONSERATE_COUNTY_TRA!$B$3:$CE$377,82, FALSE)</f>
        <v>65.599999999999994</v>
      </c>
      <c r="BW229" s="188">
        <f>VLOOKUP(A229,DEC2020_RESPONSERATE_COUNTY_TRA!$B$3:$CF$377,83, FALSE)</f>
        <v>65.8</v>
      </c>
      <c r="BX229" s="188">
        <f>VLOOKUP(A229,DEC2020_RESPONSERATE_COUNTY_TRA!$B$3:$CG$377,84, FALSE)</f>
        <v>65.8</v>
      </c>
      <c r="BY229" s="188">
        <f>VLOOKUP(A229,DEC2020_RESPONSERATE_COUNTY_TRA!$B$3:$CH$377,85, FALSE)</f>
        <v>65.8</v>
      </c>
      <c r="BZ229" s="188">
        <f>VLOOKUP(A229,DEC2020_RESPONSERATE_COUNTY_TRA!$B$3:$CI$377,85, FALSE)</f>
        <v>65.8</v>
      </c>
      <c r="CA229" s="188">
        <f>VLOOKUP(A229,DEC2020_RESPONSERATE_COUNTY_TRA!$B$3:$CJ$377,86, FALSE)</f>
        <v>66.099999999999994</v>
      </c>
      <c r="CB229" s="188">
        <f>VLOOKUP(A229,DEC2020_RESPONSERATE_COUNTY_TRA!$B$3:$CK$377,87, FALSE)</f>
        <v>66.099999999999994</v>
      </c>
      <c r="CC229" s="188">
        <f t="shared" si="9"/>
        <v>0</v>
      </c>
      <c r="CD229" s="41">
        <f t="shared" si="10"/>
        <v>5</v>
      </c>
    </row>
    <row r="230" spans="1:82" ht="28.8" x14ac:dyDescent="0.3">
      <c r="A230" s="16" t="s">
        <v>349</v>
      </c>
      <c r="B230" s="16">
        <v>30063001001</v>
      </c>
      <c r="C230" s="17" t="s">
        <v>1574</v>
      </c>
      <c r="D230" s="17">
        <v>59801</v>
      </c>
      <c r="E230" s="17"/>
      <c r="F230" s="95" t="s">
        <v>1101</v>
      </c>
      <c r="G230" s="103" t="s">
        <v>1101</v>
      </c>
      <c r="H230" s="208" t="s">
        <v>1101</v>
      </c>
      <c r="I230" s="103" t="s">
        <v>1101</v>
      </c>
      <c r="J230" s="18">
        <v>0</v>
      </c>
      <c r="K230" s="18">
        <v>100</v>
      </c>
      <c r="L230" s="19">
        <f>VLOOKUP(A230,DEC2020_RESPONSERATE_COUNTY_TRA!$B$3:$I$376, 8, FALSE)</f>
        <v>32.700000000000003</v>
      </c>
      <c r="M230" s="19">
        <f>VLOOKUP(A230,DEC2020_RESPONSERATE_COUNTY_TRA!$B$3:$J$376, 9, FALSE)</f>
        <v>34.200000000000003</v>
      </c>
      <c r="N230" s="19">
        <f>VLOOKUP(A230,DEC2020_RESPONSERATE_COUNTY_TRA!$B$3:$K$376, 10, FALSE)</f>
        <v>37</v>
      </c>
      <c r="O230" s="19">
        <f>VLOOKUP(A230,DEC2020_RESPONSERATE_COUNTY_TRA!$B$3:$L$376, 11, FALSE)</f>
        <v>40.4</v>
      </c>
      <c r="P230" s="19">
        <f>VLOOKUP(A230,DEC2020_RESPONSERATE_COUNTY_TRA!$B$3:$M$376, 12, FALSE)</f>
        <v>44.1</v>
      </c>
      <c r="Q230" s="19">
        <f>VLOOKUP(A230,DEC2020_RESPONSERATE_COUNTY_TRA!$B$3:$N$376, 13, FALSE)</f>
        <v>45.1</v>
      </c>
      <c r="R230" s="19">
        <f>VLOOKUP(A230,DEC2020_RESPONSERATE_COUNTY_TRA!$B$3:$O$376, 14, FALSE)</f>
        <v>46</v>
      </c>
      <c r="S230" s="19">
        <f>VLOOKUP(A230,DEC2020_RESPONSERATE_COUNTY_TRA!$B$3:$P$376, 15, FALSE)</f>
        <v>46.7</v>
      </c>
      <c r="T230" s="19">
        <f>VLOOKUP(A230,DEC2020_RESPONSERATE_COUNTY_TRA!$B$3:$Q$376, 16, FALSE)</f>
        <v>47.1</v>
      </c>
      <c r="U230" s="19">
        <f>VLOOKUP(A230,DEC2020_RESPONSERATE_COUNTY_TRA!$B$3:$R$376, 17, FALSE)</f>
        <v>48.3</v>
      </c>
      <c r="V230" s="19">
        <f>VLOOKUP(A230,DEC2020_RESPONSERATE_COUNTY_TRA!$B$3:$S$376, 18, FALSE)</f>
        <v>48.6</v>
      </c>
      <c r="W230" s="19">
        <f>VLOOKUP(A230,DEC2020_RESPONSERATE_COUNTY_TRA!$B$3:$T$376, 19, FALSE)</f>
        <v>49.7</v>
      </c>
      <c r="X230" s="19">
        <f>VLOOKUP(A230,DEC2020_RESPONSERATE_COUNTY_TRA!$B$3:$U$376, 20, FALSE)</f>
        <v>50.2</v>
      </c>
      <c r="Y230" s="19">
        <f>VLOOKUP(A230,DEC2020_RESPONSERATE_COUNTY_TRA!$B$3:$V$376, 21, FALSE)</f>
        <v>50.6</v>
      </c>
      <c r="Z230" s="19">
        <f>VLOOKUP(A230,DEC2020_RESPONSERATE_COUNTY_TRA!$B$3:$W$376, 22, FALSE)</f>
        <v>51.2</v>
      </c>
      <c r="AA230" s="19">
        <f>VLOOKUP(A230,DEC2020_RESPONSERATE_COUNTY_TRA!$B$3:$X$376, 23, FALSE)</f>
        <v>51.4</v>
      </c>
      <c r="AB230" s="19">
        <f>VLOOKUP(A230,DEC2020_RESPONSERATE_COUNTY_TRA!$B$3:$Y$376, 24, FALSE)</f>
        <v>51.9</v>
      </c>
      <c r="AC230" s="19">
        <f>VLOOKUP(A230,DEC2020_RESPONSERATE_COUNTY_TRA!$B$3:$Z$376, 25, FALSE)</f>
        <v>57.3</v>
      </c>
      <c r="AD230" s="19">
        <f>VLOOKUP(A230,DEC2020_RESPONSERATE_COUNTY_TRA!$B$3:$AC$376, 26, FALSE)</f>
        <v>57.5</v>
      </c>
      <c r="AE230" s="19">
        <f>VLOOKUP(A230,DEC2020_RESPONSERATE_COUNTY_TRA!$B$3:$AD$376, 27, FALSE)</f>
        <v>57.6</v>
      </c>
      <c r="AF230" s="19">
        <f>VLOOKUP(A230,DEC2020_RESPONSERATE_COUNTY_TRA!$B$3:$AE$376, 28, FALSE)</f>
        <v>58.7</v>
      </c>
      <c r="AG230" s="19">
        <f>VLOOKUP(A230,DEC2020_RESPONSERATE_COUNTY_TRA!$B$3:$AF$376, 29, FALSE)</f>
        <v>62.2</v>
      </c>
      <c r="AH230" s="19">
        <f>VLOOKUP(A230,DEC2020_RESPONSERATE_COUNTY_TRA!$B$3:$AG$376, 30, FALSE)</f>
        <v>62.5</v>
      </c>
      <c r="AI230" s="19">
        <f>VLOOKUP(A230,DEC2020_RESPONSERATE_COUNTY_TRA!$B$3:$AF$376, 31, FALSE)</f>
        <v>62.7</v>
      </c>
      <c r="AJ230" s="19">
        <f>VLOOKUP(A230,DEC2020_RESPONSERATE_COUNTY_TRA!$B$3:$AG$376, 32, FALSE)</f>
        <v>63.6</v>
      </c>
      <c r="AK230" s="19">
        <f>VLOOKUP(A230,DEC2020_RESPONSERATE_COUNTY_TRA!$B$3:$CP$376, 33, FALSE)</f>
        <v>64.2</v>
      </c>
      <c r="AL230" s="19">
        <f>VLOOKUP(A230,DEC2020_RESPONSERATE_COUNTY_TRA!$B$3:$AR$376,43, FALSE)</f>
        <v>67.3</v>
      </c>
      <c r="AM230" s="19">
        <f>VLOOKUP(A230,DEC2020_RESPONSERATE_COUNTY_TRA!$B$3:$AS$376,44, FALSE)</f>
        <v>67.3</v>
      </c>
      <c r="AN230" s="19">
        <f>VLOOKUP(A230,DEC2020_RESPONSERATE_COUNTY_TRA!$B$3:$AW$376,48, FALSE)</f>
        <v>67.7</v>
      </c>
      <c r="AO230" s="19">
        <f>VLOOKUP(A230,DEC2020_RESPONSERATE_COUNTY_TRA!$B$3:$AX$376,49, FALSE)</f>
        <v>67.7</v>
      </c>
      <c r="AP230" s="19">
        <f>VLOOKUP(A230,DEC2020_RESPONSERATE_COUNTY_TRA!$B$3:$AY$376,49, FALSE)</f>
        <v>67.7</v>
      </c>
      <c r="AQ230" s="19">
        <f>VLOOKUP(A230,DEC2020_RESPONSERATE_COUNTY_TRA!$B$3:$AZ$376,50, FALSE)</f>
        <v>67.7</v>
      </c>
      <c r="AR230" s="19">
        <f>VLOOKUP(A230,DEC2020_RESPONSERATE_COUNTY_TRA!$B$3:$BA$376,51, FALSE)</f>
        <v>67.7</v>
      </c>
      <c r="AS230" s="19">
        <f>VLOOKUP(A230,DEC2020_RESPONSERATE_COUNTY_TRA!$B$3:$BB$376,53, FALSE)</f>
        <v>68</v>
      </c>
      <c r="AT230" s="19">
        <f>VLOOKUP(A230,DEC2020_RESPONSERATE_COUNTY_TRA!$B$3:$BC$376,54, FALSE)</f>
        <v>68.099999999999994</v>
      </c>
      <c r="AU230" s="19">
        <f>VLOOKUP(A230,DEC2020_RESPONSERATE_COUNTY_TRA!$B$3:$BD$376,55, FALSE)</f>
        <v>68.099999999999994</v>
      </c>
      <c r="AV230" s="19">
        <f>VLOOKUP(A230,DEC2020_RESPONSERATE_COUNTY_TRA!$B$3:$BE$376,56, FALSE)</f>
        <v>68.2</v>
      </c>
      <c r="AW230" s="19">
        <f>VLOOKUP(A230,DEC2020_RESPONSERATE_COUNTY_TRA!$B$3:$BF$376,57, FALSE)</f>
        <v>68.3</v>
      </c>
      <c r="AX230" s="19">
        <f>VLOOKUP(A230,DEC2020_RESPONSERATE_COUNTY_TRA!$B$3:$BG$376,58, FALSE)</f>
        <v>68.3</v>
      </c>
      <c r="AY230" s="19">
        <f>VLOOKUP(A230,DEC2020_RESPONSERATE_COUNTY_TRA!$B$3:$BH$376,59, FALSE)</f>
        <v>68.3</v>
      </c>
      <c r="AZ230" s="19">
        <f>VLOOKUP(A230,DEC2020_RESPONSERATE_COUNTY_TRA!$B$3:$BI$376,60, FALSE)</f>
        <v>68.400000000000006</v>
      </c>
      <c r="BA230" s="19">
        <f>VLOOKUP(A230,DEC2020_RESPONSERATE_COUNTY_TRA!$B$3:$BJ$376,61, FALSE)</f>
        <v>68.400000000000006</v>
      </c>
      <c r="BB230" s="19">
        <f>VLOOKUP(A230,DEC2020_RESPONSERATE_COUNTY_TRA!$B$3:$BK$376,62, FALSE)</f>
        <v>68.5</v>
      </c>
      <c r="BC230" s="19">
        <f>VLOOKUP(A230,DEC2020_RESPONSERATE_COUNTY_TRA!$B$3:$BL$376,63, FALSE)</f>
        <v>68.5</v>
      </c>
      <c r="BD230" s="19">
        <f>VLOOKUP(A230,DEC2020_RESPONSERATE_COUNTY_TRA!$B$3:$BM$376,64, FALSE)</f>
        <v>68.5</v>
      </c>
      <c r="BE230" s="19">
        <f>VLOOKUP(A230,DEC2020_RESPONSERATE_COUNTY_TRA!$B$3:$BN$376,65, FALSE)</f>
        <v>68.599999999999994</v>
      </c>
      <c r="BF230" s="19">
        <f>VLOOKUP(A230,DEC2020_RESPONSERATE_COUNTY_TRA!$B$3:$BO$376,66, FALSE)</f>
        <v>68.599999999999994</v>
      </c>
      <c r="BG230" s="19">
        <f>VLOOKUP(A230,DEC2020_RESPONSERATE_COUNTY_TRA!$B$3:$BP$376,67, FALSE)</f>
        <v>68.599999999999994</v>
      </c>
      <c r="BH230" s="19">
        <f>VLOOKUP(A230,DEC2020_RESPONSERATE_COUNTY_TRA!$B$3:$BQ$376,68, FALSE)</f>
        <v>68.599999999999994</v>
      </c>
      <c r="BI230" s="19">
        <f>VLOOKUP(A230,DEC2020_RESPONSERATE_COUNTY_TRA!$B$3:$BR$376,69, FALSE)</f>
        <v>68.599999999999994</v>
      </c>
      <c r="BJ230" s="19">
        <f>VLOOKUP(A230,DEC2020_RESPONSERATE_COUNTY_TRA!$B$3:$BS$376,70, FALSE)</f>
        <v>68.599999999999994</v>
      </c>
      <c r="BK230" s="19">
        <f>VLOOKUP(A230,DEC2020_RESPONSERATE_COUNTY_TRA!$B$3:$BT$376,71, FALSE)</f>
        <v>68.599999999999994</v>
      </c>
      <c r="BL230" s="19">
        <f>VLOOKUP(A230,DEC2020_RESPONSERATE_COUNTY_TRA!$B$3:$BU$377,72, FALSE)</f>
        <v>68.7</v>
      </c>
      <c r="BM230" s="19">
        <f>VLOOKUP(A230,DEC2020_RESPONSERATE_COUNTY_TRA!$B$3:$BV$377,73, FALSE)</f>
        <v>68.7</v>
      </c>
      <c r="BN230" s="19">
        <f>VLOOKUP(A230,DEC2020_RESPONSERATE_COUNTY_TRA!$B$3:$BW$377,74, FALSE)</f>
        <v>68.8</v>
      </c>
      <c r="BO230" s="19">
        <f>VLOOKUP(A230,DEC2020_RESPONSERATE_COUNTY_TRA!$B$3:$BX$377,75, FALSE)</f>
        <v>68.8</v>
      </c>
      <c r="BP230" s="19">
        <f>VLOOKUP(A230,DEC2020_RESPONSERATE_COUNTY_TRA!$B$3:$BY$377,76, FALSE)</f>
        <v>68.8</v>
      </c>
      <c r="BQ230" s="19">
        <f>VLOOKUP(A230,DEC2020_RESPONSERATE_COUNTY_TRA!$B$3:$BZ$377,77, FALSE)</f>
        <v>68.8</v>
      </c>
      <c r="BR230" s="19">
        <f>VLOOKUP(A230,DEC2020_RESPONSERATE_COUNTY_TRA!$B$3:$CA$377,78, FALSE)</f>
        <v>68.8</v>
      </c>
      <c r="BS230" s="19">
        <f>VLOOKUP(A230,DEC2020_RESPONSERATE_COUNTY_TRA!$B$3:$CB$377,79, FALSE)</f>
        <v>68.900000000000006</v>
      </c>
      <c r="BT230" s="19">
        <f>VLOOKUP(A230,DEC2020_RESPONSERATE_COUNTY_TRA!$B$3:$CC$377,80, FALSE)</f>
        <v>68.900000000000006</v>
      </c>
      <c r="BU230" s="19">
        <f>VLOOKUP(A230,DEC2020_RESPONSERATE_COUNTY_TRA!$B$3:$CD$377,81, FALSE)</f>
        <v>68.900000000000006</v>
      </c>
      <c r="BV230" s="19">
        <f>VLOOKUP(A230,DEC2020_RESPONSERATE_COUNTY_TRA!$B$3:$CE$377,82, FALSE)</f>
        <v>68.900000000000006</v>
      </c>
      <c r="BW230" s="19">
        <f>VLOOKUP(A230,DEC2020_RESPONSERATE_COUNTY_TRA!$B$3:$CF$377,83, FALSE)</f>
        <v>69</v>
      </c>
      <c r="BX230" s="19">
        <f>VLOOKUP(A230,DEC2020_RESPONSERATE_COUNTY_TRA!$B$3:$CG$377,84, FALSE)</f>
        <v>69.099999999999994</v>
      </c>
      <c r="BY230" s="19">
        <f>VLOOKUP(A230,DEC2020_RESPONSERATE_COUNTY_TRA!$B$3:$CH$377,85, FALSE)</f>
        <v>69.099999999999994</v>
      </c>
      <c r="BZ230" s="19">
        <f>VLOOKUP(A230,DEC2020_RESPONSERATE_COUNTY_TRA!$B$3:$CI$377,85, FALSE)</f>
        <v>69.099999999999994</v>
      </c>
      <c r="CA230" s="19">
        <f>VLOOKUP(A230,DEC2020_RESPONSERATE_COUNTY_TRA!$B$3:$CJ$377,86, FALSE)</f>
        <v>69.099999999999994</v>
      </c>
      <c r="CB230" s="19">
        <f>VLOOKUP(A230,DEC2020_RESPONSERATE_COUNTY_TRA!$B$3:$CK$377,87, FALSE)</f>
        <v>69.2</v>
      </c>
      <c r="CC230" s="19">
        <f t="shared" si="9"/>
        <v>0</v>
      </c>
      <c r="CD230" s="41">
        <f t="shared" si="10"/>
        <v>5</v>
      </c>
    </row>
    <row r="231" spans="1:82" ht="28.8" x14ac:dyDescent="0.3">
      <c r="A231" s="5" t="s">
        <v>709</v>
      </c>
      <c r="B231" s="5">
        <v>30063001002</v>
      </c>
      <c r="C231" s="181" t="s">
        <v>1575</v>
      </c>
      <c r="D231" s="190">
        <v>59801</v>
      </c>
      <c r="F231" s="94" t="s">
        <v>1101</v>
      </c>
      <c r="G231" s="102" t="s">
        <v>1101</v>
      </c>
      <c r="H231" s="209" t="s">
        <v>1101</v>
      </c>
      <c r="I231" s="102" t="s">
        <v>1101</v>
      </c>
      <c r="J231" s="11">
        <v>0</v>
      </c>
      <c r="K231" s="11">
        <v>100</v>
      </c>
      <c r="L231">
        <f>VLOOKUP(A231,DEC2020_RESPONSERATE_COUNTY_TRA!$B$3:$I$376, 8, FALSE)</f>
        <v>34.700000000000003</v>
      </c>
      <c r="M231">
        <f>VLOOKUP(A231,DEC2020_RESPONSERATE_COUNTY_TRA!$B$3:$J$376, 9, FALSE)</f>
        <v>36.6</v>
      </c>
      <c r="N231">
        <f>VLOOKUP(A231,DEC2020_RESPONSERATE_COUNTY_TRA!$B$3:$K$376, 10, FALSE)</f>
        <v>38.6</v>
      </c>
      <c r="O231">
        <f>VLOOKUP(A231,DEC2020_RESPONSERATE_COUNTY_TRA!$B$3:$L$376, 11, FALSE)</f>
        <v>42.2</v>
      </c>
      <c r="P231">
        <f>VLOOKUP(A231,DEC2020_RESPONSERATE_COUNTY_TRA!$B$3:$M$376, 12, FALSE)</f>
        <v>45.2</v>
      </c>
      <c r="Q231" s="61">
        <f>VLOOKUP(A231,DEC2020_RESPONSERATE_COUNTY_TRA!$B$3:$N$376, 13, FALSE)</f>
        <v>45.9</v>
      </c>
      <c r="R231">
        <f>VLOOKUP(A231,DEC2020_RESPONSERATE_COUNTY_TRA!$B$3:$O$376, 14, FALSE)</f>
        <v>46.8</v>
      </c>
      <c r="S231">
        <f>VLOOKUP(A231,DEC2020_RESPONSERATE_COUNTY_TRA!$B$3:$P$376, 15, FALSE)</f>
        <v>47.7</v>
      </c>
      <c r="T231">
        <f>VLOOKUP(A231,DEC2020_RESPONSERATE_COUNTY_TRA!$B$3:$Q$376, 16, FALSE)</f>
        <v>48.3</v>
      </c>
      <c r="U231" s="61">
        <f>VLOOKUP(A231,DEC2020_RESPONSERATE_COUNTY_TRA!$B$3:$R$376, 17, FALSE)</f>
        <v>49.2</v>
      </c>
      <c r="V231" s="61">
        <f>VLOOKUP(A231,DEC2020_RESPONSERATE_COUNTY_TRA!$B$3:$S$376, 18, FALSE)</f>
        <v>49.4</v>
      </c>
      <c r="W231" s="61">
        <f>VLOOKUP(A231,DEC2020_RESPONSERATE_COUNTY_TRA!$B$3:$T$376, 19, FALSE)</f>
        <v>50.2</v>
      </c>
      <c r="X231" s="61">
        <f>VLOOKUP(A231,DEC2020_RESPONSERATE_COUNTY_TRA!$B$3:$U$376, 20, FALSE)</f>
        <v>50.7</v>
      </c>
      <c r="Y231" s="61">
        <f>VLOOKUP(A231,DEC2020_RESPONSERATE_COUNTY_TRA!$B$3:$V$376, 21, FALSE)</f>
        <v>50.9</v>
      </c>
      <c r="Z231" s="61">
        <f>VLOOKUP(A231,DEC2020_RESPONSERATE_COUNTY_TRA!$B$3:$W$376, 22, FALSE)</f>
        <v>51.5</v>
      </c>
      <c r="AA231" s="61">
        <f>VLOOKUP(A231,DEC2020_RESPONSERATE_COUNTY_TRA!$B$3:$X$376, 23, FALSE)</f>
        <v>51.7</v>
      </c>
      <c r="AB231" s="61">
        <f>VLOOKUP(A231,DEC2020_RESPONSERATE_COUNTY_TRA!$B$3:$Y$376, 24, FALSE)</f>
        <v>52.4</v>
      </c>
      <c r="AC231" s="61">
        <f>VLOOKUP(A231,DEC2020_RESPONSERATE_COUNTY_TRA!$B$3:$Z$376, 25, FALSE)</f>
        <v>56.8</v>
      </c>
      <c r="AD231" s="61">
        <f>VLOOKUP(A231,DEC2020_RESPONSERATE_COUNTY_TRA!$B$3:$AC$376, 26, FALSE)</f>
        <v>56.8</v>
      </c>
      <c r="AE231" s="188">
        <f>VLOOKUP(A231,DEC2020_RESPONSERATE_COUNTY_TRA!$B$3:$AD$376, 27, FALSE)</f>
        <v>57.1</v>
      </c>
      <c r="AF231" s="188">
        <f>VLOOKUP(A231,DEC2020_RESPONSERATE_COUNTY_TRA!$B$3:$AE$376, 28, FALSE)</f>
        <v>58.2</v>
      </c>
      <c r="AG231" s="188">
        <f>VLOOKUP(A231,DEC2020_RESPONSERATE_COUNTY_TRA!$B$3:$AF$376, 29, FALSE)</f>
        <v>60.4</v>
      </c>
      <c r="AH231" s="188">
        <f>VLOOKUP(A231,DEC2020_RESPONSERATE_COUNTY_TRA!$B$3:$AG$376, 30, FALSE)</f>
        <v>60.8</v>
      </c>
      <c r="AI231" s="188">
        <f>VLOOKUP(A231,DEC2020_RESPONSERATE_COUNTY_TRA!$B$3:$AF$376, 31, FALSE)</f>
        <v>60.9</v>
      </c>
      <c r="AJ231" s="188">
        <f>VLOOKUP(A231,DEC2020_RESPONSERATE_COUNTY_TRA!$B$3:$AG$376, 32, FALSE)</f>
        <v>61.2</v>
      </c>
      <c r="AK231" s="188">
        <f>VLOOKUP(A231,DEC2020_RESPONSERATE_COUNTY_TRA!$B$3:$CP$376, 33, FALSE)</f>
        <v>61.7</v>
      </c>
      <c r="AL231" s="188">
        <f>VLOOKUP(A231,DEC2020_RESPONSERATE_COUNTY_TRA!$B$3:$AR$376,43, FALSE)</f>
        <v>64.5</v>
      </c>
      <c r="AM231" s="188">
        <f>VLOOKUP(A231,DEC2020_RESPONSERATE_COUNTY_TRA!$B$3:$AS$376,44, FALSE)</f>
        <v>64.599999999999994</v>
      </c>
      <c r="AN231" s="188">
        <f>VLOOKUP(A231,DEC2020_RESPONSERATE_COUNTY_TRA!$B$3:$AW$376,48, FALSE)</f>
        <v>65</v>
      </c>
      <c r="AO231" s="188">
        <f>VLOOKUP(A231,DEC2020_RESPONSERATE_COUNTY_TRA!$B$3:$AX$376,49, FALSE)</f>
        <v>65.099999999999994</v>
      </c>
      <c r="AP231" s="188">
        <f>VLOOKUP(A231,DEC2020_RESPONSERATE_COUNTY_TRA!$B$3:$AY$376,49, FALSE)</f>
        <v>65.099999999999994</v>
      </c>
      <c r="AQ231" s="188">
        <f>VLOOKUP(A231,DEC2020_RESPONSERATE_COUNTY_TRA!$B$3:$AZ$376,50, FALSE)</f>
        <v>65.2</v>
      </c>
      <c r="AR231" s="188">
        <f>VLOOKUP(A231,DEC2020_RESPONSERATE_COUNTY_TRA!$B$3:$BA$376,51, FALSE)</f>
        <v>65.2</v>
      </c>
      <c r="AS231" s="188">
        <f>VLOOKUP(A231,DEC2020_RESPONSERATE_COUNTY_TRA!$B$3:$BB$376,53, FALSE)</f>
        <v>65.400000000000006</v>
      </c>
      <c r="AT231" s="188">
        <f>VLOOKUP(A231,DEC2020_RESPONSERATE_COUNTY_TRA!$B$3:$BC$376,54, FALSE)</f>
        <v>65.400000000000006</v>
      </c>
      <c r="AU231" s="188">
        <f>VLOOKUP(A231,DEC2020_RESPONSERATE_COUNTY_TRA!$B$3:$BD$376,55, FALSE)</f>
        <v>65.5</v>
      </c>
      <c r="AV231" s="188">
        <f>VLOOKUP(A231,DEC2020_RESPONSERATE_COUNTY_TRA!$B$3:$BE$376,56, FALSE)</f>
        <v>65.5</v>
      </c>
      <c r="AW231" s="188">
        <f>VLOOKUP(A231,DEC2020_RESPONSERATE_COUNTY_TRA!$B$3:$BF$376,57, FALSE)</f>
        <v>65.5</v>
      </c>
      <c r="AX231" s="188">
        <f>VLOOKUP(A231,DEC2020_RESPONSERATE_COUNTY_TRA!$B$3:$BG$376,58, FALSE)</f>
        <v>65.599999999999994</v>
      </c>
      <c r="AY231" s="188">
        <f>VLOOKUP(A231,DEC2020_RESPONSERATE_COUNTY_TRA!$B$3:$BH$376,59, FALSE)</f>
        <v>65.7</v>
      </c>
      <c r="AZ231" s="188">
        <f>VLOOKUP(A231,DEC2020_RESPONSERATE_COUNTY_TRA!$B$3:$BI$376,60, FALSE)</f>
        <v>65.8</v>
      </c>
      <c r="BA231" s="188">
        <f>VLOOKUP(A231,DEC2020_RESPONSERATE_COUNTY_TRA!$B$3:$BJ$376,61, FALSE)</f>
        <v>66</v>
      </c>
      <c r="BB231" s="188">
        <f>VLOOKUP(A231,DEC2020_RESPONSERATE_COUNTY_TRA!$B$3:$BK$376,62, FALSE)</f>
        <v>66</v>
      </c>
      <c r="BC231" s="188">
        <f>VLOOKUP(A231,DEC2020_RESPONSERATE_COUNTY_TRA!$B$3:$BL$376,63, FALSE)</f>
        <v>66</v>
      </c>
      <c r="BD231" s="188">
        <f>VLOOKUP(A231,DEC2020_RESPONSERATE_COUNTY_TRA!$B$3:$BM$376,64, FALSE)</f>
        <v>66</v>
      </c>
      <c r="BE231" s="188">
        <f>VLOOKUP(A231,DEC2020_RESPONSERATE_COUNTY_TRA!$B$3:$BN$376,65, FALSE)</f>
        <v>66</v>
      </c>
      <c r="BF231" s="188">
        <f>VLOOKUP(A231,DEC2020_RESPONSERATE_COUNTY_TRA!$B$3:$BO$376,66, FALSE)</f>
        <v>66</v>
      </c>
      <c r="BG231" s="188">
        <f>VLOOKUP(A231,DEC2020_RESPONSERATE_COUNTY_TRA!$B$3:$BP$376,67, FALSE)</f>
        <v>66</v>
      </c>
      <c r="BH231" s="188">
        <f>VLOOKUP(A231,DEC2020_RESPONSERATE_COUNTY_TRA!$B$3:$BQ$376,68, FALSE)</f>
        <v>66.099999999999994</v>
      </c>
      <c r="BI231" s="188">
        <f>VLOOKUP(A231,DEC2020_RESPONSERATE_COUNTY_TRA!$B$3:$BR$376,69, FALSE)</f>
        <v>66.2</v>
      </c>
      <c r="BJ231" s="188">
        <f>VLOOKUP(A231,DEC2020_RESPONSERATE_COUNTY_TRA!$B$3:$BS$376,70, FALSE)</f>
        <v>66.2</v>
      </c>
      <c r="BK231" s="188">
        <f>VLOOKUP(A231,DEC2020_RESPONSERATE_COUNTY_TRA!$B$3:$BT$376,71, FALSE)</f>
        <v>66.3</v>
      </c>
      <c r="BL231" s="188">
        <f>VLOOKUP(A231,DEC2020_RESPONSERATE_COUNTY_TRA!$B$3:$BU$377,72, FALSE)</f>
        <v>66.3</v>
      </c>
      <c r="BM231" s="188">
        <f>VLOOKUP(A231,DEC2020_RESPONSERATE_COUNTY_TRA!$B$3:$BV$377,73, FALSE)</f>
        <v>66.3</v>
      </c>
      <c r="BN231" s="188">
        <f>VLOOKUP(A231,DEC2020_RESPONSERATE_COUNTY_TRA!$B$3:$BW$377,74, FALSE)</f>
        <v>66.3</v>
      </c>
      <c r="BO231" s="188">
        <f>VLOOKUP(A231,DEC2020_RESPONSERATE_COUNTY_TRA!$B$3:$BX$377,75, FALSE)</f>
        <v>66.3</v>
      </c>
      <c r="BP231" s="188">
        <f>VLOOKUP(A231,DEC2020_RESPONSERATE_COUNTY_TRA!$B$3:$BY$377,76, FALSE)</f>
        <v>66.3</v>
      </c>
      <c r="BQ231" s="188">
        <f>VLOOKUP(A231,DEC2020_RESPONSERATE_COUNTY_TRA!$B$3:$BZ$377,77, FALSE)</f>
        <v>66.400000000000006</v>
      </c>
      <c r="BR231" s="188">
        <f>VLOOKUP(A231,DEC2020_RESPONSERATE_COUNTY_TRA!$B$3:$CA$377,78, FALSE)</f>
        <v>66.400000000000006</v>
      </c>
      <c r="BS231" s="188">
        <f>VLOOKUP(A231,DEC2020_RESPONSERATE_COUNTY_TRA!$B$3:$CB$377,79, FALSE)</f>
        <v>66.400000000000006</v>
      </c>
      <c r="BT231" s="188">
        <f>VLOOKUP(A231,DEC2020_RESPONSERATE_COUNTY_TRA!$B$3:$CC$377,80, FALSE)</f>
        <v>66.400000000000006</v>
      </c>
      <c r="BU231" s="188">
        <f>VLOOKUP(A231,DEC2020_RESPONSERATE_COUNTY_TRA!$B$3:$CD$377,81, FALSE)</f>
        <v>66.400000000000006</v>
      </c>
      <c r="BV231" s="188">
        <f>VLOOKUP(A231,DEC2020_RESPONSERATE_COUNTY_TRA!$B$3:$CE$377,82, FALSE)</f>
        <v>66.5</v>
      </c>
      <c r="BW231" s="188">
        <f>VLOOKUP(A231,DEC2020_RESPONSERATE_COUNTY_TRA!$B$3:$CF$377,83, FALSE)</f>
        <v>66.5</v>
      </c>
      <c r="BX231" s="188">
        <f>VLOOKUP(A231,DEC2020_RESPONSERATE_COUNTY_TRA!$B$3:$CG$377,84, FALSE)</f>
        <v>66.5</v>
      </c>
      <c r="BY231" s="188">
        <f>VLOOKUP(A231,DEC2020_RESPONSERATE_COUNTY_TRA!$B$3:$CH$377,85, FALSE)</f>
        <v>66.5</v>
      </c>
      <c r="BZ231" s="188">
        <f>VLOOKUP(A231,DEC2020_RESPONSERATE_COUNTY_TRA!$B$3:$CI$377,85, FALSE)</f>
        <v>66.5</v>
      </c>
      <c r="CA231" s="188">
        <f>VLOOKUP(A231,DEC2020_RESPONSERATE_COUNTY_TRA!$B$3:$CJ$377,86, FALSE)</f>
        <v>66.599999999999994</v>
      </c>
      <c r="CB231" s="188">
        <f>VLOOKUP(A231,DEC2020_RESPONSERATE_COUNTY_TRA!$B$3:$CK$377,87, FALSE)</f>
        <v>66.8</v>
      </c>
      <c r="CC231" s="188">
        <f t="shared" si="9"/>
        <v>0.10000000000000853</v>
      </c>
      <c r="CD231" s="41">
        <f t="shared" si="10"/>
        <v>5</v>
      </c>
    </row>
    <row r="232" spans="1:82" ht="28.8" x14ac:dyDescent="0.3">
      <c r="A232" s="16" t="s">
        <v>351</v>
      </c>
      <c r="B232" s="16">
        <v>30063001100</v>
      </c>
      <c r="C232" s="17" t="s">
        <v>1655</v>
      </c>
      <c r="D232" s="17">
        <v>59801</v>
      </c>
      <c r="E232" s="17"/>
      <c r="F232" s="95">
        <v>1705</v>
      </c>
      <c r="G232" s="103">
        <v>2.052597819114817E-2</v>
      </c>
      <c r="H232" s="205">
        <v>0.12062371285672256</v>
      </c>
      <c r="I232" s="193">
        <v>31.7</v>
      </c>
      <c r="J232" s="18">
        <v>0</v>
      </c>
      <c r="K232" s="18">
        <f t="shared" si="11"/>
        <v>100</v>
      </c>
      <c r="L232" s="19">
        <f>VLOOKUP(A232,DEC2020_RESPONSERATE_COUNTY_TRA!$B$3:$I$376, 8, FALSE)</f>
        <v>41.3</v>
      </c>
      <c r="M232" s="19">
        <f>VLOOKUP(A232,DEC2020_RESPONSERATE_COUNTY_TRA!$B$3:$J$376, 9, FALSE)</f>
        <v>42.6</v>
      </c>
      <c r="N232" s="19">
        <f>VLOOKUP(A232,DEC2020_RESPONSERATE_COUNTY_TRA!$B$3:$K$376, 10, FALSE)</f>
        <v>45</v>
      </c>
      <c r="O232" s="19">
        <f>VLOOKUP(A232,DEC2020_RESPONSERATE_COUNTY_TRA!$B$3:$L$376, 11, FALSE)</f>
        <v>48.3</v>
      </c>
      <c r="P232" s="19">
        <f>VLOOKUP(A232,DEC2020_RESPONSERATE_COUNTY_TRA!$B$3:$M$376, 12, FALSE)</f>
        <v>52.1</v>
      </c>
      <c r="Q232" s="19">
        <f>VLOOKUP(A232,DEC2020_RESPONSERATE_COUNTY_TRA!$B$3:$N$376, 13, FALSE)</f>
        <v>52.4</v>
      </c>
      <c r="R232" s="19">
        <f>VLOOKUP(A232,DEC2020_RESPONSERATE_COUNTY_TRA!$B$3:$O$376, 14, FALSE)</f>
        <v>52.7</v>
      </c>
      <c r="S232" s="19">
        <f>VLOOKUP(A232,DEC2020_RESPONSERATE_COUNTY_TRA!$B$3:$P$376, 15, FALSE)</f>
        <v>53.3</v>
      </c>
      <c r="T232" s="19">
        <f>VLOOKUP(A232,DEC2020_RESPONSERATE_COUNTY_TRA!$B$3:$Q$376, 16, FALSE)</f>
        <v>53.5</v>
      </c>
      <c r="U232" s="19">
        <f>VLOOKUP(A232,DEC2020_RESPONSERATE_COUNTY_TRA!$B$3:$R$376, 17, FALSE)</f>
        <v>55.1</v>
      </c>
      <c r="V232" s="19">
        <f>VLOOKUP(A232,DEC2020_RESPONSERATE_COUNTY_TRA!$B$3:$S$376, 18, FALSE)</f>
        <v>56.4</v>
      </c>
      <c r="W232" s="19">
        <f>VLOOKUP(A232,DEC2020_RESPONSERATE_COUNTY_TRA!$B$3:$T$376, 19, FALSE)</f>
        <v>59.4</v>
      </c>
      <c r="X232" s="19">
        <f>VLOOKUP(A232,DEC2020_RESPONSERATE_COUNTY_TRA!$B$3:$U$376, 20, FALSE)</f>
        <v>60.2</v>
      </c>
      <c r="Y232" s="19">
        <f>VLOOKUP(A232,DEC2020_RESPONSERATE_COUNTY_TRA!$B$3:$V$376, 21, FALSE)</f>
        <v>60.8</v>
      </c>
      <c r="Z232" s="19">
        <f>VLOOKUP(A232,DEC2020_RESPONSERATE_COUNTY_TRA!$B$3:$W$376, 22, FALSE)</f>
        <v>62.5</v>
      </c>
      <c r="AA232" s="19">
        <f>VLOOKUP(A232,DEC2020_RESPONSERATE_COUNTY_TRA!$B$3:$X$376, 23, FALSE)</f>
        <v>63</v>
      </c>
      <c r="AB232" s="19">
        <f>VLOOKUP(A232,DEC2020_RESPONSERATE_COUNTY_TRA!$B$3:$Y$376, 24, FALSE)</f>
        <v>63.4</v>
      </c>
      <c r="AC232" s="19">
        <f>VLOOKUP(A232,DEC2020_RESPONSERATE_COUNTY_TRA!$B$3:$Z$376, 25, FALSE)</f>
        <v>64.3</v>
      </c>
      <c r="AD232" s="19">
        <f>VLOOKUP(A232,DEC2020_RESPONSERATE_COUNTY_TRA!$B$3:$AC$376, 26, FALSE)</f>
        <v>64.5</v>
      </c>
      <c r="AE232" s="19">
        <f>VLOOKUP(A232,DEC2020_RESPONSERATE_COUNTY_TRA!$B$3:$AD$376, 27, FALSE)</f>
        <v>64.8</v>
      </c>
      <c r="AF232" s="19">
        <f>VLOOKUP(A232,DEC2020_RESPONSERATE_COUNTY_TRA!$B$3:$AE$376, 28, FALSE)</f>
        <v>65.599999999999994</v>
      </c>
      <c r="AG232" s="19">
        <f>VLOOKUP(A232,DEC2020_RESPONSERATE_COUNTY_TRA!$B$3:$AF$376, 29, FALSE)</f>
        <v>66.900000000000006</v>
      </c>
      <c r="AH232" s="19">
        <f>VLOOKUP(A232,DEC2020_RESPONSERATE_COUNTY_TRA!$B$3:$AG$376, 30, FALSE)</f>
        <v>67.2</v>
      </c>
      <c r="AI232" s="19">
        <f>VLOOKUP(A232,DEC2020_RESPONSERATE_COUNTY_TRA!$B$3:$AF$376, 31, FALSE)</f>
        <v>67.400000000000006</v>
      </c>
      <c r="AJ232" s="19">
        <f>VLOOKUP(A232,DEC2020_RESPONSERATE_COUNTY_TRA!$B$3:$AG$376, 32, FALSE)</f>
        <v>67.7</v>
      </c>
      <c r="AK232" s="19">
        <f>VLOOKUP(A232,DEC2020_RESPONSERATE_COUNTY_TRA!$B$3:$CP$376, 33, FALSE)</f>
        <v>68</v>
      </c>
      <c r="AL232" s="19">
        <f>VLOOKUP(A232,DEC2020_RESPONSERATE_COUNTY_TRA!$B$3:$AR$376,43, FALSE)</f>
        <v>69.5</v>
      </c>
      <c r="AM232" s="19">
        <f>VLOOKUP(A232,DEC2020_RESPONSERATE_COUNTY_TRA!$B$3:$AS$376,44, FALSE)</f>
        <v>69.5</v>
      </c>
      <c r="AN232" s="19">
        <f>VLOOKUP(A232,DEC2020_RESPONSERATE_COUNTY_TRA!$B$3:$AW$376,48, FALSE)</f>
        <v>70</v>
      </c>
      <c r="AO232" s="19">
        <f>VLOOKUP(A232,DEC2020_RESPONSERATE_COUNTY_TRA!$B$3:$AX$376,49, FALSE)</f>
        <v>70.2</v>
      </c>
      <c r="AP232" s="19">
        <f>VLOOKUP(A232,DEC2020_RESPONSERATE_COUNTY_TRA!$B$3:$AY$376,49, FALSE)</f>
        <v>70.2</v>
      </c>
      <c r="AQ232" s="19">
        <f>VLOOKUP(A232,DEC2020_RESPONSERATE_COUNTY_TRA!$B$3:$AZ$376,50, FALSE)</f>
        <v>70.3</v>
      </c>
      <c r="AR232" s="19">
        <f>VLOOKUP(A232,DEC2020_RESPONSERATE_COUNTY_TRA!$B$3:$BA$376,51, FALSE)</f>
        <v>70.3</v>
      </c>
      <c r="AS232" s="19">
        <f>VLOOKUP(A232,DEC2020_RESPONSERATE_COUNTY_TRA!$B$3:$BB$376,53, FALSE)</f>
        <v>70.599999999999994</v>
      </c>
      <c r="AT232" s="19">
        <f>VLOOKUP(A232,DEC2020_RESPONSERATE_COUNTY_TRA!$B$3:$BC$376,54, FALSE)</f>
        <v>70.599999999999994</v>
      </c>
      <c r="AU232" s="19">
        <f>VLOOKUP(A232,DEC2020_RESPONSERATE_COUNTY_TRA!$B$3:$BD$376,55, FALSE)</f>
        <v>70.599999999999994</v>
      </c>
      <c r="AV232" s="19">
        <f>VLOOKUP(A232,DEC2020_RESPONSERATE_COUNTY_TRA!$B$3:$BE$376,56, FALSE)</f>
        <v>70.599999999999994</v>
      </c>
      <c r="AW232" s="19">
        <f>VLOOKUP(A232,DEC2020_RESPONSERATE_COUNTY_TRA!$B$3:$BF$376,57, FALSE)</f>
        <v>70.599999999999994</v>
      </c>
      <c r="AX232" s="19">
        <f>VLOOKUP(A232,DEC2020_RESPONSERATE_COUNTY_TRA!$B$3:$BG$376,58, FALSE)</f>
        <v>70.7</v>
      </c>
      <c r="AY232" s="19">
        <f>VLOOKUP(A232,DEC2020_RESPONSERATE_COUNTY_TRA!$B$3:$BH$376,59, FALSE)</f>
        <v>70.7</v>
      </c>
      <c r="AZ232" s="19">
        <f>VLOOKUP(A232,DEC2020_RESPONSERATE_COUNTY_TRA!$B$3:$BI$376,60, FALSE)</f>
        <v>70.7</v>
      </c>
      <c r="BA232" s="19">
        <f>VLOOKUP(A232,DEC2020_RESPONSERATE_COUNTY_TRA!$B$3:$BJ$376,61, FALSE)</f>
        <v>70.8</v>
      </c>
      <c r="BB232" s="19">
        <f>VLOOKUP(A232,DEC2020_RESPONSERATE_COUNTY_TRA!$B$3:$BK$376,62, FALSE)</f>
        <v>70.8</v>
      </c>
      <c r="BC232" s="19">
        <f>VLOOKUP(A232,DEC2020_RESPONSERATE_COUNTY_TRA!$B$3:$BL$376,63, FALSE)</f>
        <v>70.8</v>
      </c>
      <c r="BD232" s="19">
        <f>VLOOKUP(A232,DEC2020_RESPONSERATE_COUNTY_TRA!$B$3:$BM$376,64, FALSE)</f>
        <v>70.8</v>
      </c>
      <c r="BE232" s="19">
        <f>VLOOKUP(A232,DEC2020_RESPONSERATE_COUNTY_TRA!$B$3:$BN$376,65, FALSE)</f>
        <v>70.8</v>
      </c>
      <c r="BF232" s="19">
        <f>VLOOKUP(A232,DEC2020_RESPONSERATE_COUNTY_TRA!$B$3:$BO$376,66, FALSE)</f>
        <v>70.8</v>
      </c>
      <c r="BG232" s="19">
        <f>VLOOKUP(A232,DEC2020_RESPONSERATE_COUNTY_TRA!$B$3:$BP$376,67, FALSE)</f>
        <v>70.900000000000006</v>
      </c>
      <c r="BH232" s="19">
        <f>VLOOKUP(A232,DEC2020_RESPONSERATE_COUNTY_TRA!$B$3:$BQ$376,68, FALSE)</f>
        <v>70.900000000000006</v>
      </c>
      <c r="BI232" s="19">
        <f>VLOOKUP(A232,DEC2020_RESPONSERATE_COUNTY_TRA!$B$3:$BR$376,69, FALSE)</f>
        <v>70.900000000000006</v>
      </c>
      <c r="BJ232" s="19">
        <f>VLOOKUP(A232,DEC2020_RESPONSERATE_COUNTY_TRA!$B$3:$BS$376,70, FALSE)</f>
        <v>70.900000000000006</v>
      </c>
      <c r="BK232" s="19">
        <f>VLOOKUP(A232,DEC2020_RESPONSERATE_COUNTY_TRA!$B$3:$BT$376,71, FALSE)</f>
        <v>70.900000000000006</v>
      </c>
      <c r="BL232" s="19">
        <f>VLOOKUP(A232,DEC2020_RESPONSERATE_COUNTY_TRA!$B$3:$BU$377,72, FALSE)</f>
        <v>71</v>
      </c>
      <c r="BM232" s="19">
        <f>VLOOKUP(A232,DEC2020_RESPONSERATE_COUNTY_TRA!$B$3:$BV$377,73, FALSE)</f>
        <v>71</v>
      </c>
      <c r="BN232" s="19">
        <f>VLOOKUP(A232,DEC2020_RESPONSERATE_COUNTY_TRA!$B$3:$BW$377,74, FALSE)</f>
        <v>71.099999999999994</v>
      </c>
      <c r="BO232" s="19">
        <f>VLOOKUP(A232,DEC2020_RESPONSERATE_COUNTY_TRA!$B$3:$BX$377,75, FALSE)</f>
        <v>71.2</v>
      </c>
      <c r="BP232" s="19">
        <f>VLOOKUP(A232,DEC2020_RESPONSERATE_COUNTY_TRA!$B$3:$BY$377,76, FALSE)</f>
        <v>71.2</v>
      </c>
      <c r="BQ232" s="19">
        <f>VLOOKUP(A232,DEC2020_RESPONSERATE_COUNTY_TRA!$B$3:$BZ$377,77, FALSE)</f>
        <v>71.2</v>
      </c>
      <c r="BR232" s="19">
        <f>VLOOKUP(A232,DEC2020_RESPONSERATE_COUNTY_TRA!$B$3:$CA$377,78, FALSE)</f>
        <v>71.2</v>
      </c>
      <c r="BS232" s="19">
        <f>VLOOKUP(A232,DEC2020_RESPONSERATE_COUNTY_TRA!$B$3:$CB$377,79, FALSE)</f>
        <v>71.3</v>
      </c>
      <c r="BT232" s="19">
        <f>VLOOKUP(A232,DEC2020_RESPONSERATE_COUNTY_TRA!$B$3:$CC$377,80, FALSE)</f>
        <v>71.3</v>
      </c>
      <c r="BU232" s="19">
        <f>VLOOKUP(A232,DEC2020_RESPONSERATE_COUNTY_TRA!$B$3:$CD$377,81, FALSE)</f>
        <v>71.400000000000006</v>
      </c>
      <c r="BV232" s="19">
        <f>VLOOKUP(A232,DEC2020_RESPONSERATE_COUNTY_TRA!$B$3:$CE$377,82, FALSE)</f>
        <v>71.5</v>
      </c>
      <c r="BW232" s="19">
        <f>VLOOKUP(A232,DEC2020_RESPONSERATE_COUNTY_TRA!$B$3:$CF$377,83, FALSE)</f>
        <v>71.5</v>
      </c>
      <c r="BX232" s="19">
        <f>VLOOKUP(A232,DEC2020_RESPONSERATE_COUNTY_TRA!$B$3:$CG$377,84, FALSE)</f>
        <v>71.7</v>
      </c>
      <c r="BY232" s="19">
        <f>VLOOKUP(A232,DEC2020_RESPONSERATE_COUNTY_TRA!$B$3:$CH$377,85, FALSE)</f>
        <v>71.7</v>
      </c>
      <c r="BZ232" s="19">
        <f>VLOOKUP(A232,DEC2020_RESPONSERATE_COUNTY_TRA!$B$3:$CI$377,85, FALSE)</f>
        <v>71.7</v>
      </c>
      <c r="CA232" s="19">
        <f>VLOOKUP(A232,DEC2020_RESPONSERATE_COUNTY_TRA!$B$3:$CJ$377,86, FALSE)</f>
        <v>71.900000000000006</v>
      </c>
      <c r="CB232" s="19">
        <f>VLOOKUP(A232,DEC2020_RESPONSERATE_COUNTY_TRA!$B$3:$CK$377,87, FALSE)</f>
        <v>71.900000000000006</v>
      </c>
      <c r="CC232" s="19">
        <f t="shared" si="9"/>
        <v>0</v>
      </c>
      <c r="CD232" s="41">
        <f t="shared" si="10"/>
        <v>6</v>
      </c>
    </row>
    <row r="233" spans="1:82" ht="28.8" x14ac:dyDescent="0.3">
      <c r="A233" s="5" t="s">
        <v>711</v>
      </c>
      <c r="B233" s="5">
        <v>30063001200</v>
      </c>
      <c r="C233" s="181" t="s">
        <v>1576</v>
      </c>
      <c r="D233" s="190">
        <v>59801</v>
      </c>
      <c r="F233" s="94">
        <v>2434</v>
      </c>
      <c r="G233" s="102">
        <v>1.5818725951261221E-2</v>
      </c>
      <c r="H233" s="204">
        <v>4.5880515423662629E-2</v>
      </c>
      <c r="I233" s="192">
        <v>32.1</v>
      </c>
      <c r="J233" s="11">
        <v>0</v>
      </c>
      <c r="K233" s="11">
        <f t="shared" si="11"/>
        <v>100</v>
      </c>
      <c r="L233">
        <f>VLOOKUP(A233,DEC2020_RESPONSERATE_COUNTY_TRA!$B$3:$I$376, 8, FALSE)</f>
        <v>41</v>
      </c>
      <c r="M233">
        <f>VLOOKUP(A233,DEC2020_RESPONSERATE_COUNTY_TRA!$B$3:$J$376, 9, FALSE)</f>
        <v>43</v>
      </c>
      <c r="N233">
        <f>VLOOKUP(A233,DEC2020_RESPONSERATE_COUNTY_TRA!$B$3:$K$376, 10, FALSE)</f>
        <v>45.2</v>
      </c>
      <c r="O233">
        <f>VLOOKUP(A233,DEC2020_RESPONSERATE_COUNTY_TRA!$B$3:$L$376, 11, FALSE)</f>
        <v>49.2</v>
      </c>
      <c r="P233">
        <f>VLOOKUP(A233,DEC2020_RESPONSERATE_COUNTY_TRA!$B$3:$M$376, 12, FALSE)</f>
        <v>52</v>
      </c>
      <c r="Q233" s="61">
        <f>VLOOKUP(A233,DEC2020_RESPONSERATE_COUNTY_TRA!$B$3:$N$376, 13, FALSE)</f>
        <v>52.5</v>
      </c>
      <c r="R233">
        <f>VLOOKUP(A233,DEC2020_RESPONSERATE_COUNTY_TRA!$B$3:$O$376, 14, FALSE)</f>
        <v>52.8</v>
      </c>
      <c r="S233">
        <f>VLOOKUP(A233,DEC2020_RESPONSERATE_COUNTY_TRA!$B$3:$P$376, 15, FALSE)</f>
        <v>53.4</v>
      </c>
      <c r="T233">
        <f>VLOOKUP(A233,DEC2020_RESPONSERATE_COUNTY_TRA!$B$3:$Q$376, 16, FALSE)</f>
        <v>53.9</v>
      </c>
      <c r="U233" s="61">
        <f>VLOOKUP(A233,DEC2020_RESPONSERATE_COUNTY_TRA!$B$3:$R$376, 17, FALSE)</f>
        <v>55.9</v>
      </c>
      <c r="V233" s="61">
        <f>VLOOKUP(A233,DEC2020_RESPONSERATE_COUNTY_TRA!$B$3:$S$376, 18, FALSE)</f>
        <v>57.2</v>
      </c>
      <c r="W233" s="61">
        <f>VLOOKUP(A233,DEC2020_RESPONSERATE_COUNTY_TRA!$B$3:$T$376, 19, FALSE)</f>
        <v>59.6</v>
      </c>
      <c r="X233" s="61">
        <f>VLOOKUP(A233,DEC2020_RESPONSERATE_COUNTY_TRA!$B$3:$U$376, 20, FALSE)</f>
        <v>60.8</v>
      </c>
      <c r="Y233" s="61">
        <f>VLOOKUP(A233,DEC2020_RESPONSERATE_COUNTY_TRA!$B$3:$V$376, 21, FALSE)</f>
        <v>61.2</v>
      </c>
      <c r="Z233" s="61">
        <f>VLOOKUP(A233,DEC2020_RESPONSERATE_COUNTY_TRA!$B$3:$W$376, 22, FALSE)</f>
        <v>62.8</v>
      </c>
      <c r="AA233" s="61">
        <f>VLOOKUP(A233,DEC2020_RESPONSERATE_COUNTY_TRA!$B$3:$X$376, 23, FALSE)</f>
        <v>63.3</v>
      </c>
      <c r="AB233" s="61">
        <f>VLOOKUP(A233,DEC2020_RESPONSERATE_COUNTY_TRA!$B$3:$Y$376, 24, FALSE)</f>
        <v>63.4</v>
      </c>
      <c r="AC233" s="61">
        <f>VLOOKUP(A233,DEC2020_RESPONSERATE_COUNTY_TRA!$B$3:$Z$376, 25, FALSE)</f>
        <v>65.3</v>
      </c>
      <c r="AD233" s="61">
        <f>VLOOKUP(A233,DEC2020_RESPONSERATE_COUNTY_TRA!$B$3:$AC$376, 26, FALSE)</f>
        <v>65.5</v>
      </c>
      <c r="AE233" s="188">
        <f>VLOOKUP(A233,DEC2020_RESPONSERATE_COUNTY_TRA!$B$3:$AD$376, 27, FALSE)</f>
        <v>65.900000000000006</v>
      </c>
      <c r="AF233" s="188">
        <f>VLOOKUP(A233,DEC2020_RESPONSERATE_COUNTY_TRA!$B$3:$AE$376, 28, FALSE)</f>
        <v>66.8</v>
      </c>
      <c r="AG233" s="188">
        <f>VLOOKUP(A233,DEC2020_RESPONSERATE_COUNTY_TRA!$B$3:$AF$376, 29, FALSE)</f>
        <v>68.099999999999994</v>
      </c>
      <c r="AH233" s="188">
        <f>VLOOKUP(A233,DEC2020_RESPONSERATE_COUNTY_TRA!$B$3:$AG$376, 30, FALSE)</f>
        <v>68.3</v>
      </c>
      <c r="AI233" s="188">
        <f>VLOOKUP(A233,DEC2020_RESPONSERATE_COUNTY_TRA!$B$3:$AF$376, 31, FALSE)</f>
        <v>68.400000000000006</v>
      </c>
      <c r="AJ233" s="188">
        <f>VLOOKUP(A233,DEC2020_RESPONSERATE_COUNTY_TRA!$B$3:$AG$376, 32, FALSE)</f>
        <v>68.8</v>
      </c>
      <c r="AK233" s="188">
        <f>VLOOKUP(A233,DEC2020_RESPONSERATE_COUNTY_TRA!$B$3:$CP$376, 33, FALSE)</f>
        <v>68.900000000000006</v>
      </c>
      <c r="AL233" s="188">
        <f>VLOOKUP(A233,DEC2020_RESPONSERATE_COUNTY_TRA!$B$3:$AR$376,43, FALSE)</f>
        <v>70.099999999999994</v>
      </c>
      <c r="AM233" s="188">
        <f>VLOOKUP(A233,DEC2020_RESPONSERATE_COUNTY_TRA!$B$3:$AS$376,44, FALSE)</f>
        <v>70.099999999999994</v>
      </c>
      <c r="AN233" s="188">
        <f>VLOOKUP(A233,DEC2020_RESPONSERATE_COUNTY_TRA!$B$3:$AW$376,48, FALSE)</f>
        <v>70.5</v>
      </c>
      <c r="AO233" s="188">
        <f>VLOOKUP(A233,DEC2020_RESPONSERATE_COUNTY_TRA!$B$3:$AX$376,49, FALSE)</f>
        <v>70.599999999999994</v>
      </c>
      <c r="AP233" s="188">
        <f>VLOOKUP(A233,DEC2020_RESPONSERATE_COUNTY_TRA!$B$3:$AY$376,49, FALSE)</f>
        <v>70.599999999999994</v>
      </c>
      <c r="AQ233" s="188">
        <f>VLOOKUP(A233,DEC2020_RESPONSERATE_COUNTY_TRA!$B$3:$AZ$376,50, FALSE)</f>
        <v>70.7</v>
      </c>
      <c r="AR233" s="188">
        <f>VLOOKUP(A233,DEC2020_RESPONSERATE_COUNTY_TRA!$B$3:$BA$376,51, FALSE)</f>
        <v>70.7</v>
      </c>
      <c r="AS233" s="188">
        <f>VLOOKUP(A233,DEC2020_RESPONSERATE_COUNTY_TRA!$B$3:$BB$376,53, FALSE)</f>
        <v>70.8</v>
      </c>
      <c r="AT233" s="188">
        <f>VLOOKUP(A233,DEC2020_RESPONSERATE_COUNTY_TRA!$B$3:$BC$376,54, FALSE)</f>
        <v>70.8</v>
      </c>
      <c r="AU233" s="188">
        <f>VLOOKUP(A233,DEC2020_RESPONSERATE_COUNTY_TRA!$B$3:$BD$376,55, FALSE)</f>
        <v>70.8</v>
      </c>
      <c r="AV233" s="188">
        <f>VLOOKUP(A233,DEC2020_RESPONSERATE_COUNTY_TRA!$B$3:$BE$376,56, FALSE)</f>
        <v>70.8</v>
      </c>
      <c r="AW233" s="188">
        <f>VLOOKUP(A233,DEC2020_RESPONSERATE_COUNTY_TRA!$B$3:$BF$376,57, FALSE)</f>
        <v>70.8</v>
      </c>
      <c r="AX233" s="188">
        <f>VLOOKUP(A233,DEC2020_RESPONSERATE_COUNTY_TRA!$B$3:$BG$376,58, FALSE)</f>
        <v>70.900000000000006</v>
      </c>
      <c r="AY233" s="188">
        <f>VLOOKUP(A233,DEC2020_RESPONSERATE_COUNTY_TRA!$B$3:$BH$376,59, FALSE)</f>
        <v>71</v>
      </c>
      <c r="AZ233" s="188">
        <f>VLOOKUP(A233,DEC2020_RESPONSERATE_COUNTY_TRA!$B$3:$BI$376,60, FALSE)</f>
        <v>71</v>
      </c>
      <c r="BA233" s="188">
        <f>VLOOKUP(A233,DEC2020_RESPONSERATE_COUNTY_TRA!$B$3:$BJ$376,61, FALSE)</f>
        <v>71</v>
      </c>
      <c r="BB233" s="188">
        <f>VLOOKUP(A233,DEC2020_RESPONSERATE_COUNTY_TRA!$B$3:$BK$376,62, FALSE)</f>
        <v>71</v>
      </c>
      <c r="BC233" s="188">
        <f>VLOOKUP(A233,DEC2020_RESPONSERATE_COUNTY_TRA!$B$3:$BL$376,63, FALSE)</f>
        <v>71.099999999999994</v>
      </c>
      <c r="BD233" s="188">
        <f>VLOOKUP(A233,DEC2020_RESPONSERATE_COUNTY_TRA!$B$3:$BM$376,64, FALSE)</f>
        <v>71.2</v>
      </c>
      <c r="BE233" s="188">
        <f>VLOOKUP(A233,DEC2020_RESPONSERATE_COUNTY_TRA!$B$3:$BN$376,65, FALSE)</f>
        <v>71.2</v>
      </c>
      <c r="BF233" s="188">
        <f>VLOOKUP(A233,DEC2020_RESPONSERATE_COUNTY_TRA!$B$3:$BO$376,66, FALSE)</f>
        <v>71.3</v>
      </c>
      <c r="BG233" s="188">
        <f>VLOOKUP(A233,DEC2020_RESPONSERATE_COUNTY_TRA!$B$3:$BP$376,67, FALSE)</f>
        <v>71.3</v>
      </c>
      <c r="BH233" s="188">
        <f>VLOOKUP(A233,DEC2020_RESPONSERATE_COUNTY_TRA!$B$3:$BQ$376,68, FALSE)</f>
        <v>71.3</v>
      </c>
      <c r="BI233" s="188">
        <f>VLOOKUP(A233,DEC2020_RESPONSERATE_COUNTY_TRA!$B$3:$BR$376,69, FALSE)</f>
        <v>71.3</v>
      </c>
      <c r="BJ233" s="188">
        <f>VLOOKUP(A233,DEC2020_RESPONSERATE_COUNTY_TRA!$B$3:$BS$376,70, FALSE)</f>
        <v>71.3</v>
      </c>
      <c r="BK233" s="188">
        <f>VLOOKUP(A233,DEC2020_RESPONSERATE_COUNTY_TRA!$B$3:$BT$376,71, FALSE)</f>
        <v>71.400000000000006</v>
      </c>
      <c r="BL233" s="188">
        <f>VLOOKUP(A233,DEC2020_RESPONSERATE_COUNTY_TRA!$B$3:$BU$377,72, FALSE)</f>
        <v>71.5</v>
      </c>
      <c r="BM233" s="188">
        <f>VLOOKUP(A233,DEC2020_RESPONSERATE_COUNTY_TRA!$B$3:$BV$377,73, FALSE)</f>
        <v>71.5</v>
      </c>
      <c r="BN233" s="188">
        <f>VLOOKUP(A233,DEC2020_RESPONSERATE_COUNTY_TRA!$B$3:$BW$377,74, FALSE)</f>
        <v>71.599999999999994</v>
      </c>
      <c r="BO233" s="188">
        <f>VLOOKUP(A233,DEC2020_RESPONSERATE_COUNTY_TRA!$B$3:$BX$377,75, FALSE)</f>
        <v>71.7</v>
      </c>
      <c r="BP233" s="188">
        <f>VLOOKUP(A233,DEC2020_RESPONSERATE_COUNTY_TRA!$B$3:$BY$377,76, FALSE)</f>
        <v>71.8</v>
      </c>
      <c r="BQ233" s="188">
        <f>VLOOKUP(A233,DEC2020_RESPONSERATE_COUNTY_TRA!$B$3:$BZ$377,77, FALSE)</f>
        <v>71.8</v>
      </c>
      <c r="BR233" s="188">
        <f>VLOOKUP(A233,DEC2020_RESPONSERATE_COUNTY_TRA!$B$3:$CA$377,78, FALSE)</f>
        <v>71.8</v>
      </c>
      <c r="BS233" s="188">
        <f>VLOOKUP(A233,DEC2020_RESPONSERATE_COUNTY_TRA!$B$3:$CB$377,79, FALSE)</f>
        <v>71.8</v>
      </c>
      <c r="BT233" s="188">
        <f>VLOOKUP(A233,DEC2020_RESPONSERATE_COUNTY_TRA!$B$3:$CC$377,80, FALSE)</f>
        <v>71.8</v>
      </c>
      <c r="BU233" s="188">
        <f>VLOOKUP(A233,DEC2020_RESPONSERATE_COUNTY_TRA!$B$3:$CD$377,81, FALSE)</f>
        <v>71.900000000000006</v>
      </c>
      <c r="BV233" s="188">
        <f>VLOOKUP(A233,DEC2020_RESPONSERATE_COUNTY_TRA!$B$3:$CE$377,82, FALSE)</f>
        <v>71.900000000000006</v>
      </c>
      <c r="BW233" s="188">
        <f>VLOOKUP(A233,DEC2020_RESPONSERATE_COUNTY_TRA!$B$3:$CF$377,83, FALSE)</f>
        <v>71.900000000000006</v>
      </c>
      <c r="BX233" s="188">
        <f>VLOOKUP(A233,DEC2020_RESPONSERATE_COUNTY_TRA!$B$3:$CG$377,84, FALSE)</f>
        <v>72</v>
      </c>
      <c r="BY233" s="188">
        <f>VLOOKUP(A233,DEC2020_RESPONSERATE_COUNTY_TRA!$B$3:$CH$377,85, FALSE)</f>
        <v>72.099999999999994</v>
      </c>
      <c r="BZ233" s="188">
        <f>VLOOKUP(A233,DEC2020_RESPONSERATE_COUNTY_TRA!$B$3:$CI$377,85, FALSE)</f>
        <v>72.099999999999994</v>
      </c>
      <c r="CA233" s="188">
        <f>VLOOKUP(A233,DEC2020_RESPONSERATE_COUNTY_TRA!$B$3:$CJ$377,86, FALSE)</f>
        <v>72.3</v>
      </c>
      <c r="CB233" s="188">
        <f>VLOOKUP(A233,DEC2020_RESPONSERATE_COUNTY_TRA!$B$3:$CK$377,87, FALSE)</f>
        <v>72.400000000000006</v>
      </c>
      <c r="CC233" s="188">
        <f t="shared" si="9"/>
        <v>0</v>
      </c>
      <c r="CD233" s="41">
        <f t="shared" si="10"/>
        <v>6</v>
      </c>
    </row>
    <row r="234" spans="1:82" ht="28.8" x14ac:dyDescent="0.3">
      <c r="A234" s="16" t="s">
        <v>713</v>
      </c>
      <c r="B234" s="16">
        <v>30063001302</v>
      </c>
      <c r="C234" s="17" t="s">
        <v>1577</v>
      </c>
      <c r="D234" s="17">
        <v>59803</v>
      </c>
      <c r="E234" s="17"/>
      <c r="F234" s="95">
        <v>2739</v>
      </c>
      <c r="G234" s="103">
        <v>1.4509354715540282E-2</v>
      </c>
      <c r="H234" s="205">
        <v>1.2725344644750796E-2</v>
      </c>
      <c r="I234" s="193">
        <v>38.9</v>
      </c>
      <c r="J234" s="18">
        <v>0</v>
      </c>
      <c r="K234" s="18">
        <f t="shared" si="11"/>
        <v>100</v>
      </c>
      <c r="L234" s="19">
        <f>VLOOKUP(A234,DEC2020_RESPONSERATE_COUNTY_TRA!$B$3:$I$376, 8, FALSE)</f>
        <v>44.1</v>
      </c>
      <c r="M234" s="19">
        <f>VLOOKUP(A234,DEC2020_RESPONSERATE_COUNTY_TRA!$B$3:$J$376, 9, FALSE)</f>
        <v>46.6</v>
      </c>
      <c r="N234" s="19">
        <f>VLOOKUP(A234,DEC2020_RESPONSERATE_COUNTY_TRA!$B$3:$K$376, 10, FALSE)</f>
        <v>49.4</v>
      </c>
      <c r="O234" s="19">
        <f>VLOOKUP(A234,DEC2020_RESPONSERATE_COUNTY_TRA!$B$3:$L$376, 11, FALSE)</f>
        <v>53</v>
      </c>
      <c r="P234" s="19">
        <f>VLOOKUP(A234,DEC2020_RESPONSERATE_COUNTY_TRA!$B$3:$M$376, 12, FALSE)</f>
        <v>59.7</v>
      </c>
      <c r="Q234" s="19">
        <f>VLOOKUP(A234,DEC2020_RESPONSERATE_COUNTY_TRA!$B$3:$N$376, 13, FALSE)</f>
        <v>60.4</v>
      </c>
      <c r="R234" s="19">
        <f>VLOOKUP(A234,DEC2020_RESPONSERATE_COUNTY_TRA!$B$3:$O$376, 14, FALSE)</f>
        <v>61.5</v>
      </c>
      <c r="S234" s="19">
        <f>VLOOKUP(A234,DEC2020_RESPONSERATE_COUNTY_TRA!$B$3:$P$376, 15, FALSE)</f>
        <v>62.5</v>
      </c>
      <c r="T234" s="19">
        <f>VLOOKUP(A234,DEC2020_RESPONSERATE_COUNTY_TRA!$B$3:$Q$376, 16, FALSE)</f>
        <v>62.9</v>
      </c>
      <c r="U234" s="19">
        <f>VLOOKUP(A234,DEC2020_RESPONSERATE_COUNTY_TRA!$B$3:$R$376, 17, FALSE)</f>
        <v>64.2</v>
      </c>
      <c r="V234" s="19">
        <f>VLOOKUP(A234,DEC2020_RESPONSERATE_COUNTY_TRA!$B$3:$S$376, 18, FALSE)</f>
        <v>64.400000000000006</v>
      </c>
      <c r="W234" s="19">
        <f>VLOOKUP(A234,DEC2020_RESPONSERATE_COUNTY_TRA!$B$3:$T$376, 19, FALSE)</f>
        <v>64.8</v>
      </c>
      <c r="X234" s="19">
        <f>VLOOKUP(A234,DEC2020_RESPONSERATE_COUNTY_TRA!$B$3:$U$376, 20, FALSE)</f>
        <v>65.2</v>
      </c>
      <c r="Y234" s="19">
        <f>VLOOKUP(A234,DEC2020_RESPONSERATE_COUNTY_TRA!$B$3:$V$376, 21, FALSE)</f>
        <v>65.7</v>
      </c>
      <c r="Z234" s="19">
        <f>VLOOKUP(A234,DEC2020_RESPONSERATE_COUNTY_TRA!$B$3:$W$376, 22, FALSE)</f>
        <v>66.8</v>
      </c>
      <c r="AA234" s="19">
        <f>VLOOKUP(A234,DEC2020_RESPONSERATE_COUNTY_TRA!$B$3:$X$376, 23, FALSE)</f>
        <v>66.900000000000006</v>
      </c>
      <c r="AB234" s="19">
        <f>VLOOKUP(A234,DEC2020_RESPONSERATE_COUNTY_TRA!$B$3:$Y$376, 24, FALSE)</f>
        <v>67.099999999999994</v>
      </c>
      <c r="AC234" s="19">
        <f>VLOOKUP(A234,DEC2020_RESPONSERATE_COUNTY_TRA!$B$3:$Z$376, 25, FALSE)</f>
        <v>69.7</v>
      </c>
      <c r="AD234" s="19">
        <f>VLOOKUP(A234,DEC2020_RESPONSERATE_COUNTY_TRA!$B$3:$AC$376, 26, FALSE)</f>
        <v>70.3</v>
      </c>
      <c r="AE234" s="19">
        <f>VLOOKUP(A234,DEC2020_RESPONSERATE_COUNTY_TRA!$B$3:$AD$376, 27, FALSE)</f>
        <v>70.5</v>
      </c>
      <c r="AF234" s="19">
        <f>VLOOKUP(A234,DEC2020_RESPONSERATE_COUNTY_TRA!$B$3:$AE$376, 28, FALSE)</f>
        <v>72.3</v>
      </c>
      <c r="AG234" s="19">
        <f>VLOOKUP(A234,DEC2020_RESPONSERATE_COUNTY_TRA!$B$3:$AF$376, 29, FALSE)</f>
        <v>73.8</v>
      </c>
      <c r="AH234" s="19">
        <f>VLOOKUP(A234,DEC2020_RESPONSERATE_COUNTY_TRA!$B$3:$AG$376, 30, FALSE)</f>
        <v>74.2</v>
      </c>
      <c r="AI234" s="19">
        <f>VLOOKUP(A234,DEC2020_RESPONSERATE_COUNTY_TRA!$B$3:$AF$376, 31, FALSE)</f>
        <v>74.7</v>
      </c>
      <c r="AJ234" s="19">
        <f>VLOOKUP(A234,DEC2020_RESPONSERATE_COUNTY_TRA!$B$3:$AG$376, 32, FALSE)</f>
        <v>75.400000000000006</v>
      </c>
      <c r="AK234" s="19">
        <f>VLOOKUP(A234,DEC2020_RESPONSERATE_COUNTY_TRA!$B$3:$CP$376, 33, FALSE)</f>
        <v>75.900000000000006</v>
      </c>
      <c r="AL234" s="19">
        <f>VLOOKUP(A234,DEC2020_RESPONSERATE_COUNTY_TRA!$B$3:$AR$376,43, FALSE)</f>
        <v>78.7</v>
      </c>
      <c r="AM234" s="19">
        <f>VLOOKUP(A234,DEC2020_RESPONSERATE_COUNTY_TRA!$B$3:$AS$376,44, FALSE)</f>
        <v>78.8</v>
      </c>
      <c r="AN234" s="19">
        <f>VLOOKUP(A234,DEC2020_RESPONSERATE_COUNTY_TRA!$B$3:$AW$376,48, FALSE)</f>
        <v>79.3</v>
      </c>
      <c r="AO234" s="19">
        <f>VLOOKUP(A234,DEC2020_RESPONSERATE_COUNTY_TRA!$B$3:$AX$376,49, FALSE)</f>
        <v>79.3</v>
      </c>
      <c r="AP234" s="19">
        <f>VLOOKUP(A234,DEC2020_RESPONSERATE_COUNTY_TRA!$B$3:$AY$376,49, FALSE)</f>
        <v>79.3</v>
      </c>
      <c r="AQ234" s="19">
        <f>VLOOKUP(A234,DEC2020_RESPONSERATE_COUNTY_TRA!$B$3:$AZ$376,50, FALSE)</f>
        <v>79.400000000000006</v>
      </c>
      <c r="AR234" s="19">
        <f>VLOOKUP(A234,DEC2020_RESPONSERATE_COUNTY_TRA!$B$3:$BA$376,51, FALSE)</f>
        <v>79.400000000000006</v>
      </c>
      <c r="AS234" s="19">
        <f>VLOOKUP(A234,DEC2020_RESPONSERATE_COUNTY_TRA!$B$3:$BB$376,53, FALSE)</f>
        <v>79.7</v>
      </c>
      <c r="AT234" s="19">
        <f>VLOOKUP(A234,DEC2020_RESPONSERATE_COUNTY_TRA!$B$3:$BC$376,54, FALSE)</f>
        <v>79.7</v>
      </c>
      <c r="AU234" s="19">
        <f>VLOOKUP(A234,DEC2020_RESPONSERATE_COUNTY_TRA!$B$3:$BD$376,55, FALSE)</f>
        <v>79.8</v>
      </c>
      <c r="AV234" s="19">
        <f>VLOOKUP(A234,DEC2020_RESPONSERATE_COUNTY_TRA!$B$3:$BE$376,56, FALSE)</f>
        <v>79.900000000000006</v>
      </c>
      <c r="AW234" s="19">
        <f>VLOOKUP(A234,DEC2020_RESPONSERATE_COUNTY_TRA!$B$3:$BF$376,57, FALSE)</f>
        <v>79.900000000000006</v>
      </c>
      <c r="AX234" s="19">
        <f>VLOOKUP(A234,DEC2020_RESPONSERATE_COUNTY_TRA!$B$3:$BG$376,58, FALSE)</f>
        <v>79.900000000000006</v>
      </c>
      <c r="AY234" s="19">
        <f>VLOOKUP(A234,DEC2020_RESPONSERATE_COUNTY_TRA!$B$3:$BH$376,59, FALSE)</f>
        <v>80</v>
      </c>
      <c r="AZ234" s="19">
        <f>VLOOKUP(A234,DEC2020_RESPONSERATE_COUNTY_TRA!$B$3:$BI$376,60, FALSE)</f>
        <v>80</v>
      </c>
      <c r="BA234" s="19">
        <f>VLOOKUP(A234,DEC2020_RESPONSERATE_COUNTY_TRA!$B$3:$BJ$376,61, FALSE)</f>
        <v>80</v>
      </c>
      <c r="BB234" s="19">
        <f>VLOOKUP(A234,DEC2020_RESPONSERATE_COUNTY_TRA!$B$3:$BK$376,62, FALSE)</f>
        <v>80</v>
      </c>
      <c r="BC234" s="19">
        <f>VLOOKUP(A234,DEC2020_RESPONSERATE_COUNTY_TRA!$B$3:$BL$376,63, FALSE)</f>
        <v>80</v>
      </c>
      <c r="BD234" s="19">
        <f>VLOOKUP(A234,DEC2020_RESPONSERATE_COUNTY_TRA!$B$3:$BM$376,64, FALSE)</f>
        <v>80.099999999999994</v>
      </c>
      <c r="BE234" s="19">
        <f>VLOOKUP(A234,DEC2020_RESPONSERATE_COUNTY_TRA!$B$3:$BN$376,65, FALSE)</f>
        <v>80.099999999999994</v>
      </c>
      <c r="BF234" s="19">
        <f>VLOOKUP(A234,DEC2020_RESPONSERATE_COUNTY_TRA!$B$3:$BO$376,66, FALSE)</f>
        <v>80.099999999999994</v>
      </c>
      <c r="BG234" s="19">
        <f>VLOOKUP(A234,DEC2020_RESPONSERATE_COUNTY_TRA!$B$3:$BP$376,67, FALSE)</f>
        <v>80.2</v>
      </c>
      <c r="BH234" s="19">
        <f>VLOOKUP(A234,DEC2020_RESPONSERATE_COUNTY_TRA!$B$3:$BQ$376,68, FALSE)</f>
        <v>80.3</v>
      </c>
      <c r="BI234" s="19">
        <f>VLOOKUP(A234,DEC2020_RESPONSERATE_COUNTY_TRA!$B$3:$BR$376,69, FALSE)</f>
        <v>80.3</v>
      </c>
      <c r="BJ234" s="19">
        <f>VLOOKUP(A234,DEC2020_RESPONSERATE_COUNTY_TRA!$B$3:$BS$376,70, FALSE)</f>
        <v>80.3</v>
      </c>
      <c r="BK234" s="19">
        <f>VLOOKUP(A234,DEC2020_RESPONSERATE_COUNTY_TRA!$B$3:$BT$376,71, FALSE)</f>
        <v>80.3</v>
      </c>
      <c r="BL234" s="19">
        <f>VLOOKUP(A234,DEC2020_RESPONSERATE_COUNTY_TRA!$B$3:$BU$377,72, FALSE)</f>
        <v>80.400000000000006</v>
      </c>
      <c r="BM234" s="19">
        <f>VLOOKUP(A234,DEC2020_RESPONSERATE_COUNTY_TRA!$B$3:$BV$377,73, FALSE)</f>
        <v>80.400000000000006</v>
      </c>
      <c r="BN234" s="19">
        <f>VLOOKUP(A234,DEC2020_RESPONSERATE_COUNTY_TRA!$B$3:$BW$377,74, FALSE)</f>
        <v>80.400000000000006</v>
      </c>
      <c r="BO234" s="19">
        <f>VLOOKUP(A234,DEC2020_RESPONSERATE_COUNTY_TRA!$B$3:$BX$377,75, FALSE)</f>
        <v>80.5</v>
      </c>
      <c r="BP234" s="19">
        <f>VLOOKUP(A234,DEC2020_RESPONSERATE_COUNTY_TRA!$B$3:$BY$377,76, FALSE)</f>
        <v>80.5</v>
      </c>
      <c r="BQ234" s="19">
        <f>VLOOKUP(A234,DEC2020_RESPONSERATE_COUNTY_TRA!$B$3:$BZ$377,77, FALSE)</f>
        <v>80.5</v>
      </c>
      <c r="BR234" s="19">
        <f>VLOOKUP(A234,DEC2020_RESPONSERATE_COUNTY_TRA!$B$3:$CA$377,78, FALSE)</f>
        <v>80.599999999999994</v>
      </c>
      <c r="BS234" s="19">
        <f>VLOOKUP(A234,DEC2020_RESPONSERATE_COUNTY_TRA!$B$3:$CB$377,79, FALSE)</f>
        <v>80.599999999999994</v>
      </c>
      <c r="BT234" s="19">
        <f>VLOOKUP(A234,DEC2020_RESPONSERATE_COUNTY_TRA!$B$3:$CC$377,80, FALSE)</f>
        <v>80.599999999999994</v>
      </c>
      <c r="BU234" s="19">
        <f>VLOOKUP(A234,DEC2020_RESPONSERATE_COUNTY_TRA!$B$3:$CD$377,81, FALSE)</f>
        <v>80.599999999999994</v>
      </c>
      <c r="BV234" s="19">
        <f>VLOOKUP(A234,DEC2020_RESPONSERATE_COUNTY_TRA!$B$3:$CE$377,82, FALSE)</f>
        <v>80.7</v>
      </c>
      <c r="BW234" s="19">
        <f>VLOOKUP(A234,DEC2020_RESPONSERATE_COUNTY_TRA!$B$3:$CF$377,83, FALSE)</f>
        <v>80.7</v>
      </c>
      <c r="BX234" s="19">
        <f>VLOOKUP(A234,DEC2020_RESPONSERATE_COUNTY_TRA!$B$3:$CG$377,84, FALSE)</f>
        <v>80.8</v>
      </c>
      <c r="BY234" s="19">
        <f>VLOOKUP(A234,DEC2020_RESPONSERATE_COUNTY_TRA!$B$3:$CH$377,85, FALSE)</f>
        <v>80.8</v>
      </c>
      <c r="BZ234" s="19">
        <f>VLOOKUP(A234,DEC2020_RESPONSERATE_COUNTY_TRA!$B$3:$CI$377,85, FALSE)</f>
        <v>80.8</v>
      </c>
      <c r="CA234" s="19">
        <f>VLOOKUP(A234,DEC2020_RESPONSERATE_COUNTY_TRA!$B$3:$CJ$377,86, FALSE)</f>
        <v>80.900000000000006</v>
      </c>
      <c r="CB234" s="19">
        <f>VLOOKUP(A234,DEC2020_RESPONSERATE_COUNTY_TRA!$B$3:$CK$377,87, FALSE)</f>
        <v>80.900000000000006</v>
      </c>
      <c r="CC234" s="19">
        <f t="shared" si="9"/>
        <v>0</v>
      </c>
      <c r="CD234" s="41">
        <f t="shared" si="10"/>
        <v>6</v>
      </c>
    </row>
    <row r="235" spans="1:82" ht="28.8" x14ac:dyDescent="0.3">
      <c r="A235" s="5" t="s">
        <v>353</v>
      </c>
      <c r="B235" s="5">
        <v>30063001303</v>
      </c>
      <c r="C235" s="181" t="s">
        <v>1579</v>
      </c>
      <c r="D235" s="190" t="s">
        <v>1354</v>
      </c>
      <c r="F235" s="94">
        <v>2234</v>
      </c>
      <c r="G235" s="102">
        <v>2.0221473278767454E-2</v>
      </c>
      <c r="H235" s="204">
        <v>1.1045655375552283E-2</v>
      </c>
      <c r="I235" s="192">
        <v>35.9</v>
      </c>
      <c r="J235" s="11">
        <v>0</v>
      </c>
      <c r="K235" s="11">
        <f t="shared" si="11"/>
        <v>100</v>
      </c>
      <c r="L235">
        <f>VLOOKUP(A235,DEC2020_RESPONSERATE_COUNTY_TRA!$B$3:$I$376, 8, FALSE)</f>
        <v>41.2</v>
      </c>
      <c r="M235">
        <f>VLOOKUP(A235,DEC2020_RESPONSERATE_COUNTY_TRA!$B$3:$J$376, 9, FALSE)</f>
        <v>42.4</v>
      </c>
      <c r="N235">
        <f>VLOOKUP(A235,DEC2020_RESPONSERATE_COUNTY_TRA!$B$3:$K$376, 10, FALSE)</f>
        <v>44.7</v>
      </c>
      <c r="O235">
        <f>VLOOKUP(A235,DEC2020_RESPONSERATE_COUNTY_TRA!$B$3:$L$376, 11, FALSE)</f>
        <v>49.6</v>
      </c>
      <c r="P235">
        <f>VLOOKUP(A235,DEC2020_RESPONSERATE_COUNTY_TRA!$B$3:$M$376, 12, FALSE)</f>
        <v>55.9</v>
      </c>
      <c r="Q235" s="61">
        <f>VLOOKUP(A235,DEC2020_RESPONSERATE_COUNTY_TRA!$B$3:$N$376, 13, FALSE)</f>
        <v>57</v>
      </c>
      <c r="R235">
        <f>VLOOKUP(A235,DEC2020_RESPONSERATE_COUNTY_TRA!$B$3:$O$376, 14, FALSE)</f>
        <v>58.1</v>
      </c>
      <c r="S235">
        <f>VLOOKUP(A235,DEC2020_RESPONSERATE_COUNTY_TRA!$B$3:$P$376, 15, FALSE)</f>
        <v>58.8</v>
      </c>
      <c r="T235">
        <f>VLOOKUP(A235,DEC2020_RESPONSERATE_COUNTY_TRA!$B$3:$Q$376, 16, FALSE)</f>
        <v>59.2</v>
      </c>
      <c r="U235" s="61">
        <f>VLOOKUP(A235,DEC2020_RESPONSERATE_COUNTY_TRA!$B$3:$R$376, 17, FALSE)</f>
        <v>60.6</v>
      </c>
      <c r="V235" s="61">
        <f>VLOOKUP(A235,DEC2020_RESPONSERATE_COUNTY_TRA!$B$3:$S$376, 18, FALSE)</f>
        <v>61.1</v>
      </c>
      <c r="W235" s="61">
        <f>VLOOKUP(A235,DEC2020_RESPONSERATE_COUNTY_TRA!$B$3:$T$376, 19, FALSE)</f>
        <v>61.5</v>
      </c>
      <c r="X235" s="61">
        <f>VLOOKUP(A235,DEC2020_RESPONSERATE_COUNTY_TRA!$B$3:$U$376, 20, FALSE)</f>
        <v>61.9</v>
      </c>
      <c r="Y235" s="61">
        <f>VLOOKUP(A235,DEC2020_RESPONSERATE_COUNTY_TRA!$B$3:$V$376, 21, FALSE)</f>
        <v>62.4</v>
      </c>
      <c r="Z235" s="61">
        <f>VLOOKUP(A235,DEC2020_RESPONSERATE_COUNTY_TRA!$B$3:$W$376, 22, FALSE)</f>
        <v>63</v>
      </c>
      <c r="AA235" s="61">
        <f>VLOOKUP(A235,DEC2020_RESPONSERATE_COUNTY_TRA!$B$3:$X$376, 23, FALSE)</f>
        <v>63</v>
      </c>
      <c r="AB235" s="61">
        <f>VLOOKUP(A235,DEC2020_RESPONSERATE_COUNTY_TRA!$B$3:$Y$376, 24, FALSE)</f>
        <v>63.4</v>
      </c>
      <c r="AC235" s="61">
        <f>VLOOKUP(A235,DEC2020_RESPONSERATE_COUNTY_TRA!$B$3:$Z$376, 25, FALSE)</f>
        <v>66.5</v>
      </c>
      <c r="AD235" s="61">
        <f>VLOOKUP(A235,DEC2020_RESPONSERATE_COUNTY_TRA!$B$3:$AC$376, 26, FALSE)</f>
        <v>67.2</v>
      </c>
      <c r="AE235" s="188">
        <f>VLOOKUP(A235,DEC2020_RESPONSERATE_COUNTY_TRA!$B$3:$AD$376, 27, FALSE)</f>
        <v>67.5</v>
      </c>
      <c r="AF235" s="188">
        <f>VLOOKUP(A235,DEC2020_RESPONSERATE_COUNTY_TRA!$B$3:$AE$376, 28, FALSE)</f>
        <v>69.2</v>
      </c>
      <c r="AG235" s="188">
        <f>VLOOKUP(A235,DEC2020_RESPONSERATE_COUNTY_TRA!$B$3:$AF$376, 29, FALSE)</f>
        <v>71.2</v>
      </c>
      <c r="AH235" s="188">
        <f>VLOOKUP(A235,DEC2020_RESPONSERATE_COUNTY_TRA!$B$3:$AG$376, 30, FALSE)</f>
        <v>71.3</v>
      </c>
      <c r="AI235" s="188">
        <f>VLOOKUP(A235,DEC2020_RESPONSERATE_COUNTY_TRA!$B$3:$AF$376, 31, FALSE)</f>
        <v>71.599999999999994</v>
      </c>
      <c r="AJ235" s="188">
        <f>VLOOKUP(A235,DEC2020_RESPONSERATE_COUNTY_TRA!$B$3:$AG$376, 32, FALSE)</f>
        <v>72.7</v>
      </c>
      <c r="AK235" s="188">
        <f>VLOOKUP(A235,DEC2020_RESPONSERATE_COUNTY_TRA!$B$3:$CP$376, 33, FALSE)</f>
        <v>73.400000000000006</v>
      </c>
      <c r="AL235" s="188">
        <f>VLOOKUP(A235,DEC2020_RESPONSERATE_COUNTY_TRA!$B$3:$AR$376,43, FALSE)</f>
        <v>75.599999999999994</v>
      </c>
      <c r="AM235" s="188">
        <f>VLOOKUP(A235,DEC2020_RESPONSERATE_COUNTY_TRA!$B$3:$AS$376,44, FALSE)</f>
        <v>75.8</v>
      </c>
      <c r="AN235" s="188">
        <f>VLOOKUP(A235,DEC2020_RESPONSERATE_COUNTY_TRA!$B$3:$AW$376,48, FALSE)</f>
        <v>76.2</v>
      </c>
      <c r="AO235" s="188">
        <f>VLOOKUP(A235,DEC2020_RESPONSERATE_COUNTY_TRA!$B$3:$AX$376,49, FALSE)</f>
        <v>76.3</v>
      </c>
      <c r="AP235" s="188">
        <f>VLOOKUP(A235,DEC2020_RESPONSERATE_COUNTY_TRA!$B$3:$AY$376,49, FALSE)</f>
        <v>76.3</v>
      </c>
      <c r="AQ235" s="188">
        <f>VLOOKUP(A235,DEC2020_RESPONSERATE_COUNTY_TRA!$B$3:$AZ$376,50, FALSE)</f>
        <v>76.3</v>
      </c>
      <c r="AR235" s="188">
        <f>VLOOKUP(A235,DEC2020_RESPONSERATE_COUNTY_TRA!$B$3:$BA$376,51, FALSE)</f>
        <v>76.3</v>
      </c>
      <c r="AS235" s="188">
        <f>VLOOKUP(A235,DEC2020_RESPONSERATE_COUNTY_TRA!$B$3:$BB$376,53, FALSE)</f>
        <v>76.3</v>
      </c>
      <c r="AT235" s="188">
        <f>VLOOKUP(A235,DEC2020_RESPONSERATE_COUNTY_TRA!$B$3:$BC$376,54, FALSE)</f>
        <v>76.3</v>
      </c>
      <c r="AU235" s="188">
        <f>VLOOKUP(A235,DEC2020_RESPONSERATE_COUNTY_TRA!$B$3:$BD$376,55, FALSE)</f>
        <v>76.3</v>
      </c>
      <c r="AV235" s="188">
        <f>VLOOKUP(A235,DEC2020_RESPONSERATE_COUNTY_TRA!$B$3:$BE$376,56, FALSE)</f>
        <v>76.3</v>
      </c>
      <c r="AW235" s="188">
        <f>VLOOKUP(A235,DEC2020_RESPONSERATE_COUNTY_TRA!$B$3:$BF$376,57, FALSE)</f>
        <v>76.400000000000006</v>
      </c>
      <c r="AX235" s="188">
        <f>VLOOKUP(A235,DEC2020_RESPONSERATE_COUNTY_TRA!$B$3:$BG$376,58, FALSE)</f>
        <v>76.400000000000006</v>
      </c>
      <c r="AY235" s="188">
        <f>VLOOKUP(A235,DEC2020_RESPONSERATE_COUNTY_TRA!$B$3:$BH$376,59, FALSE)</f>
        <v>76.400000000000006</v>
      </c>
      <c r="AZ235" s="188">
        <f>VLOOKUP(A235,DEC2020_RESPONSERATE_COUNTY_TRA!$B$3:$BI$376,60, FALSE)</f>
        <v>76.400000000000006</v>
      </c>
      <c r="BA235" s="188">
        <f>VLOOKUP(A235,DEC2020_RESPONSERATE_COUNTY_TRA!$B$3:$BJ$376,61, FALSE)</f>
        <v>76.400000000000006</v>
      </c>
      <c r="BB235" s="188">
        <f>VLOOKUP(A235,DEC2020_RESPONSERATE_COUNTY_TRA!$B$3:$BK$376,62, FALSE)</f>
        <v>76.400000000000006</v>
      </c>
      <c r="BC235" s="188">
        <f>VLOOKUP(A235,DEC2020_RESPONSERATE_COUNTY_TRA!$B$3:$BL$376,63, FALSE)</f>
        <v>76.5</v>
      </c>
      <c r="BD235" s="188">
        <f>VLOOKUP(A235,DEC2020_RESPONSERATE_COUNTY_TRA!$B$3:$BM$376,64, FALSE)</f>
        <v>76.599999999999994</v>
      </c>
      <c r="BE235" s="188">
        <f>VLOOKUP(A235,DEC2020_RESPONSERATE_COUNTY_TRA!$B$3:$BN$376,65, FALSE)</f>
        <v>76.599999999999994</v>
      </c>
      <c r="BF235" s="188">
        <f>VLOOKUP(A235,DEC2020_RESPONSERATE_COUNTY_TRA!$B$3:$BO$376,66, FALSE)</f>
        <v>76.599999999999994</v>
      </c>
      <c r="BG235" s="188">
        <f>VLOOKUP(A235,DEC2020_RESPONSERATE_COUNTY_TRA!$B$3:$BP$376,67, FALSE)</f>
        <v>76.599999999999994</v>
      </c>
      <c r="BH235" s="188">
        <f>VLOOKUP(A235,DEC2020_RESPONSERATE_COUNTY_TRA!$B$3:$BQ$376,68, FALSE)</f>
        <v>76.8</v>
      </c>
      <c r="BI235" s="188">
        <f>VLOOKUP(A235,DEC2020_RESPONSERATE_COUNTY_TRA!$B$3:$BR$376,69, FALSE)</f>
        <v>76.900000000000006</v>
      </c>
      <c r="BJ235" s="188">
        <f>VLOOKUP(A235,DEC2020_RESPONSERATE_COUNTY_TRA!$B$3:$BS$376,70, FALSE)</f>
        <v>76.900000000000006</v>
      </c>
      <c r="BK235" s="188">
        <f>VLOOKUP(A235,DEC2020_RESPONSERATE_COUNTY_TRA!$B$3:$BT$376,71, FALSE)</f>
        <v>76.900000000000006</v>
      </c>
      <c r="BL235" s="188">
        <f>VLOOKUP(A235,DEC2020_RESPONSERATE_COUNTY_TRA!$B$3:$BU$377,72, FALSE)</f>
        <v>76.900000000000006</v>
      </c>
      <c r="BM235" s="188">
        <f>VLOOKUP(A235,DEC2020_RESPONSERATE_COUNTY_TRA!$B$3:$BV$377,73, FALSE)</f>
        <v>76.900000000000006</v>
      </c>
      <c r="BN235" s="188">
        <f>VLOOKUP(A235,DEC2020_RESPONSERATE_COUNTY_TRA!$B$3:$BW$377,74, FALSE)</f>
        <v>76.900000000000006</v>
      </c>
      <c r="BO235" s="188">
        <f>VLOOKUP(A235,DEC2020_RESPONSERATE_COUNTY_TRA!$B$3:$BX$377,75, FALSE)</f>
        <v>77</v>
      </c>
      <c r="BP235" s="188">
        <f>VLOOKUP(A235,DEC2020_RESPONSERATE_COUNTY_TRA!$B$3:$BY$377,76, FALSE)</f>
        <v>77.099999999999994</v>
      </c>
      <c r="BQ235" s="188">
        <f>VLOOKUP(A235,DEC2020_RESPONSERATE_COUNTY_TRA!$B$3:$BZ$377,77, FALSE)</f>
        <v>77.099999999999994</v>
      </c>
      <c r="BR235" s="188">
        <f>VLOOKUP(A235,DEC2020_RESPONSERATE_COUNTY_TRA!$B$3:$CA$377,78, FALSE)</f>
        <v>77.2</v>
      </c>
      <c r="BS235" s="188">
        <f>VLOOKUP(A235,DEC2020_RESPONSERATE_COUNTY_TRA!$B$3:$CB$377,79, FALSE)</f>
        <v>77.2</v>
      </c>
      <c r="BT235" s="188">
        <f>VLOOKUP(A235,DEC2020_RESPONSERATE_COUNTY_TRA!$B$3:$CC$377,80, FALSE)</f>
        <v>77.2</v>
      </c>
      <c r="BU235" s="188">
        <f>VLOOKUP(A235,DEC2020_RESPONSERATE_COUNTY_TRA!$B$3:$CD$377,81, FALSE)</f>
        <v>77.2</v>
      </c>
      <c r="BV235" s="188">
        <f>VLOOKUP(A235,DEC2020_RESPONSERATE_COUNTY_TRA!$B$3:$CE$377,82, FALSE)</f>
        <v>77.400000000000006</v>
      </c>
      <c r="BW235" s="188">
        <f>VLOOKUP(A235,DEC2020_RESPONSERATE_COUNTY_TRA!$B$3:$CF$377,83, FALSE)</f>
        <v>77.5</v>
      </c>
      <c r="BX235" s="188">
        <f>VLOOKUP(A235,DEC2020_RESPONSERATE_COUNTY_TRA!$B$3:$CG$377,84, FALSE)</f>
        <v>77.5</v>
      </c>
      <c r="BY235" s="188">
        <f>VLOOKUP(A235,DEC2020_RESPONSERATE_COUNTY_TRA!$B$3:$CH$377,85, FALSE)</f>
        <v>77.5</v>
      </c>
      <c r="BZ235" s="188">
        <f>VLOOKUP(A235,DEC2020_RESPONSERATE_COUNTY_TRA!$B$3:$CI$377,85, FALSE)</f>
        <v>77.5</v>
      </c>
      <c r="CA235" s="188">
        <f>VLOOKUP(A235,DEC2020_RESPONSERATE_COUNTY_TRA!$B$3:$CJ$377,86, FALSE)</f>
        <v>77.8</v>
      </c>
      <c r="CB235" s="188">
        <f>VLOOKUP(A235,DEC2020_RESPONSERATE_COUNTY_TRA!$B$3:$CK$377,87, FALSE)</f>
        <v>77.8</v>
      </c>
      <c r="CC235" s="188">
        <f t="shared" si="9"/>
        <v>0</v>
      </c>
      <c r="CD235" s="41">
        <f t="shared" si="10"/>
        <v>6</v>
      </c>
    </row>
    <row r="236" spans="1:82" ht="28.8" x14ac:dyDescent="0.3">
      <c r="A236" s="16" t="s">
        <v>715</v>
      </c>
      <c r="B236" s="16">
        <v>30063001304</v>
      </c>
      <c r="C236" s="256" t="s">
        <v>1578</v>
      </c>
      <c r="D236" s="17">
        <v>59803</v>
      </c>
      <c r="E236" s="17"/>
      <c r="F236" s="95">
        <v>2624</v>
      </c>
      <c r="G236" s="103">
        <v>1.3105639396346307E-2</v>
      </c>
      <c r="H236" s="205">
        <v>2.4549918166939442E-2</v>
      </c>
      <c r="I236" s="193">
        <v>36.700000000000003</v>
      </c>
      <c r="J236" s="18">
        <v>0</v>
      </c>
      <c r="K236" s="18">
        <f t="shared" si="11"/>
        <v>100</v>
      </c>
      <c r="L236" s="19">
        <f>VLOOKUP(A236,DEC2020_RESPONSERATE_COUNTY_TRA!$B$3:$I$376, 8, FALSE)</f>
        <v>47.9</v>
      </c>
      <c r="M236" s="19">
        <f>VLOOKUP(A236,DEC2020_RESPONSERATE_COUNTY_TRA!$B$3:$J$376, 9, FALSE)</f>
        <v>50.1</v>
      </c>
      <c r="N236" s="19">
        <f>VLOOKUP(A236,DEC2020_RESPONSERATE_COUNTY_TRA!$B$3:$K$376, 10, FALSE)</f>
        <v>51.9</v>
      </c>
      <c r="O236" s="19">
        <f>VLOOKUP(A236,DEC2020_RESPONSERATE_COUNTY_TRA!$B$3:$L$376, 11, FALSE)</f>
        <v>55.2</v>
      </c>
      <c r="P236" s="19">
        <f>VLOOKUP(A236,DEC2020_RESPONSERATE_COUNTY_TRA!$B$3:$M$376, 12, FALSE)</f>
        <v>61.9</v>
      </c>
      <c r="Q236" s="19">
        <f>VLOOKUP(A236,DEC2020_RESPONSERATE_COUNTY_TRA!$B$3:$N$376, 13, FALSE)</f>
        <v>63</v>
      </c>
      <c r="R236" s="19">
        <f>VLOOKUP(A236,DEC2020_RESPONSERATE_COUNTY_TRA!$B$3:$O$376, 14, FALSE)</f>
        <v>64</v>
      </c>
      <c r="S236" s="19">
        <f>VLOOKUP(A236,DEC2020_RESPONSERATE_COUNTY_TRA!$B$3:$P$376, 15, FALSE)</f>
        <v>64.7</v>
      </c>
      <c r="T236" s="19">
        <f>VLOOKUP(A236,DEC2020_RESPONSERATE_COUNTY_TRA!$B$3:$Q$376, 16, FALSE)</f>
        <v>65.5</v>
      </c>
      <c r="U236" s="19">
        <f>VLOOKUP(A236,DEC2020_RESPONSERATE_COUNTY_TRA!$B$3:$R$376, 17, FALSE)</f>
        <v>66.900000000000006</v>
      </c>
      <c r="V236" s="19">
        <f>VLOOKUP(A236,DEC2020_RESPONSERATE_COUNTY_TRA!$B$3:$S$376, 18, FALSE)</f>
        <v>67</v>
      </c>
      <c r="W236" s="19">
        <f>VLOOKUP(A236,DEC2020_RESPONSERATE_COUNTY_TRA!$B$3:$T$376, 19, FALSE)</f>
        <v>67.5</v>
      </c>
      <c r="X236" s="19">
        <f>VLOOKUP(A236,DEC2020_RESPONSERATE_COUNTY_TRA!$B$3:$U$376, 20, FALSE)</f>
        <v>67.900000000000006</v>
      </c>
      <c r="Y236" s="19">
        <f>VLOOKUP(A236,DEC2020_RESPONSERATE_COUNTY_TRA!$B$3:$V$376, 21, FALSE)</f>
        <v>68.2</v>
      </c>
      <c r="Z236" s="19">
        <f>VLOOKUP(A236,DEC2020_RESPONSERATE_COUNTY_TRA!$B$3:$W$376, 22, FALSE)</f>
        <v>68.900000000000006</v>
      </c>
      <c r="AA236" s="19">
        <f>VLOOKUP(A236,DEC2020_RESPONSERATE_COUNTY_TRA!$B$3:$X$376, 23, FALSE)</f>
        <v>69.099999999999994</v>
      </c>
      <c r="AB236" s="19">
        <f>VLOOKUP(A236,DEC2020_RESPONSERATE_COUNTY_TRA!$B$3:$Y$376, 24, FALSE)</f>
        <v>69.3</v>
      </c>
      <c r="AC236" s="19">
        <f>VLOOKUP(A236,DEC2020_RESPONSERATE_COUNTY_TRA!$B$3:$Z$376, 25, FALSE)</f>
        <v>71.099999999999994</v>
      </c>
      <c r="AD236" s="19">
        <f>VLOOKUP(A236,DEC2020_RESPONSERATE_COUNTY_TRA!$B$3:$AC$376, 26, FALSE)</f>
        <v>71.2</v>
      </c>
      <c r="AE236" s="19">
        <f>VLOOKUP(A236,DEC2020_RESPONSERATE_COUNTY_TRA!$B$3:$AD$376, 27, FALSE)</f>
        <v>71.7</v>
      </c>
      <c r="AF236" s="19">
        <f>VLOOKUP(A236,DEC2020_RESPONSERATE_COUNTY_TRA!$B$3:$AE$376, 28, FALSE)</f>
        <v>73.099999999999994</v>
      </c>
      <c r="AG236" s="19">
        <f>VLOOKUP(A236,DEC2020_RESPONSERATE_COUNTY_TRA!$B$3:$AF$376, 29, FALSE)</f>
        <v>75.099999999999994</v>
      </c>
      <c r="AH236" s="19">
        <f>VLOOKUP(A236,DEC2020_RESPONSERATE_COUNTY_TRA!$B$3:$AG$376, 30, FALSE)</f>
        <v>75.099999999999994</v>
      </c>
      <c r="AI236" s="19">
        <f>VLOOKUP(A236,DEC2020_RESPONSERATE_COUNTY_TRA!$B$3:$AF$376, 31, FALSE)</f>
        <v>75.7</v>
      </c>
      <c r="AJ236" s="19">
        <f>VLOOKUP(A236,DEC2020_RESPONSERATE_COUNTY_TRA!$B$3:$AG$376, 32, FALSE)</f>
        <v>76</v>
      </c>
      <c r="AK236" s="19">
        <f>VLOOKUP(A236,DEC2020_RESPONSERATE_COUNTY_TRA!$B$3:$CP$376, 33, FALSE)</f>
        <v>76.5</v>
      </c>
      <c r="AL236" s="19">
        <f>VLOOKUP(A236,DEC2020_RESPONSERATE_COUNTY_TRA!$B$3:$AR$376,43, FALSE)</f>
        <v>79.099999999999994</v>
      </c>
      <c r="AM236" s="19">
        <f>VLOOKUP(A236,DEC2020_RESPONSERATE_COUNTY_TRA!$B$3:$AS$376,44, FALSE)</f>
        <v>79.099999999999994</v>
      </c>
      <c r="AN236" s="19">
        <f>VLOOKUP(A236,DEC2020_RESPONSERATE_COUNTY_TRA!$B$3:$AW$376,48, FALSE)</f>
        <v>79.5</v>
      </c>
      <c r="AO236" s="19">
        <f>VLOOKUP(A236,DEC2020_RESPONSERATE_COUNTY_TRA!$B$3:$AX$376,49, FALSE)</f>
        <v>79.599999999999994</v>
      </c>
      <c r="AP236" s="19">
        <f>VLOOKUP(A236,DEC2020_RESPONSERATE_COUNTY_TRA!$B$3:$AY$376,49, FALSE)</f>
        <v>79.599999999999994</v>
      </c>
      <c r="AQ236" s="19">
        <f>VLOOKUP(A236,DEC2020_RESPONSERATE_COUNTY_TRA!$B$3:$AZ$376,50, FALSE)</f>
        <v>79.599999999999994</v>
      </c>
      <c r="AR236" s="19">
        <f>VLOOKUP(A236,DEC2020_RESPONSERATE_COUNTY_TRA!$B$3:$BA$376,51, FALSE)</f>
        <v>79.599999999999994</v>
      </c>
      <c r="AS236" s="19">
        <f>VLOOKUP(A236,DEC2020_RESPONSERATE_COUNTY_TRA!$B$3:$BB$376,53, FALSE)</f>
        <v>79.8</v>
      </c>
      <c r="AT236" s="19">
        <f>VLOOKUP(A236,DEC2020_RESPONSERATE_COUNTY_TRA!$B$3:$BC$376,54, FALSE)</f>
        <v>79.8</v>
      </c>
      <c r="AU236" s="19">
        <f>VLOOKUP(A236,DEC2020_RESPONSERATE_COUNTY_TRA!$B$3:$BD$376,55, FALSE)</f>
        <v>79.8</v>
      </c>
      <c r="AV236" s="19">
        <f>VLOOKUP(A236,DEC2020_RESPONSERATE_COUNTY_TRA!$B$3:$BE$376,56, FALSE)</f>
        <v>79.8</v>
      </c>
      <c r="AW236" s="19">
        <f>VLOOKUP(A236,DEC2020_RESPONSERATE_COUNTY_TRA!$B$3:$BF$376,57, FALSE)</f>
        <v>79.900000000000006</v>
      </c>
      <c r="AX236" s="19">
        <f>VLOOKUP(A236,DEC2020_RESPONSERATE_COUNTY_TRA!$B$3:$BG$376,58, FALSE)</f>
        <v>80.099999999999994</v>
      </c>
      <c r="AY236" s="19">
        <f>VLOOKUP(A236,DEC2020_RESPONSERATE_COUNTY_TRA!$B$3:$BH$376,59, FALSE)</f>
        <v>80.099999999999994</v>
      </c>
      <c r="AZ236" s="19">
        <f>VLOOKUP(A236,DEC2020_RESPONSERATE_COUNTY_TRA!$B$3:$BI$376,60, FALSE)</f>
        <v>80.099999999999994</v>
      </c>
      <c r="BA236" s="19">
        <f>VLOOKUP(A236,DEC2020_RESPONSERATE_COUNTY_TRA!$B$3:$BJ$376,61, FALSE)</f>
        <v>80.2</v>
      </c>
      <c r="BB236" s="19">
        <f>VLOOKUP(A236,DEC2020_RESPONSERATE_COUNTY_TRA!$B$3:$BK$376,62, FALSE)</f>
        <v>80.2</v>
      </c>
      <c r="BC236" s="19">
        <f>VLOOKUP(A236,DEC2020_RESPONSERATE_COUNTY_TRA!$B$3:$BL$376,63, FALSE)</f>
        <v>80.2</v>
      </c>
      <c r="BD236" s="19">
        <f>VLOOKUP(A236,DEC2020_RESPONSERATE_COUNTY_TRA!$B$3:$BM$376,64, FALSE)</f>
        <v>80.2</v>
      </c>
      <c r="BE236" s="19">
        <f>VLOOKUP(A236,DEC2020_RESPONSERATE_COUNTY_TRA!$B$3:$BN$376,65, FALSE)</f>
        <v>80.3</v>
      </c>
      <c r="BF236" s="19">
        <f>VLOOKUP(A236,DEC2020_RESPONSERATE_COUNTY_TRA!$B$3:$BO$376,66, FALSE)</f>
        <v>80.3</v>
      </c>
      <c r="BG236" s="19">
        <f>VLOOKUP(A236,DEC2020_RESPONSERATE_COUNTY_TRA!$B$3:$BP$376,67, FALSE)</f>
        <v>80.3</v>
      </c>
      <c r="BH236" s="19">
        <f>VLOOKUP(A236,DEC2020_RESPONSERATE_COUNTY_TRA!$B$3:$BQ$376,68, FALSE)</f>
        <v>80.3</v>
      </c>
      <c r="BI236" s="19">
        <f>VLOOKUP(A236,DEC2020_RESPONSERATE_COUNTY_TRA!$B$3:$BR$376,69, FALSE)</f>
        <v>80.400000000000006</v>
      </c>
      <c r="BJ236" s="19">
        <f>VLOOKUP(A236,DEC2020_RESPONSERATE_COUNTY_TRA!$B$3:$BS$376,70, FALSE)</f>
        <v>80.400000000000006</v>
      </c>
      <c r="BK236" s="19">
        <f>VLOOKUP(A236,DEC2020_RESPONSERATE_COUNTY_TRA!$B$3:$BT$376,71, FALSE)</f>
        <v>80.400000000000006</v>
      </c>
      <c r="BL236" s="19">
        <f>VLOOKUP(A236,DEC2020_RESPONSERATE_COUNTY_TRA!$B$3:$BU$377,72, FALSE)</f>
        <v>80.400000000000006</v>
      </c>
      <c r="BM236" s="19">
        <f>VLOOKUP(A236,DEC2020_RESPONSERATE_COUNTY_TRA!$B$3:$BV$377,73, FALSE)</f>
        <v>80.5</v>
      </c>
      <c r="BN236" s="19">
        <f>VLOOKUP(A236,DEC2020_RESPONSERATE_COUNTY_TRA!$B$3:$BW$377,74, FALSE)</f>
        <v>80.5</v>
      </c>
      <c r="BO236" s="19">
        <f>VLOOKUP(A236,DEC2020_RESPONSERATE_COUNTY_TRA!$B$3:$BX$377,75, FALSE)</f>
        <v>80.5</v>
      </c>
      <c r="BP236" s="19">
        <f>VLOOKUP(A236,DEC2020_RESPONSERATE_COUNTY_TRA!$B$3:$BY$377,76, FALSE)</f>
        <v>80.599999999999994</v>
      </c>
      <c r="BQ236" s="19">
        <f>VLOOKUP(A236,DEC2020_RESPONSERATE_COUNTY_TRA!$B$3:$BZ$377,77, FALSE)</f>
        <v>80.599999999999994</v>
      </c>
      <c r="BR236" s="19">
        <f>VLOOKUP(A236,DEC2020_RESPONSERATE_COUNTY_TRA!$B$3:$CA$377,78, FALSE)</f>
        <v>80.599999999999994</v>
      </c>
      <c r="BS236" s="19">
        <f>VLOOKUP(A236,DEC2020_RESPONSERATE_COUNTY_TRA!$B$3:$CB$377,79, FALSE)</f>
        <v>80.599999999999994</v>
      </c>
      <c r="BT236" s="19">
        <f>VLOOKUP(A236,DEC2020_RESPONSERATE_COUNTY_TRA!$B$3:$CC$377,80, FALSE)</f>
        <v>80.599999999999994</v>
      </c>
      <c r="BU236" s="19">
        <f>VLOOKUP(A236,DEC2020_RESPONSERATE_COUNTY_TRA!$B$3:$CD$377,81, FALSE)</f>
        <v>80.599999999999994</v>
      </c>
      <c r="BV236" s="19">
        <f>VLOOKUP(A236,DEC2020_RESPONSERATE_COUNTY_TRA!$B$3:$CE$377,82, FALSE)</f>
        <v>80.7</v>
      </c>
      <c r="BW236" s="19">
        <f>VLOOKUP(A236,DEC2020_RESPONSERATE_COUNTY_TRA!$B$3:$CF$377,83, FALSE)</f>
        <v>80.7</v>
      </c>
      <c r="BX236" s="19">
        <f>VLOOKUP(A236,DEC2020_RESPONSERATE_COUNTY_TRA!$B$3:$CG$377,84, FALSE)</f>
        <v>80.7</v>
      </c>
      <c r="BY236" s="19">
        <f>VLOOKUP(A236,DEC2020_RESPONSERATE_COUNTY_TRA!$B$3:$CH$377,85, FALSE)</f>
        <v>80.7</v>
      </c>
      <c r="BZ236" s="19">
        <f>VLOOKUP(A236,DEC2020_RESPONSERATE_COUNTY_TRA!$B$3:$CI$377,85, FALSE)</f>
        <v>80.7</v>
      </c>
      <c r="CA236" s="19">
        <f>VLOOKUP(A236,DEC2020_RESPONSERATE_COUNTY_TRA!$B$3:$CJ$377,86, FALSE)</f>
        <v>80.8</v>
      </c>
      <c r="CB236" s="19">
        <f>VLOOKUP(A236,DEC2020_RESPONSERATE_COUNTY_TRA!$B$3:$CK$377,87, FALSE)</f>
        <v>80.900000000000006</v>
      </c>
      <c r="CC236" s="19">
        <f t="shared" si="9"/>
        <v>0</v>
      </c>
      <c r="CD236" s="41">
        <f t="shared" si="10"/>
        <v>6</v>
      </c>
    </row>
    <row r="237" spans="1:82" ht="28.8" x14ac:dyDescent="0.3">
      <c r="A237" s="5" t="s">
        <v>717</v>
      </c>
      <c r="B237" s="5">
        <v>30063001401</v>
      </c>
      <c r="C237" s="181" t="s">
        <v>1580</v>
      </c>
      <c r="D237" s="190" t="s">
        <v>1347</v>
      </c>
      <c r="F237" s="94" t="s">
        <v>1101</v>
      </c>
      <c r="G237" s="102" t="s">
        <v>1101</v>
      </c>
      <c r="H237" s="209" t="s">
        <v>1101</v>
      </c>
      <c r="I237" s="102" t="s">
        <v>1101</v>
      </c>
      <c r="J237" s="11">
        <v>14.9</v>
      </c>
      <c r="K237" s="11">
        <v>85.1</v>
      </c>
      <c r="L237">
        <f>VLOOKUP(A237,DEC2020_RESPONSERATE_COUNTY_TRA!$B$3:$I$376, 8, FALSE)</f>
        <v>31.2</v>
      </c>
      <c r="M237">
        <f>VLOOKUP(A237,DEC2020_RESPONSERATE_COUNTY_TRA!$B$3:$J$376, 9, FALSE)</f>
        <v>32.9</v>
      </c>
      <c r="N237">
        <f>VLOOKUP(A237,DEC2020_RESPONSERATE_COUNTY_TRA!$B$3:$K$376, 10, FALSE)</f>
        <v>34.200000000000003</v>
      </c>
      <c r="O237">
        <f>VLOOKUP(A237,DEC2020_RESPONSERATE_COUNTY_TRA!$B$3:$L$376, 11, FALSE)</f>
        <v>37.799999999999997</v>
      </c>
      <c r="P237">
        <f>VLOOKUP(A237,DEC2020_RESPONSERATE_COUNTY_TRA!$B$3:$M$376, 12, FALSE)</f>
        <v>42.5</v>
      </c>
      <c r="Q237" s="61">
        <f>VLOOKUP(A237,DEC2020_RESPONSERATE_COUNTY_TRA!$B$3:$N$376, 13, FALSE)</f>
        <v>43.3</v>
      </c>
      <c r="R237">
        <f>VLOOKUP(A237,DEC2020_RESPONSERATE_COUNTY_TRA!$B$3:$O$376, 14, FALSE)</f>
        <v>44.2</v>
      </c>
      <c r="S237">
        <f>VLOOKUP(A237,DEC2020_RESPONSERATE_COUNTY_TRA!$B$3:$P$376, 15, FALSE)</f>
        <v>45</v>
      </c>
      <c r="T237">
        <f>VLOOKUP(A237,DEC2020_RESPONSERATE_COUNTY_TRA!$B$3:$Q$376, 16, FALSE)</f>
        <v>45.6</v>
      </c>
      <c r="U237" s="61">
        <f>VLOOKUP(A237,DEC2020_RESPONSERATE_COUNTY_TRA!$B$3:$R$376, 17, FALSE)</f>
        <v>47.4</v>
      </c>
      <c r="V237" s="61">
        <f>VLOOKUP(A237,DEC2020_RESPONSERATE_COUNTY_TRA!$B$3:$S$376, 18, FALSE)</f>
        <v>48.5</v>
      </c>
      <c r="W237" s="61">
        <f>VLOOKUP(A237,DEC2020_RESPONSERATE_COUNTY_TRA!$B$3:$T$376, 19, FALSE)</f>
        <v>50</v>
      </c>
      <c r="X237" s="61">
        <f>VLOOKUP(A237,DEC2020_RESPONSERATE_COUNTY_TRA!$B$3:$U$376, 20, FALSE)</f>
        <v>50.8</v>
      </c>
      <c r="Y237" s="61">
        <f>VLOOKUP(A237,DEC2020_RESPONSERATE_COUNTY_TRA!$B$3:$V$376, 21, FALSE)</f>
        <v>51.1</v>
      </c>
      <c r="Z237" s="61">
        <f>VLOOKUP(A237,DEC2020_RESPONSERATE_COUNTY_TRA!$B$3:$W$376, 22, FALSE)</f>
        <v>53.3</v>
      </c>
      <c r="AA237" s="61">
        <f>VLOOKUP(A237,DEC2020_RESPONSERATE_COUNTY_TRA!$B$3:$X$376, 23, FALSE)</f>
        <v>53.7</v>
      </c>
      <c r="AB237" s="61">
        <f>VLOOKUP(A237,DEC2020_RESPONSERATE_COUNTY_TRA!$B$3:$Y$376, 24, FALSE)</f>
        <v>53.8</v>
      </c>
      <c r="AC237" s="61">
        <f>VLOOKUP(A237,DEC2020_RESPONSERATE_COUNTY_TRA!$B$3:$Z$376, 25, FALSE)</f>
        <v>54.8</v>
      </c>
      <c r="AD237" s="61">
        <f>VLOOKUP(A237,DEC2020_RESPONSERATE_COUNTY_TRA!$B$3:$AC$376, 26, FALSE)</f>
        <v>54.9</v>
      </c>
      <c r="AE237" s="188">
        <f>VLOOKUP(A237,DEC2020_RESPONSERATE_COUNTY_TRA!$B$3:$AD$376, 27, FALSE)</f>
        <v>55.2</v>
      </c>
      <c r="AF237" s="188">
        <f>VLOOKUP(A237,DEC2020_RESPONSERATE_COUNTY_TRA!$B$3:$AE$376, 28, FALSE)</f>
        <v>55.7</v>
      </c>
      <c r="AG237" s="188">
        <f>VLOOKUP(A237,DEC2020_RESPONSERATE_COUNTY_TRA!$B$3:$AF$376, 29, FALSE)</f>
        <v>59.2</v>
      </c>
      <c r="AH237" s="188">
        <f>VLOOKUP(A237,DEC2020_RESPONSERATE_COUNTY_TRA!$B$3:$AG$376, 30, FALSE)</f>
        <v>59.3</v>
      </c>
      <c r="AI237" s="188">
        <f>VLOOKUP(A237,DEC2020_RESPONSERATE_COUNTY_TRA!$B$3:$AF$376, 31, FALSE)</f>
        <v>59.5</v>
      </c>
      <c r="AJ237" s="188">
        <f>VLOOKUP(A237,DEC2020_RESPONSERATE_COUNTY_TRA!$B$3:$AG$376, 32, FALSE)</f>
        <v>60.2</v>
      </c>
      <c r="AK237" s="188">
        <f>VLOOKUP(A237,DEC2020_RESPONSERATE_COUNTY_TRA!$B$3:$CP$376, 33, FALSE)</f>
        <v>60.3</v>
      </c>
      <c r="AL237" s="188">
        <f>VLOOKUP(A237,DEC2020_RESPONSERATE_COUNTY_TRA!$B$3:$AR$376,43, FALSE)</f>
        <v>63</v>
      </c>
      <c r="AM237" s="188">
        <f>VLOOKUP(A237,DEC2020_RESPONSERATE_COUNTY_TRA!$B$3:$AS$376,44, FALSE)</f>
        <v>63</v>
      </c>
      <c r="AN237" s="188">
        <f>VLOOKUP(A237,DEC2020_RESPONSERATE_COUNTY_TRA!$B$3:$AW$376,48, FALSE)</f>
        <v>63.6</v>
      </c>
      <c r="AO237" s="188">
        <f>VLOOKUP(A237,DEC2020_RESPONSERATE_COUNTY_TRA!$B$3:$AX$376,49, FALSE)</f>
        <v>63.7</v>
      </c>
      <c r="AP237" s="188">
        <f>VLOOKUP(A237,DEC2020_RESPONSERATE_COUNTY_TRA!$B$3:$AY$376,49, FALSE)</f>
        <v>63.7</v>
      </c>
      <c r="AQ237" s="188">
        <f>VLOOKUP(A237,DEC2020_RESPONSERATE_COUNTY_TRA!$B$3:$AZ$376,50, FALSE)</f>
        <v>63.8</v>
      </c>
      <c r="AR237" s="188">
        <f>VLOOKUP(A237,DEC2020_RESPONSERATE_COUNTY_TRA!$B$3:$BA$376,51, FALSE)</f>
        <v>63.8</v>
      </c>
      <c r="AS237" s="188">
        <f>VLOOKUP(A237,DEC2020_RESPONSERATE_COUNTY_TRA!$B$3:$BB$376,53, FALSE)</f>
        <v>63.9</v>
      </c>
      <c r="AT237" s="188">
        <f>VLOOKUP(A237,DEC2020_RESPONSERATE_COUNTY_TRA!$B$3:$BC$376,54, FALSE)</f>
        <v>64.099999999999994</v>
      </c>
      <c r="AU237" s="188">
        <f>VLOOKUP(A237,DEC2020_RESPONSERATE_COUNTY_TRA!$B$3:$BD$376,55, FALSE)</f>
        <v>64.099999999999994</v>
      </c>
      <c r="AV237" s="188">
        <f>VLOOKUP(A237,DEC2020_RESPONSERATE_COUNTY_TRA!$B$3:$BE$376,56, FALSE)</f>
        <v>64.099999999999994</v>
      </c>
      <c r="AW237" s="188">
        <f>VLOOKUP(A237,DEC2020_RESPONSERATE_COUNTY_TRA!$B$3:$BF$376,57, FALSE)</f>
        <v>64.099999999999994</v>
      </c>
      <c r="AX237" s="188">
        <f>VLOOKUP(A237,DEC2020_RESPONSERATE_COUNTY_TRA!$B$3:$BG$376,58, FALSE)</f>
        <v>65.599999999999994</v>
      </c>
      <c r="AY237" s="188">
        <f>VLOOKUP(A237,DEC2020_RESPONSERATE_COUNTY_TRA!$B$3:$BH$376,59, FALSE)</f>
        <v>65.599999999999994</v>
      </c>
      <c r="AZ237" s="188">
        <f>VLOOKUP(A237,DEC2020_RESPONSERATE_COUNTY_TRA!$B$3:$BI$376,60, FALSE)</f>
        <v>65.599999999999994</v>
      </c>
      <c r="BA237" s="188">
        <f>VLOOKUP(A237,DEC2020_RESPONSERATE_COUNTY_TRA!$B$3:$BJ$376,61, FALSE)</f>
        <v>65.599999999999994</v>
      </c>
      <c r="BB237" s="188">
        <f>VLOOKUP(A237,DEC2020_RESPONSERATE_COUNTY_TRA!$B$3:$BK$376,62, FALSE)</f>
        <v>65.8</v>
      </c>
      <c r="BC237" s="188">
        <f>VLOOKUP(A237,DEC2020_RESPONSERATE_COUNTY_TRA!$B$3:$BL$376,63, FALSE)</f>
        <v>65.8</v>
      </c>
      <c r="BD237" s="188">
        <f>VLOOKUP(A237,DEC2020_RESPONSERATE_COUNTY_TRA!$B$3:$BM$376,64, FALSE)</f>
        <v>65.8</v>
      </c>
      <c r="BE237" s="188">
        <f>VLOOKUP(A237,DEC2020_RESPONSERATE_COUNTY_TRA!$B$3:$BN$376,65, FALSE)</f>
        <v>65.8</v>
      </c>
      <c r="BF237" s="188">
        <f>VLOOKUP(A237,DEC2020_RESPONSERATE_COUNTY_TRA!$B$3:$BO$376,66, FALSE)</f>
        <v>65.8</v>
      </c>
      <c r="BG237" s="188">
        <f>VLOOKUP(A237,DEC2020_RESPONSERATE_COUNTY_TRA!$B$3:$BP$376,67, FALSE)</f>
        <v>65.8</v>
      </c>
      <c r="BH237" s="188">
        <f>VLOOKUP(A237,DEC2020_RESPONSERATE_COUNTY_TRA!$B$3:$BQ$376,68, FALSE)</f>
        <v>65.8</v>
      </c>
      <c r="BI237" s="188">
        <f>VLOOKUP(A237,DEC2020_RESPONSERATE_COUNTY_TRA!$B$3:$BR$376,69, FALSE)</f>
        <v>65.8</v>
      </c>
      <c r="BJ237" s="188">
        <f>VLOOKUP(A237,DEC2020_RESPONSERATE_COUNTY_TRA!$B$3:$BS$376,70, FALSE)</f>
        <v>65.8</v>
      </c>
      <c r="BK237" s="188">
        <f>VLOOKUP(A237,DEC2020_RESPONSERATE_COUNTY_TRA!$B$3:$BT$376,71, FALSE)</f>
        <v>65.8</v>
      </c>
      <c r="BL237" s="188">
        <f>VLOOKUP(A237,DEC2020_RESPONSERATE_COUNTY_TRA!$B$3:$BU$377,72, FALSE)</f>
        <v>65.8</v>
      </c>
      <c r="BM237" s="188">
        <f>VLOOKUP(A237,DEC2020_RESPONSERATE_COUNTY_TRA!$B$3:$BV$377,73, FALSE)</f>
        <v>65.900000000000006</v>
      </c>
      <c r="BN237" s="188">
        <f>VLOOKUP(A237,DEC2020_RESPONSERATE_COUNTY_TRA!$B$3:$BW$377,74, FALSE)</f>
        <v>65.900000000000006</v>
      </c>
      <c r="BO237" s="188">
        <f>VLOOKUP(A237,DEC2020_RESPONSERATE_COUNTY_TRA!$B$3:$BX$377,75, FALSE)</f>
        <v>65.900000000000006</v>
      </c>
      <c r="BP237" s="188">
        <f>VLOOKUP(A237,DEC2020_RESPONSERATE_COUNTY_TRA!$B$3:$BY$377,76, FALSE)</f>
        <v>65.900000000000006</v>
      </c>
      <c r="BQ237" s="188">
        <f>VLOOKUP(A237,DEC2020_RESPONSERATE_COUNTY_TRA!$B$3:$BZ$377,77, FALSE)</f>
        <v>66</v>
      </c>
      <c r="BR237" s="188">
        <f>VLOOKUP(A237,DEC2020_RESPONSERATE_COUNTY_TRA!$B$3:$CA$377,78, FALSE)</f>
        <v>66</v>
      </c>
      <c r="BS237" s="188">
        <f>VLOOKUP(A237,DEC2020_RESPONSERATE_COUNTY_TRA!$B$3:$CB$377,79, FALSE)</f>
        <v>66</v>
      </c>
      <c r="BT237" s="188">
        <f>VLOOKUP(A237,DEC2020_RESPONSERATE_COUNTY_TRA!$B$3:$CC$377,80, FALSE)</f>
        <v>66</v>
      </c>
      <c r="BU237" s="188">
        <f>VLOOKUP(A237,DEC2020_RESPONSERATE_COUNTY_TRA!$B$3:$CD$377,81, FALSE)</f>
        <v>66.2</v>
      </c>
      <c r="BV237" s="188">
        <f>VLOOKUP(A237,DEC2020_RESPONSERATE_COUNTY_TRA!$B$3:$CE$377,82, FALSE)</f>
        <v>66.2</v>
      </c>
      <c r="BW237" s="188">
        <f>VLOOKUP(A237,DEC2020_RESPONSERATE_COUNTY_TRA!$B$3:$CF$377,83, FALSE)</f>
        <v>66.2</v>
      </c>
      <c r="BX237" s="188">
        <f>VLOOKUP(A237,DEC2020_RESPONSERATE_COUNTY_TRA!$B$3:$CG$377,84, FALSE)</f>
        <v>66.400000000000006</v>
      </c>
      <c r="BY237" s="188">
        <f>VLOOKUP(A237,DEC2020_RESPONSERATE_COUNTY_TRA!$B$3:$CH$377,85, FALSE)</f>
        <v>66.400000000000006</v>
      </c>
      <c r="BZ237" s="188">
        <f>VLOOKUP(A237,DEC2020_RESPONSERATE_COUNTY_TRA!$B$3:$CI$377,85, FALSE)</f>
        <v>66.400000000000006</v>
      </c>
      <c r="CA237" s="188">
        <f>VLOOKUP(A237,DEC2020_RESPONSERATE_COUNTY_TRA!$B$3:$CJ$377,86, FALSE)</f>
        <v>66.5</v>
      </c>
      <c r="CB237" s="188">
        <f>VLOOKUP(A237,DEC2020_RESPONSERATE_COUNTY_TRA!$B$3:$CK$377,87, FALSE)</f>
        <v>66.5</v>
      </c>
      <c r="CC237" s="188">
        <f t="shared" si="9"/>
        <v>9.9999999999994316E-2</v>
      </c>
      <c r="CD237" s="41">
        <f t="shared" si="10"/>
        <v>5</v>
      </c>
    </row>
    <row r="238" spans="1:82" ht="28.8" x14ac:dyDescent="0.3">
      <c r="A238" s="16" t="s">
        <v>355</v>
      </c>
      <c r="B238" s="16">
        <v>30063001402</v>
      </c>
      <c r="C238" s="17" t="s">
        <v>1581</v>
      </c>
      <c r="D238" s="17" t="s">
        <v>1348</v>
      </c>
      <c r="E238" s="17"/>
      <c r="F238" s="95" t="s">
        <v>1101</v>
      </c>
      <c r="G238" s="103" t="s">
        <v>1101</v>
      </c>
      <c r="H238" s="208" t="s">
        <v>1101</v>
      </c>
      <c r="I238" s="103" t="s">
        <v>1101</v>
      </c>
      <c r="J238" s="18">
        <v>14.9</v>
      </c>
      <c r="K238" s="18">
        <v>85.1</v>
      </c>
      <c r="L238" s="19">
        <f>VLOOKUP(A238,DEC2020_RESPONSERATE_COUNTY_TRA!$B$3:$I$376, 8, FALSE)</f>
        <v>23.6</v>
      </c>
      <c r="M238" s="19">
        <f>VLOOKUP(A238,DEC2020_RESPONSERATE_COUNTY_TRA!$B$3:$J$376, 9, FALSE)</f>
        <v>25.7</v>
      </c>
      <c r="N238" s="19">
        <f>VLOOKUP(A238,DEC2020_RESPONSERATE_COUNTY_TRA!$B$3:$K$376, 10, FALSE)</f>
        <v>27</v>
      </c>
      <c r="O238" s="19">
        <f>VLOOKUP(A238,DEC2020_RESPONSERATE_COUNTY_TRA!$B$3:$L$376, 11, FALSE)</f>
        <v>29.7</v>
      </c>
      <c r="P238" s="19">
        <f>VLOOKUP(A238,DEC2020_RESPONSERATE_COUNTY_TRA!$B$3:$M$376, 12, FALSE)</f>
        <v>33.299999999999997</v>
      </c>
      <c r="Q238" s="19">
        <f>VLOOKUP(A238,DEC2020_RESPONSERATE_COUNTY_TRA!$B$3:$N$376, 13, FALSE)</f>
        <v>34.200000000000003</v>
      </c>
      <c r="R238" s="19">
        <f>VLOOKUP(A238,DEC2020_RESPONSERATE_COUNTY_TRA!$B$3:$O$376, 14, FALSE)</f>
        <v>34.9</v>
      </c>
      <c r="S238" s="19">
        <f>VLOOKUP(A238,DEC2020_RESPONSERATE_COUNTY_TRA!$B$3:$P$376, 15, FALSE)</f>
        <v>35.5</v>
      </c>
      <c r="T238" s="19">
        <f>VLOOKUP(A238,DEC2020_RESPONSERATE_COUNTY_TRA!$B$3:$Q$376, 16, FALSE)</f>
        <v>36</v>
      </c>
      <c r="U238" s="19">
        <f>VLOOKUP(A238,DEC2020_RESPONSERATE_COUNTY_TRA!$B$3:$R$376, 17, FALSE)</f>
        <v>37.200000000000003</v>
      </c>
      <c r="V238" s="19">
        <f>VLOOKUP(A238,DEC2020_RESPONSERATE_COUNTY_TRA!$B$3:$S$376, 18, FALSE)</f>
        <v>37.799999999999997</v>
      </c>
      <c r="W238" s="19">
        <f>VLOOKUP(A238,DEC2020_RESPONSERATE_COUNTY_TRA!$B$3:$T$376, 19, FALSE)</f>
        <v>38.700000000000003</v>
      </c>
      <c r="X238" s="19">
        <f>VLOOKUP(A238,DEC2020_RESPONSERATE_COUNTY_TRA!$B$3:$U$376, 20, FALSE)</f>
        <v>39.1</v>
      </c>
      <c r="Y238" s="19">
        <f>VLOOKUP(A238,DEC2020_RESPONSERATE_COUNTY_TRA!$B$3:$V$376, 21, FALSE)</f>
        <v>39.4</v>
      </c>
      <c r="Z238" s="19">
        <f>VLOOKUP(A238,DEC2020_RESPONSERATE_COUNTY_TRA!$B$3:$W$376, 22, FALSE)</f>
        <v>40.4</v>
      </c>
      <c r="AA238" s="19">
        <f>VLOOKUP(A238,DEC2020_RESPONSERATE_COUNTY_TRA!$B$3:$X$376, 23, FALSE)</f>
        <v>40.6</v>
      </c>
      <c r="AB238" s="19">
        <f>VLOOKUP(A238,DEC2020_RESPONSERATE_COUNTY_TRA!$B$3:$Y$376, 24, FALSE)</f>
        <v>40.6</v>
      </c>
      <c r="AC238" s="19">
        <f>VLOOKUP(A238,DEC2020_RESPONSERATE_COUNTY_TRA!$B$3:$Z$376, 25, FALSE)</f>
        <v>41.8</v>
      </c>
      <c r="AD238" s="19">
        <f>VLOOKUP(A238,DEC2020_RESPONSERATE_COUNTY_TRA!$B$3:$AC$376, 26, FALSE)</f>
        <v>41.9</v>
      </c>
      <c r="AE238" s="19">
        <f>VLOOKUP(A238,DEC2020_RESPONSERATE_COUNTY_TRA!$B$3:$AD$376, 27, FALSE)</f>
        <v>41.9</v>
      </c>
      <c r="AF238" s="19">
        <f>VLOOKUP(A238,DEC2020_RESPONSERATE_COUNTY_TRA!$B$3:$AE$376, 28, FALSE)</f>
        <v>42.4</v>
      </c>
      <c r="AG238" s="19">
        <f>VLOOKUP(A238,DEC2020_RESPONSERATE_COUNTY_TRA!$B$3:$AF$376, 29, FALSE)</f>
        <v>46.3</v>
      </c>
      <c r="AH238" s="19">
        <f>VLOOKUP(A238,DEC2020_RESPONSERATE_COUNTY_TRA!$B$3:$AG$376, 30, FALSE)</f>
        <v>46.6</v>
      </c>
      <c r="AI238" s="19">
        <f>VLOOKUP(A238,DEC2020_RESPONSERATE_COUNTY_TRA!$B$3:$AF$376, 31, FALSE)</f>
        <v>46.7</v>
      </c>
      <c r="AJ238" s="19">
        <f>VLOOKUP(A238,DEC2020_RESPONSERATE_COUNTY_TRA!$B$3:$AG$376, 32, FALSE)</f>
        <v>47.6</v>
      </c>
      <c r="AK238" s="19">
        <f>VLOOKUP(A238,DEC2020_RESPONSERATE_COUNTY_TRA!$B$3:$CP$376, 33, FALSE)</f>
        <v>47.9</v>
      </c>
      <c r="AL238" s="19">
        <f>VLOOKUP(A238,DEC2020_RESPONSERATE_COUNTY_TRA!$B$3:$AR$376,43, FALSE)</f>
        <v>50.6</v>
      </c>
      <c r="AM238" s="19">
        <f>VLOOKUP(A238,DEC2020_RESPONSERATE_COUNTY_TRA!$B$3:$AS$376,44, FALSE)</f>
        <v>50.6</v>
      </c>
      <c r="AN238" s="19">
        <f>VLOOKUP(A238,DEC2020_RESPONSERATE_COUNTY_TRA!$B$3:$AW$376,48, FALSE)</f>
        <v>50.8</v>
      </c>
      <c r="AO238" s="19">
        <f>VLOOKUP(A238,DEC2020_RESPONSERATE_COUNTY_TRA!$B$3:$AX$376,49, FALSE)</f>
        <v>51</v>
      </c>
      <c r="AP238" s="19">
        <f>VLOOKUP(A238,DEC2020_RESPONSERATE_COUNTY_TRA!$B$3:$AY$376,49, FALSE)</f>
        <v>51</v>
      </c>
      <c r="AQ238" s="19">
        <f>VLOOKUP(A238,DEC2020_RESPONSERATE_COUNTY_TRA!$B$3:$AZ$376,50, FALSE)</f>
        <v>51</v>
      </c>
      <c r="AR238" s="19">
        <f>VLOOKUP(A238,DEC2020_RESPONSERATE_COUNTY_TRA!$B$3:$BA$376,51, FALSE)</f>
        <v>51</v>
      </c>
      <c r="AS238" s="19">
        <f>VLOOKUP(A238,DEC2020_RESPONSERATE_COUNTY_TRA!$B$3:$BB$376,53, FALSE)</f>
        <v>51.1</v>
      </c>
      <c r="AT238" s="19">
        <f>VLOOKUP(A238,DEC2020_RESPONSERATE_COUNTY_TRA!$B$3:$BC$376,54, FALSE)</f>
        <v>51.1</v>
      </c>
      <c r="AU238" s="19">
        <f>VLOOKUP(A238,DEC2020_RESPONSERATE_COUNTY_TRA!$B$3:$BD$376,55, FALSE)</f>
        <v>51.1</v>
      </c>
      <c r="AV238" s="19">
        <f>VLOOKUP(A238,DEC2020_RESPONSERATE_COUNTY_TRA!$B$3:$BE$376,56, FALSE)</f>
        <v>51.3</v>
      </c>
      <c r="AW238" s="19">
        <f>VLOOKUP(A238,DEC2020_RESPONSERATE_COUNTY_TRA!$B$3:$BF$376,57, FALSE)</f>
        <v>51.4</v>
      </c>
      <c r="AX238" s="19">
        <f>VLOOKUP(A238,DEC2020_RESPONSERATE_COUNTY_TRA!$B$3:$BG$376,58, FALSE)</f>
        <v>58.8</v>
      </c>
      <c r="AY238" s="19">
        <f>VLOOKUP(A238,DEC2020_RESPONSERATE_COUNTY_TRA!$B$3:$BH$376,59, FALSE)</f>
        <v>59.1</v>
      </c>
      <c r="AZ238" s="19">
        <f>VLOOKUP(A238,DEC2020_RESPONSERATE_COUNTY_TRA!$B$3:$BI$376,60, FALSE)</f>
        <v>59.2</v>
      </c>
      <c r="BA238" s="19">
        <f>VLOOKUP(A238,DEC2020_RESPONSERATE_COUNTY_TRA!$B$3:$BJ$376,61, FALSE)</f>
        <v>59.2</v>
      </c>
      <c r="BB238" s="19">
        <f>VLOOKUP(A238,DEC2020_RESPONSERATE_COUNTY_TRA!$B$3:$BK$376,62, FALSE)</f>
        <v>59.2</v>
      </c>
      <c r="BC238" s="19">
        <f>VLOOKUP(A238,DEC2020_RESPONSERATE_COUNTY_TRA!$B$3:$BL$376,63, FALSE)</f>
        <v>59.2</v>
      </c>
      <c r="BD238" s="19">
        <f>VLOOKUP(A238,DEC2020_RESPONSERATE_COUNTY_TRA!$B$3:$BM$376,64, FALSE)</f>
        <v>59.2</v>
      </c>
      <c r="BE238" s="19">
        <f>VLOOKUP(A238,DEC2020_RESPONSERATE_COUNTY_TRA!$B$3:$BN$376,65, FALSE)</f>
        <v>59.3</v>
      </c>
      <c r="BF238" s="19">
        <f>VLOOKUP(A238,DEC2020_RESPONSERATE_COUNTY_TRA!$B$3:$BO$376,66, FALSE)</f>
        <v>59.3</v>
      </c>
      <c r="BG238" s="19">
        <f>VLOOKUP(A238,DEC2020_RESPONSERATE_COUNTY_TRA!$B$3:$BP$376,67, FALSE)</f>
        <v>59.3</v>
      </c>
      <c r="BH238" s="19">
        <f>VLOOKUP(A238,DEC2020_RESPONSERATE_COUNTY_TRA!$B$3:$BQ$376,68, FALSE)</f>
        <v>59.5</v>
      </c>
      <c r="BI238" s="19">
        <f>VLOOKUP(A238,DEC2020_RESPONSERATE_COUNTY_TRA!$B$3:$BR$376,69, FALSE)</f>
        <v>59.5</v>
      </c>
      <c r="BJ238" s="19">
        <f>VLOOKUP(A238,DEC2020_RESPONSERATE_COUNTY_TRA!$B$3:$BS$376,70, FALSE)</f>
        <v>59.5</v>
      </c>
      <c r="BK238" s="19">
        <f>VLOOKUP(A238,DEC2020_RESPONSERATE_COUNTY_TRA!$B$3:$BT$376,71, FALSE)</f>
        <v>59.6</v>
      </c>
      <c r="BL238" s="19">
        <f>VLOOKUP(A238,DEC2020_RESPONSERATE_COUNTY_TRA!$B$3:$BU$377,72, FALSE)</f>
        <v>59.6</v>
      </c>
      <c r="BM238" s="19">
        <f>VLOOKUP(A238,DEC2020_RESPONSERATE_COUNTY_TRA!$B$3:$BV$377,73, FALSE)</f>
        <v>59.6</v>
      </c>
      <c r="BN238" s="19">
        <f>VLOOKUP(A238,DEC2020_RESPONSERATE_COUNTY_TRA!$B$3:$BW$377,74, FALSE)</f>
        <v>59.6</v>
      </c>
      <c r="BO238" s="19">
        <f>VLOOKUP(A238,DEC2020_RESPONSERATE_COUNTY_TRA!$B$3:$BX$377,75, FALSE)</f>
        <v>59.6</v>
      </c>
      <c r="BP238" s="19">
        <f>VLOOKUP(A238,DEC2020_RESPONSERATE_COUNTY_TRA!$B$3:$BY$377,76, FALSE)</f>
        <v>59.7</v>
      </c>
      <c r="BQ238" s="19">
        <f>VLOOKUP(A238,DEC2020_RESPONSERATE_COUNTY_TRA!$B$3:$BZ$377,77, FALSE)</f>
        <v>59.8</v>
      </c>
      <c r="BR238" s="19">
        <f>VLOOKUP(A238,DEC2020_RESPONSERATE_COUNTY_TRA!$B$3:$CA$377,78, FALSE)</f>
        <v>59.8</v>
      </c>
      <c r="BS238" s="19">
        <f>VLOOKUP(A238,DEC2020_RESPONSERATE_COUNTY_TRA!$B$3:$CB$377,79, FALSE)</f>
        <v>59.8</v>
      </c>
      <c r="BT238" s="19">
        <f>VLOOKUP(A238,DEC2020_RESPONSERATE_COUNTY_TRA!$B$3:$CC$377,80, FALSE)</f>
        <v>59.9</v>
      </c>
      <c r="BU238" s="19">
        <f>VLOOKUP(A238,DEC2020_RESPONSERATE_COUNTY_TRA!$B$3:$CD$377,81, FALSE)</f>
        <v>60</v>
      </c>
      <c r="BV238" s="19">
        <f>VLOOKUP(A238,DEC2020_RESPONSERATE_COUNTY_TRA!$B$3:$CE$377,82, FALSE)</f>
        <v>60.1</v>
      </c>
      <c r="BW238" s="19">
        <f>VLOOKUP(A238,DEC2020_RESPONSERATE_COUNTY_TRA!$B$3:$CF$377,83, FALSE)</f>
        <v>60.4</v>
      </c>
      <c r="BX238" s="19">
        <f>VLOOKUP(A238,DEC2020_RESPONSERATE_COUNTY_TRA!$B$3:$CG$377,84, FALSE)</f>
        <v>60.5</v>
      </c>
      <c r="BY238" s="19">
        <f>VLOOKUP(A238,DEC2020_RESPONSERATE_COUNTY_TRA!$B$3:$CH$377,85, FALSE)</f>
        <v>60.5</v>
      </c>
      <c r="BZ238" s="19">
        <f>VLOOKUP(A238,DEC2020_RESPONSERATE_COUNTY_TRA!$B$3:$CI$377,85, FALSE)</f>
        <v>60.5</v>
      </c>
      <c r="CA238" s="19">
        <f>VLOOKUP(A238,DEC2020_RESPONSERATE_COUNTY_TRA!$B$3:$CJ$377,86, FALSE)</f>
        <v>60.9</v>
      </c>
      <c r="CB238" s="19">
        <f>VLOOKUP(A238,DEC2020_RESPONSERATE_COUNTY_TRA!$B$3:$CK$377,87, FALSE)</f>
        <v>61</v>
      </c>
      <c r="CC238" s="19">
        <f t="shared" si="9"/>
        <v>9.9999999999994316E-2</v>
      </c>
      <c r="CD238" s="41">
        <f t="shared" si="10"/>
        <v>5</v>
      </c>
    </row>
    <row r="239" spans="1:82" ht="28.8" x14ac:dyDescent="0.3">
      <c r="A239" s="5" t="s">
        <v>719</v>
      </c>
      <c r="B239" s="5">
        <v>30063001501</v>
      </c>
      <c r="C239" s="181" t="s">
        <v>1582</v>
      </c>
      <c r="D239" s="190">
        <v>59847</v>
      </c>
      <c r="F239" s="94" t="s">
        <v>1101</v>
      </c>
      <c r="G239" s="102" t="s">
        <v>1101</v>
      </c>
      <c r="H239" s="209" t="s">
        <v>1101</v>
      </c>
      <c r="I239" s="102" t="s">
        <v>1101</v>
      </c>
      <c r="J239" s="11">
        <v>8.6999999999999993</v>
      </c>
      <c r="K239" s="11">
        <f t="shared" si="11"/>
        <v>91.3</v>
      </c>
      <c r="L239">
        <f>VLOOKUP(A239,DEC2020_RESPONSERATE_COUNTY_TRA!$B$3:$I$376, 8, FALSE)</f>
        <v>39</v>
      </c>
      <c r="M239">
        <f>VLOOKUP(A239,DEC2020_RESPONSERATE_COUNTY_TRA!$B$3:$J$376, 9, FALSE)</f>
        <v>40.5</v>
      </c>
      <c r="N239">
        <f>VLOOKUP(A239,DEC2020_RESPONSERATE_COUNTY_TRA!$B$3:$K$376, 10, FALSE)</f>
        <v>42.3</v>
      </c>
      <c r="O239">
        <f>VLOOKUP(A239,DEC2020_RESPONSERATE_COUNTY_TRA!$B$3:$L$376, 11, FALSE)</f>
        <v>45.6</v>
      </c>
      <c r="P239">
        <f>VLOOKUP(A239,DEC2020_RESPONSERATE_COUNTY_TRA!$B$3:$M$376, 12, FALSE)</f>
        <v>48.9</v>
      </c>
      <c r="Q239" s="61">
        <f>VLOOKUP(A239,DEC2020_RESPONSERATE_COUNTY_TRA!$B$3:$N$376, 13, FALSE)</f>
        <v>49.4</v>
      </c>
      <c r="R239">
        <f>VLOOKUP(A239,DEC2020_RESPONSERATE_COUNTY_TRA!$B$3:$O$376, 14, FALSE)</f>
        <v>49.7</v>
      </c>
      <c r="S239">
        <f>VLOOKUP(A239,DEC2020_RESPONSERATE_COUNTY_TRA!$B$3:$P$376, 15, FALSE)</f>
        <v>50.4</v>
      </c>
      <c r="T239">
        <f>VLOOKUP(A239,DEC2020_RESPONSERATE_COUNTY_TRA!$B$3:$Q$376, 16, FALSE)</f>
        <v>50.9</v>
      </c>
      <c r="U239" s="61">
        <f>VLOOKUP(A239,DEC2020_RESPONSERATE_COUNTY_TRA!$B$3:$R$376, 17, FALSE)</f>
        <v>52.5</v>
      </c>
      <c r="V239" s="61">
        <f>VLOOKUP(A239,DEC2020_RESPONSERATE_COUNTY_TRA!$B$3:$S$376, 18, FALSE)</f>
        <v>54</v>
      </c>
      <c r="W239" s="61">
        <f>VLOOKUP(A239,DEC2020_RESPONSERATE_COUNTY_TRA!$B$3:$T$376, 19, FALSE)</f>
        <v>55.8</v>
      </c>
      <c r="X239" s="61">
        <f>VLOOKUP(A239,DEC2020_RESPONSERATE_COUNTY_TRA!$B$3:$U$376, 20, FALSE)</f>
        <v>56.8</v>
      </c>
      <c r="Y239" s="61">
        <f>VLOOKUP(A239,DEC2020_RESPONSERATE_COUNTY_TRA!$B$3:$V$376, 21, FALSE)</f>
        <v>57.5</v>
      </c>
      <c r="Z239" s="61">
        <f>VLOOKUP(A239,DEC2020_RESPONSERATE_COUNTY_TRA!$B$3:$W$376, 22, FALSE)</f>
        <v>59</v>
      </c>
      <c r="AA239" s="61">
        <f>VLOOKUP(A239,DEC2020_RESPONSERATE_COUNTY_TRA!$B$3:$X$376, 23, FALSE)</f>
        <v>59.3</v>
      </c>
      <c r="AB239" s="61">
        <f>VLOOKUP(A239,DEC2020_RESPONSERATE_COUNTY_TRA!$B$3:$Y$376, 24, FALSE)</f>
        <v>59.6</v>
      </c>
      <c r="AC239" s="61">
        <f>VLOOKUP(A239,DEC2020_RESPONSERATE_COUNTY_TRA!$B$3:$Z$376, 25, FALSE)</f>
        <v>60.4</v>
      </c>
      <c r="AD239" s="61">
        <f>VLOOKUP(A239,DEC2020_RESPONSERATE_COUNTY_TRA!$B$3:$AC$376, 26, FALSE)</f>
        <v>60.5</v>
      </c>
      <c r="AE239" s="188">
        <f>VLOOKUP(A239,DEC2020_RESPONSERATE_COUNTY_TRA!$B$3:$AD$376, 27, FALSE)</f>
        <v>61.1</v>
      </c>
      <c r="AF239" s="188">
        <f>VLOOKUP(A239,DEC2020_RESPONSERATE_COUNTY_TRA!$B$3:$AE$376, 28, FALSE)</f>
        <v>61.2</v>
      </c>
      <c r="AG239" s="188">
        <f>VLOOKUP(A239,DEC2020_RESPONSERATE_COUNTY_TRA!$B$3:$AF$376, 29, FALSE)</f>
        <v>63.3</v>
      </c>
      <c r="AH239" s="188">
        <f>VLOOKUP(A239,DEC2020_RESPONSERATE_COUNTY_TRA!$B$3:$AG$376, 30, FALSE)</f>
        <v>63.3</v>
      </c>
      <c r="AI239" s="188">
        <f>VLOOKUP(A239,DEC2020_RESPONSERATE_COUNTY_TRA!$B$3:$AF$376, 31, FALSE)</f>
        <v>63.3</v>
      </c>
      <c r="AJ239" s="188">
        <f>VLOOKUP(A239,DEC2020_RESPONSERATE_COUNTY_TRA!$B$3:$AG$376, 32, FALSE)</f>
        <v>63.8</v>
      </c>
      <c r="AK239" s="188">
        <f>VLOOKUP(A239,DEC2020_RESPONSERATE_COUNTY_TRA!$B$3:$CP$376, 33, FALSE)</f>
        <v>63.9</v>
      </c>
      <c r="AL239" s="188">
        <f>VLOOKUP(A239,DEC2020_RESPONSERATE_COUNTY_TRA!$B$3:$AR$376,43, FALSE)</f>
        <v>66</v>
      </c>
      <c r="AM239" s="188">
        <f>VLOOKUP(A239,DEC2020_RESPONSERATE_COUNTY_TRA!$B$3:$AS$376,44, FALSE)</f>
        <v>66</v>
      </c>
      <c r="AN239" s="188">
        <f>VLOOKUP(A239,DEC2020_RESPONSERATE_COUNTY_TRA!$B$3:$AW$376,48, FALSE)</f>
        <v>66.3</v>
      </c>
      <c r="AO239" s="188">
        <f>VLOOKUP(A239,DEC2020_RESPONSERATE_COUNTY_TRA!$B$3:$AX$376,49, FALSE)</f>
        <v>66.3</v>
      </c>
      <c r="AP239" s="188">
        <f>VLOOKUP(A239,DEC2020_RESPONSERATE_COUNTY_TRA!$B$3:$AY$376,49, FALSE)</f>
        <v>66.3</v>
      </c>
      <c r="AQ239" s="188">
        <f>VLOOKUP(A239,DEC2020_RESPONSERATE_COUNTY_TRA!$B$3:$AZ$376,50, FALSE)</f>
        <v>66.3</v>
      </c>
      <c r="AR239" s="188">
        <f>VLOOKUP(A239,DEC2020_RESPONSERATE_COUNTY_TRA!$B$3:$BA$376,51, FALSE)</f>
        <v>66.3</v>
      </c>
      <c r="AS239" s="188">
        <f>VLOOKUP(A239,DEC2020_RESPONSERATE_COUNTY_TRA!$B$3:$BB$376,53, FALSE)</f>
        <v>66.3</v>
      </c>
      <c r="AT239" s="188">
        <f>VLOOKUP(A239,DEC2020_RESPONSERATE_COUNTY_TRA!$B$3:$BC$376,54, FALSE)</f>
        <v>66.5</v>
      </c>
      <c r="AU239" s="188">
        <f>VLOOKUP(A239,DEC2020_RESPONSERATE_COUNTY_TRA!$B$3:$BD$376,55, FALSE)</f>
        <v>66.5</v>
      </c>
      <c r="AV239" s="188">
        <f>VLOOKUP(A239,DEC2020_RESPONSERATE_COUNTY_TRA!$B$3:$BE$376,56, FALSE)</f>
        <v>66.599999999999994</v>
      </c>
      <c r="AW239" s="188">
        <f>VLOOKUP(A239,DEC2020_RESPONSERATE_COUNTY_TRA!$B$3:$BF$376,57, FALSE)</f>
        <v>66.599999999999994</v>
      </c>
      <c r="AX239" s="188">
        <f>VLOOKUP(A239,DEC2020_RESPONSERATE_COUNTY_TRA!$B$3:$BG$376,58, FALSE)</f>
        <v>69.099999999999994</v>
      </c>
      <c r="AY239" s="188">
        <f>VLOOKUP(A239,DEC2020_RESPONSERATE_COUNTY_TRA!$B$3:$BH$376,59, FALSE)</f>
        <v>69.2</v>
      </c>
      <c r="AZ239" s="188">
        <f>VLOOKUP(A239,DEC2020_RESPONSERATE_COUNTY_TRA!$B$3:$BI$376,60, FALSE)</f>
        <v>69.3</v>
      </c>
      <c r="BA239" s="188">
        <f>VLOOKUP(A239,DEC2020_RESPONSERATE_COUNTY_TRA!$B$3:$BJ$376,61, FALSE)</f>
        <v>69.3</v>
      </c>
      <c r="BB239" s="188">
        <f>VLOOKUP(A239,DEC2020_RESPONSERATE_COUNTY_TRA!$B$3:$BK$376,62, FALSE)</f>
        <v>69.3</v>
      </c>
      <c r="BC239" s="188">
        <f>VLOOKUP(A239,DEC2020_RESPONSERATE_COUNTY_TRA!$B$3:$BL$376,63, FALSE)</f>
        <v>69.400000000000006</v>
      </c>
      <c r="BD239" s="188">
        <f>VLOOKUP(A239,DEC2020_RESPONSERATE_COUNTY_TRA!$B$3:$BM$376,64, FALSE)</f>
        <v>69.5</v>
      </c>
      <c r="BE239" s="188">
        <f>VLOOKUP(A239,DEC2020_RESPONSERATE_COUNTY_TRA!$B$3:$BN$376,65, FALSE)</f>
        <v>69.5</v>
      </c>
      <c r="BF239" s="188">
        <f>VLOOKUP(A239,DEC2020_RESPONSERATE_COUNTY_TRA!$B$3:$BO$376,66, FALSE)</f>
        <v>69.5</v>
      </c>
      <c r="BG239" s="188">
        <f>VLOOKUP(A239,DEC2020_RESPONSERATE_COUNTY_TRA!$B$3:$BP$376,67, FALSE)</f>
        <v>69.5</v>
      </c>
      <c r="BH239" s="188">
        <f>VLOOKUP(A239,DEC2020_RESPONSERATE_COUNTY_TRA!$B$3:$BQ$376,68, FALSE)</f>
        <v>69.599999999999994</v>
      </c>
      <c r="BI239" s="188">
        <f>VLOOKUP(A239,DEC2020_RESPONSERATE_COUNTY_TRA!$B$3:$BR$376,69, FALSE)</f>
        <v>69.599999999999994</v>
      </c>
      <c r="BJ239" s="188">
        <f>VLOOKUP(A239,DEC2020_RESPONSERATE_COUNTY_TRA!$B$3:$BS$376,70, FALSE)</f>
        <v>69.599999999999994</v>
      </c>
      <c r="BK239" s="188">
        <f>VLOOKUP(A239,DEC2020_RESPONSERATE_COUNTY_TRA!$B$3:$BT$376,71, FALSE)</f>
        <v>69.599999999999994</v>
      </c>
      <c r="BL239" s="188">
        <f>VLOOKUP(A239,DEC2020_RESPONSERATE_COUNTY_TRA!$B$3:$BU$377,72, FALSE)</f>
        <v>69.599999999999994</v>
      </c>
      <c r="BM239" s="188">
        <f>VLOOKUP(A239,DEC2020_RESPONSERATE_COUNTY_TRA!$B$3:$BV$377,73, FALSE)</f>
        <v>69.7</v>
      </c>
      <c r="BN239" s="188">
        <f>VLOOKUP(A239,DEC2020_RESPONSERATE_COUNTY_TRA!$B$3:$BW$377,74, FALSE)</f>
        <v>69.8</v>
      </c>
      <c r="BO239" s="188">
        <f>VLOOKUP(A239,DEC2020_RESPONSERATE_COUNTY_TRA!$B$3:$BX$377,75, FALSE)</f>
        <v>69.900000000000006</v>
      </c>
      <c r="BP239" s="188">
        <f>VLOOKUP(A239,DEC2020_RESPONSERATE_COUNTY_TRA!$B$3:$BY$377,76, FALSE)</f>
        <v>69.900000000000006</v>
      </c>
      <c r="BQ239" s="188">
        <f>VLOOKUP(A239,DEC2020_RESPONSERATE_COUNTY_TRA!$B$3:$BZ$377,77, FALSE)</f>
        <v>70.2</v>
      </c>
      <c r="BR239" s="188">
        <f>VLOOKUP(A239,DEC2020_RESPONSERATE_COUNTY_TRA!$B$3:$CA$377,78, FALSE)</f>
        <v>70.3</v>
      </c>
      <c r="BS239" s="188">
        <f>VLOOKUP(A239,DEC2020_RESPONSERATE_COUNTY_TRA!$B$3:$CB$377,79, FALSE)</f>
        <v>70.3</v>
      </c>
      <c r="BT239" s="188">
        <f>VLOOKUP(A239,DEC2020_RESPONSERATE_COUNTY_TRA!$B$3:$CC$377,80, FALSE)</f>
        <v>70.3</v>
      </c>
      <c r="BU239" s="188">
        <f>VLOOKUP(A239,DEC2020_RESPONSERATE_COUNTY_TRA!$B$3:$CD$377,81, FALSE)</f>
        <v>70.3</v>
      </c>
      <c r="BV239" s="188">
        <f>VLOOKUP(A239,DEC2020_RESPONSERATE_COUNTY_TRA!$B$3:$CE$377,82, FALSE)</f>
        <v>70.400000000000006</v>
      </c>
      <c r="BW239" s="188">
        <f>VLOOKUP(A239,DEC2020_RESPONSERATE_COUNTY_TRA!$B$3:$CF$377,83, FALSE)</f>
        <v>70.400000000000006</v>
      </c>
      <c r="BX239" s="188">
        <f>VLOOKUP(A239,DEC2020_RESPONSERATE_COUNTY_TRA!$B$3:$CG$377,84, FALSE)</f>
        <v>70.400000000000006</v>
      </c>
      <c r="BY239" s="188">
        <f>VLOOKUP(A239,DEC2020_RESPONSERATE_COUNTY_TRA!$B$3:$CH$377,85, FALSE)</f>
        <v>70.400000000000006</v>
      </c>
      <c r="BZ239" s="188">
        <f>VLOOKUP(A239,DEC2020_RESPONSERATE_COUNTY_TRA!$B$3:$CI$377,85, FALSE)</f>
        <v>70.400000000000006</v>
      </c>
      <c r="CA239" s="188">
        <f>VLOOKUP(A239,DEC2020_RESPONSERATE_COUNTY_TRA!$B$3:$CJ$377,86, FALSE)</f>
        <v>70.8</v>
      </c>
      <c r="CB239" s="188">
        <f>VLOOKUP(A239,DEC2020_RESPONSERATE_COUNTY_TRA!$B$3:$CK$377,87, FALSE)</f>
        <v>70.8</v>
      </c>
      <c r="CC239" s="188">
        <f t="shared" si="9"/>
        <v>0.29999999999999716</v>
      </c>
      <c r="CD239" s="41">
        <f t="shared" si="10"/>
        <v>6</v>
      </c>
    </row>
    <row r="240" spans="1:82" ht="28.8" x14ac:dyDescent="0.3">
      <c r="A240" s="16" t="s">
        <v>357</v>
      </c>
      <c r="B240" s="16">
        <v>30063001502</v>
      </c>
      <c r="C240" s="17" t="s">
        <v>1583</v>
      </c>
      <c r="D240" s="17" t="s">
        <v>1349</v>
      </c>
      <c r="E240" s="17"/>
      <c r="F240" s="95" t="s">
        <v>1101</v>
      </c>
      <c r="G240" s="103" t="s">
        <v>1101</v>
      </c>
      <c r="H240" s="208" t="s">
        <v>1101</v>
      </c>
      <c r="I240" s="103" t="s">
        <v>1101</v>
      </c>
      <c r="J240" s="18">
        <v>8.6999999999999993</v>
      </c>
      <c r="K240" s="18">
        <v>91.3</v>
      </c>
      <c r="L240" s="19">
        <f>VLOOKUP(A240,DEC2020_RESPONSERATE_COUNTY_TRA!$B$3:$I$376, 8, FALSE)</f>
        <v>29.3</v>
      </c>
      <c r="M240" s="19">
        <f>VLOOKUP(A240,DEC2020_RESPONSERATE_COUNTY_TRA!$B$3:$J$376, 9, FALSE)</f>
        <v>31.4</v>
      </c>
      <c r="N240" s="19">
        <f>VLOOKUP(A240,DEC2020_RESPONSERATE_COUNTY_TRA!$B$3:$K$376, 10, FALSE)</f>
        <v>33.700000000000003</v>
      </c>
      <c r="O240" s="19">
        <f>VLOOKUP(A240,DEC2020_RESPONSERATE_COUNTY_TRA!$B$3:$L$376, 11, FALSE)</f>
        <v>36.6</v>
      </c>
      <c r="P240" s="19">
        <f>VLOOKUP(A240,DEC2020_RESPONSERATE_COUNTY_TRA!$B$3:$M$376, 12, FALSE)</f>
        <v>41.1</v>
      </c>
      <c r="Q240" s="19">
        <f>VLOOKUP(A240,DEC2020_RESPONSERATE_COUNTY_TRA!$B$3:$N$376, 13, FALSE)</f>
        <v>42.1</v>
      </c>
      <c r="R240" s="19">
        <f>VLOOKUP(A240,DEC2020_RESPONSERATE_COUNTY_TRA!$B$3:$O$376, 14, FALSE)</f>
        <v>43.3</v>
      </c>
      <c r="S240" s="19">
        <f>VLOOKUP(A240,DEC2020_RESPONSERATE_COUNTY_TRA!$B$3:$P$376, 15, FALSE)</f>
        <v>43.9</v>
      </c>
      <c r="T240" s="19">
        <f>VLOOKUP(A240,DEC2020_RESPONSERATE_COUNTY_TRA!$B$3:$Q$376, 16, FALSE)</f>
        <v>44.4</v>
      </c>
      <c r="U240" s="19">
        <f>VLOOKUP(A240,DEC2020_RESPONSERATE_COUNTY_TRA!$B$3:$R$376, 17, FALSE)</f>
        <v>45.7</v>
      </c>
      <c r="V240" s="19">
        <f>VLOOKUP(A240,DEC2020_RESPONSERATE_COUNTY_TRA!$B$3:$S$376, 18, FALSE)</f>
        <v>46.5</v>
      </c>
      <c r="W240" s="19">
        <f>VLOOKUP(A240,DEC2020_RESPONSERATE_COUNTY_TRA!$B$3:$T$376, 19, FALSE)</f>
        <v>47.3</v>
      </c>
      <c r="X240" s="19">
        <f>VLOOKUP(A240,DEC2020_RESPONSERATE_COUNTY_TRA!$B$3:$U$376, 20, FALSE)</f>
        <v>47.9</v>
      </c>
      <c r="Y240" s="19">
        <f>VLOOKUP(A240,DEC2020_RESPONSERATE_COUNTY_TRA!$B$3:$V$376, 21, FALSE)</f>
        <v>48.4</v>
      </c>
      <c r="Z240" s="19">
        <f>VLOOKUP(A240,DEC2020_RESPONSERATE_COUNTY_TRA!$B$3:$W$376, 22, FALSE)</f>
        <v>49.5</v>
      </c>
      <c r="AA240" s="19">
        <f>VLOOKUP(A240,DEC2020_RESPONSERATE_COUNTY_TRA!$B$3:$X$376, 23, FALSE)</f>
        <v>49.6</v>
      </c>
      <c r="AB240" s="19">
        <f>VLOOKUP(A240,DEC2020_RESPONSERATE_COUNTY_TRA!$B$3:$Y$376, 24, FALSE)</f>
        <v>49.9</v>
      </c>
      <c r="AC240" s="19">
        <f>VLOOKUP(A240,DEC2020_RESPONSERATE_COUNTY_TRA!$B$3:$Z$376, 25, FALSE)</f>
        <v>51.4</v>
      </c>
      <c r="AD240" s="19">
        <f>VLOOKUP(A240,DEC2020_RESPONSERATE_COUNTY_TRA!$B$3:$AC$376, 26, FALSE)</f>
        <v>51.4</v>
      </c>
      <c r="AE240" s="19">
        <f>VLOOKUP(A240,DEC2020_RESPONSERATE_COUNTY_TRA!$B$3:$AD$376, 27, FALSE)</f>
        <v>51.6</v>
      </c>
      <c r="AF240" s="19">
        <f>VLOOKUP(A240,DEC2020_RESPONSERATE_COUNTY_TRA!$B$3:$AE$376, 28, FALSE)</f>
        <v>51.9</v>
      </c>
      <c r="AG240" s="19">
        <f>VLOOKUP(A240,DEC2020_RESPONSERATE_COUNTY_TRA!$B$3:$AF$376, 29, FALSE)</f>
        <v>54.8</v>
      </c>
      <c r="AH240" s="19">
        <f>VLOOKUP(A240,DEC2020_RESPONSERATE_COUNTY_TRA!$B$3:$AG$376, 30, FALSE)</f>
        <v>55.2</v>
      </c>
      <c r="AI240" s="19">
        <f>VLOOKUP(A240,DEC2020_RESPONSERATE_COUNTY_TRA!$B$3:$AF$376, 31, FALSE)</f>
        <v>55.5</v>
      </c>
      <c r="AJ240" s="19">
        <f>VLOOKUP(A240,DEC2020_RESPONSERATE_COUNTY_TRA!$B$3:$AG$376, 32, FALSE)</f>
        <v>56.2</v>
      </c>
      <c r="AK240" s="19">
        <f>VLOOKUP(A240,DEC2020_RESPONSERATE_COUNTY_TRA!$B$3:$CP$376, 33, FALSE)</f>
        <v>56.7</v>
      </c>
      <c r="AL240" s="19">
        <f>VLOOKUP(A240,DEC2020_RESPONSERATE_COUNTY_TRA!$B$3:$AR$376,43, FALSE)</f>
        <v>59.6</v>
      </c>
      <c r="AM240" s="19">
        <f>VLOOKUP(A240,DEC2020_RESPONSERATE_COUNTY_TRA!$B$3:$AS$376,44, FALSE)</f>
        <v>59.6</v>
      </c>
      <c r="AN240" s="19">
        <f>VLOOKUP(A240,DEC2020_RESPONSERATE_COUNTY_TRA!$B$3:$AW$376,48, FALSE)</f>
        <v>59.8</v>
      </c>
      <c r="AO240" s="19">
        <f>VLOOKUP(A240,DEC2020_RESPONSERATE_COUNTY_TRA!$B$3:$AX$376,49, FALSE)</f>
        <v>60</v>
      </c>
      <c r="AP240" s="19">
        <f>VLOOKUP(A240,DEC2020_RESPONSERATE_COUNTY_TRA!$B$3:$AY$376,49, FALSE)</f>
        <v>60</v>
      </c>
      <c r="AQ240" s="19">
        <f>VLOOKUP(A240,DEC2020_RESPONSERATE_COUNTY_TRA!$B$3:$AZ$376,50, FALSE)</f>
        <v>60</v>
      </c>
      <c r="AR240" s="19">
        <f>VLOOKUP(A240,DEC2020_RESPONSERATE_COUNTY_TRA!$B$3:$BA$376,51, FALSE)</f>
        <v>60</v>
      </c>
      <c r="AS240" s="19">
        <f>VLOOKUP(A240,DEC2020_RESPONSERATE_COUNTY_TRA!$B$3:$BB$376,53, FALSE)</f>
        <v>60.1</v>
      </c>
      <c r="AT240" s="19">
        <f>VLOOKUP(A240,DEC2020_RESPONSERATE_COUNTY_TRA!$B$3:$BC$376,54, FALSE)</f>
        <v>60.1</v>
      </c>
      <c r="AU240" s="19">
        <f>VLOOKUP(A240,DEC2020_RESPONSERATE_COUNTY_TRA!$B$3:$BD$376,55, FALSE)</f>
        <v>60.1</v>
      </c>
      <c r="AV240" s="19">
        <f>VLOOKUP(A240,DEC2020_RESPONSERATE_COUNTY_TRA!$B$3:$BE$376,56, FALSE)</f>
        <v>60.1</v>
      </c>
      <c r="AW240" s="19">
        <f>VLOOKUP(A240,DEC2020_RESPONSERATE_COUNTY_TRA!$B$3:$BF$376,57, FALSE)</f>
        <v>60.2</v>
      </c>
      <c r="AX240" s="19">
        <f>VLOOKUP(A240,DEC2020_RESPONSERATE_COUNTY_TRA!$B$3:$BG$376,58, FALSE)</f>
        <v>62.8</v>
      </c>
      <c r="AY240" s="19">
        <f>VLOOKUP(A240,DEC2020_RESPONSERATE_COUNTY_TRA!$B$3:$BH$376,59, FALSE)</f>
        <v>62.8</v>
      </c>
      <c r="AZ240" s="19">
        <f>VLOOKUP(A240,DEC2020_RESPONSERATE_COUNTY_TRA!$B$3:$BI$376,60, FALSE)</f>
        <v>62.9</v>
      </c>
      <c r="BA240" s="19">
        <f>VLOOKUP(A240,DEC2020_RESPONSERATE_COUNTY_TRA!$B$3:$BJ$376,61, FALSE)</f>
        <v>62.9</v>
      </c>
      <c r="BB240" s="19">
        <f>VLOOKUP(A240,DEC2020_RESPONSERATE_COUNTY_TRA!$B$3:$BK$376,62, FALSE)</f>
        <v>63</v>
      </c>
      <c r="BC240" s="19">
        <f>VLOOKUP(A240,DEC2020_RESPONSERATE_COUNTY_TRA!$B$3:$BL$376,63, FALSE)</f>
        <v>63</v>
      </c>
      <c r="BD240" s="19">
        <f>VLOOKUP(A240,DEC2020_RESPONSERATE_COUNTY_TRA!$B$3:$BM$376,64, FALSE)</f>
        <v>63.1</v>
      </c>
      <c r="BE240" s="19">
        <f>VLOOKUP(A240,DEC2020_RESPONSERATE_COUNTY_TRA!$B$3:$BN$376,65, FALSE)</f>
        <v>63.2</v>
      </c>
      <c r="BF240" s="19">
        <f>VLOOKUP(A240,DEC2020_RESPONSERATE_COUNTY_TRA!$B$3:$BO$376,66, FALSE)</f>
        <v>63.2</v>
      </c>
      <c r="BG240" s="19">
        <f>VLOOKUP(A240,DEC2020_RESPONSERATE_COUNTY_TRA!$B$3:$BP$376,67, FALSE)</f>
        <v>63.2</v>
      </c>
      <c r="BH240" s="19">
        <f>VLOOKUP(A240,DEC2020_RESPONSERATE_COUNTY_TRA!$B$3:$BQ$376,68, FALSE)</f>
        <v>63.2</v>
      </c>
      <c r="BI240" s="19">
        <f>VLOOKUP(A240,DEC2020_RESPONSERATE_COUNTY_TRA!$B$3:$BR$376,69, FALSE)</f>
        <v>63.4</v>
      </c>
      <c r="BJ240" s="19">
        <f>VLOOKUP(A240,DEC2020_RESPONSERATE_COUNTY_TRA!$B$3:$BS$376,70, FALSE)</f>
        <v>63.4</v>
      </c>
      <c r="BK240" s="19">
        <f>VLOOKUP(A240,DEC2020_RESPONSERATE_COUNTY_TRA!$B$3:$BT$376,71, FALSE)</f>
        <v>63.6</v>
      </c>
      <c r="BL240" s="19">
        <f>VLOOKUP(A240,DEC2020_RESPONSERATE_COUNTY_TRA!$B$3:$BU$377,72, FALSE)</f>
        <v>63.7</v>
      </c>
      <c r="BM240" s="19">
        <f>VLOOKUP(A240,DEC2020_RESPONSERATE_COUNTY_TRA!$B$3:$BV$377,73, FALSE)</f>
        <v>63.8</v>
      </c>
      <c r="BN240" s="19">
        <f>VLOOKUP(A240,DEC2020_RESPONSERATE_COUNTY_TRA!$B$3:$BW$377,74, FALSE)</f>
        <v>63.8</v>
      </c>
      <c r="BO240" s="19">
        <f>VLOOKUP(A240,DEC2020_RESPONSERATE_COUNTY_TRA!$B$3:$BX$377,75, FALSE)</f>
        <v>63.8</v>
      </c>
      <c r="BP240" s="19">
        <f>VLOOKUP(A240,DEC2020_RESPONSERATE_COUNTY_TRA!$B$3:$BY$377,76, FALSE)</f>
        <v>63.8</v>
      </c>
      <c r="BQ240" s="19">
        <f>VLOOKUP(A240,DEC2020_RESPONSERATE_COUNTY_TRA!$B$3:$BZ$377,77, FALSE)</f>
        <v>63.9</v>
      </c>
      <c r="BR240" s="19">
        <f>VLOOKUP(A240,DEC2020_RESPONSERATE_COUNTY_TRA!$B$3:$CA$377,78, FALSE)</f>
        <v>63.9</v>
      </c>
      <c r="BS240" s="19">
        <f>VLOOKUP(A240,DEC2020_RESPONSERATE_COUNTY_TRA!$B$3:$CB$377,79, FALSE)</f>
        <v>63.9</v>
      </c>
      <c r="BT240" s="19">
        <f>VLOOKUP(A240,DEC2020_RESPONSERATE_COUNTY_TRA!$B$3:$CC$377,80, FALSE)</f>
        <v>63.9</v>
      </c>
      <c r="BU240" s="19">
        <f>VLOOKUP(A240,DEC2020_RESPONSERATE_COUNTY_TRA!$B$3:$CD$377,81, FALSE)</f>
        <v>63.9</v>
      </c>
      <c r="BV240" s="19">
        <f>VLOOKUP(A240,DEC2020_RESPONSERATE_COUNTY_TRA!$B$3:$CE$377,82, FALSE)</f>
        <v>64</v>
      </c>
      <c r="BW240" s="19">
        <f>VLOOKUP(A240,DEC2020_RESPONSERATE_COUNTY_TRA!$B$3:$CF$377,83, FALSE)</f>
        <v>64</v>
      </c>
      <c r="BX240" s="19">
        <f>VLOOKUP(A240,DEC2020_RESPONSERATE_COUNTY_TRA!$B$3:$CG$377,84, FALSE)</f>
        <v>64.099999999999994</v>
      </c>
      <c r="BY240" s="19">
        <f>VLOOKUP(A240,DEC2020_RESPONSERATE_COUNTY_TRA!$B$3:$CH$377,85, FALSE)</f>
        <v>64.099999999999994</v>
      </c>
      <c r="BZ240" s="19">
        <f>VLOOKUP(A240,DEC2020_RESPONSERATE_COUNTY_TRA!$B$3:$CI$377,85, FALSE)</f>
        <v>64.099999999999994</v>
      </c>
      <c r="CA240" s="19">
        <f>VLOOKUP(A240,DEC2020_RESPONSERATE_COUNTY_TRA!$B$3:$CJ$377,86, FALSE)</f>
        <v>64.2</v>
      </c>
      <c r="CB240" s="19">
        <f>VLOOKUP(A240,DEC2020_RESPONSERATE_COUNTY_TRA!$B$3:$CK$377,87, FALSE)</f>
        <v>64.3</v>
      </c>
      <c r="CC240" s="19">
        <f t="shared" si="9"/>
        <v>0.10000000000000142</v>
      </c>
      <c r="CD240" s="41">
        <f t="shared" si="10"/>
        <v>5</v>
      </c>
    </row>
    <row r="241" spans="1:83" ht="28.8" x14ac:dyDescent="0.3">
      <c r="A241" s="5" t="s">
        <v>721</v>
      </c>
      <c r="B241" s="5">
        <v>30063001601</v>
      </c>
      <c r="C241" s="181" t="s">
        <v>1584</v>
      </c>
      <c r="D241" s="190" t="s">
        <v>1350</v>
      </c>
      <c r="F241" s="94" t="s">
        <v>1101</v>
      </c>
      <c r="G241" s="102" t="s">
        <v>1101</v>
      </c>
      <c r="H241" s="209" t="s">
        <v>1101</v>
      </c>
      <c r="I241" s="102" t="s">
        <v>1101</v>
      </c>
      <c r="J241" s="11">
        <v>3.1</v>
      </c>
      <c r="K241" s="11">
        <v>96.9</v>
      </c>
      <c r="L241">
        <f>VLOOKUP(A241,DEC2020_RESPONSERATE_COUNTY_TRA!$B$3:$I$376, 8, FALSE)</f>
        <v>30.2</v>
      </c>
      <c r="M241">
        <f>VLOOKUP(A241,DEC2020_RESPONSERATE_COUNTY_TRA!$B$3:$J$376, 9, FALSE)</f>
        <v>31.7</v>
      </c>
      <c r="N241">
        <f>VLOOKUP(A241,DEC2020_RESPONSERATE_COUNTY_TRA!$B$3:$K$376, 10, FALSE)</f>
        <v>33.799999999999997</v>
      </c>
      <c r="O241">
        <f>VLOOKUP(A241,DEC2020_RESPONSERATE_COUNTY_TRA!$B$3:$L$376, 11, FALSE)</f>
        <v>37</v>
      </c>
      <c r="P241">
        <f>VLOOKUP(A241,DEC2020_RESPONSERATE_COUNTY_TRA!$B$3:$M$376, 12, FALSE)</f>
        <v>42.1</v>
      </c>
      <c r="Q241" s="61">
        <f>VLOOKUP(A241,DEC2020_RESPONSERATE_COUNTY_TRA!$B$3:$N$376, 13, FALSE)</f>
        <v>43.4</v>
      </c>
      <c r="R241">
        <f>VLOOKUP(A241,DEC2020_RESPONSERATE_COUNTY_TRA!$B$3:$O$376, 14, FALSE)</f>
        <v>44.9</v>
      </c>
      <c r="S241">
        <f>VLOOKUP(A241,DEC2020_RESPONSERATE_COUNTY_TRA!$B$3:$P$376, 15, FALSE)</f>
        <v>45.8</v>
      </c>
      <c r="T241">
        <f>VLOOKUP(A241,DEC2020_RESPONSERATE_COUNTY_TRA!$B$3:$Q$376, 16, FALSE)</f>
        <v>46.2</v>
      </c>
      <c r="U241" s="61">
        <f>VLOOKUP(A241,DEC2020_RESPONSERATE_COUNTY_TRA!$B$3:$R$376, 17, FALSE)</f>
        <v>47.3</v>
      </c>
      <c r="V241" s="61">
        <f>VLOOKUP(A241,DEC2020_RESPONSERATE_COUNTY_TRA!$B$3:$S$376, 18, FALSE)</f>
        <v>47.6</v>
      </c>
      <c r="W241" s="61">
        <f>VLOOKUP(A241,DEC2020_RESPONSERATE_COUNTY_TRA!$B$3:$T$376, 19, FALSE)</f>
        <v>48.6</v>
      </c>
      <c r="X241" s="61">
        <f>VLOOKUP(A241,DEC2020_RESPONSERATE_COUNTY_TRA!$B$3:$U$376, 20, FALSE)</f>
        <v>49.2</v>
      </c>
      <c r="Y241" s="61">
        <f>VLOOKUP(A241,DEC2020_RESPONSERATE_COUNTY_TRA!$B$3:$V$376, 21, FALSE)</f>
        <v>49.8</v>
      </c>
      <c r="Z241" s="61">
        <f>VLOOKUP(A241,DEC2020_RESPONSERATE_COUNTY_TRA!$B$3:$W$376, 22, FALSE)</f>
        <v>50.5</v>
      </c>
      <c r="AA241" s="61">
        <f>VLOOKUP(A241,DEC2020_RESPONSERATE_COUNTY_TRA!$B$3:$X$376, 23, FALSE)</f>
        <v>50.6</v>
      </c>
      <c r="AB241" s="61">
        <f>VLOOKUP(A241,DEC2020_RESPONSERATE_COUNTY_TRA!$B$3:$Y$376, 24, FALSE)</f>
        <v>50.9</v>
      </c>
      <c r="AC241" s="61">
        <f>VLOOKUP(A241,DEC2020_RESPONSERATE_COUNTY_TRA!$B$3:$Z$376, 25, FALSE)</f>
        <v>52.7</v>
      </c>
      <c r="AD241" s="61">
        <f>VLOOKUP(A241,DEC2020_RESPONSERATE_COUNTY_TRA!$B$3:$AC$376, 26, FALSE)</f>
        <v>52.8</v>
      </c>
      <c r="AE241" s="188">
        <f>VLOOKUP(A241,DEC2020_RESPONSERATE_COUNTY_TRA!$B$3:$AD$376, 27, FALSE)</f>
        <v>53</v>
      </c>
      <c r="AF241" s="188">
        <f>VLOOKUP(A241,DEC2020_RESPONSERATE_COUNTY_TRA!$B$3:$AE$376, 28, FALSE)</f>
        <v>53.5</v>
      </c>
      <c r="AG241" s="188">
        <f>VLOOKUP(A241,DEC2020_RESPONSERATE_COUNTY_TRA!$B$3:$AF$376, 29, FALSE)</f>
        <v>58</v>
      </c>
      <c r="AH241" s="188">
        <f>VLOOKUP(A241,DEC2020_RESPONSERATE_COUNTY_TRA!$B$3:$AG$376, 30, FALSE)</f>
        <v>58.3</v>
      </c>
      <c r="AI241" s="188">
        <f>VLOOKUP(A241,DEC2020_RESPONSERATE_COUNTY_TRA!$B$3:$AF$376, 31, FALSE)</f>
        <v>58.9</v>
      </c>
      <c r="AJ241" s="188">
        <f>VLOOKUP(A241,DEC2020_RESPONSERATE_COUNTY_TRA!$B$3:$AG$376, 32, FALSE)</f>
        <v>60</v>
      </c>
      <c r="AK241" s="188">
        <f>VLOOKUP(A241,DEC2020_RESPONSERATE_COUNTY_TRA!$B$3:$CP$376, 33, FALSE)</f>
        <v>60.6</v>
      </c>
      <c r="AL241" s="188">
        <f>VLOOKUP(A241,DEC2020_RESPONSERATE_COUNTY_TRA!$B$3:$AR$376,43, FALSE)</f>
        <v>64.099999999999994</v>
      </c>
      <c r="AM241" s="188">
        <f>VLOOKUP(A241,DEC2020_RESPONSERATE_COUNTY_TRA!$B$3:$AS$376,44, FALSE)</f>
        <v>64.2</v>
      </c>
      <c r="AN241" s="188">
        <f>VLOOKUP(A241,DEC2020_RESPONSERATE_COUNTY_TRA!$B$3:$AW$376,48, FALSE)</f>
        <v>64.7</v>
      </c>
      <c r="AO241" s="188">
        <f>VLOOKUP(A241,DEC2020_RESPONSERATE_COUNTY_TRA!$B$3:$AX$376,49, FALSE)</f>
        <v>64.8</v>
      </c>
      <c r="AP241" s="188">
        <f>VLOOKUP(A241,DEC2020_RESPONSERATE_COUNTY_TRA!$B$3:$AY$376,49, FALSE)</f>
        <v>64.8</v>
      </c>
      <c r="AQ241" s="188">
        <f>VLOOKUP(A241,DEC2020_RESPONSERATE_COUNTY_TRA!$B$3:$AZ$376,50, FALSE)</f>
        <v>64.8</v>
      </c>
      <c r="AR241" s="188">
        <f>VLOOKUP(A241,DEC2020_RESPONSERATE_COUNTY_TRA!$B$3:$BA$376,51, FALSE)</f>
        <v>64.8</v>
      </c>
      <c r="AS241" s="188">
        <f>VLOOKUP(A241,DEC2020_RESPONSERATE_COUNTY_TRA!$B$3:$BB$376,53, FALSE)</f>
        <v>65</v>
      </c>
      <c r="AT241" s="188">
        <f>VLOOKUP(A241,DEC2020_RESPONSERATE_COUNTY_TRA!$B$3:$BC$376,54, FALSE)</f>
        <v>65</v>
      </c>
      <c r="AU241" s="188">
        <f>VLOOKUP(A241,DEC2020_RESPONSERATE_COUNTY_TRA!$B$3:$BD$376,55, FALSE)</f>
        <v>65.099999999999994</v>
      </c>
      <c r="AV241" s="188">
        <f>VLOOKUP(A241,DEC2020_RESPONSERATE_COUNTY_TRA!$B$3:$BE$376,56, FALSE)</f>
        <v>65.099999999999994</v>
      </c>
      <c r="AW241" s="188">
        <f>VLOOKUP(A241,DEC2020_RESPONSERATE_COUNTY_TRA!$B$3:$BF$376,57, FALSE)</f>
        <v>65.2</v>
      </c>
      <c r="AX241" s="188">
        <f>VLOOKUP(A241,DEC2020_RESPONSERATE_COUNTY_TRA!$B$3:$BG$376,58, FALSE)</f>
        <v>65.2</v>
      </c>
      <c r="AY241" s="188">
        <f>VLOOKUP(A241,DEC2020_RESPONSERATE_COUNTY_TRA!$B$3:$BH$376,59, FALSE)</f>
        <v>65.2</v>
      </c>
      <c r="AZ241" s="188">
        <f>VLOOKUP(A241,DEC2020_RESPONSERATE_COUNTY_TRA!$B$3:$BI$376,60, FALSE)</f>
        <v>65.3</v>
      </c>
      <c r="BA241" s="188">
        <f>VLOOKUP(A241,DEC2020_RESPONSERATE_COUNTY_TRA!$B$3:$BJ$376,61, FALSE)</f>
        <v>65.400000000000006</v>
      </c>
      <c r="BB241" s="188">
        <f>VLOOKUP(A241,DEC2020_RESPONSERATE_COUNTY_TRA!$B$3:$BK$376,62, FALSE)</f>
        <v>65.400000000000006</v>
      </c>
      <c r="BC241" s="188">
        <f>VLOOKUP(A241,DEC2020_RESPONSERATE_COUNTY_TRA!$B$3:$BL$376,63, FALSE)</f>
        <v>65.400000000000006</v>
      </c>
      <c r="BD241" s="188">
        <f>VLOOKUP(A241,DEC2020_RESPONSERATE_COUNTY_TRA!$B$3:$BM$376,64, FALSE)</f>
        <v>65.400000000000006</v>
      </c>
      <c r="BE241" s="188">
        <f>VLOOKUP(A241,DEC2020_RESPONSERATE_COUNTY_TRA!$B$3:$BN$376,65, FALSE)</f>
        <v>65.400000000000006</v>
      </c>
      <c r="BF241" s="188">
        <f>VLOOKUP(A241,DEC2020_RESPONSERATE_COUNTY_TRA!$B$3:$BO$376,66, FALSE)</f>
        <v>65.400000000000006</v>
      </c>
      <c r="BG241" s="188">
        <f>VLOOKUP(A241,DEC2020_RESPONSERATE_COUNTY_TRA!$B$3:$BP$376,67, FALSE)</f>
        <v>65.5</v>
      </c>
      <c r="BH241" s="188">
        <f>VLOOKUP(A241,DEC2020_RESPONSERATE_COUNTY_TRA!$B$3:$BQ$376,68, FALSE)</f>
        <v>65.5</v>
      </c>
      <c r="BI241" s="188">
        <f>VLOOKUP(A241,DEC2020_RESPONSERATE_COUNTY_TRA!$B$3:$BR$376,69, FALSE)</f>
        <v>65.5</v>
      </c>
      <c r="BJ241" s="188">
        <f>VLOOKUP(A241,DEC2020_RESPONSERATE_COUNTY_TRA!$B$3:$BS$376,70, FALSE)</f>
        <v>65.5</v>
      </c>
      <c r="BK241" s="188">
        <f>VLOOKUP(A241,DEC2020_RESPONSERATE_COUNTY_TRA!$B$3:$BT$376,71, FALSE)</f>
        <v>65.5</v>
      </c>
      <c r="BL241" s="188">
        <f>VLOOKUP(A241,DEC2020_RESPONSERATE_COUNTY_TRA!$B$3:$BU$377,72, FALSE)</f>
        <v>65.599999999999994</v>
      </c>
      <c r="BM241" s="188">
        <f>VLOOKUP(A241,DEC2020_RESPONSERATE_COUNTY_TRA!$B$3:$BV$377,73, FALSE)</f>
        <v>65.599999999999994</v>
      </c>
      <c r="BN241" s="188">
        <f>VLOOKUP(A241,DEC2020_RESPONSERATE_COUNTY_TRA!$B$3:$BW$377,74, FALSE)</f>
        <v>65.599999999999994</v>
      </c>
      <c r="BO241" s="188">
        <f>VLOOKUP(A241,DEC2020_RESPONSERATE_COUNTY_TRA!$B$3:$BX$377,75, FALSE)</f>
        <v>65.599999999999994</v>
      </c>
      <c r="BP241" s="188">
        <f>VLOOKUP(A241,DEC2020_RESPONSERATE_COUNTY_TRA!$B$3:$BY$377,76, FALSE)</f>
        <v>65.599999999999994</v>
      </c>
      <c r="BQ241" s="188">
        <f>VLOOKUP(A241,DEC2020_RESPONSERATE_COUNTY_TRA!$B$3:$BZ$377,77, FALSE)</f>
        <v>65.599999999999994</v>
      </c>
      <c r="BR241" s="188">
        <f>VLOOKUP(A241,DEC2020_RESPONSERATE_COUNTY_TRA!$B$3:$CA$377,78, FALSE)</f>
        <v>65.599999999999994</v>
      </c>
      <c r="BS241" s="188">
        <f>VLOOKUP(A241,DEC2020_RESPONSERATE_COUNTY_TRA!$B$3:$CB$377,79, FALSE)</f>
        <v>65.599999999999994</v>
      </c>
      <c r="BT241" s="188">
        <f>VLOOKUP(A241,DEC2020_RESPONSERATE_COUNTY_TRA!$B$3:$CC$377,80, FALSE)</f>
        <v>65.599999999999994</v>
      </c>
      <c r="BU241" s="188">
        <f>VLOOKUP(A241,DEC2020_RESPONSERATE_COUNTY_TRA!$B$3:$CD$377,81, FALSE)</f>
        <v>65.599999999999994</v>
      </c>
      <c r="BV241" s="188">
        <f>VLOOKUP(A241,DEC2020_RESPONSERATE_COUNTY_TRA!$B$3:$CE$377,82, FALSE)</f>
        <v>65.8</v>
      </c>
      <c r="BW241" s="188">
        <f>VLOOKUP(A241,DEC2020_RESPONSERATE_COUNTY_TRA!$B$3:$CF$377,83, FALSE)</f>
        <v>65.8</v>
      </c>
      <c r="BX241" s="188">
        <f>VLOOKUP(A241,DEC2020_RESPONSERATE_COUNTY_TRA!$B$3:$CG$377,84, FALSE)</f>
        <v>65.8</v>
      </c>
      <c r="BY241" s="188">
        <f>VLOOKUP(A241,DEC2020_RESPONSERATE_COUNTY_TRA!$B$3:$CH$377,85, FALSE)</f>
        <v>65.8</v>
      </c>
      <c r="BZ241" s="188">
        <f>VLOOKUP(A241,DEC2020_RESPONSERATE_COUNTY_TRA!$B$3:$CI$377,85, FALSE)</f>
        <v>65.8</v>
      </c>
      <c r="CA241" s="188">
        <f>VLOOKUP(A241,DEC2020_RESPONSERATE_COUNTY_TRA!$B$3:$CJ$377,86, FALSE)</f>
        <v>66.099999999999994</v>
      </c>
      <c r="CB241" s="188">
        <f>VLOOKUP(A241,DEC2020_RESPONSERATE_COUNTY_TRA!$B$3:$CK$377,87, FALSE)</f>
        <v>66.2</v>
      </c>
      <c r="CC241" s="188">
        <f t="shared" si="9"/>
        <v>0</v>
      </c>
      <c r="CD241" s="41">
        <f t="shared" si="10"/>
        <v>5</v>
      </c>
    </row>
    <row r="242" spans="1:83" ht="28.8" x14ac:dyDescent="0.3">
      <c r="A242" s="16" t="s">
        <v>723</v>
      </c>
      <c r="B242" s="16">
        <v>30063001602</v>
      </c>
      <c r="C242" s="17" t="s">
        <v>1585</v>
      </c>
      <c r="D242" s="17" t="s">
        <v>1351</v>
      </c>
      <c r="E242" s="17"/>
      <c r="F242" s="95" t="s">
        <v>1101</v>
      </c>
      <c r="G242" s="103" t="s">
        <v>1101</v>
      </c>
      <c r="H242" s="208" t="s">
        <v>1101</v>
      </c>
      <c r="I242" s="103" t="s">
        <v>1101</v>
      </c>
      <c r="J242" s="18">
        <v>3.4</v>
      </c>
      <c r="K242" s="18">
        <v>96.6</v>
      </c>
      <c r="L242" s="19">
        <f>VLOOKUP(A242,DEC2020_RESPONSERATE_COUNTY_TRA!$B$3:$I$376, 8, FALSE)</f>
        <v>25.9</v>
      </c>
      <c r="M242" s="19">
        <f>VLOOKUP(A242,DEC2020_RESPONSERATE_COUNTY_TRA!$B$3:$J$376, 9, FALSE)</f>
        <v>27.5</v>
      </c>
      <c r="N242" s="19">
        <f>VLOOKUP(A242,DEC2020_RESPONSERATE_COUNTY_TRA!$B$3:$K$376, 10, FALSE)</f>
        <v>29</v>
      </c>
      <c r="O242" s="19">
        <f>VLOOKUP(A242,DEC2020_RESPONSERATE_COUNTY_TRA!$B$3:$L$376, 11, FALSE)</f>
        <v>32.700000000000003</v>
      </c>
      <c r="P242" s="19">
        <f>VLOOKUP(A242,DEC2020_RESPONSERATE_COUNTY_TRA!$B$3:$M$376, 12, FALSE)</f>
        <v>38.1</v>
      </c>
      <c r="Q242" s="19">
        <f>VLOOKUP(A242,DEC2020_RESPONSERATE_COUNTY_TRA!$B$3:$N$376, 13, FALSE)</f>
        <v>39.299999999999997</v>
      </c>
      <c r="R242" s="19">
        <f>VLOOKUP(A242,DEC2020_RESPONSERATE_COUNTY_TRA!$B$3:$O$376, 14, FALSE)</f>
        <v>40.4</v>
      </c>
      <c r="S242" s="19">
        <f>VLOOKUP(A242,DEC2020_RESPONSERATE_COUNTY_TRA!$B$3:$P$376, 15, FALSE)</f>
        <v>41.6</v>
      </c>
      <c r="T242" s="19">
        <f>VLOOKUP(A242,DEC2020_RESPONSERATE_COUNTY_TRA!$B$3:$Q$376, 16, FALSE)</f>
        <v>42.2</v>
      </c>
      <c r="U242" s="19">
        <f>VLOOKUP(A242,DEC2020_RESPONSERATE_COUNTY_TRA!$B$3:$R$376, 17, FALSE)</f>
        <v>43.6</v>
      </c>
      <c r="V242" s="19">
        <f>VLOOKUP(A242,DEC2020_RESPONSERATE_COUNTY_TRA!$B$3:$S$376, 18, FALSE)</f>
        <v>43.9</v>
      </c>
      <c r="W242" s="19">
        <f>VLOOKUP(A242,DEC2020_RESPONSERATE_COUNTY_TRA!$B$3:$T$376, 19, FALSE)</f>
        <v>44.6</v>
      </c>
      <c r="X242" s="19">
        <f>VLOOKUP(A242,DEC2020_RESPONSERATE_COUNTY_TRA!$B$3:$U$376, 20, FALSE)</f>
        <v>45.1</v>
      </c>
      <c r="Y242" s="19">
        <f>VLOOKUP(A242,DEC2020_RESPONSERATE_COUNTY_TRA!$B$3:$V$376, 21, FALSE)</f>
        <v>45.6</v>
      </c>
      <c r="Z242" s="19">
        <f>VLOOKUP(A242,DEC2020_RESPONSERATE_COUNTY_TRA!$B$3:$W$376, 22, FALSE)</f>
        <v>46.8</v>
      </c>
      <c r="AA242" s="19">
        <f>VLOOKUP(A242,DEC2020_RESPONSERATE_COUNTY_TRA!$B$3:$X$376, 23, FALSE)</f>
        <v>47</v>
      </c>
      <c r="AB242" s="19">
        <f>VLOOKUP(A242,DEC2020_RESPONSERATE_COUNTY_TRA!$B$3:$Y$376, 24, FALSE)</f>
        <v>47.1</v>
      </c>
      <c r="AC242" s="19">
        <f>VLOOKUP(A242,DEC2020_RESPONSERATE_COUNTY_TRA!$B$3:$Z$376, 25, FALSE)</f>
        <v>48.7</v>
      </c>
      <c r="AD242" s="19">
        <f>VLOOKUP(A242,DEC2020_RESPONSERATE_COUNTY_TRA!$B$3:$AC$376, 26, FALSE)</f>
        <v>48.8</v>
      </c>
      <c r="AE242" s="19">
        <f>VLOOKUP(A242,DEC2020_RESPONSERATE_COUNTY_TRA!$B$3:$AD$376, 27, FALSE)</f>
        <v>49.1</v>
      </c>
      <c r="AF242" s="19">
        <f>VLOOKUP(A242,DEC2020_RESPONSERATE_COUNTY_TRA!$B$3:$AE$376, 28, FALSE)</f>
        <v>49.7</v>
      </c>
      <c r="AG242" s="19">
        <f>VLOOKUP(A242,DEC2020_RESPONSERATE_COUNTY_TRA!$B$3:$AF$376, 29, FALSE)</f>
        <v>54</v>
      </c>
      <c r="AH242" s="19">
        <f>VLOOKUP(A242,DEC2020_RESPONSERATE_COUNTY_TRA!$B$3:$AG$376, 30, FALSE)</f>
        <v>54.2</v>
      </c>
      <c r="AI242" s="19">
        <f>VLOOKUP(A242,DEC2020_RESPONSERATE_COUNTY_TRA!$B$3:$AF$376, 31, FALSE)</f>
        <v>54.6</v>
      </c>
      <c r="AJ242" s="19">
        <f>VLOOKUP(A242,DEC2020_RESPONSERATE_COUNTY_TRA!$B$3:$AG$376, 32, FALSE)</f>
        <v>55.6</v>
      </c>
      <c r="AK242" s="19">
        <f>VLOOKUP(A242,DEC2020_RESPONSERATE_COUNTY_TRA!$B$3:$CP$376, 33, FALSE)</f>
        <v>56.3</v>
      </c>
      <c r="AL242" s="19">
        <f>VLOOKUP(A242,DEC2020_RESPONSERATE_COUNTY_TRA!$B$3:$AR$376,43, FALSE)</f>
        <v>59.6</v>
      </c>
      <c r="AM242" s="19">
        <f>VLOOKUP(A242,DEC2020_RESPONSERATE_COUNTY_TRA!$B$3:$AS$376,44, FALSE)</f>
        <v>59.7</v>
      </c>
      <c r="AN242" s="19">
        <f>VLOOKUP(A242,DEC2020_RESPONSERATE_COUNTY_TRA!$B$3:$AW$376,48, FALSE)</f>
        <v>60.3</v>
      </c>
      <c r="AO242" s="19">
        <f>VLOOKUP(A242,DEC2020_RESPONSERATE_COUNTY_TRA!$B$3:$AX$376,49, FALSE)</f>
        <v>60.5</v>
      </c>
      <c r="AP242" s="19">
        <f>VLOOKUP(A242,DEC2020_RESPONSERATE_COUNTY_TRA!$B$3:$AY$376,49, FALSE)</f>
        <v>60.5</v>
      </c>
      <c r="AQ242" s="19">
        <f>VLOOKUP(A242,DEC2020_RESPONSERATE_COUNTY_TRA!$B$3:$AZ$376,50, FALSE)</f>
        <v>60.6</v>
      </c>
      <c r="AR242" s="19">
        <f>VLOOKUP(A242,DEC2020_RESPONSERATE_COUNTY_TRA!$B$3:$BA$376,51, FALSE)</f>
        <v>60.6</v>
      </c>
      <c r="AS242" s="19">
        <f>VLOOKUP(A242,DEC2020_RESPONSERATE_COUNTY_TRA!$B$3:$BB$376,53, FALSE)</f>
        <v>60.8</v>
      </c>
      <c r="AT242" s="19">
        <f>VLOOKUP(A242,DEC2020_RESPONSERATE_COUNTY_TRA!$B$3:$BC$376,54, FALSE)</f>
        <v>60.8</v>
      </c>
      <c r="AU242" s="19">
        <f>VLOOKUP(A242,DEC2020_RESPONSERATE_COUNTY_TRA!$B$3:$BD$376,55, FALSE)</f>
        <v>60.8</v>
      </c>
      <c r="AV242" s="19">
        <f>VLOOKUP(A242,DEC2020_RESPONSERATE_COUNTY_TRA!$B$3:$BE$376,56, FALSE)</f>
        <v>60.8</v>
      </c>
      <c r="AW242" s="19">
        <f>VLOOKUP(A242,DEC2020_RESPONSERATE_COUNTY_TRA!$B$3:$BF$376,57, FALSE)</f>
        <v>60.8</v>
      </c>
      <c r="AX242" s="19">
        <f>VLOOKUP(A242,DEC2020_RESPONSERATE_COUNTY_TRA!$B$3:$BG$376,58, FALSE)</f>
        <v>63.9</v>
      </c>
      <c r="AY242" s="19">
        <f>VLOOKUP(A242,DEC2020_RESPONSERATE_COUNTY_TRA!$B$3:$BH$376,59, FALSE)</f>
        <v>64</v>
      </c>
      <c r="AZ242" s="19">
        <f>VLOOKUP(A242,DEC2020_RESPONSERATE_COUNTY_TRA!$B$3:$BI$376,60, FALSE)</f>
        <v>64</v>
      </c>
      <c r="BA242" s="19">
        <f>VLOOKUP(A242,DEC2020_RESPONSERATE_COUNTY_TRA!$B$3:$BJ$376,61, FALSE)</f>
        <v>64</v>
      </c>
      <c r="BB242" s="19">
        <f>VLOOKUP(A242,DEC2020_RESPONSERATE_COUNTY_TRA!$B$3:$BK$376,62, FALSE)</f>
        <v>64.2</v>
      </c>
      <c r="BC242" s="19">
        <f>VLOOKUP(A242,DEC2020_RESPONSERATE_COUNTY_TRA!$B$3:$BL$376,63, FALSE)</f>
        <v>64.2</v>
      </c>
      <c r="BD242" s="19">
        <f>VLOOKUP(A242,DEC2020_RESPONSERATE_COUNTY_TRA!$B$3:$BM$376,64, FALSE)</f>
        <v>64.2</v>
      </c>
      <c r="BE242" s="19">
        <f>VLOOKUP(A242,DEC2020_RESPONSERATE_COUNTY_TRA!$B$3:$BN$376,65, FALSE)</f>
        <v>64.2</v>
      </c>
      <c r="BF242" s="19">
        <f>VLOOKUP(A242,DEC2020_RESPONSERATE_COUNTY_TRA!$B$3:$BO$376,66, FALSE)</f>
        <v>64.2</v>
      </c>
      <c r="BG242" s="19">
        <f>VLOOKUP(A242,DEC2020_RESPONSERATE_COUNTY_TRA!$B$3:$BP$376,67, FALSE)</f>
        <v>64.2</v>
      </c>
      <c r="BH242" s="19">
        <f>VLOOKUP(A242,DEC2020_RESPONSERATE_COUNTY_TRA!$B$3:$BQ$376,68, FALSE)</f>
        <v>64.2</v>
      </c>
      <c r="BI242" s="19">
        <f>VLOOKUP(A242,DEC2020_RESPONSERATE_COUNTY_TRA!$B$3:$BR$376,69, FALSE)</f>
        <v>64.3</v>
      </c>
      <c r="BJ242" s="19">
        <f>VLOOKUP(A242,DEC2020_RESPONSERATE_COUNTY_TRA!$B$3:$BS$376,70, FALSE)</f>
        <v>64.3</v>
      </c>
      <c r="BK242" s="19">
        <f>VLOOKUP(A242,DEC2020_RESPONSERATE_COUNTY_TRA!$B$3:$BT$376,71, FALSE)</f>
        <v>64.3</v>
      </c>
      <c r="BL242" s="19">
        <f>VLOOKUP(A242,DEC2020_RESPONSERATE_COUNTY_TRA!$B$3:$BU$377,72, FALSE)</f>
        <v>64.400000000000006</v>
      </c>
      <c r="BM242" s="19">
        <f>VLOOKUP(A242,DEC2020_RESPONSERATE_COUNTY_TRA!$B$3:$BV$377,73, FALSE)</f>
        <v>64.400000000000006</v>
      </c>
      <c r="BN242" s="19">
        <f>VLOOKUP(A242,DEC2020_RESPONSERATE_COUNTY_TRA!$B$3:$BW$377,74, FALSE)</f>
        <v>64.599999999999994</v>
      </c>
      <c r="BO242" s="19">
        <f>VLOOKUP(A242,DEC2020_RESPONSERATE_COUNTY_TRA!$B$3:$BX$377,75, FALSE)</f>
        <v>64.7</v>
      </c>
      <c r="BP242" s="19">
        <f>VLOOKUP(A242,DEC2020_RESPONSERATE_COUNTY_TRA!$B$3:$BY$377,76, FALSE)</f>
        <v>64.7</v>
      </c>
      <c r="BQ242" s="19">
        <f>VLOOKUP(A242,DEC2020_RESPONSERATE_COUNTY_TRA!$B$3:$BZ$377,77, FALSE)</f>
        <v>64.7</v>
      </c>
      <c r="BR242" s="19">
        <f>VLOOKUP(A242,DEC2020_RESPONSERATE_COUNTY_TRA!$B$3:$CA$377,78, FALSE)</f>
        <v>64.7</v>
      </c>
      <c r="BS242" s="19">
        <f>VLOOKUP(A242,DEC2020_RESPONSERATE_COUNTY_TRA!$B$3:$CB$377,79, FALSE)</f>
        <v>64.7</v>
      </c>
      <c r="BT242" s="19">
        <f>VLOOKUP(A242,DEC2020_RESPONSERATE_COUNTY_TRA!$B$3:$CC$377,80, FALSE)</f>
        <v>64.7</v>
      </c>
      <c r="BU242" s="19">
        <f>VLOOKUP(A242,DEC2020_RESPONSERATE_COUNTY_TRA!$B$3:$CD$377,81, FALSE)</f>
        <v>64.8</v>
      </c>
      <c r="BV242" s="19">
        <f>VLOOKUP(A242,DEC2020_RESPONSERATE_COUNTY_TRA!$B$3:$CE$377,82, FALSE)</f>
        <v>64.900000000000006</v>
      </c>
      <c r="BW242" s="19">
        <f>VLOOKUP(A242,DEC2020_RESPONSERATE_COUNTY_TRA!$B$3:$CF$377,83, FALSE)</f>
        <v>65</v>
      </c>
      <c r="BX242" s="19">
        <f>VLOOKUP(A242,DEC2020_RESPONSERATE_COUNTY_TRA!$B$3:$CG$377,84, FALSE)</f>
        <v>65</v>
      </c>
      <c r="BY242" s="19">
        <f>VLOOKUP(A242,DEC2020_RESPONSERATE_COUNTY_TRA!$B$3:$CH$377,85, FALSE)</f>
        <v>65</v>
      </c>
      <c r="BZ242" s="19">
        <f>VLOOKUP(A242,DEC2020_RESPONSERATE_COUNTY_TRA!$B$3:$CI$377,85, FALSE)</f>
        <v>65</v>
      </c>
      <c r="CA242" s="19">
        <f>VLOOKUP(A242,DEC2020_RESPONSERATE_COUNTY_TRA!$B$3:$CJ$377,86, FALSE)</f>
        <v>65.3</v>
      </c>
      <c r="CB242" s="19">
        <f>VLOOKUP(A242,DEC2020_RESPONSERATE_COUNTY_TRA!$B$3:$CK$377,87, FALSE)</f>
        <v>65.3</v>
      </c>
      <c r="CC242" s="19">
        <f t="shared" si="9"/>
        <v>0</v>
      </c>
      <c r="CD242" s="41">
        <f t="shared" si="10"/>
        <v>5</v>
      </c>
    </row>
    <row r="243" spans="1:83" ht="28.8" x14ac:dyDescent="0.3">
      <c r="A243" s="5" t="s">
        <v>725</v>
      </c>
      <c r="B243" s="5">
        <v>30063001801</v>
      </c>
      <c r="C243" s="181" t="s">
        <v>1586</v>
      </c>
      <c r="D243" s="190" t="s">
        <v>1346</v>
      </c>
      <c r="F243" s="94" t="s">
        <v>1101</v>
      </c>
      <c r="G243" s="102" t="s">
        <v>1101</v>
      </c>
      <c r="H243" s="209" t="s">
        <v>1101</v>
      </c>
      <c r="I243" s="102" t="s">
        <v>1101</v>
      </c>
      <c r="J243" s="47">
        <v>70</v>
      </c>
      <c r="K243" s="11">
        <v>30</v>
      </c>
      <c r="L243">
        <f>VLOOKUP(A243,DEC2020_RESPONSERATE_COUNTY_TRA!$B$3:$I$376, 8, FALSE)</f>
        <v>8.8000000000000007</v>
      </c>
      <c r="M243">
        <f>VLOOKUP(A243,DEC2020_RESPONSERATE_COUNTY_TRA!$B$3:$J$376, 9, FALSE)</f>
        <v>9.6</v>
      </c>
      <c r="N243">
        <f>VLOOKUP(A243,DEC2020_RESPONSERATE_COUNTY_TRA!$B$3:$K$376, 10, FALSE)</f>
        <v>10.3</v>
      </c>
      <c r="O243">
        <f>VLOOKUP(A243,DEC2020_RESPONSERATE_COUNTY_TRA!$B$3:$L$376, 11, FALSE)</f>
        <v>11.5</v>
      </c>
      <c r="P243">
        <f>VLOOKUP(A243,DEC2020_RESPONSERATE_COUNTY_TRA!$B$3:$M$376, 12, FALSE)</f>
        <v>13</v>
      </c>
      <c r="Q243" s="61">
        <f>VLOOKUP(A243,DEC2020_RESPONSERATE_COUNTY_TRA!$B$3:$N$376, 13, FALSE)</f>
        <v>13.4</v>
      </c>
      <c r="R243">
        <f>VLOOKUP(A243,DEC2020_RESPONSERATE_COUNTY_TRA!$B$3:$O$376, 14, FALSE)</f>
        <v>13.6</v>
      </c>
      <c r="S243">
        <f>VLOOKUP(A243,DEC2020_RESPONSERATE_COUNTY_TRA!$B$3:$P$376, 15, FALSE)</f>
        <v>13.7</v>
      </c>
      <c r="T243">
        <f>VLOOKUP(A243,DEC2020_RESPONSERATE_COUNTY_TRA!$B$3:$Q$376, 16, FALSE)</f>
        <v>14.1</v>
      </c>
      <c r="U243" s="61">
        <f>VLOOKUP(A243,DEC2020_RESPONSERATE_COUNTY_TRA!$B$3:$R$376, 17, FALSE)</f>
        <v>14.9</v>
      </c>
      <c r="V243" s="61">
        <f>VLOOKUP(A243,DEC2020_RESPONSERATE_COUNTY_TRA!$B$3:$S$376, 18, FALSE)</f>
        <v>15</v>
      </c>
      <c r="W243" s="61">
        <f>VLOOKUP(A243,DEC2020_RESPONSERATE_COUNTY_TRA!$B$3:$T$376, 19, FALSE)</f>
        <v>15.1</v>
      </c>
      <c r="X243" s="61">
        <f>VLOOKUP(A243,DEC2020_RESPONSERATE_COUNTY_TRA!$B$3:$U$376, 20, FALSE)</f>
        <v>15.3</v>
      </c>
      <c r="Y243" s="61">
        <f>VLOOKUP(A243,DEC2020_RESPONSERATE_COUNTY_TRA!$B$3:$V$376, 21, FALSE)</f>
        <v>15.5</v>
      </c>
      <c r="Z243" s="61">
        <f>VLOOKUP(A243,DEC2020_RESPONSERATE_COUNTY_TRA!$B$3:$W$376, 22, FALSE)</f>
        <v>15.9</v>
      </c>
      <c r="AA243" s="61">
        <f>VLOOKUP(A243,DEC2020_RESPONSERATE_COUNTY_TRA!$B$3:$X$376, 23, FALSE)</f>
        <v>16.100000000000001</v>
      </c>
      <c r="AB243" s="61">
        <f>VLOOKUP(A243,DEC2020_RESPONSERATE_COUNTY_TRA!$B$3:$Y$376, 24, FALSE)</f>
        <v>16.100000000000001</v>
      </c>
      <c r="AC243" s="61">
        <f>VLOOKUP(A243,DEC2020_RESPONSERATE_COUNTY_TRA!$B$3:$Z$376, 25, FALSE)</f>
        <v>16.399999999999999</v>
      </c>
      <c r="AD243" s="61">
        <f>VLOOKUP(A243,DEC2020_RESPONSERATE_COUNTY_TRA!$B$3:$AC$376, 26, FALSE)</f>
        <v>16.399999999999999</v>
      </c>
      <c r="AE243" s="188">
        <f>VLOOKUP(A243,DEC2020_RESPONSERATE_COUNTY_TRA!$B$3:$AD$376, 27, FALSE)</f>
        <v>16.5</v>
      </c>
      <c r="AF243" s="188">
        <f>VLOOKUP(A243,DEC2020_RESPONSERATE_COUNTY_TRA!$B$3:$AE$376, 28, FALSE)</f>
        <v>16.600000000000001</v>
      </c>
      <c r="AG243" s="188">
        <f>VLOOKUP(A243,DEC2020_RESPONSERATE_COUNTY_TRA!$B$3:$AF$376, 29, FALSE)</f>
        <v>17.100000000000001</v>
      </c>
      <c r="AH243" s="188">
        <f>VLOOKUP(A243,DEC2020_RESPONSERATE_COUNTY_TRA!$B$3:$AG$376, 30, FALSE)</f>
        <v>17.2</v>
      </c>
      <c r="AI243" s="188">
        <f>VLOOKUP(A243,DEC2020_RESPONSERATE_COUNTY_TRA!$B$3:$AF$376, 31, FALSE)</f>
        <v>17.3</v>
      </c>
      <c r="AJ243" s="188">
        <f>VLOOKUP(A243,DEC2020_RESPONSERATE_COUNTY_TRA!$B$3:$AG$376, 32, FALSE)</f>
        <v>17.5</v>
      </c>
      <c r="AK243" s="188">
        <f>VLOOKUP(A243,DEC2020_RESPONSERATE_COUNTY_TRA!$B$3:$CP$376, 33, FALSE)</f>
        <v>17.7</v>
      </c>
      <c r="AL243" s="188">
        <f>VLOOKUP(A243,DEC2020_RESPONSERATE_COUNTY_TRA!$B$3:$AR$376,43, FALSE)</f>
        <v>18.899999999999999</v>
      </c>
      <c r="AM243" s="188">
        <f>VLOOKUP(A243,DEC2020_RESPONSERATE_COUNTY_TRA!$B$3:$AS$376,44, FALSE)</f>
        <v>18.899999999999999</v>
      </c>
      <c r="AN243" s="188">
        <f>VLOOKUP(A243,DEC2020_RESPONSERATE_COUNTY_TRA!$B$3:$AW$376,48, FALSE)</f>
        <v>19.2</v>
      </c>
      <c r="AO243" s="188">
        <f>VLOOKUP(A243,DEC2020_RESPONSERATE_COUNTY_TRA!$B$3:$AX$376,49, FALSE)</f>
        <v>19.2</v>
      </c>
      <c r="AP243" s="188">
        <f>VLOOKUP(A243,DEC2020_RESPONSERATE_COUNTY_TRA!$B$3:$AY$376,49, FALSE)</f>
        <v>19.2</v>
      </c>
      <c r="AQ243" s="188">
        <f>VLOOKUP(A243,DEC2020_RESPONSERATE_COUNTY_TRA!$B$3:$AZ$376,50, FALSE)</f>
        <v>19.2</v>
      </c>
      <c r="AR243" s="188">
        <f>VLOOKUP(A243,DEC2020_RESPONSERATE_COUNTY_TRA!$B$3:$BA$376,51, FALSE)</f>
        <v>19.3</v>
      </c>
      <c r="AS243" s="188">
        <f>VLOOKUP(A243,DEC2020_RESPONSERATE_COUNTY_TRA!$B$3:$BB$376,53, FALSE)</f>
        <v>19.3</v>
      </c>
      <c r="AT243" s="188">
        <f>VLOOKUP(A243,DEC2020_RESPONSERATE_COUNTY_TRA!$B$3:$BC$376,54, FALSE)</f>
        <v>19.3</v>
      </c>
      <c r="AU243" s="188">
        <f>VLOOKUP(A243,DEC2020_RESPONSERATE_COUNTY_TRA!$B$3:$BD$376,55, FALSE)</f>
        <v>19.3</v>
      </c>
      <c r="AV243" s="188">
        <f>VLOOKUP(A243,DEC2020_RESPONSERATE_COUNTY_TRA!$B$3:$BE$376,56, FALSE)</f>
        <v>19.399999999999999</v>
      </c>
      <c r="AW243" s="188">
        <f>VLOOKUP(A243,DEC2020_RESPONSERATE_COUNTY_TRA!$B$3:$BF$376,57, FALSE)</f>
        <v>19.399999999999999</v>
      </c>
      <c r="AX243" s="188">
        <f>VLOOKUP(A243,DEC2020_RESPONSERATE_COUNTY_TRA!$B$3:$BG$376,58, FALSE)</f>
        <v>26.4</v>
      </c>
      <c r="AY243" s="188">
        <f>VLOOKUP(A243,DEC2020_RESPONSERATE_COUNTY_TRA!$B$3:$BH$376,59, FALSE)</f>
        <v>26.4</v>
      </c>
      <c r="AZ243" s="188">
        <f>VLOOKUP(A243,DEC2020_RESPONSERATE_COUNTY_TRA!$B$3:$BI$376,60, FALSE)</f>
        <v>26.7</v>
      </c>
      <c r="BA243" s="188">
        <f>VLOOKUP(A243,DEC2020_RESPONSERATE_COUNTY_TRA!$B$3:$BJ$376,61, FALSE)</f>
        <v>26.7</v>
      </c>
      <c r="BB243" s="188">
        <f>VLOOKUP(A243,DEC2020_RESPONSERATE_COUNTY_TRA!$B$3:$BK$376,62, FALSE)</f>
        <v>26.8</v>
      </c>
      <c r="BC243" s="188">
        <f>VLOOKUP(A243,DEC2020_RESPONSERATE_COUNTY_TRA!$B$3:$BL$376,63, FALSE)</f>
        <v>27</v>
      </c>
      <c r="BD243" s="188">
        <f>VLOOKUP(A243,DEC2020_RESPONSERATE_COUNTY_TRA!$B$3:$BM$376,64, FALSE)</f>
        <v>27</v>
      </c>
      <c r="BE243" s="188">
        <f>VLOOKUP(A243,DEC2020_RESPONSERATE_COUNTY_TRA!$B$3:$BN$376,65, FALSE)</f>
        <v>27.1</v>
      </c>
      <c r="BF243" s="188">
        <f>VLOOKUP(A243,DEC2020_RESPONSERATE_COUNTY_TRA!$B$3:$BO$376,66, FALSE)</f>
        <v>27.2</v>
      </c>
      <c r="BG243" s="188">
        <f>VLOOKUP(A243,DEC2020_RESPONSERATE_COUNTY_TRA!$B$3:$BP$376,67, FALSE)</f>
        <v>27.3</v>
      </c>
      <c r="BH243" s="188">
        <f>VLOOKUP(A243,DEC2020_RESPONSERATE_COUNTY_TRA!$B$3:$BQ$376,68, FALSE)</f>
        <v>27.4</v>
      </c>
      <c r="BI243" s="188">
        <f>VLOOKUP(A243,DEC2020_RESPONSERATE_COUNTY_TRA!$B$3:$BR$376,69, FALSE)</f>
        <v>27.5</v>
      </c>
      <c r="BJ243" s="188">
        <f>VLOOKUP(A243,DEC2020_RESPONSERATE_COUNTY_TRA!$B$3:$BS$376,70, FALSE)</f>
        <v>27.5</v>
      </c>
      <c r="BK243" s="188">
        <f>VLOOKUP(A243,DEC2020_RESPONSERATE_COUNTY_TRA!$B$3:$BT$376,71, FALSE)</f>
        <v>27.5</v>
      </c>
      <c r="BL243" s="188">
        <f>VLOOKUP(A243,DEC2020_RESPONSERATE_COUNTY_TRA!$B$3:$BU$377,72, FALSE)</f>
        <v>27.8</v>
      </c>
      <c r="BM243" s="188">
        <f>VLOOKUP(A243,DEC2020_RESPONSERATE_COUNTY_TRA!$B$3:$BV$377,73, FALSE)</f>
        <v>27.8</v>
      </c>
      <c r="BN243" s="188">
        <f>VLOOKUP(A243,DEC2020_RESPONSERATE_COUNTY_TRA!$B$3:$BW$377,74, FALSE)</f>
        <v>27.8</v>
      </c>
      <c r="BO243" s="188">
        <f>VLOOKUP(A243,DEC2020_RESPONSERATE_COUNTY_TRA!$B$3:$BX$377,75, FALSE)</f>
        <v>27.9</v>
      </c>
      <c r="BP243" s="188">
        <f>VLOOKUP(A243,DEC2020_RESPONSERATE_COUNTY_TRA!$B$3:$BY$377,76, FALSE)</f>
        <v>28</v>
      </c>
      <c r="BQ243" s="188">
        <f>VLOOKUP(A243,DEC2020_RESPONSERATE_COUNTY_TRA!$B$3:$BZ$377,77, FALSE)</f>
        <v>28</v>
      </c>
      <c r="BR243" s="188">
        <f>VLOOKUP(A243,DEC2020_RESPONSERATE_COUNTY_TRA!$B$3:$CA$377,78, FALSE)</f>
        <v>28</v>
      </c>
      <c r="BS243" s="188">
        <f>VLOOKUP(A243,DEC2020_RESPONSERATE_COUNTY_TRA!$B$3:$CB$377,79, FALSE)</f>
        <v>28.1</v>
      </c>
      <c r="BT243" s="188">
        <f>VLOOKUP(A243,DEC2020_RESPONSERATE_COUNTY_TRA!$B$3:$CC$377,80, FALSE)</f>
        <v>28.2</v>
      </c>
      <c r="BU243" s="188">
        <f>VLOOKUP(A243,DEC2020_RESPONSERATE_COUNTY_TRA!$B$3:$CD$377,81, FALSE)</f>
        <v>28.2</v>
      </c>
      <c r="BV243" s="188">
        <f>VLOOKUP(A243,DEC2020_RESPONSERATE_COUNTY_TRA!$B$3:$CE$377,82, FALSE)</f>
        <v>28.4</v>
      </c>
      <c r="BW243" s="188">
        <f>VLOOKUP(A243,DEC2020_RESPONSERATE_COUNTY_TRA!$B$3:$CF$377,83, FALSE)</f>
        <v>28.4</v>
      </c>
      <c r="BX243" s="188">
        <f>VLOOKUP(A243,DEC2020_RESPONSERATE_COUNTY_TRA!$B$3:$CG$377,84, FALSE)</f>
        <v>28.5</v>
      </c>
      <c r="BY243" s="188">
        <f>VLOOKUP(A243,DEC2020_RESPONSERATE_COUNTY_TRA!$B$3:$CH$377,85, FALSE)</f>
        <v>28.5</v>
      </c>
      <c r="BZ243" s="188">
        <f>VLOOKUP(A243,DEC2020_RESPONSERATE_COUNTY_TRA!$B$3:$CI$377,85, FALSE)</f>
        <v>28.5</v>
      </c>
      <c r="CA243" s="188">
        <f>VLOOKUP(A243,DEC2020_RESPONSERATE_COUNTY_TRA!$B$3:$CJ$377,86, FALSE)</f>
        <v>28.6</v>
      </c>
      <c r="CB243" s="188">
        <f>VLOOKUP(A243,DEC2020_RESPONSERATE_COUNTY_TRA!$B$3:$CK$377,87, FALSE)</f>
        <v>28.6</v>
      </c>
      <c r="CC243" s="188">
        <f t="shared" si="9"/>
        <v>0</v>
      </c>
      <c r="CD243" s="41">
        <f t="shared" si="10"/>
        <v>2</v>
      </c>
      <c r="CE243" s="45" t="s">
        <v>836</v>
      </c>
    </row>
    <row r="244" spans="1:83" ht="43.8" thickBot="1" x14ac:dyDescent="0.35">
      <c r="A244" s="25" t="s">
        <v>727</v>
      </c>
      <c r="B244" s="25">
        <v>30063001802</v>
      </c>
      <c r="C244" s="26" t="s">
        <v>1587</v>
      </c>
      <c r="D244" s="26" t="s">
        <v>1355</v>
      </c>
      <c r="E244" s="26"/>
      <c r="F244" s="97" t="s">
        <v>1101</v>
      </c>
      <c r="G244" s="105" t="s">
        <v>1101</v>
      </c>
      <c r="H244" s="211" t="s">
        <v>1101</v>
      </c>
      <c r="I244" s="105" t="s">
        <v>1101</v>
      </c>
      <c r="J244" s="50">
        <v>70</v>
      </c>
      <c r="K244" s="27">
        <v>30</v>
      </c>
      <c r="L244" s="28">
        <f>VLOOKUP(A244,DEC2020_RESPONSERATE_COUNTY_TRA!$B$3:$I$376, 8, FALSE)</f>
        <v>6.9</v>
      </c>
      <c r="M244" s="28">
        <f>VLOOKUP(A244,DEC2020_RESPONSERATE_COUNTY_TRA!$B$3:$J$376, 9, FALSE)</f>
        <v>7.2</v>
      </c>
      <c r="N244" s="28">
        <f>VLOOKUP(A244,DEC2020_RESPONSERATE_COUNTY_TRA!$B$3:$K$376, 10, FALSE)</f>
        <v>7.9</v>
      </c>
      <c r="O244" s="28">
        <f>VLOOKUP(A244,DEC2020_RESPONSERATE_COUNTY_TRA!$B$3:$L$376, 11, FALSE)</f>
        <v>9</v>
      </c>
      <c r="P244" s="28">
        <f>VLOOKUP(A244,DEC2020_RESPONSERATE_COUNTY_TRA!$B$3:$M$376, 12, FALSE)</f>
        <v>10.199999999999999</v>
      </c>
      <c r="Q244" s="28">
        <f>VLOOKUP(A244,DEC2020_RESPONSERATE_COUNTY_TRA!$B$3:$N$376, 13, FALSE)</f>
        <v>10.4</v>
      </c>
      <c r="R244" s="28">
        <f>VLOOKUP(A244,DEC2020_RESPONSERATE_COUNTY_TRA!$B$3:$O$376, 14, FALSE)</f>
        <v>10.6</v>
      </c>
      <c r="S244" s="28">
        <f>VLOOKUP(A244,DEC2020_RESPONSERATE_COUNTY_TRA!$B$3:$P$376, 15, FALSE)</f>
        <v>10.8</v>
      </c>
      <c r="T244" s="28">
        <f>VLOOKUP(A244,DEC2020_RESPONSERATE_COUNTY_TRA!$B$3:$Q$376, 16, FALSE)</f>
        <v>10.9</v>
      </c>
      <c r="U244" s="28">
        <f>VLOOKUP(A244,DEC2020_RESPONSERATE_COUNTY_TRA!$B$3:$R$376, 17, FALSE)</f>
        <v>11.4</v>
      </c>
      <c r="V244" s="28">
        <f>VLOOKUP(A244,DEC2020_RESPONSERATE_COUNTY_TRA!$B$3:$S$376, 18, FALSE)</f>
        <v>11.5</v>
      </c>
      <c r="W244" s="28">
        <f>VLOOKUP(A244,DEC2020_RESPONSERATE_COUNTY_TRA!$B$3:$T$376, 19, FALSE)</f>
        <v>11.7</v>
      </c>
      <c r="X244" s="28">
        <f>VLOOKUP(A244,DEC2020_RESPONSERATE_COUNTY_TRA!$B$3:$U$376, 20, FALSE)</f>
        <v>12</v>
      </c>
      <c r="Y244" s="28">
        <f>VLOOKUP(A244,DEC2020_RESPONSERATE_COUNTY_TRA!$B$3:$V$376, 21, FALSE)</f>
        <v>12.2</v>
      </c>
      <c r="Z244" s="28">
        <f>VLOOKUP(A244,DEC2020_RESPONSERATE_COUNTY_TRA!$B$3:$W$376, 22, FALSE)</f>
        <v>12.8</v>
      </c>
      <c r="AA244" s="28">
        <f>VLOOKUP(A244,DEC2020_RESPONSERATE_COUNTY_TRA!$B$3:$X$376, 23, FALSE)</f>
        <v>12.9</v>
      </c>
      <c r="AB244" s="28">
        <f>VLOOKUP(A244,DEC2020_RESPONSERATE_COUNTY_TRA!$B$3:$Y$376, 24, FALSE)</f>
        <v>13</v>
      </c>
      <c r="AC244" s="28">
        <f>VLOOKUP(A244,DEC2020_RESPONSERATE_COUNTY_TRA!$B$3:$Z$376, 25, FALSE)</f>
        <v>13.4</v>
      </c>
      <c r="AD244" s="28">
        <f>VLOOKUP(A244,DEC2020_RESPONSERATE_COUNTY_TRA!$B$3:$AC$376, 26, FALSE)</f>
        <v>13.4</v>
      </c>
      <c r="AE244" s="28">
        <f>VLOOKUP(A244,DEC2020_RESPONSERATE_COUNTY_TRA!$B$3:$AD$376, 27, FALSE)</f>
        <v>13.6</v>
      </c>
      <c r="AF244" s="28">
        <f>VLOOKUP(A244,DEC2020_RESPONSERATE_COUNTY_TRA!$B$3:$AE$376, 28, FALSE)</f>
        <v>13.7</v>
      </c>
      <c r="AG244" s="28">
        <f>VLOOKUP(A244,DEC2020_RESPONSERATE_COUNTY_TRA!$B$3:$AF$376, 29, FALSE)</f>
        <v>14.2</v>
      </c>
      <c r="AH244" s="28">
        <f>VLOOKUP(A244,DEC2020_RESPONSERATE_COUNTY_TRA!$B$3:$AG$376, 30, FALSE)</f>
        <v>14.3</v>
      </c>
      <c r="AI244" s="28">
        <f>VLOOKUP(A244,DEC2020_RESPONSERATE_COUNTY_TRA!$B$3:$AF$376, 31, FALSE)</f>
        <v>14.3</v>
      </c>
      <c r="AJ244" s="28">
        <f>VLOOKUP(A244,DEC2020_RESPONSERATE_COUNTY_TRA!$B$3:$AG$376, 32, FALSE)</f>
        <v>14.6</v>
      </c>
      <c r="AK244" s="28">
        <f>VLOOKUP(A244,DEC2020_RESPONSERATE_COUNTY_TRA!$B$3:$CP$376, 33, FALSE)</f>
        <v>14.6</v>
      </c>
      <c r="AL244" s="28">
        <f>VLOOKUP(A244,DEC2020_RESPONSERATE_COUNTY_TRA!$B$3:$AR$376,43, FALSE)</f>
        <v>15.8</v>
      </c>
      <c r="AM244" s="28">
        <f>VLOOKUP(A244,DEC2020_RESPONSERATE_COUNTY_TRA!$B$3:$AS$376,44, FALSE)</f>
        <v>15.8</v>
      </c>
      <c r="AN244" s="28">
        <f>VLOOKUP(A244,DEC2020_RESPONSERATE_COUNTY_TRA!$B$3:$AW$376,48, FALSE)</f>
        <v>15.9</v>
      </c>
      <c r="AO244" s="28">
        <f>VLOOKUP(A244,DEC2020_RESPONSERATE_COUNTY_TRA!$B$3:$AX$376,49, FALSE)</f>
        <v>15.9</v>
      </c>
      <c r="AP244" s="28">
        <f>VLOOKUP(A244,DEC2020_RESPONSERATE_COUNTY_TRA!$B$3:$AY$376,49, FALSE)</f>
        <v>15.9</v>
      </c>
      <c r="AQ244" s="28">
        <f>VLOOKUP(A244,DEC2020_RESPONSERATE_COUNTY_TRA!$B$3:$AZ$376,50, FALSE)</f>
        <v>15.9</v>
      </c>
      <c r="AR244" s="28">
        <f>VLOOKUP(A244,DEC2020_RESPONSERATE_COUNTY_TRA!$B$3:$BA$376,51, FALSE)</f>
        <v>15.9</v>
      </c>
      <c r="AS244" s="28">
        <f>VLOOKUP(A244,DEC2020_RESPONSERATE_COUNTY_TRA!$B$3:$BB$376,53, FALSE)</f>
        <v>16</v>
      </c>
      <c r="AT244" s="28">
        <f>VLOOKUP(A244,DEC2020_RESPONSERATE_COUNTY_TRA!$B$3:$BC$376,54, FALSE)</f>
        <v>16</v>
      </c>
      <c r="AU244" s="28">
        <f>VLOOKUP(A244,DEC2020_RESPONSERATE_COUNTY_TRA!$B$3:$BD$376,55, FALSE)</f>
        <v>16</v>
      </c>
      <c r="AV244" s="28">
        <f>VLOOKUP(A244,DEC2020_RESPONSERATE_COUNTY_TRA!$B$3:$BE$376,56, FALSE)</f>
        <v>16.100000000000001</v>
      </c>
      <c r="AW244" s="28">
        <f>VLOOKUP(A244,DEC2020_RESPONSERATE_COUNTY_TRA!$B$3:$BF$376,57, FALSE)</f>
        <v>16.100000000000001</v>
      </c>
      <c r="AX244" s="28">
        <f>VLOOKUP(A244,DEC2020_RESPONSERATE_COUNTY_TRA!$B$3:$BG$376,58, FALSE)</f>
        <v>29.1</v>
      </c>
      <c r="AY244" s="28">
        <f>VLOOKUP(A244,DEC2020_RESPONSERATE_COUNTY_TRA!$B$3:$BH$376,59, FALSE)</f>
        <v>29.2</v>
      </c>
      <c r="AZ244" s="28">
        <f>VLOOKUP(A244,DEC2020_RESPONSERATE_COUNTY_TRA!$B$3:$BI$376,60, FALSE)</f>
        <v>29.5</v>
      </c>
      <c r="BA244" s="28">
        <f>VLOOKUP(A244,DEC2020_RESPONSERATE_COUNTY_TRA!$B$3:$BJ$376,61, FALSE)</f>
        <v>29.6</v>
      </c>
      <c r="BB244" s="28">
        <f>VLOOKUP(A244,DEC2020_RESPONSERATE_COUNTY_TRA!$B$3:$BK$376,62, FALSE)</f>
        <v>29.7</v>
      </c>
      <c r="BC244" s="28">
        <f>VLOOKUP(A244,DEC2020_RESPONSERATE_COUNTY_TRA!$B$3:$BL$376,63, FALSE)</f>
        <v>29.8</v>
      </c>
      <c r="BD244" s="28">
        <f>VLOOKUP(A244,DEC2020_RESPONSERATE_COUNTY_TRA!$B$3:$BM$376,64, FALSE)</f>
        <v>29.8</v>
      </c>
      <c r="BE244" s="28">
        <f>VLOOKUP(A244,DEC2020_RESPONSERATE_COUNTY_TRA!$B$3:$BN$376,65, FALSE)</f>
        <v>29.9</v>
      </c>
      <c r="BF244" s="28">
        <f>VLOOKUP(A244,DEC2020_RESPONSERATE_COUNTY_TRA!$B$3:$BO$376,66, FALSE)</f>
        <v>29.9</v>
      </c>
      <c r="BG244" s="28">
        <f>VLOOKUP(A244,DEC2020_RESPONSERATE_COUNTY_TRA!$B$3:$BP$376,67, FALSE)</f>
        <v>30</v>
      </c>
      <c r="BH244" s="28">
        <f>VLOOKUP(A244,DEC2020_RESPONSERATE_COUNTY_TRA!$B$3:$BQ$376,68, FALSE)</f>
        <v>30.1</v>
      </c>
      <c r="BI244" s="28">
        <f>VLOOKUP(A244,DEC2020_RESPONSERATE_COUNTY_TRA!$B$3:$BR$376,69, FALSE)</f>
        <v>30.1</v>
      </c>
      <c r="BJ244" s="28">
        <f>VLOOKUP(A244,DEC2020_RESPONSERATE_COUNTY_TRA!$B$3:$BS$376,70, FALSE)</f>
        <v>30.2</v>
      </c>
      <c r="BK244" s="28">
        <f>VLOOKUP(A244,DEC2020_RESPONSERATE_COUNTY_TRA!$B$3:$BT$376,71, FALSE)</f>
        <v>30.2</v>
      </c>
      <c r="BL244" s="28">
        <f>VLOOKUP(A244,DEC2020_RESPONSERATE_COUNTY_TRA!$B$3:$BU$377,72, FALSE)</f>
        <v>30.3</v>
      </c>
      <c r="BM244" s="28">
        <f>VLOOKUP(A244,DEC2020_RESPONSERATE_COUNTY_TRA!$B$3:$BV$377,73, FALSE)</f>
        <v>30.3</v>
      </c>
      <c r="BN244" s="28">
        <f>VLOOKUP(A244,DEC2020_RESPONSERATE_COUNTY_TRA!$B$3:$BW$377,74, FALSE)</f>
        <v>30.4</v>
      </c>
      <c r="BO244" s="28">
        <f>VLOOKUP(A244,DEC2020_RESPONSERATE_COUNTY_TRA!$B$3:$BX$377,75, FALSE)</f>
        <v>30.5</v>
      </c>
      <c r="BP244" s="28">
        <f>VLOOKUP(A244,DEC2020_RESPONSERATE_COUNTY_TRA!$B$3:$BY$377,76, FALSE)</f>
        <v>30.5</v>
      </c>
      <c r="BQ244" s="28">
        <f>VLOOKUP(A244,DEC2020_RESPONSERATE_COUNTY_TRA!$B$3:$BZ$377,77, FALSE)</f>
        <v>30.6</v>
      </c>
      <c r="BR244" s="28">
        <f>VLOOKUP(A244,DEC2020_RESPONSERATE_COUNTY_TRA!$B$3:$CA$377,78, FALSE)</f>
        <v>30.6</v>
      </c>
      <c r="BS244" s="28">
        <f>VLOOKUP(A244,DEC2020_RESPONSERATE_COUNTY_TRA!$B$3:$CB$377,79, FALSE)</f>
        <v>30.6</v>
      </c>
      <c r="BT244" s="28">
        <f>VLOOKUP(A244,DEC2020_RESPONSERATE_COUNTY_TRA!$B$3:$CC$377,80, FALSE)</f>
        <v>30.7</v>
      </c>
      <c r="BU244" s="28">
        <f>VLOOKUP(A244,DEC2020_RESPONSERATE_COUNTY_TRA!$B$3:$CD$377,81, FALSE)</f>
        <v>30.8</v>
      </c>
      <c r="BV244" s="28">
        <f>VLOOKUP(A244,DEC2020_RESPONSERATE_COUNTY_TRA!$B$3:$CE$377,82, FALSE)</f>
        <v>31</v>
      </c>
      <c r="BW244" s="28">
        <f>VLOOKUP(A244,DEC2020_RESPONSERATE_COUNTY_TRA!$B$3:$CF$377,83, FALSE)</f>
        <v>31</v>
      </c>
      <c r="BX244" s="28">
        <f>VLOOKUP(A244,DEC2020_RESPONSERATE_COUNTY_TRA!$B$3:$CG$377,84, FALSE)</f>
        <v>31.1</v>
      </c>
      <c r="BY244" s="28">
        <f>VLOOKUP(A244,DEC2020_RESPONSERATE_COUNTY_TRA!$B$3:$CH$377,85, FALSE)</f>
        <v>31.2</v>
      </c>
      <c r="BZ244" s="28">
        <f>VLOOKUP(A244,DEC2020_RESPONSERATE_COUNTY_TRA!$B$3:$CI$377,85, FALSE)</f>
        <v>31.2</v>
      </c>
      <c r="CA244" s="28">
        <f>VLOOKUP(A244,DEC2020_RESPONSERATE_COUNTY_TRA!$B$3:$CJ$377,86, FALSE)</f>
        <v>31.3</v>
      </c>
      <c r="CB244" s="28">
        <f>VLOOKUP(A244,DEC2020_RESPONSERATE_COUNTY_TRA!$B$3:$CK$377,87, FALSE)</f>
        <v>31.3</v>
      </c>
      <c r="CC244" s="28">
        <f t="shared" si="9"/>
        <v>0.10000000000000142</v>
      </c>
      <c r="CD244" s="42">
        <f t="shared" si="10"/>
        <v>2</v>
      </c>
    </row>
    <row r="245" spans="1:83" ht="18" x14ac:dyDescent="0.35">
      <c r="A245" s="20" t="s">
        <v>67</v>
      </c>
      <c r="B245" s="5"/>
      <c r="C245" s="181" t="s">
        <v>67</v>
      </c>
      <c r="F245" s="180">
        <v>2749</v>
      </c>
      <c r="G245" s="199">
        <v>5.8402411454408443E-2</v>
      </c>
      <c r="I245" s="192">
        <v>48</v>
      </c>
      <c r="J245" s="91" t="s">
        <v>835</v>
      </c>
      <c r="K245" s="91" t="s">
        <v>835</v>
      </c>
      <c r="L245">
        <f>VLOOKUP(A245,DEC2020_RESPONSERATE_COUNTY_TRA!$B$3:$I$376, 8, FALSE)</f>
        <v>32.299999999999997</v>
      </c>
      <c r="M245">
        <f>VLOOKUP(A245,DEC2020_RESPONSERATE_COUNTY_TRA!$B$3:$J$376, 9, FALSE)</f>
        <v>32.700000000000003</v>
      </c>
      <c r="N245">
        <f>VLOOKUP(A245,DEC2020_RESPONSERATE_COUNTY_TRA!$B$3:$K$376, 10, FALSE)</f>
        <v>34.299999999999997</v>
      </c>
      <c r="O245">
        <f>VLOOKUP(A245,DEC2020_RESPONSERATE_COUNTY_TRA!$B$3:$L$376, 11, FALSE)</f>
        <v>35.5</v>
      </c>
      <c r="P245">
        <f>VLOOKUP(A245,DEC2020_RESPONSERATE_COUNTY_TRA!$B$3:$M$376, 12, FALSE)</f>
        <v>37.200000000000003</v>
      </c>
      <c r="Q245" s="61">
        <f>VLOOKUP(A245,DEC2020_RESPONSERATE_COUNTY_TRA!$B$3:$N$376, 13, FALSE)</f>
        <v>37.5</v>
      </c>
      <c r="R245">
        <f>VLOOKUP(A245,DEC2020_RESPONSERATE_COUNTY_TRA!$B$3:$O$376, 14, FALSE)</f>
        <v>37.700000000000003</v>
      </c>
      <c r="S245">
        <f>VLOOKUP(A245,DEC2020_RESPONSERATE_COUNTY_TRA!$B$3:$P$376, 15, FALSE)</f>
        <v>37.9</v>
      </c>
      <c r="T245">
        <f>VLOOKUP(A245,DEC2020_RESPONSERATE_COUNTY_TRA!$B$3:$Q$376, 16, FALSE)</f>
        <v>38.700000000000003</v>
      </c>
      <c r="U245" s="61">
        <f>VLOOKUP(A245,DEC2020_RESPONSERATE_COUNTY_TRA!$B$3:$R$376, 17, FALSE)</f>
        <v>39.200000000000003</v>
      </c>
      <c r="V245" s="61">
        <f>VLOOKUP(A245,DEC2020_RESPONSERATE_COUNTY_TRA!$B$3:$S$376, 18, FALSE)</f>
        <v>39.299999999999997</v>
      </c>
      <c r="W245" s="61">
        <f>VLOOKUP(A245,DEC2020_RESPONSERATE_COUNTY_TRA!$B$3:$T$376, 19, FALSE)</f>
        <v>39.4</v>
      </c>
      <c r="X245" s="61">
        <f>VLOOKUP(A245,DEC2020_RESPONSERATE_COUNTY_TRA!$B$3:$U$376, 20, FALSE)</f>
        <v>39.6</v>
      </c>
      <c r="Y245" s="61">
        <f>VLOOKUP(A245,DEC2020_RESPONSERATE_COUNTY_TRA!$B$3:$V$376, 21, FALSE)</f>
        <v>39.700000000000003</v>
      </c>
      <c r="Z245" s="61">
        <f>VLOOKUP(A245,DEC2020_RESPONSERATE_COUNTY_TRA!$B$3:$W$376, 22, FALSE)</f>
        <v>40</v>
      </c>
      <c r="AA245" s="61">
        <f>VLOOKUP(A245,DEC2020_RESPONSERATE_COUNTY_TRA!$B$3:$X$376, 23, FALSE)</f>
        <v>40.1</v>
      </c>
      <c r="AB245" s="61">
        <f>VLOOKUP(A245,DEC2020_RESPONSERATE_COUNTY_TRA!$B$3:$Y$376, 24, FALSE)</f>
        <v>40.1</v>
      </c>
      <c r="AC245" s="61">
        <f>VLOOKUP(A245,DEC2020_RESPONSERATE_COUNTY_TRA!$B$3:$Z$376, 25, FALSE)</f>
        <v>40.700000000000003</v>
      </c>
      <c r="AD245" s="61">
        <f>VLOOKUP(A245,DEC2020_RESPONSERATE_COUNTY_TRA!$B$3:$AC$376, 26, FALSE)</f>
        <v>40.700000000000003</v>
      </c>
      <c r="AE245" s="188">
        <f>VLOOKUP(A245,DEC2020_RESPONSERATE_COUNTY_TRA!$B$3:$AD$376, 27, FALSE)</f>
        <v>40.700000000000003</v>
      </c>
      <c r="AF245" s="188">
        <f>VLOOKUP(A245,DEC2020_RESPONSERATE_COUNTY_TRA!$B$3:$AE$376, 28, FALSE)</f>
        <v>40.9</v>
      </c>
      <c r="AG245" s="188">
        <f>VLOOKUP(A245,DEC2020_RESPONSERATE_COUNTY_TRA!$B$3:$AF$376, 29, FALSE)</f>
        <v>42</v>
      </c>
      <c r="AH245" s="188">
        <f>VLOOKUP(A245,DEC2020_RESPONSERATE_COUNTY_TRA!$B$3:$AG$376, 30, FALSE)</f>
        <v>42</v>
      </c>
      <c r="AI245" s="188">
        <f>VLOOKUP(A245,DEC2020_RESPONSERATE_COUNTY_TRA!$B$3:$AF$376, 31, FALSE)</f>
        <v>42.1</v>
      </c>
      <c r="AJ245" s="188">
        <f>VLOOKUP(A245,DEC2020_RESPONSERATE_COUNTY_TRA!$B$3:$AG$376, 32, FALSE)</f>
        <v>42.4</v>
      </c>
      <c r="AK245" s="188">
        <f>VLOOKUP(A245,DEC2020_RESPONSERATE_COUNTY_TRA!$B$3:$CP$376, 33, FALSE)</f>
        <v>42.8</v>
      </c>
      <c r="AL245" s="188">
        <f>VLOOKUP(A245,DEC2020_RESPONSERATE_COUNTY_TRA!$B$3:$AR$376,43, FALSE)</f>
        <v>44.3</v>
      </c>
      <c r="AM245" s="188">
        <f>VLOOKUP(A245,DEC2020_RESPONSERATE_COUNTY_TRA!$B$3:$AS$376,44, FALSE)</f>
        <v>44.3</v>
      </c>
      <c r="AN245" s="188">
        <f>VLOOKUP(A245,DEC2020_RESPONSERATE_COUNTY_TRA!$B$3:$AW$376,48, FALSE)</f>
        <v>44.6</v>
      </c>
      <c r="AO245" s="188">
        <f>VLOOKUP(A245,DEC2020_RESPONSERATE_COUNTY_TRA!$B$3:$AX$376,49, FALSE)</f>
        <v>44.7</v>
      </c>
      <c r="AP245" s="188">
        <f>VLOOKUP(A245,DEC2020_RESPONSERATE_COUNTY_TRA!$B$3:$AY$376,49, FALSE)</f>
        <v>44.7</v>
      </c>
      <c r="AQ245" s="188">
        <f>VLOOKUP(A245,DEC2020_RESPONSERATE_COUNTY_TRA!$B$3:$AZ$376,50, FALSE)</f>
        <v>44.7</v>
      </c>
      <c r="AR245" s="188">
        <f>VLOOKUP(A245,DEC2020_RESPONSERATE_COUNTY_TRA!$B$3:$BA$376,51, FALSE)</f>
        <v>44.8</v>
      </c>
      <c r="AS245" s="188">
        <f>VLOOKUP(A245,DEC2020_RESPONSERATE_COUNTY_TRA!$B$3:$BB$376,53, FALSE)</f>
        <v>44.8</v>
      </c>
      <c r="AT245" s="188">
        <f>VLOOKUP(A245,DEC2020_RESPONSERATE_COUNTY_TRA!$B$3:$BC$376,54, FALSE)</f>
        <v>44.9</v>
      </c>
      <c r="AU245" s="188">
        <f>VLOOKUP(A245,DEC2020_RESPONSERATE_COUNTY_TRA!$B$3:$BD$376,55, FALSE)</f>
        <v>44.9</v>
      </c>
      <c r="AV245" s="188">
        <f>VLOOKUP(A245,DEC2020_RESPONSERATE_COUNTY_TRA!$B$3:$BE$376,56, FALSE)</f>
        <v>44.9</v>
      </c>
      <c r="AW245" s="188">
        <f>VLOOKUP(A245,DEC2020_RESPONSERATE_COUNTY_TRA!$B$3:$BF$376,57, FALSE)</f>
        <v>44.9</v>
      </c>
      <c r="AX245" s="188">
        <f>VLOOKUP(A245,DEC2020_RESPONSERATE_COUNTY_TRA!$B$3:$BG$376,58, FALSE)</f>
        <v>47</v>
      </c>
      <c r="AY245" s="188">
        <f>VLOOKUP(A245,DEC2020_RESPONSERATE_COUNTY_TRA!$B$3:$BH$376,59, FALSE)</f>
        <v>47.1</v>
      </c>
      <c r="AZ245" s="188">
        <f>VLOOKUP(A245,DEC2020_RESPONSERATE_COUNTY_TRA!$B$3:$BI$376,60, FALSE)</f>
        <v>47.1</v>
      </c>
      <c r="BA245" s="188">
        <f>VLOOKUP(A245,DEC2020_RESPONSERATE_COUNTY_TRA!$B$3:$BJ$376,61, FALSE)</f>
        <v>47.2</v>
      </c>
      <c r="BB245" s="188">
        <f>VLOOKUP(A245,DEC2020_RESPONSERATE_COUNTY_TRA!$B$3:$BK$376,62, FALSE)</f>
        <v>47.2</v>
      </c>
      <c r="BC245" s="188">
        <f>VLOOKUP(A245,DEC2020_RESPONSERATE_COUNTY_TRA!$B$3:$BL$376,63, FALSE)</f>
        <v>47.2</v>
      </c>
      <c r="BD245" s="188">
        <f>VLOOKUP(A245,DEC2020_RESPONSERATE_COUNTY_TRA!$B$3:$BM$376,64, FALSE)</f>
        <v>47.2</v>
      </c>
      <c r="BE245" s="188">
        <f>VLOOKUP(A245,DEC2020_RESPONSERATE_COUNTY_TRA!$B$3:$BN$376,65, FALSE)</f>
        <v>47.2</v>
      </c>
      <c r="BF245" s="188">
        <f>VLOOKUP(A245,DEC2020_RESPONSERATE_COUNTY_TRA!$B$3:$BO$376,66, FALSE)</f>
        <v>47.2</v>
      </c>
      <c r="BG245" s="188">
        <f>VLOOKUP(A245,DEC2020_RESPONSERATE_COUNTY_TRA!$B$3:$BP$376,67, FALSE)</f>
        <v>47.3</v>
      </c>
      <c r="BH245" s="188">
        <f>VLOOKUP(A245,DEC2020_RESPONSERATE_COUNTY_TRA!$B$3:$BQ$376,68, FALSE)</f>
        <v>47.4</v>
      </c>
      <c r="BI245" s="188">
        <f>VLOOKUP(A245,DEC2020_RESPONSERATE_COUNTY_TRA!$B$3:$BR$376,69, FALSE)</f>
        <v>47.6</v>
      </c>
      <c r="BJ245" s="188">
        <f>VLOOKUP(A245,DEC2020_RESPONSERATE_COUNTY_TRA!$B$3:$BS$376,70, FALSE)</f>
        <v>47.6</v>
      </c>
      <c r="BK245" s="188">
        <f>VLOOKUP(A245,DEC2020_RESPONSERATE_COUNTY_TRA!$B$3:$BT$376,71, FALSE)</f>
        <v>47.6</v>
      </c>
      <c r="BL245" s="188">
        <f>VLOOKUP(A245,DEC2020_RESPONSERATE_COUNTY_TRA!$B$3:$BU$377,72, FALSE)</f>
        <v>47.6</v>
      </c>
      <c r="BM245" s="188">
        <f>VLOOKUP(A245,DEC2020_RESPONSERATE_COUNTY_TRA!$B$3:$BV$377,73, FALSE)</f>
        <v>47.6</v>
      </c>
      <c r="BN245" s="188">
        <f>VLOOKUP(A245,DEC2020_RESPONSERATE_COUNTY_TRA!$B$3:$BW$377,74, FALSE)</f>
        <v>47.6</v>
      </c>
      <c r="BO245" s="188">
        <f>VLOOKUP(A245,DEC2020_RESPONSERATE_COUNTY_TRA!$B$3:$BX$377,75, FALSE)</f>
        <v>47.6</v>
      </c>
      <c r="BP245" s="188">
        <f>VLOOKUP(A245,DEC2020_RESPONSERATE_COUNTY_TRA!$B$3:$BY$377,76, FALSE)</f>
        <v>47.6</v>
      </c>
      <c r="BQ245" s="188">
        <f>VLOOKUP(A245,DEC2020_RESPONSERATE_COUNTY_TRA!$B$3:$BZ$377,77, FALSE)</f>
        <v>47.6</v>
      </c>
      <c r="BR245" s="188">
        <f>VLOOKUP(A245,DEC2020_RESPONSERATE_COUNTY_TRA!$B$3:$CA$377,78, FALSE)</f>
        <v>47.6</v>
      </c>
      <c r="BS245" s="188">
        <f>VLOOKUP(A245,DEC2020_RESPONSERATE_COUNTY_TRA!$B$3:$CB$377,79, FALSE)</f>
        <v>47.6</v>
      </c>
      <c r="BT245" s="188">
        <f>VLOOKUP(A245,DEC2020_RESPONSERATE_COUNTY_TRA!$B$3:$CC$377,80, FALSE)</f>
        <v>47.7</v>
      </c>
      <c r="BU245" s="188">
        <f>VLOOKUP(A245,DEC2020_RESPONSERATE_COUNTY_TRA!$B$3:$CD$377,81, FALSE)</f>
        <v>47.8</v>
      </c>
      <c r="BV245" s="188">
        <f>VLOOKUP(A245,DEC2020_RESPONSERATE_COUNTY_TRA!$B$3:$CE$377,82, FALSE)</f>
        <v>47.9</v>
      </c>
      <c r="BW245" s="188">
        <f>VLOOKUP(A245,DEC2020_RESPONSERATE_COUNTY_TRA!$B$3:$CF$377,83, FALSE)</f>
        <v>48</v>
      </c>
      <c r="BX245" s="188">
        <f>VLOOKUP(A245,DEC2020_RESPONSERATE_COUNTY_TRA!$B$3:$CG$377,84, FALSE)</f>
        <v>48</v>
      </c>
      <c r="BY245" s="188">
        <f>VLOOKUP(A245,DEC2020_RESPONSERATE_COUNTY_TRA!$B$3:$CH$377,85, FALSE)</f>
        <v>48</v>
      </c>
      <c r="BZ245" s="188">
        <f>VLOOKUP(A245,DEC2020_RESPONSERATE_COUNTY_TRA!$B$3:$CI$377,85, FALSE)</f>
        <v>48</v>
      </c>
      <c r="CA245" s="188">
        <f>VLOOKUP(A245,DEC2020_RESPONSERATE_COUNTY_TRA!$B$3:$CJ$377,86, FALSE)</f>
        <v>48</v>
      </c>
      <c r="CB245" s="188">
        <f>VLOOKUP(A245,DEC2020_RESPONSERATE_COUNTY_TRA!$B$3:$CK$377,87, FALSE)</f>
        <v>48</v>
      </c>
      <c r="CC245" s="188">
        <f t="shared" si="9"/>
        <v>0</v>
      </c>
      <c r="CD245" s="41">
        <f t="shared" si="10"/>
        <v>3</v>
      </c>
    </row>
    <row r="246" spans="1:83" ht="28.8" x14ac:dyDescent="0.3">
      <c r="A246" s="5" t="s">
        <v>729</v>
      </c>
      <c r="B246" s="5">
        <v>30065000100</v>
      </c>
      <c r="C246" s="181" t="s">
        <v>865</v>
      </c>
      <c r="D246" s="190" t="s">
        <v>1356</v>
      </c>
      <c r="F246" s="94">
        <v>1608</v>
      </c>
      <c r="G246" s="102">
        <v>0.22042663219133807</v>
      </c>
      <c r="H246" s="204">
        <v>5.1527419948472581E-3</v>
      </c>
      <c r="I246" s="192">
        <v>49.6</v>
      </c>
      <c r="J246" s="11">
        <v>16.5</v>
      </c>
      <c r="K246" s="11">
        <f t="shared" si="11"/>
        <v>83.5</v>
      </c>
      <c r="L246">
        <f>VLOOKUP(A246,DEC2020_RESPONSERATE_COUNTY_TRA!$B$3:$I$376, 8, FALSE)</f>
        <v>27.7</v>
      </c>
      <c r="M246">
        <f>VLOOKUP(A246,DEC2020_RESPONSERATE_COUNTY_TRA!$B$3:$J$376, 9, FALSE)</f>
        <v>28.2</v>
      </c>
      <c r="N246">
        <f>VLOOKUP(A246,DEC2020_RESPONSERATE_COUNTY_TRA!$B$3:$K$376, 10, FALSE)</f>
        <v>29.6</v>
      </c>
      <c r="O246">
        <f>VLOOKUP(A246,DEC2020_RESPONSERATE_COUNTY_TRA!$B$3:$L$376, 11, FALSE)</f>
        <v>30.7</v>
      </c>
      <c r="P246">
        <f>VLOOKUP(A246,DEC2020_RESPONSERATE_COUNTY_TRA!$B$3:$M$376, 12, FALSE)</f>
        <v>32.6</v>
      </c>
      <c r="Q246" s="61">
        <f>VLOOKUP(A246,DEC2020_RESPONSERATE_COUNTY_TRA!$B$3:$N$376, 13, FALSE)</f>
        <v>32.799999999999997</v>
      </c>
      <c r="R246">
        <f>VLOOKUP(A246,DEC2020_RESPONSERATE_COUNTY_TRA!$B$3:$O$376, 14, FALSE)</f>
        <v>33</v>
      </c>
      <c r="S246">
        <f>VLOOKUP(A246,DEC2020_RESPONSERATE_COUNTY_TRA!$B$3:$P$376, 15, FALSE)</f>
        <v>33.200000000000003</v>
      </c>
      <c r="T246">
        <f>VLOOKUP(A246,DEC2020_RESPONSERATE_COUNTY_TRA!$B$3:$Q$376, 16, FALSE)</f>
        <v>34.200000000000003</v>
      </c>
      <c r="U246" s="61">
        <f>VLOOKUP(A246,DEC2020_RESPONSERATE_COUNTY_TRA!$B$3:$R$376, 17, FALSE)</f>
        <v>34.6</v>
      </c>
      <c r="V246" s="61">
        <f>VLOOKUP(A246,DEC2020_RESPONSERATE_COUNTY_TRA!$B$3:$S$376, 18, FALSE)</f>
        <v>34.6</v>
      </c>
      <c r="W246" s="61">
        <f>VLOOKUP(A246,DEC2020_RESPONSERATE_COUNTY_TRA!$B$3:$T$376, 19, FALSE)</f>
        <v>34.799999999999997</v>
      </c>
      <c r="X246" s="61">
        <f>VLOOKUP(A246,DEC2020_RESPONSERATE_COUNTY_TRA!$B$3:$U$376, 20, FALSE)</f>
        <v>35</v>
      </c>
      <c r="Y246" s="61">
        <f>VLOOKUP(A246,DEC2020_RESPONSERATE_COUNTY_TRA!$B$3:$V$376, 21, FALSE)</f>
        <v>35.1</v>
      </c>
      <c r="Z246" s="61">
        <f>VLOOKUP(A246,DEC2020_RESPONSERATE_COUNTY_TRA!$B$3:$W$376, 22, FALSE)</f>
        <v>35.299999999999997</v>
      </c>
      <c r="AA246" s="61">
        <f>VLOOKUP(A246,DEC2020_RESPONSERATE_COUNTY_TRA!$B$3:$X$376, 23, FALSE)</f>
        <v>35.4</v>
      </c>
      <c r="AB246" s="61">
        <f>VLOOKUP(A246,DEC2020_RESPONSERATE_COUNTY_TRA!$B$3:$Y$376, 24, FALSE)</f>
        <v>35.5</v>
      </c>
      <c r="AC246" s="61">
        <f>VLOOKUP(A246,DEC2020_RESPONSERATE_COUNTY_TRA!$B$3:$Z$376, 25, FALSE)</f>
        <v>36.1</v>
      </c>
      <c r="AD246" s="61">
        <f>VLOOKUP(A246,DEC2020_RESPONSERATE_COUNTY_TRA!$B$3:$AC$376, 26, FALSE)</f>
        <v>36.1</v>
      </c>
      <c r="AE246" s="188">
        <f>VLOOKUP(A246,DEC2020_RESPONSERATE_COUNTY_TRA!$B$3:$AD$376, 27, FALSE)</f>
        <v>36.200000000000003</v>
      </c>
      <c r="AF246" s="188">
        <f>VLOOKUP(A246,DEC2020_RESPONSERATE_COUNTY_TRA!$B$3:$AE$376, 28, FALSE)</f>
        <v>36.4</v>
      </c>
      <c r="AG246" s="188">
        <f>VLOOKUP(A246,DEC2020_RESPONSERATE_COUNTY_TRA!$B$3:$AF$376, 29, FALSE)</f>
        <v>37.1</v>
      </c>
      <c r="AH246" s="188">
        <f>VLOOKUP(A246,DEC2020_RESPONSERATE_COUNTY_TRA!$B$3:$AG$376, 30, FALSE)</f>
        <v>37.1</v>
      </c>
      <c r="AI246" s="188">
        <f>VLOOKUP(A246,DEC2020_RESPONSERATE_COUNTY_TRA!$B$3:$AF$376, 31, FALSE)</f>
        <v>37.200000000000003</v>
      </c>
      <c r="AJ246" s="188">
        <f>VLOOKUP(A246,DEC2020_RESPONSERATE_COUNTY_TRA!$B$3:$AG$376, 32, FALSE)</f>
        <v>37.4</v>
      </c>
      <c r="AK246" s="188">
        <f>VLOOKUP(A246,DEC2020_RESPONSERATE_COUNTY_TRA!$B$3:$CP$376, 33, FALSE)</f>
        <v>37.700000000000003</v>
      </c>
      <c r="AL246" s="188">
        <f>VLOOKUP(A246,DEC2020_RESPONSERATE_COUNTY_TRA!$B$3:$AR$376,43, FALSE)</f>
        <v>39.200000000000003</v>
      </c>
      <c r="AM246" s="188">
        <f>VLOOKUP(A246,DEC2020_RESPONSERATE_COUNTY_TRA!$B$3:$AS$376,44, FALSE)</f>
        <v>39.200000000000003</v>
      </c>
      <c r="AN246" s="188">
        <f>VLOOKUP(A246,DEC2020_RESPONSERATE_COUNTY_TRA!$B$3:$AW$376,48, FALSE)</f>
        <v>39.6</v>
      </c>
      <c r="AO246" s="188">
        <f>VLOOKUP(A246,DEC2020_RESPONSERATE_COUNTY_TRA!$B$3:$AX$376,49, FALSE)</f>
        <v>39.6</v>
      </c>
      <c r="AP246" s="188">
        <f>VLOOKUP(A246,DEC2020_RESPONSERATE_COUNTY_TRA!$B$3:$AY$376,49, FALSE)</f>
        <v>39.6</v>
      </c>
      <c r="AQ246" s="188">
        <f>VLOOKUP(A246,DEC2020_RESPONSERATE_COUNTY_TRA!$B$3:$AZ$376,50, FALSE)</f>
        <v>39.700000000000003</v>
      </c>
      <c r="AR246" s="188">
        <f>VLOOKUP(A246,DEC2020_RESPONSERATE_COUNTY_TRA!$B$3:$BA$376,51, FALSE)</f>
        <v>39.799999999999997</v>
      </c>
      <c r="AS246" s="188">
        <f>VLOOKUP(A246,DEC2020_RESPONSERATE_COUNTY_TRA!$B$3:$BB$376,53, FALSE)</f>
        <v>39.799999999999997</v>
      </c>
      <c r="AT246" s="188">
        <f>VLOOKUP(A246,DEC2020_RESPONSERATE_COUNTY_TRA!$B$3:$BC$376,54, FALSE)</f>
        <v>39.9</v>
      </c>
      <c r="AU246" s="188">
        <f>VLOOKUP(A246,DEC2020_RESPONSERATE_COUNTY_TRA!$B$3:$BD$376,55, FALSE)</f>
        <v>39.9</v>
      </c>
      <c r="AV246" s="188">
        <f>VLOOKUP(A246,DEC2020_RESPONSERATE_COUNTY_TRA!$B$3:$BE$376,56, FALSE)</f>
        <v>39.9</v>
      </c>
      <c r="AW246" s="188">
        <f>VLOOKUP(A246,DEC2020_RESPONSERATE_COUNTY_TRA!$B$3:$BF$376,57, FALSE)</f>
        <v>39.9</v>
      </c>
      <c r="AX246" s="188">
        <f>VLOOKUP(A246,DEC2020_RESPONSERATE_COUNTY_TRA!$B$3:$BG$376,58, FALSE)</f>
        <v>43.4</v>
      </c>
      <c r="AY246" s="188">
        <f>VLOOKUP(A246,DEC2020_RESPONSERATE_COUNTY_TRA!$B$3:$BH$376,59, FALSE)</f>
        <v>43.5</v>
      </c>
      <c r="AZ246" s="188">
        <f>VLOOKUP(A246,DEC2020_RESPONSERATE_COUNTY_TRA!$B$3:$BI$376,60, FALSE)</f>
        <v>43.5</v>
      </c>
      <c r="BA246" s="188">
        <f>VLOOKUP(A246,DEC2020_RESPONSERATE_COUNTY_TRA!$B$3:$BJ$376,61, FALSE)</f>
        <v>43.6</v>
      </c>
      <c r="BB246" s="188">
        <f>VLOOKUP(A246,DEC2020_RESPONSERATE_COUNTY_TRA!$B$3:$BK$376,62, FALSE)</f>
        <v>43.7</v>
      </c>
      <c r="BC246" s="188">
        <f>VLOOKUP(A246,DEC2020_RESPONSERATE_COUNTY_TRA!$B$3:$BL$376,63, FALSE)</f>
        <v>43.7</v>
      </c>
      <c r="BD246" s="188">
        <f>VLOOKUP(A246,DEC2020_RESPONSERATE_COUNTY_TRA!$B$3:$BM$376,64, FALSE)</f>
        <v>43.7</v>
      </c>
      <c r="BE246" s="188">
        <f>VLOOKUP(A246,DEC2020_RESPONSERATE_COUNTY_TRA!$B$3:$BN$376,65, FALSE)</f>
        <v>43.7</v>
      </c>
      <c r="BF246" s="188">
        <f>VLOOKUP(A246,DEC2020_RESPONSERATE_COUNTY_TRA!$B$3:$BO$376,66, FALSE)</f>
        <v>43.7</v>
      </c>
      <c r="BG246" s="188">
        <f>VLOOKUP(A246,DEC2020_RESPONSERATE_COUNTY_TRA!$B$3:$BP$376,67, FALSE)</f>
        <v>43.7</v>
      </c>
      <c r="BH246" s="188">
        <f>VLOOKUP(A246,DEC2020_RESPONSERATE_COUNTY_TRA!$B$3:$BQ$376,68, FALSE)</f>
        <v>43.7</v>
      </c>
      <c r="BI246" s="188">
        <f>VLOOKUP(A246,DEC2020_RESPONSERATE_COUNTY_TRA!$B$3:$BR$376,69, FALSE)</f>
        <v>44</v>
      </c>
      <c r="BJ246" s="188">
        <f>VLOOKUP(A246,DEC2020_RESPONSERATE_COUNTY_TRA!$B$3:$BS$376,70, FALSE)</f>
        <v>44</v>
      </c>
      <c r="BK246" s="188">
        <f>VLOOKUP(A246,DEC2020_RESPONSERATE_COUNTY_TRA!$B$3:$BT$376,71, FALSE)</f>
        <v>44</v>
      </c>
      <c r="BL246" s="188">
        <f>VLOOKUP(A246,DEC2020_RESPONSERATE_COUNTY_TRA!$B$3:$BU$377,72, FALSE)</f>
        <v>44</v>
      </c>
      <c r="BM246" s="188">
        <f>VLOOKUP(A246,DEC2020_RESPONSERATE_COUNTY_TRA!$B$3:$BV$377,73, FALSE)</f>
        <v>44</v>
      </c>
      <c r="BN246" s="188">
        <f>VLOOKUP(A246,DEC2020_RESPONSERATE_COUNTY_TRA!$B$3:$BW$377,74, FALSE)</f>
        <v>44</v>
      </c>
      <c r="BO246" s="188">
        <f>VLOOKUP(A246,DEC2020_RESPONSERATE_COUNTY_TRA!$B$3:$BX$377,75, FALSE)</f>
        <v>44.1</v>
      </c>
      <c r="BP246" s="188">
        <f>VLOOKUP(A246,DEC2020_RESPONSERATE_COUNTY_TRA!$B$3:$BY$377,76, FALSE)</f>
        <v>44.1</v>
      </c>
      <c r="BQ246" s="188">
        <f>VLOOKUP(A246,DEC2020_RESPONSERATE_COUNTY_TRA!$B$3:$BZ$377,77, FALSE)</f>
        <v>44.1</v>
      </c>
      <c r="BR246" s="188">
        <f>VLOOKUP(A246,DEC2020_RESPONSERATE_COUNTY_TRA!$B$3:$CA$377,78, FALSE)</f>
        <v>44.1</v>
      </c>
      <c r="BS246" s="188">
        <f>VLOOKUP(A246,DEC2020_RESPONSERATE_COUNTY_TRA!$B$3:$CB$377,79, FALSE)</f>
        <v>44.1</v>
      </c>
      <c r="BT246" s="188">
        <f>VLOOKUP(A246,DEC2020_RESPONSERATE_COUNTY_TRA!$B$3:$CC$377,80, FALSE)</f>
        <v>44.1</v>
      </c>
      <c r="BU246" s="188">
        <f>VLOOKUP(A246,DEC2020_RESPONSERATE_COUNTY_TRA!$B$3:$CD$377,81, FALSE)</f>
        <v>44.2</v>
      </c>
      <c r="BV246" s="188">
        <f>VLOOKUP(A246,DEC2020_RESPONSERATE_COUNTY_TRA!$B$3:$CE$377,82, FALSE)</f>
        <v>44.3</v>
      </c>
      <c r="BW246" s="188">
        <f>VLOOKUP(A246,DEC2020_RESPONSERATE_COUNTY_TRA!$B$3:$CF$377,83, FALSE)</f>
        <v>44.3</v>
      </c>
      <c r="BX246" s="188">
        <f>VLOOKUP(A246,DEC2020_RESPONSERATE_COUNTY_TRA!$B$3:$CG$377,84, FALSE)</f>
        <v>44.3</v>
      </c>
      <c r="BY246" s="188">
        <f>VLOOKUP(A246,DEC2020_RESPONSERATE_COUNTY_TRA!$B$3:$CH$377,85, FALSE)</f>
        <v>44.3</v>
      </c>
      <c r="BZ246" s="188">
        <f>VLOOKUP(A246,DEC2020_RESPONSERATE_COUNTY_TRA!$B$3:$CI$377,85, FALSE)</f>
        <v>44.3</v>
      </c>
      <c r="CA246" s="188">
        <f>VLOOKUP(A246,DEC2020_RESPONSERATE_COUNTY_TRA!$B$3:$CJ$377,86, FALSE)</f>
        <v>44.3</v>
      </c>
      <c r="CB246" s="188">
        <f>VLOOKUP(A246,DEC2020_RESPONSERATE_COUNTY_TRA!$B$3:$CK$377,87, FALSE)</f>
        <v>44.3</v>
      </c>
      <c r="CC246" s="188">
        <f t="shared" si="9"/>
        <v>0</v>
      </c>
      <c r="CD246" s="41">
        <f t="shared" si="10"/>
        <v>3</v>
      </c>
    </row>
    <row r="247" spans="1:83" ht="15" thickBot="1" x14ac:dyDescent="0.35">
      <c r="A247" s="25" t="s">
        <v>731</v>
      </c>
      <c r="B247" s="25">
        <v>30065000200</v>
      </c>
      <c r="C247" s="26" t="s">
        <v>864</v>
      </c>
      <c r="D247" s="26">
        <v>59072</v>
      </c>
      <c r="E247" s="26"/>
      <c r="F247" s="97">
        <v>1141</v>
      </c>
      <c r="G247" s="105">
        <v>8.4914182475158084E-2</v>
      </c>
      <c r="H247" s="207">
        <v>7.1770334928229667E-3</v>
      </c>
      <c r="I247" s="195">
        <v>44.1</v>
      </c>
      <c r="J247" s="27">
        <v>0</v>
      </c>
      <c r="K247" s="27">
        <f t="shared" si="11"/>
        <v>100</v>
      </c>
      <c r="L247" s="28">
        <f>VLOOKUP(A247,DEC2020_RESPONSERATE_COUNTY_TRA!$B$3:$I$376, 8, FALSE)</f>
        <v>39.700000000000003</v>
      </c>
      <c r="M247" s="28">
        <f>VLOOKUP(A247,DEC2020_RESPONSERATE_COUNTY_TRA!$B$3:$J$376, 9, FALSE)</f>
        <v>40</v>
      </c>
      <c r="N247" s="28">
        <f>VLOOKUP(A247,DEC2020_RESPONSERATE_COUNTY_TRA!$B$3:$K$376, 10, FALSE)</f>
        <v>41.9</v>
      </c>
      <c r="O247" s="28">
        <f>VLOOKUP(A247,DEC2020_RESPONSERATE_COUNTY_TRA!$B$3:$L$376, 11, FALSE)</f>
        <v>43.2</v>
      </c>
      <c r="P247" s="28">
        <f>VLOOKUP(A247,DEC2020_RESPONSERATE_COUNTY_TRA!$B$3:$M$376, 12, FALSE)</f>
        <v>44.6</v>
      </c>
      <c r="Q247" s="28">
        <f>VLOOKUP(A247,DEC2020_RESPONSERATE_COUNTY_TRA!$B$3:$N$376, 13, FALSE)</f>
        <v>45.2</v>
      </c>
      <c r="R247" s="28">
        <f>VLOOKUP(A247,DEC2020_RESPONSERATE_COUNTY_TRA!$B$3:$O$376, 14, FALSE)</f>
        <v>45.2</v>
      </c>
      <c r="S247" s="28">
        <f>VLOOKUP(A247,DEC2020_RESPONSERATE_COUNTY_TRA!$B$3:$P$376, 15, FALSE)</f>
        <v>45.4</v>
      </c>
      <c r="T247" s="28">
        <f>VLOOKUP(A247,DEC2020_RESPONSERATE_COUNTY_TRA!$B$3:$Q$376, 16, FALSE)</f>
        <v>46</v>
      </c>
      <c r="U247" s="28">
        <f>VLOOKUP(A247,DEC2020_RESPONSERATE_COUNTY_TRA!$B$3:$R$376, 17, FALSE)</f>
        <v>46.7</v>
      </c>
      <c r="V247" s="28">
        <f>VLOOKUP(A247,DEC2020_RESPONSERATE_COUNTY_TRA!$B$3:$S$376, 18, FALSE)</f>
        <v>46.8</v>
      </c>
      <c r="W247" s="28">
        <f>VLOOKUP(A247,DEC2020_RESPONSERATE_COUNTY_TRA!$B$3:$T$376, 19, FALSE)</f>
        <v>46.9</v>
      </c>
      <c r="X247" s="28">
        <f>VLOOKUP(A247,DEC2020_RESPONSERATE_COUNTY_TRA!$B$3:$U$376, 20, FALSE)</f>
        <v>47</v>
      </c>
      <c r="Y247" s="28">
        <f>VLOOKUP(A247,DEC2020_RESPONSERATE_COUNTY_TRA!$B$3:$V$376, 21, FALSE)</f>
        <v>47.2</v>
      </c>
      <c r="Z247" s="28">
        <f>VLOOKUP(A247,DEC2020_RESPONSERATE_COUNTY_TRA!$B$3:$W$376, 22, FALSE)</f>
        <v>47.6</v>
      </c>
      <c r="AA247" s="28">
        <f>VLOOKUP(A247,DEC2020_RESPONSERATE_COUNTY_TRA!$B$3:$X$376, 23, FALSE)</f>
        <v>47.6</v>
      </c>
      <c r="AB247" s="28">
        <f>VLOOKUP(A247,DEC2020_RESPONSERATE_COUNTY_TRA!$B$3:$Y$376, 24, FALSE)</f>
        <v>47.6</v>
      </c>
      <c r="AC247" s="28">
        <f>VLOOKUP(A247,DEC2020_RESPONSERATE_COUNTY_TRA!$B$3:$Z$376, 25, FALSE)</f>
        <v>48</v>
      </c>
      <c r="AD247" s="28">
        <f>VLOOKUP(A247,DEC2020_RESPONSERATE_COUNTY_TRA!$B$3:$AC$376, 26, FALSE)</f>
        <v>48.1</v>
      </c>
      <c r="AE247" s="28">
        <f>VLOOKUP(A247,DEC2020_RESPONSERATE_COUNTY_TRA!$B$3:$AD$376, 27, FALSE)</f>
        <v>48.1</v>
      </c>
      <c r="AF247" s="28">
        <f>VLOOKUP(A247,DEC2020_RESPONSERATE_COUNTY_TRA!$B$3:$AE$376, 28, FALSE)</f>
        <v>48.1</v>
      </c>
      <c r="AG247" s="28">
        <f>VLOOKUP(A247,DEC2020_RESPONSERATE_COUNTY_TRA!$B$3:$AF$376, 29, FALSE)</f>
        <v>49.9</v>
      </c>
      <c r="AH247" s="28">
        <f>VLOOKUP(A247,DEC2020_RESPONSERATE_COUNTY_TRA!$B$3:$AG$376, 30, FALSE)</f>
        <v>49.9</v>
      </c>
      <c r="AI247" s="28">
        <f>VLOOKUP(A247,DEC2020_RESPONSERATE_COUNTY_TRA!$B$3:$AF$376, 31, FALSE)</f>
        <v>50</v>
      </c>
      <c r="AJ247" s="28">
        <f>VLOOKUP(A247,DEC2020_RESPONSERATE_COUNTY_TRA!$B$3:$AG$376, 32, FALSE)</f>
        <v>50.5</v>
      </c>
      <c r="AK247" s="28">
        <f>VLOOKUP(A247,DEC2020_RESPONSERATE_COUNTY_TRA!$B$3:$CP$376, 33, FALSE)</f>
        <v>50.9</v>
      </c>
      <c r="AL247" s="28">
        <f>VLOOKUP(A247,DEC2020_RESPONSERATE_COUNTY_TRA!$B$3:$AR$376,43, FALSE)</f>
        <v>52.5</v>
      </c>
      <c r="AM247" s="28">
        <f>VLOOKUP(A247,DEC2020_RESPONSERATE_COUNTY_TRA!$B$3:$AS$376,44, FALSE)</f>
        <v>52.5</v>
      </c>
      <c r="AN247" s="28">
        <f>VLOOKUP(A247,DEC2020_RESPONSERATE_COUNTY_TRA!$B$3:$AW$376,48, FALSE)</f>
        <v>52.8</v>
      </c>
      <c r="AO247" s="28">
        <f>VLOOKUP(A247,DEC2020_RESPONSERATE_COUNTY_TRA!$B$3:$AX$376,49, FALSE)</f>
        <v>52.8</v>
      </c>
      <c r="AP247" s="28">
        <f>VLOOKUP(A247,DEC2020_RESPONSERATE_COUNTY_TRA!$B$3:$AY$376,49, FALSE)</f>
        <v>52.8</v>
      </c>
      <c r="AQ247" s="28">
        <f>VLOOKUP(A247,DEC2020_RESPONSERATE_COUNTY_TRA!$B$3:$AZ$376,50, FALSE)</f>
        <v>52.8</v>
      </c>
      <c r="AR247" s="28">
        <f>VLOOKUP(A247,DEC2020_RESPONSERATE_COUNTY_TRA!$B$3:$BA$376,51, FALSE)</f>
        <v>52.8</v>
      </c>
      <c r="AS247" s="28">
        <f>VLOOKUP(A247,DEC2020_RESPONSERATE_COUNTY_TRA!$B$3:$BB$376,53, FALSE)</f>
        <v>52.9</v>
      </c>
      <c r="AT247" s="28">
        <f>VLOOKUP(A247,DEC2020_RESPONSERATE_COUNTY_TRA!$B$3:$BC$376,54, FALSE)</f>
        <v>53</v>
      </c>
      <c r="AU247" s="28">
        <f>VLOOKUP(A247,DEC2020_RESPONSERATE_COUNTY_TRA!$B$3:$BD$376,55, FALSE)</f>
        <v>53</v>
      </c>
      <c r="AV247" s="28">
        <f>VLOOKUP(A247,DEC2020_RESPONSERATE_COUNTY_TRA!$B$3:$BE$376,56, FALSE)</f>
        <v>53</v>
      </c>
      <c r="AW247" s="28">
        <f>VLOOKUP(A247,DEC2020_RESPONSERATE_COUNTY_TRA!$B$3:$BF$376,57, FALSE)</f>
        <v>53</v>
      </c>
      <c r="AX247" s="28">
        <f>VLOOKUP(A247,DEC2020_RESPONSERATE_COUNTY_TRA!$B$3:$BG$376,58, FALSE)</f>
        <v>53</v>
      </c>
      <c r="AY247" s="28">
        <f>VLOOKUP(A247,DEC2020_RESPONSERATE_COUNTY_TRA!$B$3:$BH$376,59, FALSE)</f>
        <v>53</v>
      </c>
      <c r="AZ247" s="28">
        <f>VLOOKUP(A247,DEC2020_RESPONSERATE_COUNTY_TRA!$B$3:$BI$376,60, FALSE)</f>
        <v>53</v>
      </c>
      <c r="BA247" s="28">
        <f>VLOOKUP(A247,DEC2020_RESPONSERATE_COUNTY_TRA!$B$3:$BJ$376,61, FALSE)</f>
        <v>53</v>
      </c>
      <c r="BB247" s="28">
        <f>VLOOKUP(A247,DEC2020_RESPONSERATE_COUNTY_TRA!$B$3:$BK$376,62, FALSE)</f>
        <v>53</v>
      </c>
      <c r="BC247" s="28">
        <f>VLOOKUP(A247,DEC2020_RESPONSERATE_COUNTY_TRA!$B$3:$BL$376,63, FALSE)</f>
        <v>53.1</v>
      </c>
      <c r="BD247" s="28">
        <f>VLOOKUP(A247,DEC2020_RESPONSERATE_COUNTY_TRA!$B$3:$BM$376,64, FALSE)</f>
        <v>53.1</v>
      </c>
      <c r="BE247" s="28">
        <f>VLOOKUP(A247,DEC2020_RESPONSERATE_COUNTY_TRA!$B$3:$BN$376,65, FALSE)</f>
        <v>53.1</v>
      </c>
      <c r="BF247" s="28">
        <f>VLOOKUP(A247,DEC2020_RESPONSERATE_COUNTY_TRA!$B$3:$BO$376,66, FALSE)</f>
        <v>53.1</v>
      </c>
      <c r="BG247" s="28">
        <f>VLOOKUP(A247,DEC2020_RESPONSERATE_COUNTY_TRA!$B$3:$BP$376,67, FALSE)</f>
        <v>53.1</v>
      </c>
      <c r="BH247" s="28">
        <f>VLOOKUP(A247,DEC2020_RESPONSERATE_COUNTY_TRA!$B$3:$BQ$376,68, FALSE)</f>
        <v>53.3</v>
      </c>
      <c r="BI247" s="28">
        <f>VLOOKUP(A247,DEC2020_RESPONSERATE_COUNTY_TRA!$B$3:$BR$376,69, FALSE)</f>
        <v>53.3</v>
      </c>
      <c r="BJ247" s="28">
        <f>VLOOKUP(A247,DEC2020_RESPONSERATE_COUNTY_TRA!$B$3:$BS$376,70, FALSE)</f>
        <v>53.3</v>
      </c>
      <c r="BK247" s="28">
        <f>VLOOKUP(A247,DEC2020_RESPONSERATE_COUNTY_TRA!$B$3:$BT$376,71, FALSE)</f>
        <v>53.3</v>
      </c>
      <c r="BL247" s="28">
        <f>VLOOKUP(A247,DEC2020_RESPONSERATE_COUNTY_TRA!$B$3:$BU$377,72, FALSE)</f>
        <v>53.3</v>
      </c>
      <c r="BM247" s="28">
        <f>VLOOKUP(A247,DEC2020_RESPONSERATE_COUNTY_TRA!$B$3:$BV$377,73, FALSE)</f>
        <v>53.3</v>
      </c>
      <c r="BN247" s="28">
        <f>VLOOKUP(A247,DEC2020_RESPONSERATE_COUNTY_TRA!$B$3:$BW$377,74, FALSE)</f>
        <v>53.3</v>
      </c>
      <c r="BO247" s="28">
        <f>VLOOKUP(A247,DEC2020_RESPONSERATE_COUNTY_TRA!$B$3:$BX$377,75, FALSE)</f>
        <v>53.3</v>
      </c>
      <c r="BP247" s="28">
        <f>VLOOKUP(A247,DEC2020_RESPONSERATE_COUNTY_TRA!$B$3:$BY$377,76, FALSE)</f>
        <v>53.5</v>
      </c>
      <c r="BQ247" s="28">
        <f>VLOOKUP(A247,DEC2020_RESPONSERATE_COUNTY_TRA!$B$3:$BZ$377,77, FALSE)</f>
        <v>53.5</v>
      </c>
      <c r="BR247" s="28">
        <f>VLOOKUP(A247,DEC2020_RESPONSERATE_COUNTY_TRA!$B$3:$CA$377,78, FALSE)</f>
        <v>53.5</v>
      </c>
      <c r="BS247" s="28">
        <f>VLOOKUP(A247,DEC2020_RESPONSERATE_COUNTY_TRA!$B$3:$CB$377,79, FALSE)</f>
        <v>53.5</v>
      </c>
      <c r="BT247" s="28">
        <f>VLOOKUP(A247,DEC2020_RESPONSERATE_COUNTY_TRA!$B$3:$CC$377,80, FALSE)</f>
        <v>53.6</v>
      </c>
      <c r="BU247" s="28">
        <f>VLOOKUP(A247,DEC2020_RESPONSERATE_COUNTY_TRA!$B$3:$CD$377,81, FALSE)</f>
        <v>53.7</v>
      </c>
      <c r="BV247" s="28">
        <f>VLOOKUP(A247,DEC2020_RESPONSERATE_COUNTY_TRA!$B$3:$CE$377,82, FALSE)</f>
        <v>53.8</v>
      </c>
      <c r="BW247" s="28">
        <f>VLOOKUP(A247,DEC2020_RESPONSERATE_COUNTY_TRA!$B$3:$CF$377,83, FALSE)</f>
        <v>53.8</v>
      </c>
      <c r="BX247" s="28">
        <f>VLOOKUP(A247,DEC2020_RESPONSERATE_COUNTY_TRA!$B$3:$CG$377,84, FALSE)</f>
        <v>53.8</v>
      </c>
      <c r="BY247" s="28">
        <f>VLOOKUP(A247,DEC2020_RESPONSERATE_COUNTY_TRA!$B$3:$CH$377,85, FALSE)</f>
        <v>53.8</v>
      </c>
      <c r="BZ247" s="28">
        <f>VLOOKUP(A247,DEC2020_RESPONSERATE_COUNTY_TRA!$B$3:$CI$377,85, FALSE)</f>
        <v>53.8</v>
      </c>
      <c r="CA247" s="28">
        <f>VLOOKUP(A247,DEC2020_RESPONSERATE_COUNTY_TRA!$B$3:$CJ$377,86, FALSE)</f>
        <v>54</v>
      </c>
      <c r="CB247" s="28">
        <f>VLOOKUP(A247,DEC2020_RESPONSERATE_COUNTY_TRA!$B$3:$CK$377,87, FALSE)</f>
        <v>54</v>
      </c>
      <c r="CC247" s="28">
        <f t="shared" si="9"/>
        <v>0</v>
      </c>
      <c r="CD247" s="42">
        <f t="shared" si="10"/>
        <v>4</v>
      </c>
    </row>
    <row r="248" spans="1:83" ht="18" x14ac:dyDescent="0.35">
      <c r="A248" s="20" t="s">
        <v>69</v>
      </c>
      <c r="B248" s="5"/>
      <c r="C248" s="181" t="s">
        <v>69</v>
      </c>
      <c r="F248" s="180">
        <v>9568</v>
      </c>
      <c r="G248" s="199">
        <v>0.14016000000000001</v>
      </c>
      <c r="I248" s="192">
        <v>46.2</v>
      </c>
      <c r="J248" s="91" t="s">
        <v>835</v>
      </c>
      <c r="K248" s="91" t="s">
        <v>835</v>
      </c>
      <c r="L248">
        <f>VLOOKUP(A248,DEC2020_RESPONSERATE_COUNTY_TRA!$B$3:$I$376, 8, FALSE)</f>
        <v>22.6</v>
      </c>
      <c r="M248">
        <f>VLOOKUP(A248,DEC2020_RESPONSERATE_COUNTY_TRA!$B$3:$J$376, 9, FALSE)</f>
        <v>24.1</v>
      </c>
      <c r="N248">
        <f>VLOOKUP(A248,DEC2020_RESPONSERATE_COUNTY_TRA!$B$3:$K$376, 10, FALSE)</f>
        <v>25.8</v>
      </c>
      <c r="O248">
        <f>VLOOKUP(A248,DEC2020_RESPONSERATE_COUNTY_TRA!$B$3:$L$376, 11, FALSE)</f>
        <v>27.8</v>
      </c>
      <c r="P248">
        <f>VLOOKUP(A248,DEC2020_RESPONSERATE_COUNTY_TRA!$B$3:$M$376, 12, FALSE)</f>
        <v>30.8</v>
      </c>
      <c r="Q248" s="61">
        <f>VLOOKUP(A248,DEC2020_RESPONSERATE_COUNTY_TRA!$B$3:$N$376, 13, FALSE)</f>
        <v>31.2</v>
      </c>
      <c r="R248">
        <f>VLOOKUP(A248,DEC2020_RESPONSERATE_COUNTY_TRA!$B$3:$O$376, 14, FALSE)</f>
        <v>31.8</v>
      </c>
      <c r="S248">
        <f>VLOOKUP(A248,DEC2020_RESPONSERATE_COUNTY_TRA!$B$3:$P$376, 15, FALSE)</f>
        <v>32.299999999999997</v>
      </c>
      <c r="T248">
        <f>VLOOKUP(A248,DEC2020_RESPONSERATE_COUNTY_TRA!$B$3:$Q$376, 16, FALSE)</f>
        <v>32.700000000000003</v>
      </c>
      <c r="U248" s="61">
        <f>VLOOKUP(A248,DEC2020_RESPONSERATE_COUNTY_TRA!$B$3:$R$376, 17, FALSE)</f>
        <v>33.700000000000003</v>
      </c>
      <c r="V248" s="61">
        <f>VLOOKUP(A248,DEC2020_RESPONSERATE_COUNTY_TRA!$B$3:$S$376, 18, FALSE)</f>
        <v>34.1</v>
      </c>
      <c r="W248" s="61">
        <f>VLOOKUP(A248,DEC2020_RESPONSERATE_COUNTY_TRA!$B$3:$T$376, 19, FALSE)</f>
        <v>34.9</v>
      </c>
      <c r="X248" s="61">
        <f>VLOOKUP(A248,DEC2020_RESPONSERATE_COUNTY_TRA!$B$3:$U$376, 20, FALSE)</f>
        <v>35.4</v>
      </c>
      <c r="Y248" s="61">
        <f>VLOOKUP(A248,DEC2020_RESPONSERATE_COUNTY_TRA!$B$3:$V$376, 21, FALSE)</f>
        <v>35.799999999999997</v>
      </c>
      <c r="Z248" s="61">
        <f>VLOOKUP(A248,DEC2020_RESPONSERATE_COUNTY_TRA!$B$3:$W$376, 22, FALSE)</f>
        <v>36.700000000000003</v>
      </c>
      <c r="AA248" s="61">
        <f>VLOOKUP(A248,DEC2020_RESPONSERATE_COUNTY_TRA!$B$3:$X$376, 23, FALSE)</f>
        <v>36.799999999999997</v>
      </c>
      <c r="AB248" s="61">
        <f>VLOOKUP(A248,DEC2020_RESPONSERATE_COUNTY_TRA!$B$3:$Y$376, 24, FALSE)</f>
        <v>37</v>
      </c>
      <c r="AC248" s="61">
        <f>VLOOKUP(A248,DEC2020_RESPONSERATE_COUNTY_TRA!$B$3:$Z$376, 25, FALSE)</f>
        <v>39.700000000000003</v>
      </c>
      <c r="AD248" s="61">
        <f>VLOOKUP(A248,DEC2020_RESPONSERATE_COUNTY_TRA!$B$3:$AC$376, 26, FALSE)</f>
        <v>39.799999999999997</v>
      </c>
      <c r="AE248" s="188">
        <f>VLOOKUP(A248,DEC2020_RESPONSERATE_COUNTY_TRA!$B$3:$AD$376, 27, FALSE)</f>
        <v>40</v>
      </c>
      <c r="AF248" s="188">
        <f>VLOOKUP(A248,DEC2020_RESPONSERATE_COUNTY_TRA!$B$3:$AE$376, 28, FALSE)</f>
        <v>41.1</v>
      </c>
      <c r="AG248" s="188">
        <f>VLOOKUP(A248,DEC2020_RESPONSERATE_COUNTY_TRA!$B$3:$AF$376, 29, FALSE)</f>
        <v>42.5</v>
      </c>
      <c r="AH248" s="188">
        <f>VLOOKUP(A248,DEC2020_RESPONSERATE_COUNTY_TRA!$B$3:$AG$376, 30, FALSE)</f>
        <v>42.7</v>
      </c>
      <c r="AI248" s="188">
        <f>VLOOKUP(A248,DEC2020_RESPONSERATE_COUNTY_TRA!$B$3:$AF$376, 31, FALSE)</f>
        <v>42.8</v>
      </c>
      <c r="AJ248" s="188">
        <f>VLOOKUP(A248,DEC2020_RESPONSERATE_COUNTY_TRA!$B$3:$AG$376, 32, FALSE)</f>
        <v>43.3</v>
      </c>
      <c r="AK248" s="188">
        <f>VLOOKUP(A248,DEC2020_RESPONSERATE_COUNTY_TRA!$B$3:$CP$376, 33, FALSE)</f>
        <v>43.6</v>
      </c>
      <c r="AL248" s="188">
        <f>VLOOKUP(A248,DEC2020_RESPONSERATE_COUNTY_TRA!$B$3:$AR$376,43, FALSE)</f>
        <v>45.6</v>
      </c>
      <c r="AM248" s="188">
        <f>VLOOKUP(A248,DEC2020_RESPONSERATE_COUNTY_TRA!$B$3:$AS$376,44, FALSE)</f>
        <v>45.6</v>
      </c>
      <c r="AN248" s="188">
        <f>VLOOKUP(A248,DEC2020_RESPONSERATE_COUNTY_TRA!$B$3:$AW$376,48, FALSE)</f>
        <v>46</v>
      </c>
      <c r="AO248" s="188">
        <f>VLOOKUP(A248,DEC2020_RESPONSERATE_COUNTY_TRA!$B$3:$AX$376,49, FALSE)</f>
        <v>46.1</v>
      </c>
      <c r="AP248" s="188">
        <f>VLOOKUP(A248,DEC2020_RESPONSERATE_COUNTY_TRA!$B$3:$AY$376,49, FALSE)</f>
        <v>46.1</v>
      </c>
      <c r="AQ248" s="188">
        <f>VLOOKUP(A248,DEC2020_RESPONSERATE_COUNTY_TRA!$B$3:$AZ$376,50, FALSE)</f>
        <v>46.2</v>
      </c>
      <c r="AR248" s="188">
        <f>VLOOKUP(A248,DEC2020_RESPONSERATE_COUNTY_TRA!$B$3:$BA$376,51, FALSE)</f>
        <v>46.2</v>
      </c>
      <c r="AS248" s="188">
        <f>VLOOKUP(A248,DEC2020_RESPONSERATE_COUNTY_TRA!$B$3:$BB$376,53, FALSE)</f>
        <v>46.3</v>
      </c>
      <c r="AT248" s="188">
        <f>VLOOKUP(A248,DEC2020_RESPONSERATE_COUNTY_TRA!$B$3:$BC$376,54, FALSE)</f>
        <v>46.3</v>
      </c>
      <c r="AU248" s="188">
        <f>VLOOKUP(A248,DEC2020_RESPONSERATE_COUNTY_TRA!$B$3:$BD$376,55, FALSE)</f>
        <v>46.3</v>
      </c>
      <c r="AV248" s="188">
        <f>VLOOKUP(A248,DEC2020_RESPONSERATE_COUNTY_TRA!$B$3:$BE$376,56, FALSE)</f>
        <v>46.4</v>
      </c>
      <c r="AW248" s="188">
        <f>VLOOKUP(A248,DEC2020_RESPONSERATE_COUNTY_TRA!$B$3:$BF$376,57, FALSE)</f>
        <v>46.5</v>
      </c>
      <c r="AX248" s="188">
        <f>VLOOKUP(A248,DEC2020_RESPONSERATE_COUNTY_TRA!$B$3:$BG$376,58, FALSE)</f>
        <v>50.1</v>
      </c>
      <c r="AY248" s="188">
        <f>VLOOKUP(A248,DEC2020_RESPONSERATE_COUNTY_TRA!$B$3:$BH$376,59, FALSE)</f>
        <v>50.1</v>
      </c>
      <c r="AZ248" s="188">
        <f>VLOOKUP(A248,DEC2020_RESPONSERATE_COUNTY_TRA!$B$3:$BI$376,60, FALSE)</f>
        <v>50.3</v>
      </c>
      <c r="BA248" s="188">
        <f>VLOOKUP(A248,DEC2020_RESPONSERATE_COUNTY_TRA!$B$3:$BJ$376,61, FALSE)</f>
        <v>50.3</v>
      </c>
      <c r="BB248" s="188">
        <f>VLOOKUP(A248,DEC2020_RESPONSERATE_COUNTY_TRA!$B$3:$BK$376,62, FALSE)</f>
        <v>50.4</v>
      </c>
      <c r="BC248" s="188">
        <f>VLOOKUP(A248,DEC2020_RESPONSERATE_COUNTY_TRA!$B$3:$BL$376,63, FALSE)</f>
        <v>50.5</v>
      </c>
      <c r="BD248" s="188">
        <f>VLOOKUP(A248,DEC2020_RESPONSERATE_COUNTY_TRA!$B$3:$BM$376,64, FALSE)</f>
        <v>50.6</v>
      </c>
      <c r="BE248" s="188">
        <f>VLOOKUP(A248,DEC2020_RESPONSERATE_COUNTY_TRA!$B$3:$BN$376,65, FALSE)</f>
        <v>50.6</v>
      </c>
      <c r="BF248" s="188">
        <f>VLOOKUP(A248,DEC2020_RESPONSERATE_COUNTY_TRA!$B$3:$BO$376,66, FALSE)</f>
        <v>50.7</v>
      </c>
      <c r="BG248" s="188">
        <f>VLOOKUP(A248,DEC2020_RESPONSERATE_COUNTY_TRA!$B$3:$BP$376,67, FALSE)</f>
        <v>50.7</v>
      </c>
      <c r="BH248" s="188">
        <f>VLOOKUP(A248,DEC2020_RESPONSERATE_COUNTY_TRA!$B$3:$BQ$376,68, FALSE)</f>
        <v>50.7</v>
      </c>
      <c r="BI248" s="188">
        <f>VLOOKUP(A248,DEC2020_RESPONSERATE_COUNTY_TRA!$B$3:$BR$376,69, FALSE)</f>
        <v>50.8</v>
      </c>
      <c r="BJ248" s="188">
        <f>VLOOKUP(A248,DEC2020_RESPONSERATE_COUNTY_TRA!$B$3:$BS$376,70, FALSE)</f>
        <v>50.8</v>
      </c>
      <c r="BK248" s="188">
        <f>VLOOKUP(A248,DEC2020_RESPONSERATE_COUNTY_TRA!$B$3:$BT$376,71, FALSE)</f>
        <v>50.9</v>
      </c>
      <c r="BL248" s="188">
        <f>VLOOKUP(A248,DEC2020_RESPONSERATE_COUNTY_TRA!$B$3:$BU$377,72, FALSE)</f>
        <v>50.9</v>
      </c>
      <c r="BM248" s="188">
        <f>VLOOKUP(A248,DEC2020_RESPONSERATE_COUNTY_TRA!$B$3:$BV$377,73, FALSE)</f>
        <v>51</v>
      </c>
      <c r="BN248" s="188">
        <f>VLOOKUP(A248,DEC2020_RESPONSERATE_COUNTY_TRA!$B$3:$BW$377,74, FALSE)</f>
        <v>51</v>
      </c>
      <c r="BO248" s="188">
        <f>VLOOKUP(A248,DEC2020_RESPONSERATE_COUNTY_TRA!$B$3:$BX$377,75, FALSE)</f>
        <v>51.1</v>
      </c>
      <c r="BP248" s="188">
        <f>VLOOKUP(A248,DEC2020_RESPONSERATE_COUNTY_TRA!$B$3:$BY$377,76, FALSE)</f>
        <v>51.2</v>
      </c>
      <c r="BQ248" s="188">
        <f>VLOOKUP(A248,DEC2020_RESPONSERATE_COUNTY_TRA!$B$3:$BZ$377,77, FALSE)</f>
        <v>51.2</v>
      </c>
      <c r="BR248" s="188">
        <f>VLOOKUP(A248,DEC2020_RESPONSERATE_COUNTY_TRA!$B$3:$CA$377,78, FALSE)</f>
        <v>51.3</v>
      </c>
      <c r="BS248" s="188">
        <f>VLOOKUP(A248,DEC2020_RESPONSERATE_COUNTY_TRA!$B$3:$CB$377,79, FALSE)</f>
        <v>51.3</v>
      </c>
      <c r="BT248" s="188">
        <f>VLOOKUP(A248,DEC2020_RESPONSERATE_COUNTY_TRA!$B$3:$CC$377,80, FALSE)</f>
        <v>51.4</v>
      </c>
      <c r="BU248" s="188">
        <f>VLOOKUP(A248,DEC2020_RESPONSERATE_COUNTY_TRA!$B$3:$CD$377,81, FALSE)</f>
        <v>51.5</v>
      </c>
      <c r="BV248" s="188">
        <f>VLOOKUP(A248,DEC2020_RESPONSERATE_COUNTY_TRA!$B$3:$CE$377,82, FALSE)</f>
        <v>51.6</v>
      </c>
      <c r="BW248" s="188">
        <f>VLOOKUP(A248,DEC2020_RESPONSERATE_COUNTY_TRA!$B$3:$CF$377,83, FALSE)</f>
        <v>51.7</v>
      </c>
      <c r="BX248" s="188">
        <f>VLOOKUP(A248,DEC2020_RESPONSERATE_COUNTY_TRA!$B$3:$CG$377,84, FALSE)</f>
        <v>51.7</v>
      </c>
      <c r="BY248" s="188">
        <f>VLOOKUP(A248,DEC2020_RESPONSERATE_COUNTY_TRA!$B$3:$CH$377,85, FALSE)</f>
        <v>51.8</v>
      </c>
      <c r="BZ248" s="188">
        <f>VLOOKUP(A248,DEC2020_RESPONSERATE_COUNTY_TRA!$B$3:$CI$377,85, FALSE)</f>
        <v>51.8</v>
      </c>
      <c r="CA248" s="188">
        <f>VLOOKUP(A248,DEC2020_RESPONSERATE_COUNTY_TRA!$B$3:$CJ$377,86, FALSE)</f>
        <v>51.9</v>
      </c>
      <c r="CB248" s="188">
        <f>VLOOKUP(A248,DEC2020_RESPONSERATE_COUNTY_TRA!$B$3:$CK$377,87, FALSE)</f>
        <v>51.9</v>
      </c>
      <c r="CC248" s="188">
        <f t="shared" si="9"/>
        <v>0</v>
      </c>
      <c r="CD248" s="41">
        <f t="shared" si="10"/>
        <v>4</v>
      </c>
    </row>
    <row r="249" spans="1:83" x14ac:dyDescent="0.3">
      <c r="A249" s="16" t="s">
        <v>733</v>
      </c>
      <c r="B249" s="16">
        <v>30067000100</v>
      </c>
      <c r="C249" s="17" t="s">
        <v>955</v>
      </c>
      <c r="D249" s="17" t="s">
        <v>1357</v>
      </c>
      <c r="E249" s="17"/>
      <c r="F249" s="95">
        <v>1057</v>
      </c>
      <c r="G249" s="103">
        <v>0.19084712755598832</v>
      </c>
      <c r="H249" s="205">
        <v>8.2508250825082501E-3</v>
      </c>
      <c r="I249" s="193">
        <v>52.5</v>
      </c>
      <c r="J249" s="18">
        <v>47</v>
      </c>
      <c r="K249" s="18">
        <f t="shared" si="11"/>
        <v>53</v>
      </c>
      <c r="L249" s="19">
        <f>VLOOKUP(A249,DEC2020_RESPONSERATE_COUNTY_TRA!$B$3:$I$376, 8, FALSE)</f>
        <v>16.399999999999999</v>
      </c>
      <c r="M249" s="19">
        <f>VLOOKUP(A249,DEC2020_RESPONSERATE_COUNTY_TRA!$B$3:$J$376, 9, FALSE)</f>
        <v>17.2</v>
      </c>
      <c r="N249" s="19">
        <f>VLOOKUP(A249,DEC2020_RESPONSERATE_COUNTY_TRA!$B$3:$K$376, 10, FALSE)</f>
        <v>19.399999999999999</v>
      </c>
      <c r="O249" s="19">
        <f>VLOOKUP(A249,DEC2020_RESPONSERATE_COUNTY_TRA!$B$3:$L$376, 11, FALSE)</f>
        <v>21.2</v>
      </c>
      <c r="P249" s="19">
        <f>VLOOKUP(A249,DEC2020_RESPONSERATE_COUNTY_TRA!$B$3:$M$376, 12, FALSE)</f>
        <v>24.4</v>
      </c>
      <c r="Q249" s="19">
        <f>VLOOKUP(A249,DEC2020_RESPONSERATE_COUNTY_TRA!$B$3:$N$376, 13, FALSE)</f>
        <v>24.7</v>
      </c>
      <c r="R249" s="19">
        <f>VLOOKUP(A249,DEC2020_RESPONSERATE_COUNTY_TRA!$B$3:$O$376, 14, FALSE)</f>
        <v>25.2</v>
      </c>
      <c r="S249" s="19">
        <f>VLOOKUP(A249,DEC2020_RESPONSERATE_COUNTY_TRA!$B$3:$P$376, 15, FALSE)</f>
        <v>25.4</v>
      </c>
      <c r="T249" s="19">
        <f>VLOOKUP(A249,DEC2020_RESPONSERATE_COUNTY_TRA!$B$3:$Q$376, 16, FALSE)</f>
        <v>26</v>
      </c>
      <c r="U249" s="19">
        <f>VLOOKUP(A249,DEC2020_RESPONSERATE_COUNTY_TRA!$B$3:$R$376, 17, FALSE)</f>
        <v>27.2</v>
      </c>
      <c r="V249" s="19">
        <f>VLOOKUP(A249,DEC2020_RESPONSERATE_COUNTY_TRA!$B$3:$S$376, 18, FALSE)</f>
        <v>27.4</v>
      </c>
      <c r="W249" s="19">
        <f>VLOOKUP(A249,DEC2020_RESPONSERATE_COUNTY_TRA!$B$3:$T$376, 19, FALSE)</f>
        <v>27.7</v>
      </c>
      <c r="X249" s="19">
        <f>VLOOKUP(A249,DEC2020_RESPONSERATE_COUNTY_TRA!$B$3:$U$376, 20, FALSE)</f>
        <v>28</v>
      </c>
      <c r="Y249" s="19">
        <f>VLOOKUP(A249,DEC2020_RESPONSERATE_COUNTY_TRA!$B$3:$V$376, 21, FALSE)</f>
        <v>28.7</v>
      </c>
      <c r="Z249" s="19">
        <f>VLOOKUP(A249,DEC2020_RESPONSERATE_COUNTY_TRA!$B$3:$W$376, 22, FALSE)</f>
        <v>29.5</v>
      </c>
      <c r="AA249" s="19">
        <f>VLOOKUP(A249,DEC2020_RESPONSERATE_COUNTY_TRA!$B$3:$X$376, 23, FALSE)</f>
        <v>29.6</v>
      </c>
      <c r="AB249" s="19">
        <f>VLOOKUP(A249,DEC2020_RESPONSERATE_COUNTY_TRA!$B$3:$Y$376, 24, FALSE)</f>
        <v>29.6</v>
      </c>
      <c r="AC249" s="19">
        <f>VLOOKUP(A249,DEC2020_RESPONSERATE_COUNTY_TRA!$B$3:$Z$376, 25, FALSE)</f>
        <v>30.3</v>
      </c>
      <c r="AD249" s="19">
        <f>VLOOKUP(A249,DEC2020_RESPONSERATE_COUNTY_TRA!$B$3:$AC$376, 26, FALSE)</f>
        <v>30.5</v>
      </c>
      <c r="AE249" s="19">
        <f>VLOOKUP(A249,DEC2020_RESPONSERATE_COUNTY_TRA!$B$3:$AD$376, 27, FALSE)</f>
        <v>30.5</v>
      </c>
      <c r="AF249" s="19">
        <f>VLOOKUP(A249,DEC2020_RESPONSERATE_COUNTY_TRA!$B$3:$AE$376, 28, FALSE)</f>
        <v>30.8</v>
      </c>
      <c r="AG249" s="19">
        <f>VLOOKUP(A249,DEC2020_RESPONSERATE_COUNTY_TRA!$B$3:$AF$376, 29, FALSE)</f>
        <v>31.9</v>
      </c>
      <c r="AH249" s="19">
        <f>VLOOKUP(A249,DEC2020_RESPONSERATE_COUNTY_TRA!$B$3:$AG$376, 30, FALSE)</f>
        <v>32.1</v>
      </c>
      <c r="AI249" s="19">
        <f>VLOOKUP(A249,DEC2020_RESPONSERATE_COUNTY_TRA!$B$3:$AF$376, 31, FALSE)</f>
        <v>32.6</v>
      </c>
      <c r="AJ249" s="19">
        <f>VLOOKUP(A249,DEC2020_RESPONSERATE_COUNTY_TRA!$B$3:$AG$376, 32, FALSE)</f>
        <v>32.9</v>
      </c>
      <c r="AK249" s="19">
        <f>VLOOKUP(A249,DEC2020_RESPONSERATE_COUNTY_TRA!$B$3:$CP$376, 33, FALSE)</f>
        <v>33.200000000000003</v>
      </c>
      <c r="AL249" s="19">
        <f>VLOOKUP(A249,DEC2020_RESPONSERATE_COUNTY_TRA!$B$3:$AR$376,43, FALSE)</f>
        <v>35</v>
      </c>
      <c r="AM249" s="19">
        <f>VLOOKUP(A249,DEC2020_RESPONSERATE_COUNTY_TRA!$B$3:$AS$376,44, FALSE)</f>
        <v>35</v>
      </c>
      <c r="AN249" s="19">
        <f>VLOOKUP(A249,DEC2020_RESPONSERATE_COUNTY_TRA!$B$3:$AW$376,48, FALSE)</f>
        <v>35.5</v>
      </c>
      <c r="AO249" s="19">
        <f>VLOOKUP(A249,DEC2020_RESPONSERATE_COUNTY_TRA!$B$3:$AX$376,49, FALSE)</f>
        <v>35.6</v>
      </c>
      <c r="AP249" s="19">
        <f>VLOOKUP(A249,DEC2020_RESPONSERATE_COUNTY_TRA!$B$3:$AY$376,49, FALSE)</f>
        <v>35.6</v>
      </c>
      <c r="AQ249" s="19">
        <f>VLOOKUP(A249,DEC2020_RESPONSERATE_COUNTY_TRA!$B$3:$AZ$376,50, FALSE)</f>
        <v>35.6</v>
      </c>
      <c r="AR249" s="19">
        <f>VLOOKUP(A249,DEC2020_RESPONSERATE_COUNTY_TRA!$B$3:$BA$376,51, FALSE)</f>
        <v>35.6</v>
      </c>
      <c r="AS249" s="19">
        <f>VLOOKUP(A249,DEC2020_RESPONSERATE_COUNTY_TRA!$B$3:$BB$376,53, FALSE)</f>
        <v>35.6</v>
      </c>
      <c r="AT249" s="19">
        <f>VLOOKUP(A249,DEC2020_RESPONSERATE_COUNTY_TRA!$B$3:$BC$376,54, FALSE)</f>
        <v>35.6</v>
      </c>
      <c r="AU249" s="19">
        <f>VLOOKUP(A249,DEC2020_RESPONSERATE_COUNTY_TRA!$B$3:$BD$376,55, FALSE)</f>
        <v>35.6</v>
      </c>
      <c r="AV249" s="19">
        <f>VLOOKUP(A249,DEC2020_RESPONSERATE_COUNTY_TRA!$B$3:$BE$376,56, FALSE)</f>
        <v>35.6</v>
      </c>
      <c r="AW249" s="19">
        <f>VLOOKUP(A249,DEC2020_RESPONSERATE_COUNTY_TRA!$B$3:$BF$376,57, FALSE)</f>
        <v>35.700000000000003</v>
      </c>
      <c r="AX249" s="19">
        <f>VLOOKUP(A249,DEC2020_RESPONSERATE_COUNTY_TRA!$B$3:$BG$376,58, FALSE)</f>
        <v>49.3</v>
      </c>
      <c r="AY249" s="19">
        <f>VLOOKUP(A249,DEC2020_RESPONSERATE_COUNTY_TRA!$B$3:$BH$376,59, FALSE)</f>
        <v>49.3</v>
      </c>
      <c r="AZ249" s="19">
        <f>VLOOKUP(A249,DEC2020_RESPONSERATE_COUNTY_TRA!$B$3:$BI$376,60, FALSE)</f>
        <v>49.4</v>
      </c>
      <c r="BA249" s="19">
        <f>VLOOKUP(A249,DEC2020_RESPONSERATE_COUNTY_TRA!$B$3:$BJ$376,61, FALSE)</f>
        <v>49.4</v>
      </c>
      <c r="BB249" s="19">
        <f>VLOOKUP(A249,DEC2020_RESPONSERATE_COUNTY_TRA!$B$3:$BK$376,62, FALSE)</f>
        <v>49.4</v>
      </c>
      <c r="BC249" s="19">
        <f>VLOOKUP(A249,DEC2020_RESPONSERATE_COUNTY_TRA!$B$3:$BL$376,63, FALSE)</f>
        <v>49.6</v>
      </c>
      <c r="BD249" s="19">
        <f>VLOOKUP(A249,DEC2020_RESPONSERATE_COUNTY_TRA!$B$3:$BM$376,64, FALSE)</f>
        <v>49.6</v>
      </c>
      <c r="BE249" s="19">
        <f>VLOOKUP(A249,DEC2020_RESPONSERATE_COUNTY_TRA!$B$3:$BN$376,65, FALSE)</f>
        <v>49.8</v>
      </c>
      <c r="BF249" s="19">
        <f>VLOOKUP(A249,DEC2020_RESPONSERATE_COUNTY_TRA!$B$3:$BO$376,66, FALSE)</f>
        <v>49.8</v>
      </c>
      <c r="BG249" s="19">
        <f>VLOOKUP(A249,DEC2020_RESPONSERATE_COUNTY_TRA!$B$3:$BP$376,67, FALSE)</f>
        <v>49.8</v>
      </c>
      <c r="BH249" s="19">
        <f>VLOOKUP(A249,DEC2020_RESPONSERATE_COUNTY_TRA!$B$3:$BQ$376,68, FALSE)</f>
        <v>49.9</v>
      </c>
      <c r="BI249" s="19">
        <f>VLOOKUP(A249,DEC2020_RESPONSERATE_COUNTY_TRA!$B$3:$BR$376,69, FALSE)</f>
        <v>49.9</v>
      </c>
      <c r="BJ249" s="19">
        <f>VLOOKUP(A249,DEC2020_RESPONSERATE_COUNTY_TRA!$B$3:$BS$376,70, FALSE)</f>
        <v>49.9</v>
      </c>
      <c r="BK249" s="19">
        <f>VLOOKUP(A249,DEC2020_RESPONSERATE_COUNTY_TRA!$B$3:$BT$376,71, FALSE)</f>
        <v>49.9</v>
      </c>
      <c r="BL249" s="19">
        <f>VLOOKUP(A249,DEC2020_RESPONSERATE_COUNTY_TRA!$B$3:$BU$377,72, FALSE)</f>
        <v>50</v>
      </c>
      <c r="BM249" s="19">
        <f>VLOOKUP(A249,DEC2020_RESPONSERATE_COUNTY_TRA!$B$3:$BV$377,73, FALSE)</f>
        <v>50.1</v>
      </c>
      <c r="BN249" s="19">
        <f>VLOOKUP(A249,DEC2020_RESPONSERATE_COUNTY_TRA!$B$3:$BW$377,74, FALSE)</f>
        <v>50.1</v>
      </c>
      <c r="BO249" s="19">
        <f>VLOOKUP(A249,DEC2020_RESPONSERATE_COUNTY_TRA!$B$3:$BX$377,75, FALSE)</f>
        <v>50.2</v>
      </c>
      <c r="BP249" s="19">
        <f>VLOOKUP(A249,DEC2020_RESPONSERATE_COUNTY_TRA!$B$3:$BY$377,76, FALSE)</f>
        <v>50.2</v>
      </c>
      <c r="BQ249" s="19">
        <f>VLOOKUP(A249,DEC2020_RESPONSERATE_COUNTY_TRA!$B$3:$BZ$377,77, FALSE)</f>
        <v>50.3</v>
      </c>
      <c r="BR249" s="19">
        <f>VLOOKUP(A249,DEC2020_RESPONSERATE_COUNTY_TRA!$B$3:$CA$377,78, FALSE)</f>
        <v>50.3</v>
      </c>
      <c r="BS249" s="19">
        <f>VLOOKUP(A249,DEC2020_RESPONSERATE_COUNTY_TRA!$B$3:$CB$377,79, FALSE)</f>
        <v>50.3</v>
      </c>
      <c r="BT249" s="19">
        <f>VLOOKUP(A249,DEC2020_RESPONSERATE_COUNTY_TRA!$B$3:$CC$377,80, FALSE)</f>
        <v>50.3</v>
      </c>
      <c r="BU249" s="19">
        <f>VLOOKUP(A249,DEC2020_RESPONSERATE_COUNTY_TRA!$B$3:$CD$377,81, FALSE)</f>
        <v>50.4</v>
      </c>
      <c r="BV249" s="19">
        <f>VLOOKUP(A249,DEC2020_RESPONSERATE_COUNTY_TRA!$B$3:$CE$377,82, FALSE)</f>
        <v>50.4</v>
      </c>
      <c r="BW249" s="19">
        <f>VLOOKUP(A249,DEC2020_RESPONSERATE_COUNTY_TRA!$B$3:$CF$377,83, FALSE)</f>
        <v>50.6</v>
      </c>
      <c r="BX249" s="19">
        <f>VLOOKUP(A249,DEC2020_RESPONSERATE_COUNTY_TRA!$B$3:$CG$377,84, FALSE)</f>
        <v>50.6</v>
      </c>
      <c r="BY249" s="19">
        <f>VLOOKUP(A249,DEC2020_RESPONSERATE_COUNTY_TRA!$B$3:$CH$377,85, FALSE)</f>
        <v>50.6</v>
      </c>
      <c r="BZ249" s="19">
        <f>VLOOKUP(A249,DEC2020_RESPONSERATE_COUNTY_TRA!$B$3:$CI$377,85, FALSE)</f>
        <v>50.6</v>
      </c>
      <c r="CA249" s="19">
        <f>VLOOKUP(A249,DEC2020_RESPONSERATE_COUNTY_TRA!$B$3:$CJ$377,86, FALSE)</f>
        <v>50.8</v>
      </c>
      <c r="CB249" s="19">
        <f>VLOOKUP(A249,DEC2020_RESPONSERATE_COUNTY_TRA!$B$3:$CK$377,87, FALSE)</f>
        <v>50.9</v>
      </c>
      <c r="CC249" s="19">
        <f t="shared" si="9"/>
        <v>9.9999999999994316E-2</v>
      </c>
      <c r="CD249" s="41">
        <f t="shared" si="10"/>
        <v>4</v>
      </c>
    </row>
    <row r="250" spans="1:83" ht="28.8" x14ac:dyDescent="0.3">
      <c r="A250" s="5" t="s">
        <v>735</v>
      </c>
      <c r="B250" s="5">
        <v>30067000200</v>
      </c>
      <c r="C250" s="181" t="s">
        <v>959</v>
      </c>
      <c r="D250" s="190" t="s">
        <v>1358</v>
      </c>
      <c r="F250" s="94">
        <v>2839</v>
      </c>
      <c r="G250" s="102">
        <v>0.25935828877005346</v>
      </c>
      <c r="H250" s="204">
        <v>3.4346103038309116E-2</v>
      </c>
      <c r="I250" s="192">
        <v>49</v>
      </c>
      <c r="J250" s="11">
        <v>34.799999999999997</v>
      </c>
      <c r="K250" s="11">
        <f t="shared" si="11"/>
        <v>65.2</v>
      </c>
      <c r="L250">
        <f>VLOOKUP(A250,DEC2020_RESPONSERATE_COUNTY_TRA!$B$3:$I$376, 8, FALSE)</f>
        <v>17.5</v>
      </c>
      <c r="M250">
        <f>VLOOKUP(A250,DEC2020_RESPONSERATE_COUNTY_TRA!$B$3:$J$376, 9, FALSE)</f>
        <v>18.5</v>
      </c>
      <c r="N250">
        <f>VLOOKUP(A250,DEC2020_RESPONSERATE_COUNTY_TRA!$B$3:$K$376, 10, FALSE)</f>
        <v>19.600000000000001</v>
      </c>
      <c r="O250">
        <f>VLOOKUP(A250,DEC2020_RESPONSERATE_COUNTY_TRA!$B$3:$L$376, 11, FALSE)</f>
        <v>21.1</v>
      </c>
      <c r="P250">
        <f>VLOOKUP(A250,DEC2020_RESPONSERATE_COUNTY_TRA!$B$3:$M$376, 12, FALSE)</f>
        <v>23.8</v>
      </c>
      <c r="Q250" s="61">
        <f>VLOOKUP(A250,DEC2020_RESPONSERATE_COUNTY_TRA!$B$3:$N$376, 13, FALSE)</f>
        <v>24.3</v>
      </c>
      <c r="R250">
        <f>VLOOKUP(A250,DEC2020_RESPONSERATE_COUNTY_TRA!$B$3:$O$376, 14, FALSE)</f>
        <v>24.8</v>
      </c>
      <c r="S250">
        <f>VLOOKUP(A250,DEC2020_RESPONSERATE_COUNTY_TRA!$B$3:$P$376, 15, FALSE)</f>
        <v>25.1</v>
      </c>
      <c r="T250">
        <f>VLOOKUP(A250,DEC2020_RESPONSERATE_COUNTY_TRA!$B$3:$Q$376, 16, FALSE)</f>
        <v>25.4</v>
      </c>
      <c r="U250" s="61">
        <f>VLOOKUP(A250,DEC2020_RESPONSERATE_COUNTY_TRA!$B$3:$R$376, 17, FALSE)</f>
        <v>26.4</v>
      </c>
      <c r="V250" s="61">
        <f>VLOOKUP(A250,DEC2020_RESPONSERATE_COUNTY_TRA!$B$3:$S$376, 18, FALSE)</f>
        <v>26.7</v>
      </c>
      <c r="W250" s="61">
        <f>VLOOKUP(A250,DEC2020_RESPONSERATE_COUNTY_TRA!$B$3:$T$376, 19, FALSE)</f>
        <v>27.2</v>
      </c>
      <c r="X250" s="61">
        <f>VLOOKUP(A250,DEC2020_RESPONSERATE_COUNTY_TRA!$B$3:$U$376, 20, FALSE)</f>
        <v>27.8</v>
      </c>
      <c r="Y250" s="61">
        <f>VLOOKUP(A250,DEC2020_RESPONSERATE_COUNTY_TRA!$B$3:$V$376, 21, FALSE)</f>
        <v>28.3</v>
      </c>
      <c r="Z250" s="61">
        <f>VLOOKUP(A250,DEC2020_RESPONSERATE_COUNTY_TRA!$B$3:$W$376, 22, FALSE)</f>
        <v>28.9</v>
      </c>
      <c r="AA250" s="61">
        <f>VLOOKUP(A250,DEC2020_RESPONSERATE_COUNTY_TRA!$B$3:$X$376, 23, FALSE)</f>
        <v>29</v>
      </c>
      <c r="AB250" s="61">
        <f>VLOOKUP(A250,DEC2020_RESPONSERATE_COUNTY_TRA!$B$3:$Y$376, 24, FALSE)</f>
        <v>29.1</v>
      </c>
      <c r="AC250" s="61">
        <f>VLOOKUP(A250,DEC2020_RESPONSERATE_COUNTY_TRA!$B$3:$Z$376, 25, FALSE)</f>
        <v>31</v>
      </c>
      <c r="AD250" s="61">
        <f>VLOOKUP(A250,DEC2020_RESPONSERATE_COUNTY_TRA!$B$3:$AC$376, 26, FALSE)</f>
        <v>31.1</v>
      </c>
      <c r="AE250" s="188">
        <f>VLOOKUP(A250,DEC2020_RESPONSERATE_COUNTY_TRA!$B$3:$AD$376, 27, FALSE)</f>
        <v>31.4</v>
      </c>
      <c r="AF250" s="188">
        <f>VLOOKUP(A250,DEC2020_RESPONSERATE_COUNTY_TRA!$B$3:$AE$376, 28, FALSE)</f>
        <v>32.1</v>
      </c>
      <c r="AG250" s="188">
        <f>VLOOKUP(A250,DEC2020_RESPONSERATE_COUNTY_TRA!$B$3:$AF$376, 29, FALSE)</f>
        <v>32.6</v>
      </c>
      <c r="AH250" s="188">
        <f>VLOOKUP(A250,DEC2020_RESPONSERATE_COUNTY_TRA!$B$3:$AG$376, 30, FALSE)</f>
        <v>32.700000000000003</v>
      </c>
      <c r="AI250" s="188">
        <f>VLOOKUP(A250,DEC2020_RESPONSERATE_COUNTY_TRA!$B$3:$AF$376, 31, FALSE)</f>
        <v>32.9</v>
      </c>
      <c r="AJ250" s="188">
        <f>VLOOKUP(A250,DEC2020_RESPONSERATE_COUNTY_TRA!$B$3:$AG$376, 32, FALSE)</f>
        <v>33.299999999999997</v>
      </c>
      <c r="AK250" s="188">
        <f>VLOOKUP(A250,DEC2020_RESPONSERATE_COUNTY_TRA!$B$3:$CP$376, 33, FALSE)</f>
        <v>33.4</v>
      </c>
      <c r="AL250" s="188">
        <f>VLOOKUP(A250,DEC2020_RESPONSERATE_COUNTY_TRA!$B$3:$AR$376,43, FALSE)</f>
        <v>34.9</v>
      </c>
      <c r="AM250" s="188">
        <f>VLOOKUP(A250,DEC2020_RESPONSERATE_COUNTY_TRA!$B$3:$AS$376,44, FALSE)</f>
        <v>34.9</v>
      </c>
      <c r="AN250" s="188">
        <f>VLOOKUP(A250,DEC2020_RESPONSERATE_COUNTY_TRA!$B$3:$AW$376,48, FALSE)</f>
        <v>35.299999999999997</v>
      </c>
      <c r="AO250" s="188">
        <f>VLOOKUP(A250,DEC2020_RESPONSERATE_COUNTY_TRA!$B$3:$AX$376,49, FALSE)</f>
        <v>35.299999999999997</v>
      </c>
      <c r="AP250" s="188">
        <f>VLOOKUP(A250,DEC2020_RESPONSERATE_COUNTY_TRA!$B$3:$AY$376,49, FALSE)</f>
        <v>35.299999999999997</v>
      </c>
      <c r="AQ250" s="188">
        <f>VLOOKUP(A250,DEC2020_RESPONSERATE_COUNTY_TRA!$B$3:$AZ$376,50, FALSE)</f>
        <v>35.299999999999997</v>
      </c>
      <c r="AR250" s="188">
        <f>VLOOKUP(A250,DEC2020_RESPONSERATE_COUNTY_TRA!$B$3:$BA$376,51, FALSE)</f>
        <v>35.299999999999997</v>
      </c>
      <c r="AS250" s="188">
        <f>VLOOKUP(A250,DEC2020_RESPONSERATE_COUNTY_TRA!$B$3:$BB$376,53, FALSE)</f>
        <v>35.5</v>
      </c>
      <c r="AT250" s="188">
        <f>VLOOKUP(A250,DEC2020_RESPONSERATE_COUNTY_TRA!$B$3:$BC$376,54, FALSE)</f>
        <v>35.5</v>
      </c>
      <c r="AU250" s="188">
        <f>VLOOKUP(A250,DEC2020_RESPONSERATE_COUNTY_TRA!$B$3:$BD$376,55, FALSE)</f>
        <v>35.5</v>
      </c>
      <c r="AV250" s="188">
        <f>VLOOKUP(A250,DEC2020_RESPONSERATE_COUNTY_TRA!$B$3:$BE$376,56, FALSE)</f>
        <v>35.5</v>
      </c>
      <c r="AW250" s="188">
        <f>VLOOKUP(A250,DEC2020_RESPONSERATE_COUNTY_TRA!$B$3:$BF$376,57, FALSE)</f>
        <v>35.5</v>
      </c>
      <c r="AX250" s="188">
        <f>VLOOKUP(A250,DEC2020_RESPONSERATE_COUNTY_TRA!$B$3:$BG$376,58, FALSE)</f>
        <v>42</v>
      </c>
      <c r="AY250" s="188">
        <f>VLOOKUP(A250,DEC2020_RESPONSERATE_COUNTY_TRA!$B$3:$BH$376,59, FALSE)</f>
        <v>42.1</v>
      </c>
      <c r="AZ250" s="188">
        <f>VLOOKUP(A250,DEC2020_RESPONSERATE_COUNTY_TRA!$B$3:$BI$376,60, FALSE)</f>
        <v>42.2</v>
      </c>
      <c r="BA250" s="188">
        <f>VLOOKUP(A250,DEC2020_RESPONSERATE_COUNTY_TRA!$B$3:$BJ$376,61, FALSE)</f>
        <v>42.3</v>
      </c>
      <c r="BB250" s="188">
        <f>VLOOKUP(A250,DEC2020_RESPONSERATE_COUNTY_TRA!$B$3:$BK$376,62, FALSE)</f>
        <v>42.4</v>
      </c>
      <c r="BC250" s="188">
        <f>VLOOKUP(A250,DEC2020_RESPONSERATE_COUNTY_TRA!$B$3:$BL$376,63, FALSE)</f>
        <v>42.6</v>
      </c>
      <c r="BD250" s="188">
        <f>VLOOKUP(A250,DEC2020_RESPONSERATE_COUNTY_TRA!$B$3:$BM$376,64, FALSE)</f>
        <v>42.8</v>
      </c>
      <c r="BE250" s="188">
        <f>VLOOKUP(A250,DEC2020_RESPONSERATE_COUNTY_TRA!$B$3:$BN$376,65, FALSE)</f>
        <v>42.9</v>
      </c>
      <c r="BF250" s="188">
        <f>VLOOKUP(A250,DEC2020_RESPONSERATE_COUNTY_TRA!$B$3:$BO$376,66, FALSE)</f>
        <v>42.9</v>
      </c>
      <c r="BG250" s="188">
        <f>VLOOKUP(A250,DEC2020_RESPONSERATE_COUNTY_TRA!$B$3:$BP$376,67, FALSE)</f>
        <v>42.9</v>
      </c>
      <c r="BH250" s="188">
        <f>VLOOKUP(A250,DEC2020_RESPONSERATE_COUNTY_TRA!$B$3:$BQ$376,68, FALSE)</f>
        <v>43</v>
      </c>
      <c r="BI250" s="188">
        <f>VLOOKUP(A250,DEC2020_RESPONSERATE_COUNTY_TRA!$B$3:$BR$376,69, FALSE)</f>
        <v>43.1</v>
      </c>
      <c r="BJ250" s="188">
        <f>VLOOKUP(A250,DEC2020_RESPONSERATE_COUNTY_TRA!$B$3:$BS$376,70, FALSE)</f>
        <v>43.3</v>
      </c>
      <c r="BK250" s="188">
        <f>VLOOKUP(A250,DEC2020_RESPONSERATE_COUNTY_TRA!$B$3:$BT$376,71, FALSE)</f>
        <v>43.3</v>
      </c>
      <c r="BL250" s="188">
        <f>VLOOKUP(A250,DEC2020_RESPONSERATE_COUNTY_TRA!$B$3:$BU$377,72, FALSE)</f>
        <v>43.4</v>
      </c>
      <c r="BM250" s="188">
        <f>VLOOKUP(A250,DEC2020_RESPONSERATE_COUNTY_TRA!$B$3:$BV$377,73, FALSE)</f>
        <v>43.4</v>
      </c>
      <c r="BN250" s="188">
        <f>VLOOKUP(A250,DEC2020_RESPONSERATE_COUNTY_TRA!$B$3:$BW$377,74, FALSE)</f>
        <v>43.6</v>
      </c>
      <c r="BO250" s="188">
        <f>VLOOKUP(A250,DEC2020_RESPONSERATE_COUNTY_TRA!$B$3:$BX$377,75, FALSE)</f>
        <v>43.7</v>
      </c>
      <c r="BP250" s="188">
        <f>VLOOKUP(A250,DEC2020_RESPONSERATE_COUNTY_TRA!$B$3:$BY$377,76, FALSE)</f>
        <v>43.8</v>
      </c>
      <c r="BQ250" s="188">
        <f>VLOOKUP(A250,DEC2020_RESPONSERATE_COUNTY_TRA!$B$3:$BZ$377,77, FALSE)</f>
        <v>43.9</v>
      </c>
      <c r="BR250" s="188">
        <f>VLOOKUP(A250,DEC2020_RESPONSERATE_COUNTY_TRA!$B$3:$CA$377,78, FALSE)</f>
        <v>44</v>
      </c>
      <c r="BS250" s="188">
        <f>VLOOKUP(A250,DEC2020_RESPONSERATE_COUNTY_TRA!$B$3:$CB$377,79, FALSE)</f>
        <v>44.1</v>
      </c>
      <c r="BT250" s="188">
        <f>VLOOKUP(A250,DEC2020_RESPONSERATE_COUNTY_TRA!$B$3:$CC$377,80, FALSE)</f>
        <v>44.2</v>
      </c>
      <c r="BU250" s="188">
        <f>VLOOKUP(A250,DEC2020_RESPONSERATE_COUNTY_TRA!$B$3:$CD$377,81, FALSE)</f>
        <v>44.5</v>
      </c>
      <c r="BV250" s="188">
        <f>VLOOKUP(A250,DEC2020_RESPONSERATE_COUNTY_TRA!$B$3:$CE$377,82, FALSE)</f>
        <v>44.5</v>
      </c>
      <c r="BW250" s="188">
        <f>VLOOKUP(A250,DEC2020_RESPONSERATE_COUNTY_TRA!$B$3:$CF$377,83, FALSE)</f>
        <v>44.5</v>
      </c>
      <c r="BX250" s="188">
        <f>VLOOKUP(A250,DEC2020_RESPONSERATE_COUNTY_TRA!$B$3:$CG$377,84, FALSE)</f>
        <v>44.5</v>
      </c>
      <c r="BY250" s="188">
        <f>VLOOKUP(A250,DEC2020_RESPONSERATE_COUNTY_TRA!$B$3:$CH$377,85, FALSE)</f>
        <v>44.6</v>
      </c>
      <c r="BZ250" s="188">
        <f>VLOOKUP(A250,DEC2020_RESPONSERATE_COUNTY_TRA!$B$3:$CI$377,85, FALSE)</f>
        <v>44.6</v>
      </c>
      <c r="CA250" s="188">
        <f>VLOOKUP(A250,DEC2020_RESPONSERATE_COUNTY_TRA!$B$3:$CJ$377,86, FALSE)</f>
        <v>44.7</v>
      </c>
      <c r="CB250" s="188">
        <f>VLOOKUP(A250,DEC2020_RESPONSERATE_COUNTY_TRA!$B$3:$CK$377,87, FALSE)</f>
        <v>44.7</v>
      </c>
      <c r="CC250" s="188">
        <f t="shared" si="9"/>
        <v>0.10000000000000142</v>
      </c>
      <c r="CD250" s="41">
        <f t="shared" si="10"/>
        <v>3</v>
      </c>
    </row>
    <row r="251" spans="1:83" x14ac:dyDescent="0.3">
      <c r="A251" s="16" t="s">
        <v>737</v>
      </c>
      <c r="B251" s="16">
        <v>30067000300</v>
      </c>
      <c r="C251" s="17" t="s">
        <v>957</v>
      </c>
      <c r="D251" s="17">
        <v>59047</v>
      </c>
      <c r="E251" s="17"/>
      <c r="F251" s="95">
        <v>1723</v>
      </c>
      <c r="G251" s="103">
        <v>4.878048780487805E-2</v>
      </c>
      <c r="H251" s="205">
        <v>6.4288010286081649E-3</v>
      </c>
      <c r="I251" s="193">
        <v>43.1</v>
      </c>
      <c r="J251" s="18">
        <v>0</v>
      </c>
      <c r="K251" s="18">
        <f t="shared" si="11"/>
        <v>100</v>
      </c>
      <c r="L251" s="19">
        <f>VLOOKUP(A251,DEC2020_RESPONSERATE_COUNTY_TRA!$B$3:$I$376, 8, FALSE)</f>
        <v>32.200000000000003</v>
      </c>
      <c r="M251" s="19">
        <f>VLOOKUP(A251,DEC2020_RESPONSERATE_COUNTY_TRA!$B$3:$J$376, 9, FALSE)</f>
        <v>33.700000000000003</v>
      </c>
      <c r="N251" s="19">
        <f>VLOOKUP(A251,DEC2020_RESPONSERATE_COUNTY_TRA!$B$3:$K$376, 10, FALSE)</f>
        <v>35.700000000000003</v>
      </c>
      <c r="O251" s="19">
        <f>VLOOKUP(A251,DEC2020_RESPONSERATE_COUNTY_TRA!$B$3:$L$376, 11, FALSE)</f>
        <v>38.799999999999997</v>
      </c>
      <c r="P251" s="19">
        <f>VLOOKUP(A251,DEC2020_RESPONSERATE_COUNTY_TRA!$B$3:$M$376, 12, FALSE)</f>
        <v>41.9</v>
      </c>
      <c r="Q251" s="19">
        <f>VLOOKUP(A251,DEC2020_RESPONSERATE_COUNTY_TRA!$B$3:$N$376, 13, FALSE)</f>
        <v>42.3</v>
      </c>
      <c r="R251" s="19">
        <f>VLOOKUP(A251,DEC2020_RESPONSERATE_COUNTY_TRA!$B$3:$O$376, 14, FALSE)</f>
        <v>43.1</v>
      </c>
      <c r="S251" s="19">
        <f>VLOOKUP(A251,DEC2020_RESPONSERATE_COUNTY_TRA!$B$3:$P$376, 15, FALSE)</f>
        <v>44.1</v>
      </c>
      <c r="T251" s="19">
        <f>VLOOKUP(A251,DEC2020_RESPONSERATE_COUNTY_TRA!$B$3:$Q$376, 16, FALSE)</f>
        <v>44.4</v>
      </c>
      <c r="U251" s="19">
        <f>VLOOKUP(A251,DEC2020_RESPONSERATE_COUNTY_TRA!$B$3:$R$376, 17, FALSE)</f>
        <v>45.6</v>
      </c>
      <c r="V251" s="19">
        <f>VLOOKUP(A251,DEC2020_RESPONSERATE_COUNTY_TRA!$B$3:$S$376, 18, FALSE)</f>
        <v>46.4</v>
      </c>
      <c r="W251" s="19">
        <f>VLOOKUP(A251,DEC2020_RESPONSERATE_COUNTY_TRA!$B$3:$T$376, 19, FALSE)</f>
        <v>49.1</v>
      </c>
      <c r="X251" s="19">
        <f>VLOOKUP(A251,DEC2020_RESPONSERATE_COUNTY_TRA!$B$3:$U$376, 20, FALSE)</f>
        <v>49.7</v>
      </c>
      <c r="Y251" s="19">
        <f>VLOOKUP(A251,DEC2020_RESPONSERATE_COUNTY_TRA!$B$3:$V$376, 21, FALSE)</f>
        <v>50.4</v>
      </c>
      <c r="Z251" s="19">
        <f>VLOOKUP(A251,DEC2020_RESPONSERATE_COUNTY_TRA!$B$3:$W$376, 22, FALSE)</f>
        <v>52.4</v>
      </c>
      <c r="AA251" s="19">
        <f>VLOOKUP(A251,DEC2020_RESPONSERATE_COUNTY_TRA!$B$3:$X$376, 23, FALSE)</f>
        <v>52.8</v>
      </c>
      <c r="AB251" s="19">
        <f>VLOOKUP(A251,DEC2020_RESPONSERATE_COUNTY_TRA!$B$3:$Y$376, 24, FALSE)</f>
        <v>53</v>
      </c>
      <c r="AC251" s="19">
        <f>VLOOKUP(A251,DEC2020_RESPONSERATE_COUNTY_TRA!$B$3:$Z$376, 25, FALSE)</f>
        <v>54.6</v>
      </c>
      <c r="AD251" s="19">
        <f>VLOOKUP(A251,DEC2020_RESPONSERATE_COUNTY_TRA!$B$3:$AC$376, 26, FALSE)</f>
        <v>54.8</v>
      </c>
      <c r="AE251" s="19">
        <f>VLOOKUP(A251,DEC2020_RESPONSERATE_COUNTY_TRA!$B$3:$AD$376, 27, FALSE)</f>
        <v>55.2</v>
      </c>
      <c r="AF251" s="19">
        <f>VLOOKUP(A251,DEC2020_RESPONSERATE_COUNTY_TRA!$B$3:$AE$376, 28, FALSE)</f>
        <v>57.4</v>
      </c>
      <c r="AG251" s="19">
        <f>VLOOKUP(A251,DEC2020_RESPONSERATE_COUNTY_TRA!$B$3:$AF$376, 29, FALSE)</f>
        <v>59.5</v>
      </c>
      <c r="AH251" s="19">
        <f>VLOOKUP(A251,DEC2020_RESPONSERATE_COUNTY_TRA!$B$3:$AG$376, 30, FALSE)</f>
        <v>59.8</v>
      </c>
      <c r="AI251" s="19">
        <f>VLOOKUP(A251,DEC2020_RESPONSERATE_COUNTY_TRA!$B$3:$AF$376, 31, FALSE)</f>
        <v>60</v>
      </c>
      <c r="AJ251" s="19">
        <f>VLOOKUP(A251,DEC2020_RESPONSERATE_COUNTY_TRA!$B$3:$AG$376, 32, FALSE)</f>
        <v>60.8</v>
      </c>
      <c r="AK251" s="19">
        <f>VLOOKUP(A251,DEC2020_RESPONSERATE_COUNTY_TRA!$B$3:$CP$376, 33, FALSE)</f>
        <v>61.1</v>
      </c>
      <c r="AL251" s="19">
        <f>VLOOKUP(A251,DEC2020_RESPONSERATE_COUNTY_TRA!$B$3:$AR$376,43, FALSE)</f>
        <v>63</v>
      </c>
      <c r="AM251" s="19">
        <f>VLOOKUP(A251,DEC2020_RESPONSERATE_COUNTY_TRA!$B$3:$AS$376,44, FALSE)</f>
        <v>63</v>
      </c>
      <c r="AN251" s="19">
        <f>VLOOKUP(A251,DEC2020_RESPONSERATE_COUNTY_TRA!$B$3:$AW$376,48, FALSE)</f>
        <v>63.5</v>
      </c>
      <c r="AO251" s="19">
        <f>VLOOKUP(A251,DEC2020_RESPONSERATE_COUNTY_TRA!$B$3:$AX$376,49, FALSE)</f>
        <v>63.7</v>
      </c>
      <c r="AP251" s="19">
        <f>VLOOKUP(A251,DEC2020_RESPONSERATE_COUNTY_TRA!$B$3:$AY$376,49, FALSE)</f>
        <v>63.7</v>
      </c>
      <c r="AQ251" s="19">
        <f>VLOOKUP(A251,DEC2020_RESPONSERATE_COUNTY_TRA!$B$3:$AZ$376,50, FALSE)</f>
        <v>63.9</v>
      </c>
      <c r="AR251" s="19">
        <f>VLOOKUP(A251,DEC2020_RESPONSERATE_COUNTY_TRA!$B$3:$BA$376,51, FALSE)</f>
        <v>64</v>
      </c>
      <c r="AS251" s="19">
        <f>VLOOKUP(A251,DEC2020_RESPONSERATE_COUNTY_TRA!$B$3:$BB$376,53, FALSE)</f>
        <v>64</v>
      </c>
      <c r="AT251" s="19">
        <f>VLOOKUP(A251,DEC2020_RESPONSERATE_COUNTY_TRA!$B$3:$BC$376,54, FALSE)</f>
        <v>64</v>
      </c>
      <c r="AU251" s="19">
        <f>VLOOKUP(A251,DEC2020_RESPONSERATE_COUNTY_TRA!$B$3:$BD$376,55, FALSE)</f>
        <v>64.099999999999994</v>
      </c>
      <c r="AV251" s="19">
        <f>VLOOKUP(A251,DEC2020_RESPONSERATE_COUNTY_TRA!$B$3:$BE$376,56, FALSE)</f>
        <v>64.099999999999994</v>
      </c>
      <c r="AW251" s="19">
        <f>VLOOKUP(A251,DEC2020_RESPONSERATE_COUNTY_TRA!$B$3:$BF$376,57, FALSE)</f>
        <v>64.2</v>
      </c>
      <c r="AX251" s="19">
        <f>VLOOKUP(A251,DEC2020_RESPONSERATE_COUNTY_TRA!$B$3:$BG$376,58, FALSE)</f>
        <v>64.5</v>
      </c>
      <c r="AY251" s="19">
        <f>VLOOKUP(A251,DEC2020_RESPONSERATE_COUNTY_TRA!$B$3:$BH$376,59, FALSE)</f>
        <v>64.599999999999994</v>
      </c>
      <c r="AZ251" s="19">
        <f>VLOOKUP(A251,DEC2020_RESPONSERATE_COUNTY_TRA!$B$3:$BI$376,60, FALSE)</f>
        <v>64.599999999999994</v>
      </c>
      <c r="BA251" s="19">
        <f>VLOOKUP(A251,DEC2020_RESPONSERATE_COUNTY_TRA!$B$3:$BJ$376,61, FALSE)</f>
        <v>64.7</v>
      </c>
      <c r="BB251" s="19">
        <f>VLOOKUP(A251,DEC2020_RESPONSERATE_COUNTY_TRA!$B$3:$BK$376,62, FALSE)</f>
        <v>64.8</v>
      </c>
      <c r="BC251" s="19">
        <f>VLOOKUP(A251,DEC2020_RESPONSERATE_COUNTY_TRA!$B$3:$BL$376,63, FALSE)</f>
        <v>64.900000000000006</v>
      </c>
      <c r="BD251" s="19">
        <f>VLOOKUP(A251,DEC2020_RESPONSERATE_COUNTY_TRA!$B$3:$BM$376,64, FALSE)</f>
        <v>64.900000000000006</v>
      </c>
      <c r="BE251" s="19">
        <f>VLOOKUP(A251,DEC2020_RESPONSERATE_COUNTY_TRA!$B$3:$BN$376,65, FALSE)</f>
        <v>65</v>
      </c>
      <c r="BF251" s="19">
        <f>VLOOKUP(A251,DEC2020_RESPONSERATE_COUNTY_TRA!$B$3:$BO$376,66, FALSE)</f>
        <v>65</v>
      </c>
      <c r="BG251" s="19">
        <f>VLOOKUP(A251,DEC2020_RESPONSERATE_COUNTY_TRA!$B$3:$BP$376,67, FALSE)</f>
        <v>65</v>
      </c>
      <c r="BH251" s="19">
        <f>VLOOKUP(A251,DEC2020_RESPONSERATE_COUNTY_TRA!$B$3:$BQ$376,68, FALSE)</f>
        <v>65</v>
      </c>
      <c r="BI251" s="19">
        <f>VLOOKUP(A251,DEC2020_RESPONSERATE_COUNTY_TRA!$B$3:$BR$376,69, FALSE)</f>
        <v>65</v>
      </c>
      <c r="BJ251" s="19">
        <f>VLOOKUP(A251,DEC2020_RESPONSERATE_COUNTY_TRA!$B$3:$BS$376,70, FALSE)</f>
        <v>65</v>
      </c>
      <c r="BK251" s="19">
        <f>VLOOKUP(A251,DEC2020_RESPONSERATE_COUNTY_TRA!$B$3:$BT$376,71, FALSE)</f>
        <v>65.099999999999994</v>
      </c>
      <c r="BL251" s="19">
        <f>VLOOKUP(A251,DEC2020_RESPONSERATE_COUNTY_TRA!$B$3:$BU$377,72, FALSE)</f>
        <v>65.099999999999994</v>
      </c>
      <c r="BM251" s="19">
        <f>VLOOKUP(A251,DEC2020_RESPONSERATE_COUNTY_TRA!$B$3:$BV$377,73, FALSE)</f>
        <v>65.099999999999994</v>
      </c>
      <c r="BN251" s="19">
        <f>VLOOKUP(A251,DEC2020_RESPONSERATE_COUNTY_TRA!$B$3:$BW$377,74, FALSE)</f>
        <v>65.099999999999994</v>
      </c>
      <c r="BO251" s="19">
        <f>VLOOKUP(A251,DEC2020_RESPONSERATE_COUNTY_TRA!$B$3:$BX$377,75, FALSE)</f>
        <v>65.099999999999994</v>
      </c>
      <c r="BP251" s="19">
        <f>VLOOKUP(A251,DEC2020_RESPONSERATE_COUNTY_TRA!$B$3:$BY$377,76, FALSE)</f>
        <v>65.2</v>
      </c>
      <c r="BQ251" s="19">
        <f>VLOOKUP(A251,DEC2020_RESPONSERATE_COUNTY_TRA!$B$3:$BZ$377,77, FALSE)</f>
        <v>65.2</v>
      </c>
      <c r="BR251" s="19">
        <f>VLOOKUP(A251,DEC2020_RESPONSERATE_COUNTY_TRA!$B$3:$CA$377,78, FALSE)</f>
        <v>65.2</v>
      </c>
      <c r="BS251" s="19">
        <f>VLOOKUP(A251,DEC2020_RESPONSERATE_COUNTY_TRA!$B$3:$CB$377,79, FALSE)</f>
        <v>65.2</v>
      </c>
      <c r="BT251" s="19">
        <f>VLOOKUP(A251,DEC2020_RESPONSERATE_COUNTY_TRA!$B$3:$CC$377,80, FALSE)</f>
        <v>65.2</v>
      </c>
      <c r="BU251" s="19">
        <f>VLOOKUP(A251,DEC2020_RESPONSERATE_COUNTY_TRA!$B$3:$CD$377,81, FALSE)</f>
        <v>65.400000000000006</v>
      </c>
      <c r="BV251" s="19">
        <f>VLOOKUP(A251,DEC2020_RESPONSERATE_COUNTY_TRA!$B$3:$CE$377,82, FALSE)</f>
        <v>65.5</v>
      </c>
      <c r="BW251" s="19">
        <f>VLOOKUP(A251,DEC2020_RESPONSERATE_COUNTY_TRA!$B$3:$CF$377,83, FALSE)</f>
        <v>65.5</v>
      </c>
      <c r="BX251" s="19">
        <f>VLOOKUP(A251,DEC2020_RESPONSERATE_COUNTY_TRA!$B$3:$CG$377,84, FALSE)</f>
        <v>65.5</v>
      </c>
      <c r="BY251" s="19">
        <f>VLOOKUP(A251,DEC2020_RESPONSERATE_COUNTY_TRA!$B$3:$CH$377,85, FALSE)</f>
        <v>65.5</v>
      </c>
      <c r="BZ251" s="19">
        <f>VLOOKUP(A251,DEC2020_RESPONSERATE_COUNTY_TRA!$B$3:$CI$377,85, FALSE)</f>
        <v>65.5</v>
      </c>
      <c r="CA251" s="19">
        <f>VLOOKUP(A251,DEC2020_RESPONSERATE_COUNTY_TRA!$B$3:$CJ$377,86, FALSE)</f>
        <v>65.7</v>
      </c>
      <c r="CB251" s="19">
        <f>VLOOKUP(A251,DEC2020_RESPONSERATE_COUNTY_TRA!$B$3:$CK$377,87, FALSE)</f>
        <v>65.7</v>
      </c>
      <c r="CC251" s="19">
        <f t="shared" si="9"/>
        <v>0</v>
      </c>
      <c r="CD251" s="41">
        <f t="shared" si="10"/>
        <v>5</v>
      </c>
    </row>
    <row r="252" spans="1:83" x14ac:dyDescent="0.3">
      <c r="A252" s="5" t="s">
        <v>739</v>
      </c>
      <c r="B252" s="5">
        <v>30067000400</v>
      </c>
      <c r="C252" s="130" t="s">
        <v>958</v>
      </c>
      <c r="D252" s="130">
        <v>59047</v>
      </c>
      <c r="E252" s="130"/>
      <c r="F252" s="134">
        <v>2560</v>
      </c>
      <c r="G252" s="135">
        <v>5.319940476190476E-2</v>
      </c>
      <c r="H252" s="218">
        <v>2.9372749668372181E-2</v>
      </c>
      <c r="I252" s="197">
        <v>43.2</v>
      </c>
      <c r="J252" s="11">
        <v>0</v>
      </c>
      <c r="K252" s="11">
        <f t="shared" si="11"/>
        <v>100</v>
      </c>
      <c r="L252">
        <f>VLOOKUP(A252,DEC2020_RESPONSERATE_COUNTY_TRA!$B$3:$I$376, 8, FALSE)</f>
        <v>32.200000000000003</v>
      </c>
      <c r="M252">
        <f>VLOOKUP(A252,DEC2020_RESPONSERATE_COUNTY_TRA!$B$3:$J$376, 9, FALSE)</f>
        <v>34.700000000000003</v>
      </c>
      <c r="N252">
        <f>VLOOKUP(A252,DEC2020_RESPONSERATE_COUNTY_TRA!$B$3:$K$376, 10, FALSE)</f>
        <v>37.200000000000003</v>
      </c>
      <c r="O252">
        <f>VLOOKUP(A252,DEC2020_RESPONSERATE_COUNTY_TRA!$B$3:$L$376, 11, FALSE)</f>
        <v>39.799999999999997</v>
      </c>
      <c r="P252">
        <f>VLOOKUP(A252,DEC2020_RESPONSERATE_COUNTY_TRA!$B$3:$M$376, 12, FALSE)</f>
        <v>43.3</v>
      </c>
      <c r="Q252" s="61">
        <f>VLOOKUP(A252,DEC2020_RESPONSERATE_COUNTY_TRA!$B$3:$N$376, 13, FALSE)</f>
        <v>44</v>
      </c>
      <c r="R252">
        <f>VLOOKUP(A252,DEC2020_RESPONSERATE_COUNTY_TRA!$B$3:$O$376, 14, FALSE)</f>
        <v>44.6</v>
      </c>
      <c r="S252">
        <f>VLOOKUP(A252,DEC2020_RESPONSERATE_COUNTY_TRA!$B$3:$P$376, 15, FALSE)</f>
        <v>45.2</v>
      </c>
      <c r="T252">
        <f>VLOOKUP(A252,DEC2020_RESPONSERATE_COUNTY_TRA!$B$3:$Q$376, 16, FALSE)</f>
        <v>45.7</v>
      </c>
      <c r="U252" s="61">
        <f>VLOOKUP(A252,DEC2020_RESPONSERATE_COUNTY_TRA!$B$3:$R$376, 17, FALSE)</f>
        <v>46.8</v>
      </c>
      <c r="V252" s="61">
        <f>VLOOKUP(A252,DEC2020_RESPONSERATE_COUNTY_TRA!$B$3:$S$376, 18, FALSE)</f>
        <v>47</v>
      </c>
      <c r="W252" s="61">
        <f>VLOOKUP(A252,DEC2020_RESPONSERATE_COUNTY_TRA!$B$3:$T$376, 19, FALSE)</f>
        <v>47.4</v>
      </c>
      <c r="X252" s="61">
        <f>VLOOKUP(A252,DEC2020_RESPONSERATE_COUNTY_TRA!$B$3:$U$376, 20, FALSE)</f>
        <v>47.7</v>
      </c>
      <c r="Y252" s="61">
        <f>VLOOKUP(A252,DEC2020_RESPONSERATE_COUNTY_TRA!$B$3:$V$376, 21, FALSE)</f>
        <v>47.9</v>
      </c>
      <c r="Z252" s="61">
        <f>VLOOKUP(A252,DEC2020_RESPONSERATE_COUNTY_TRA!$B$3:$W$376, 22, FALSE)</f>
        <v>48.8</v>
      </c>
      <c r="AA252" s="61">
        <f>VLOOKUP(A252,DEC2020_RESPONSERATE_COUNTY_TRA!$B$3:$X$376, 23, FALSE)</f>
        <v>48.8</v>
      </c>
      <c r="AB252" s="61">
        <f>VLOOKUP(A252,DEC2020_RESPONSERATE_COUNTY_TRA!$B$3:$Y$376, 24, FALSE)</f>
        <v>49.1</v>
      </c>
      <c r="AC252" s="61">
        <f>VLOOKUP(A252,DEC2020_RESPONSERATE_COUNTY_TRA!$B$3:$Z$376, 25, FALSE)</f>
        <v>55.1</v>
      </c>
      <c r="AD252" s="61">
        <f>VLOOKUP(A252,DEC2020_RESPONSERATE_COUNTY_TRA!$B$3:$AC$376, 26, FALSE)</f>
        <v>55.2</v>
      </c>
      <c r="AE252" s="188">
        <f>VLOOKUP(A252,DEC2020_RESPONSERATE_COUNTY_TRA!$B$3:$AD$376, 27, FALSE)</f>
        <v>55.3</v>
      </c>
      <c r="AF252" s="188">
        <f>VLOOKUP(A252,DEC2020_RESPONSERATE_COUNTY_TRA!$B$3:$AE$376, 28, FALSE)</f>
        <v>56.7</v>
      </c>
      <c r="AG252" s="188">
        <f>VLOOKUP(A252,DEC2020_RESPONSERATE_COUNTY_TRA!$B$3:$AF$376, 29, FALSE)</f>
        <v>59.1</v>
      </c>
      <c r="AH252" s="188">
        <f>VLOOKUP(A252,DEC2020_RESPONSERATE_COUNTY_TRA!$B$3:$AG$376, 30, FALSE)</f>
        <v>59.5</v>
      </c>
      <c r="AI252" s="188">
        <f>VLOOKUP(A252,DEC2020_RESPONSERATE_COUNTY_TRA!$B$3:$AF$376, 31, FALSE)</f>
        <v>59.6</v>
      </c>
      <c r="AJ252" s="188">
        <f>VLOOKUP(A252,DEC2020_RESPONSERATE_COUNTY_TRA!$B$3:$AG$376, 32, FALSE)</f>
        <v>60.3</v>
      </c>
      <c r="AK252" s="188">
        <f>VLOOKUP(A252,DEC2020_RESPONSERATE_COUNTY_TRA!$B$3:$CP$376, 33, FALSE)</f>
        <v>60.9</v>
      </c>
      <c r="AL252" s="188">
        <f>VLOOKUP(A252,DEC2020_RESPONSERATE_COUNTY_TRA!$B$3:$AR$376,43, FALSE)</f>
        <v>63.8</v>
      </c>
      <c r="AM252" s="188">
        <f>VLOOKUP(A252,DEC2020_RESPONSERATE_COUNTY_TRA!$B$3:$AS$376,44, FALSE)</f>
        <v>63.9</v>
      </c>
      <c r="AN252" s="188">
        <f>VLOOKUP(A252,DEC2020_RESPONSERATE_COUNTY_TRA!$B$3:$AW$376,48, FALSE)</f>
        <v>64.2</v>
      </c>
      <c r="AO252" s="188">
        <f>VLOOKUP(A252,DEC2020_RESPONSERATE_COUNTY_TRA!$B$3:$AX$376,49, FALSE)</f>
        <v>64.400000000000006</v>
      </c>
      <c r="AP252" s="188">
        <f>VLOOKUP(A252,DEC2020_RESPONSERATE_COUNTY_TRA!$B$3:$AY$376,49, FALSE)</f>
        <v>64.400000000000006</v>
      </c>
      <c r="AQ252" s="188">
        <f>VLOOKUP(A252,DEC2020_RESPONSERATE_COUNTY_TRA!$B$3:$AZ$376,50, FALSE)</f>
        <v>64.5</v>
      </c>
      <c r="AR252" s="188">
        <f>VLOOKUP(A252,DEC2020_RESPONSERATE_COUNTY_TRA!$B$3:$BA$376,51, FALSE)</f>
        <v>64.5</v>
      </c>
      <c r="AS252" s="188">
        <f>VLOOKUP(A252,DEC2020_RESPONSERATE_COUNTY_TRA!$B$3:$BB$376,53, FALSE)</f>
        <v>64.599999999999994</v>
      </c>
      <c r="AT252" s="188">
        <f>VLOOKUP(A252,DEC2020_RESPONSERATE_COUNTY_TRA!$B$3:$BC$376,54, FALSE)</f>
        <v>64.7</v>
      </c>
      <c r="AU252" s="188">
        <f>VLOOKUP(A252,DEC2020_RESPONSERATE_COUNTY_TRA!$B$3:$BD$376,55, FALSE)</f>
        <v>64.7</v>
      </c>
      <c r="AV252" s="188">
        <f>VLOOKUP(A252,DEC2020_RESPONSERATE_COUNTY_TRA!$B$3:$BE$376,56, FALSE)</f>
        <v>64.7</v>
      </c>
      <c r="AW252" s="188">
        <f>VLOOKUP(A252,DEC2020_RESPONSERATE_COUNTY_TRA!$B$3:$BF$376,57, FALSE)</f>
        <v>64.8</v>
      </c>
      <c r="AX252" s="188">
        <f>VLOOKUP(A252,DEC2020_RESPONSERATE_COUNTY_TRA!$B$3:$BG$376,58, FALSE)</f>
        <v>64.900000000000006</v>
      </c>
      <c r="AY252" s="188">
        <f>VLOOKUP(A252,DEC2020_RESPONSERATE_COUNTY_TRA!$B$3:$BH$376,59, FALSE)</f>
        <v>64.900000000000006</v>
      </c>
      <c r="AZ252" s="188">
        <f>VLOOKUP(A252,DEC2020_RESPONSERATE_COUNTY_TRA!$B$3:$BI$376,60, FALSE)</f>
        <v>65.099999999999994</v>
      </c>
      <c r="BA252" s="188">
        <f>VLOOKUP(A252,DEC2020_RESPONSERATE_COUNTY_TRA!$B$3:$BJ$376,61, FALSE)</f>
        <v>65.099999999999994</v>
      </c>
      <c r="BB252" s="188">
        <f>VLOOKUP(A252,DEC2020_RESPONSERATE_COUNTY_TRA!$B$3:$BK$376,62, FALSE)</f>
        <v>65.2</v>
      </c>
      <c r="BC252" s="188">
        <f>VLOOKUP(A252,DEC2020_RESPONSERATE_COUNTY_TRA!$B$3:$BL$376,63, FALSE)</f>
        <v>65.2</v>
      </c>
      <c r="BD252" s="188">
        <f>VLOOKUP(A252,DEC2020_RESPONSERATE_COUNTY_TRA!$B$3:$BM$376,64, FALSE)</f>
        <v>65.3</v>
      </c>
      <c r="BE252" s="188">
        <f>VLOOKUP(A252,DEC2020_RESPONSERATE_COUNTY_TRA!$B$3:$BN$376,65, FALSE)</f>
        <v>65.3</v>
      </c>
      <c r="BF252" s="188">
        <f>VLOOKUP(A252,DEC2020_RESPONSERATE_COUNTY_TRA!$B$3:$BO$376,66, FALSE)</f>
        <v>65.3</v>
      </c>
      <c r="BG252" s="188">
        <f>VLOOKUP(A252,DEC2020_RESPONSERATE_COUNTY_TRA!$B$3:$BP$376,67, FALSE)</f>
        <v>65.400000000000006</v>
      </c>
      <c r="BH252" s="188">
        <f>VLOOKUP(A252,DEC2020_RESPONSERATE_COUNTY_TRA!$B$3:$BQ$376,68, FALSE)</f>
        <v>65.400000000000006</v>
      </c>
      <c r="BI252" s="188">
        <f>VLOOKUP(A252,DEC2020_RESPONSERATE_COUNTY_TRA!$B$3:$BR$376,69, FALSE)</f>
        <v>65.400000000000006</v>
      </c>
      <c r="BJ252" s="188">
        <f>VLOOKUP(A252,DEC2020_RESPONSERATE_COUNTY_TRA!$B$3:$BS$376,70, FALSE)</f>
        <v>65.5</v>
      </c>
      <c r="BK252" s="188">
        <f>VLOOKUP(A252,DEC2020_RESPONSERATE_COUNTY_TRA!$B$3:$BT$376,71, FALSE)</f>
        <v>65.5</v>
      </c>
      <c r="BL252" s="188">
        <f>VLOOKUP(A252,DEC2020_RESPONSERATE_COUNTY_TRA!$B$3:$BU$377,72, FALSE)</f>
        <v>65.5</v>
      </c>
      <c r="BM252" s="188">
        <f>VLOOKUP(A252,DEC2020_RESPONSERATE_COUNTY_TRA!$B$3:$BV$377,73, FALSE)</f>
        <v>65.599999999999994</v>
      </c>
      <c r="BN252" s="188">
        <f>VLOOKUP(A252,DEC2020_RESPONSERATE_COUNTY_TRA!$B$3:$BW$377,74, FALSE)</f>
        <v>65.599999999999994</v>
      </c>
      <c r="BO252" s="188">
        <f>VLOOKUP(A252,DEC2020_RESPONSERATE_COUNTY_TRA!$B$3:$BX$377,75, FALSE)</f>
        <v>65.7</v>
      </c>
      <c r="BP252" s="188">
        <f>VLOOKUP(A252,DEC2020_RESPONSERATE_COUNTY_TRA!$B$3:$BY$377,76, FALSE)</f>
        <v>65.7</v>
      </c>
      <c r="BQ252" s="188">
        <f>VLOOKUP(A252,DEC2020_RESPONSERATE_COUNTY_TRA!$B$3:$BZ$377,77, FALSE)</f>
        <v>65.7</v>
      </c>
      <c r="BR252" s="188">
        <f>VLOOKUP(A252,DEC2020_RESPONSERATE_COUNTY_TRA!$B$3:$CA$377,78, FALSE)</f>
        <v>65.8</v>
      </c>
      <c r="BS252" s="188">
        <f>VLOOKUP(A252,DEC2020_RESPONSERATE_COUNTY_TRA!$B$3:$CB$377,79, FALSE)</f>
        <v>65.900000000000006</v>
      </c>
      <c r="BT252" s="188">
        <f>VLOOKUP(A252,DEC2020_RESPONSERATE_COUNTY_TRA!$B$3:$CC$377,80, FALSE)</f>
        <v>66</v>
      </c>
      <c r="BU252" s="188">
        <f>VLOOKUP(A252,DEC2020_RESPONSERATE_COUNTY_TRA!$B$3:$CD$377,81, FALSE)</f>
        <v>66</v>
      </c>
      <c r="BV252" s="188">
        <f>VLOOKUP(A252,DEC2020_RESPONSERATE_COUNTY_TRA!$B$3:$CE$377,82, FALSE)</f>
        <v>66.099999999999994</v>
      </c>
      <c r="BW252" s="188">
        <f>VLOOKUP(A252,DEC2020_RESPONSERATE_COUNTY_TRA!$B$3:$CF$377,83, FALSE)</f>
        <v>66.099999999999994</v>
      </c>
      <c r="BX252" s="188">
        <f>VLOOKUP(A252,DEC2020_RESPONSERATE_COUNTY_TRA!$B$3:$CG$377,84, FALSE)</f>
        <v>66.099999999999994</v>
      </c>
      <c r="BY252" s="188">
        <f>VLOOKUP(A252,DEC2020_RESPONSERATE_COUNTY_TRA!$B$3:$CH$377,85, FALSE)</f>
        <v>66.3</v>
      </c>
      <c r="BZ252" s="188">
        <f>VLOOKUP(A252,DEC2020_RESPONSERATE_COUNTY_TRA!$B$3:$CI$377,85, FALSE)</f>
        <v>66.3</v>
      </c>
      <c r="CA252" s="188">
        <f>VLOOKUP(A252,DEC2020_RESPONSERATE_COUNTY_TRA!$B$3:$CJ$377,86, FALSE)</f>
        <v>66.400000000000006</v>
      </c>
      <c r="CB252" s="188">
        <f>VLOOKUP(A252,DEC2020_RESPONSERATE_COUNTY_TRA!$B$3:$CK$377,87, FALSE)</f>
        <v>66.5</v>
      </c>
      <c r="CC252" s="188">
        <f t="shared" si="9"/>
        <v>0</v>
      </c>
      <c r="CD252" s="41">
        <f t="shared" si="10"/>
        <v>5</v>
      </c>
    </row>
    <row r="253" spans="1:83" ht="28.8" x14ac:dyDescent="0.3">
      <c r="A253" s="16" t="s">
        <v>741</v>
      </c>
      <c r="B253" s="16">
        <v>30067000500</v>
      </c>
      <c r="C253" s="17" t="s">
        <v>1588</v>
      </c>
      <c r="D253" s="17" t="s">
        <v>1359</v>
      </c>
      <c r="E253" s="17"/>
      <c r="F253" s="95">
        <v>1375</v>
      </c>
      <c r="G253" s="103">
        <v>0.36398467432950193</v>
      </c>
      <c r="H253" s="205">
        <v>1.0680907877169559E-2</v>
      </c>
      <c r="I253" s="193">
        <v>50.2</v>
      </c>
      <c r="J253" s="18">
        <v>28.2</v>
      </c>
      <c r="K253" s="18">
        <f t="shared" si="11"/>
        <v>71.8</v>
      </c>
      <c r="L253" s="19">
        <f>VLOOKUP(A253,DEC2020_RESPONSERATE_COUNTY_TRA!$B$3:$I$376, 8, FALSE)</f>
        <v>9</v>
      </c>
      <c r="M253" s="19">
        <f>VLOOKUP(A253,DEC2020_RESPONSERATE_COUNTY_TRA!$B$3:$J$376, 9, FALSE)</f>
        <v>10.3</v>
      </c>
      <c r="N253" s="19">
        <f>VLOOKUP(A253,DEC2020_RESPONSERATE_COUNTY_TRA!$B$3:$K$376, 10, FALSE)</f>
        <v>11.5</v>
      </c>
      <c r="O253" s="19">
        <f>VLOOKUP(A253,DEC2020_RESPONSERATE_COUNTY_TRA!$B$3:$L$376, 11, FALSE)</f>
        <v>12.5</v>
      </c>
      <c r="P253" s="19">
        <f>VLOOKUP(A253,DEC2020_RESPONSERATE_COUNTY_TRA!$B$3:$M$376, 12, FALSE)</f>
        <v>14.3</v>
      </c>
      <c r="Q253" s="19">
        <f>VLOOKUP(A253,DEC2020_RESPONSERATE_COUNTY_TRA!$B$3:$N$376, 13, FALSE)</f>
        <v>14.6</v>
      </c>
      <c r="R253" s="19">
        <f>VLOOKUP(A253,DEC2020_RESPONSERATE_COUNTY_TRA!$B$3:$O$376, 14, FALSE)</f>
        <v>14.9</v>
      </c>
      <c r="S253" s="19">
        <f>VLOOKUP(A253,DEC2020_RESPONSERATE_COUNTY_TRA!$B$3:$P$376, 15, FALSE)</f>
        <v>15.4</v>
      </c>
      <c r="T253" s="19">
        <f>VLOOKUP(A253,DEC2020_RESPONSERATE_COUNTY_TRA!$B$3:$Q$376, 16, FALSE)</f>
        <v>15.6</v>
      </c>
      <c r="U253" s="19">
        <f>VLOOKUP(A253,DEC2020_RESPONSERATE_COUNTY_TRA!$B$3:$R$376, 17, FALSE)</f>
        <v>16.600000000000001</v>
      </c>
      <c r="V253" s="19">
        <f>VLOOKUP(A253,DEC2020_RESPONSERATE_COUNTY_TRA!$B$3:$S$376, 18, FALSE)</f>
        <v>17</v>
      </c>
      <c r="W253" s="19">
        <f>VLOOKUP(A253,DEC2020_RESPONSERATE_COUNTY_TRA!$B$3:$T$376, 19, FALSE)</f>
        <v>17.3</v>
      </c>
      <c r="X253" s="19">
        <f>VLOOKUP(A253,DEC2020_RESPONSERATE_COUNTY_TRA!$B$3:$U$376, 20, FALSE)</f>
        <v>17.600000000000001</v>
      </c>
      <c r="Y253" s="19">
        <f>VLOOKUP(A253,DEC2020_RESPONSERATE_COUNTY_TRA!$B$3:$V$376, 21, FALSE)</f>
        <v>18</v>
      </c>
      <c r="Z253" s="19">
        <f>VLOOKUP(A253,DEC2020_RESPONSERATE_COUNTY_TRA!$B$3:$W$376, 22, FALSE)</f>
        <v>18.399999999999999</v>
      </c>
      <c r="AA253" s="19">
        <f>VLOOKUP(A253,DEC2020_RESPONSERATE_COUNTY_TRA!$B$3:$X$376, 23, FALSE)</f>
        <v>18.600000000000001</v>
      </c>
      <c r="AB253" s="19">
        <f>VLOOKUP(A253,DEC2020_RESPONSERATE_COUNTY_TRA!$B$3:$Y$376, 24, FALSE)</f>
        <v>18.7</v>
      </c>
      <c r="AC253" s="19">
        <f>VLOOKUP(A253,DEC2020_RESPONSERATE_COUNTY_TRA!$B$3:$Z$376, 25, FALSE)</f>
        <v>19.7</v>
      </c>
      <c r="AD253" s="19">
        <f>VLOOKUP(A253,DEC2020_RESPONSERATE_COUNTY_TRA!$B$3:$AC$376, 26, FALSE)</f>
        <v>19.899999999999999</v>
      </c>
      <c r="AE253" s="19">
        <f>VLOOKUP(A253,DEC2020_RESPONSERATE_COUNTY_TRA!$B$3:$AD$376, 27, FALSE)</f>
        <v>19.899999999999999</v>
      </c>
      <c r="AF253" s="19">
        <f>VLOOKUP(A253,DEC2020_RESPONSERATE_COUNTY_TRA!$B$3:$AE$376, 28, FALSE)</f>
        <v>20.3</v>
      </c>
      <c r="AG253" s="19">
        <f>VLOOKUP(A253,DEC2020_RESPONSERATE_COUNTY_TRA!$B$3:$AF$376, 29, FALSE)</f>
        <v>20.8</v>
      </c>
      <c r="AH253" s="19">
        <f>VLOOKUP(A253,DEC2020_RESPONSERATE_COUNTY_TRA!$B$3:$AG$376, 30, FALSE)</f>
        <v>21</v>
      </c>
      <c r="AI253" s="19">
        <f>VLOOKUP(A253,DEC2020_RESPONSERATE_COUNTY_TRA!$B$3:$AF$376, 31, FALSE)</f>
        <v>21</v>
      </c>
      <c r="AJ253" s="19">
        <f>VLOOKUP(A253,DEC2020_RESPONSERATE_COUNTY_TRA!$B$3:$AG$376, 32, FALSE)</f>
        <v>21.1</v>
      </c>
      <c r="AK253" s="19">
        <f>VLOOKUP(A253,DEC2020_RESPONSERATE_COUNTY_TRA!$B$3:$CP$376, 33, FALSE)</f>
        <v>21.3</v>
      </c>
      <c r="AL253" s="19">
        <f>VLOOKUP(A253,DEC2020_RESPONSERATE_COUNTY_TRA!$B$3:$AR$376,43, FALSE)</f>
        <v>22.7</v>
      </c>
      <c r="AM253" s="19">
        <f>VLOOKUP(A253,DEC2020_RESPONSERATE_COUNTY_TRA!$B$3:$AS$376,44, FALSE)</f>
        <v>22.7</v>
      </c>
      <c r="AN253" s="19">
        <f>VLOOKUP(A253,DEC2020_RESPONSERATE_COUNTY_TRA!$B$3:$AW$376,48, FALSE)</f>
        <v>23</v>
      </c>
      <c r="AO253" s="19">
        <f>VLOOKUP(A253,DEC2020_RESPONSERATE_COUNTY_TRA!$B$3:$AX$376,49, FALSE)</f>
        <v>23</v>
      </c>
      <c r="AP253" s="19">
        <f>VLOOKUP(A253,DEC2020_RESPONSERATE_COUNTY_TRA!$B$3:$AY$376,49, FALSE)</f>
        <v>23</v>
      </c>
      <c r="AQ253" s="19">
        <f>VLOOKUP(A253,DEC2020_RESPONSERATE_COUNTY_TRA!$B$3:$AZ$376,50, FALSE)</f>
        <v>23</v>
      </c>
      <c r="AR253" s="19">
        <f>VLOOKUP(A253,DEC2020_RESPONSERATE_COUNTY_TRA!$B$3:$BA$376,51, FALSE)</f>
        <v>23</v>
      </c>
      <c r="AS253" s="19">
        <f>VLOOKUP(A253,DEC2020_RESPONSERATE_COUNTY_TRA!$B$3:$BB$376,53, FALSE)</f>
        <v>23</v>
      </c>
      <c r="AT253" s="19">
        <f>VLOOKUP(A253,DEC2020_RESPONSERATE_COUNTY_TRA!$B$3:$BC$376,54, FALSE)</f>
        <v>23</v>
      </c>
      <c r="AU253" s="19">
        <f>VLOOKUP(A253,DEC2020_RESPONSERATE_COUNTY_TRA!$B$3:$BD$376,55, FALSE)</f>
        <v>23</v>
      </c>
      <c r="AV253" s="19">
        <f>VLOOKUP(A253,DEC2020_RESPONSERATE_COUNTY_TRA!$B$3:$BE$376,56, FALSE)</f>
        <v>23.2</v>
      </c>
      <c r="AW253" s="19">
        <f>VLOOKUP(A253,DEC2020_RESPONSERATE_COUNTY_TRA!$B$3:$BF$376,57, FALSE)</f>
        <v>23.4</v>
      </c>
      <c r="AX253" s="19">
        <f>VLOOKUP(A253,DEC2020_RESPONSERATE_COUNTY_TRA!$B$3:$BG$376,58, FALSE)</f>
        <v>24.5</v>
      </c>
      <c r="AY253" s="19">
        <f>VLOOKUP(A253,DEC2020_RESPONSERATE_COUNTY_TRA!$B$3:$BH$376,59, FALSE)</f>
        <v>24.5</v>
      </c>
      <c r="AZ253" s="19">
        <f>VLOOKUP(A253,DEC2020_RESPONSERATE_COUNTY_TRA!$B$3:$BI$376,60, FALSE)</f>
        <v>24.6</v>
      </c>
      <c r="BA253" s="19">
        <f>VLOOKUP(A253,DEC2020_RESPONSERATE_COUNTY_TRA!$B$3:$BJ$376,61, FALSE)</f>
        <v>24.7</v>
      </c>
      <c r="BB253" s="19">
        <f>VLOOKUP(A253,DEC2020_RESPONSERATE_COUNTY_TRA!$B$3:$BK$376,62, FALSE)</f>
        <v>24.7</v>
      </c>
      <c r="BC253" s="19">
        <f>VLOOKUP(A253,DEC2020_RESPONSERATE_COUNTY_TRA!$B$3:$BL$376,63, FALSE)</f>
        <v>24.7</v>
      </c>
      <c r="BD253" s="19">
        <f>VLOOKUP(A253,DEC2020_RESPONSERATE_COUNTY_TRA!$B$3:$BM$376,64, FALSE)</f>
        <v>24.7</v>
      </c>
      <c r="BE253" s="19">
        <f>VLOOKUP(A253,DEC2020_RESPONSERATE_COUNTY_TRA!$B$3:$BN$376,65, FALSE)</f>
        <v>24.8</v>
      </c>
      <c r="BF253" s="19">
        <f>VLOOKUP(A253,DEC2020_RESPONSERATE_COUNTY_TRA!$B$3:$BO$376,66, FALSE)</f>
        <v>24.9</v>
      </c>
      <c r="BG253" s="19">
        <f>VLOOKUP(A253,DEC2020_RESPONSERATE_COUNTY_TRA!$B$3:$BP$376,67, FALSE)</f>
        <v>24.9</v>
      </c>
      <c r="BH253" s="19">
        <f>VLOOKUP(A253,DEC2020_RESPONSERATE_COUNTY_TRA!$B$3:$BQ$376,68, FALSE)</f>
        <v>24.9</v>
      </c>
      <c r="BI253" s="19">
        <f>VLOOKUP(A253,DEC2020_RESPONSERATE_COUNTY_TRA!$B$3:$BR$376,69, FALSE)</f>
        <v>24.9</v>
      </c>
      <c r="BJ253" s="19">
        <f>VLOOKUP(A253,DEC2020_RESPONSERATE_COUNTY_TRA!$B$3:$BS$376,70, FALSE)</f>
        <v>24.9</v>
      </c>
      <c r="BK253" s="19">
        <f>VLOOKUP(A253,DEC2020_RESPONSERATE_COUNTY_TRA!$B$3:$BT$376,71, FALSE)</f>
        <v>25</v>
      </c>
      <c r="BL253" s="19">
        <f>VLOOKUP(A253,DEC2020_RESPONSERATE_COUNTY_TRA!$B$3:$BU$377,72, FALSE)</f>
        <v>25.1</v>
      </c>
      <c r="BM253" s="19">
        <f>VLOOKUP(A253,DEC2020_RESPONSERATE_COUNTY_TRA!$B$3:$BV$377,73, FALSE)</f>
        <v>25.1</v>
      </c>
      <c r="BN253" s="19">
        <f>VLOOKUP(A253,DEC2020_RESPONSERATE_COUNTY_TRA!$B$3:$BW$377,74, FALSE)</f>
        <v>25.2</v>
      </c>
      <c r="BO253" s="19">
        <f>VLOOKUP(A253,DEC2020_RESPONSERATE_COUNTY_TRA!$B$3:$BX$377,75, FALSE)</f>
        <v>25.2</v>
      </c>
      <c r="BP253" s="19">
        <f>VLOOKUP(A253,DEC2020_RESPONSERATE_COUNTY_TRA!$B$3:$BY$377,76, FALSE)</f>
        <v>25.2</v>
      </c>
      <c r="BQ253" s="19">
        <f>VLOOKUP(A253,DEC2020_RESPONSERATE_COUNTY_TRA!$B$3:$BZ$377,77, FALSE)</f>
        <v>25.2</v>
      </c>
      <c r="BR253" s="19">
        <f>VLOOKUP(A253,DEC2020_RESPONSERATE_COUNTY_TRA!$B$3:$CA$377,78, FALSE)</f>
        <v>25.3</v>
      </c>
      <c r="BS253" s="19">
        <f>VLOOKUP(A253,DEC2020_RESPONSERATE_COUNTY_TRA!$B$3:$CB$377,79, FALSE)</f>
        <v>25.3</v>
      </c>
      <c r="BT253" s="19">
        <f>VLOOKUP(A253,DEC2020_RESPONSERATE_COUNTY_TRA!$B$3:$CC$377,80, FALSE)</f>
        <v>25.5</v>
      </c>
      <c r="BU253" s="19">
        <f>VLOOKUP(A253,DEC2020_RESPONSERATE_COUNTY_TRA!$B$3:$CD$377,81, FALSE)</f>
        <v>25.5</v>
      </c>
      <c r="BV253" s="19">
        <f>VLOOKUP(A253,DEC2020_RESPONSERATE_COUNTY_TRA!$B$3:$CE$377,82, FALSE)</f>
        <v>25.8</v>
      </c>
      <c r="BW253" s="19">
        <f>VLOOKUP(A253,DEC2020_RESPONSERATE_COUNTY_TRA!$B$3:$CF$377,83, FALSE)</f>
        <v>25.8</v>
      </c>
      <c r="BX253" s="19">
        <f>VLOOKUP(A253,DEC2020_RESPONSERATE_COUNTY_TRA!$B$3:$CG$377,84, FALSE)</f>
        <v>26</v>
      </c>
      <c r="BY253" s="19">
        <f>VLOOKUP(A253,DEC2020_RESPONSERATE_COUNTY_TRA!$B$3:$CH$377,85, FALSE)</f>
        <v>26</v>
      </c>
      <c r="BZ253" s="19">
        <f>VLOOKUP(A253,DEC2020_RESPONSERATE_COUNTY_TRA!$B$3:$CI$377,85, FALSE)</f>
        <v>26</v>
      </c>
      <c r="CA253" s="19">
        <f>VLOOKUP(A253,DEC2020_RESPONSERATE_COUNTY_TRA!$B$3:$CJ$377,86, FALSE)</f>
        <v>26</v>
      </c>
      <c r="CB253" s="19">
        <f>VLOOKUP(A253,DEC2020_RESPONSERATE_COUNTY_TRA!$B$3:$CK$377,87, FALSE)</f>
        <v>26</v>
      </c>
      <c r="CC253" s="19">
        <f t="shared" si="9"/>
        <v>0</v>
      </c>
      <c r="CD253" s="41">
        <f t="shared" si="10"/>
        <v>2</v>
      </c>
    </row>
    <row r="254" spans="1:83" ht="15" thickBot="1" x14ac:dyDescent="0.35">
      <c r="A254" s="21" t="s">
        <v>743</v>
      </c>
      <c r="B254" s="21">
        <v>30067980600</v>
      </c>
      <c r="C254" s="136" t="s">
        <v>960</v>
      </c>
      <c r="D254" s="136">
        <v>59030</v>
      </c>
      <c r="E254" s="136"/>
      <c r="F254" s="137">
        <v>14</v>
      </c>
      <c r="G254" s="138">
        <v>0.33333333333333331</v>
      </c>
      <c r="H254" s="219">
        <v>0</v>
      </c>
      <c r="I254" s="198" t="s">
        <v>835</v>
      </c>
      <c r="J254" s="49">
        <v>97</v>
      </c>
      <c r="K254" s="23">
        <f t="shared" si="11"/>
        <v>3</v>
      </c>
      <c r="L254" s="24">
        <f>VLOOKUP(A254,DEC2020_RESPONSERATE_COUNTY_TRA!$B$3:$I$376, 8, FALSE)</f>
        <v>3</v>
      </c>
      <c r="M254" s="24">
        <f>VLOOKUP(A254,DEC2020_RESPONSERATE_COUNTY_TRA!$B$3:$J$376, 9, FALSE)</f>
        <v>3</v>
      </c>
      <c r="N254" s="24">
        <f>VLOOKUP(A254,DEC2020_RESPONSERATE_COUNTY_TRA!$B$3:$K$376, 10, FALSE)</f>
        <v>3</v>
      </c>
      <c r="O254" s="24">
        <f>VLOOKUP(A254,DEC2020_RESPONSERATE_COUNTY_TRA!$B$3:$L$376, 11, FALSE)</f>
        <v>3</v>
      </c>
      <c r="P254" s="24">
        <f>VLOOKUP(A254,DEC2020_RESPONSERATE_COUNTY_TRA!$B$3:$M$376, 12, FALSE)</f>
        <v>3</v>
      </c>
      <c r="Q254" s="24">
        <f>VLOOKUP(A254,DEC2020_RESPONSERATE_COUNTY_TRA!$B$3:$N$376, 13, FALSE)</f>
        <v>3</v>
      </c>
      <c r="R254" s="24">
        <f>VLOOKUP(A254,DEC2020_RESPONSERATE_COUNTY_TRA!$B$3:$O$376, 14, FALSE)</f>
        <v>3</v>
      </c>
      <c r="S254" s="24">
        <f>VLOOKUP(A254,DEC2020_RESPONSERATE_COUNTY_TRA!$B$3:$P$376, 15, FALSE)</f>
        <v>3</v>
      </c>
      <c r="T254" s="24">
        <f>VLOOKUP(A254,DEC2020_RESPONSERATE_COUNTY_TRA!$B$3:$Q$376, 16, FALSE)</f>
        <v>3</v>
      </c>
      <c r="U254" s="24">
        <f>VLOOKUP(A254,DEC2020_RESPONSERATE_COUNTY_TRA!$B$3:$R$376, 17, FALSE)</f>
        <v>3</v>
      </c>
      <c r="V254" s="24">
        <f>VLOOKUP(A254,DEC2020_RESPONSERATE_COUNTY_TRA!$B$3:$S$376, 18, FALSE)</f>
        <v>3</v>
      </c>
      <c r="W254" s="24">
        <f>VLOOKUP(A254,DEC2020_RESPONSERATE_COUNTY_TRA!$B$3:$T$376, 19, FALSE)</f>
        <v>3</v>
      </c>
      <c r="X254" s="24">
        <f>VLOOKUP(A254,DEC2020_RESPONSERATE_COUNTY_TRA!$B$3:$U$376, 20, FALSE)</f>
        <v>3</v>
      </c>
      <c r="Y254" s="24">
        <f>VLOOKUP(A254,DEC2020_RESPONSERATE_COUNTY_TRA!$B$3:$V$376, 21, FALSE)</f>
        <v>3</v>
      </c>
      <c r="Z254" s="24">
        <f>VLOOKUP(A254,DEC2020_RESPONSERATE_COUNTY_TRA!$B$3:$W$376, 22, FALSE)</f>
        <v>3</v>
      </c>
      <c r="AA254" s="24">
        <f>VLOOKUP(A254,DEC2020_RESPONSERATE_COUNTY_TRA!$B$3:$X$376, 23, FALSE)</f>
        <v>3</v>
      </c>
      <c r="AB254" s="24">
        <f>VLOOKUP(A254,DEC2020_RESPONSERATE_COUNTY_TRA!$B$3:$Y$376, 24, FALSE)</f>
        <v>3</v>
      </c>
      <c r="AC254" s="24">
        <f>VLOOKUP(A254,DEC2020_RESPONSERATE_COUNTY_TRA!$B$3:$Z$376, 25, FALSE)</f>
        <v>3</v>
      </c>
      <c r="AD254" s="24">
        <f>VLOOKUP(A254,DEC2020_RESPONSERATE_COUNTY_TRA!$B$3:$AC$376, 26, FALSE)</f>
        <v>3</v>
      </c>
      <c r="AE254" s="24">
        <f>VLOOKUP(A254,DEC2020_RESPONSERATE_COUNTY_TRA!$B$3:$AD$376, 27, FALSE)</f>
        <v>3</v>
      </c>
      <c r="AF254" s="24">
        <f>VLOOKUP(A254,DEC2020_RESPONSERATE_COUNTY_TRA!$B$3:$AE$376, 28, FALSE)</f>
        <v>3</v>
      </c>
      <c r="AG254" s="24">
        <f>VLOOKUP(A254,DEC2020_RESPONSERATE_COUNTY_TRA!$B$3:$AF$376, 29, FALSE)</f>
        <v>3</v>
      </c>
      <c r="AH254" s="24">
        <f>VLOOKUP(A254,DEC2020_RESPONSERATE_COUNTY_TRA!$B$3:$AG$376, 30, FALSE)</f>
        <v>3</v>
      </c>
      <c r="AI254" s="24">
        <f>VLOOKUP(A254,DEC2020_RESPONSERATE_COUNTY_TRA!$B$3:$AF$376, 31, FALSE)</f>
        <v>3</v>
      </c>
      <c r="AJ254" s="24">
        <f>VLOOKUP(A254,DEC2020_RESPONSERATE_COUNTY_TRA!$B$3:$AG$376, 32, FALSE)</f>
        <v>3</v>
      </c>
      <c r="AK254" s="24">
        <f>VLOOKUP(A254,DEC2020_RESPONSERATE_COUNTY_TRA!$B$3:$CP$376, 33, FALSE)</f>
        <v>3</v>
      </c>
      <c r="AL254" s="24">
        <f>VLOOKUP(A254,DEC2020_RESPONSERATE_COUNTY_TRA!$B$3:$AR$376,43, FALSE)</f>
        <v>3</v>
      </c>
      <c r="AM254" s="24">
        <f>VLOOKUP(A254,DEC2020_RESPONSERATE_COUNTY_TRA!$B$3:$AS$376,44, FALSE)</f>
        <v>3</v>
      </c>
      <c r="AN254" s="24">
        <f>VLOOKUP(A254,DEC2020_RESPONSERATE_COUNTY_TRA!$B$3:$AW$376,48, FALSE)</f>
        <v>6.1</v>
      </c>
      <c r="AO254" s="24">
        <f>VLOOKUP(A254,DEC2020_RESPONSERATE_COUNTY_TRA!$B$3:$AX$376,49, FALSE)</f>
        <v>6.1</v>
      </c>
      <c r="AP254" s="24">
        <f>VLOOKUP(A254,DEC2020_RESPONSERATE_COUNTY_TRA!$B$3:$AY$376,49, FALSE)</f>
        <v>6.1</v>
      </c>
      <c r="AQ254" s="24">
        <f>VLOOKUP(A254,DEC2020_RESPONSERATE_COUNTY_TRA!$B$3:$AZ$376,50, FALSE)</f>
        <v>6.1</v>
      </c>
      <c r="AR254" s="24">
        <f>VLOOKUP(A254,DEC2020_RESPONSERATE_COUNTY_TRA!$B$3:$BA$376,51, FALSE)</f>
        <v>6.1</v>
      </c>
      <c r="AS254" s="24">
        <f>VLOOKUP(A254,DEC2020_RESPONSERATE_COUNTY_TRA!$B$3:$BB$376,53, FALSE)</f>
        <v>6.1</v>
      </c>
      <c r="AT254" s="24">
        <f>VLOOKUP(A254,DEC2020_RESPONSERATE_COUNTY_TRA!$B$3:$BC$376,54, FALSE)</f>
        <v>6.1</v>
      </c>
      <c r="AU254" s="24">
        <f>VLOOKUP(A254,DEC2020_RESPONSERATE_COUNTY_TRA!$B$3:$BD$376,55, FALSE)</f>
        <v>6.1</v>
      </c>
      <c r="AV254" s="24">
        <f>VLOOKUP(A254,DEC2020_RESPONSERATE_COUNTY_TRA!$B$3:$BE$376,56, FALSE)</f>
        <v>6.1</v>
      </c>
      <c r="AW254" s="24">
        <f>VLOOKUP(A254,DEC2020_RESPONSERATE_COUNTY_TRA!$B$3:$BF$376,57, FALSE)</f>
        <v>6.1</v>
      </c>
      <c r="AX254" s="24">
        <f>VLOOKUP(A254,DEC2020_RESPONSERATE_COUNTY_TRA!$B$3:$BG$376,58, FALSE)</f>
        <v>6.1</v>
      </c>
      <c r="AY254" s="24">
        <f>VLOOKUP(A254,DEC2020_RESPONSERATE_COUNTY_TRA!$B$3:$BH$376,59, FALSE)</f>
        <v>6.1</v>
      </c>
      <c r="AZ254" s="24">
        <f>VLOOKUP(A254,DEC2020_RESPONSERATE_COUNTY_TRA!$B$3:$BI$376,60, FALSE)</f>
        <v>9.1</v>
      </c>
      <c r="BA254" s="24">
        <f>VLOOKUP(A254,DEC2020_RESPONSERATE_COUNTY_TRA!$B$3:$BJ$376,61, FALSE)</f>
        <v>9.1</v>
      </c>
      <c r="BB254" s="24">
        <f>VLOOKUP(A254,DEC2020_RESPONSERATE_COUNTY_TRA!$B$3:$BK$376,62, FALSE)</f>
        <v>9.1</v>
      </c>
      <c r="BC254" s="24">
        <f>VLOOKUP(A254,DEC2020_RESPONSERATE_COUNTY_TRA!$B$3:$BL$376,63, FALSE)</f>
        <v>9.1</v>
      </c>
      <c r="BD254" s="24">
        <f>VLOOKUP(A254,DEC2020_RESPONSERATE_COUNTY_TRA!$B$3:$BM$376,64, FALSE)</f>
        <v>9.1</v>
      </c>
      <c r="BE254" s="24">
        <f>VLOOKUP(A254,DEC2020_RESPONSERATE_COUNTY_TRA!$B$3:$BN$376,65, FALSE)</f>
        <v>9.1</v>
      </c>
      <c r="BF254" s="24">
        <f>VLOOKUP(A254,DEC2020_RESPONSERATE_COUNTY_TRA!$B$3:$BO$376,66, FALSE)</f>
        <v>9.1</v>
      </c>
      <c r="BG254" s="24">
        <f>VLOOKUP(A254,DEC2020_RESPONSERATE_COUNTY_TRA!$B$3:$BP$376,67, FALSE)</f>
        <v>9.1</v>
      </c>
      <c r="BH254" s="24">
        <f>VLOOKUP(A254,DEC2020_RESPONSERATE_COUNTY_TRA!$B$3:$BQ$376,68, FALSE)</f>
        <v>9.1</v>
      </c>
      <c r="BI254" s="24">
        <f>VLOOKUP(A254,DEC2020_RESPONSERATE_COUNTY_TRA!$B$3:$BR$376,69, FALSE)</f>
        <v>9.1</v>
      </c>
      <c r="BJ254" s="24">
        <f>VLOOKUP(A254,DEC2020_RESPONSERATE_COUNTY_TRA!$B$3:$BS$376,70, FALSE)</f>
        <v>9.1</v>
      </c>
      <c r="BK254" s="24">
        <f>VLOOKUP(A254,DEC2020_RESPONSERATE_COUNTY_TRA!$B$3:$BT$376,71, FALSE)</f>
        <v>9.1</v>
      </c>
      <c r="BL254" s="24">
        <f>VLOOKUP(A254,DEC2020_RESPONSERATE_COUNTY_TRA!$B$3:$BU$377,72, FALSE)</f>
        <v>9.1</v>
      </c>
      <c r="BM254" s="24">
        <f>VLOOKUP(A254,DEC2020_RESPONSERATE_COUNTY_TRA!$B$3:$BV$377,73, FALSE)</f>
        <v>9.1</v>
      </c>
      <c r="BN254" s="24">
        <f>VLOOKUP(A254,DEC2020_RESPONSERATE_COUNTY_TRA!$B$3:$BW$377,74, FALSE)</f>
        <v>9.1</v>
      </c>
      <c r="BO254" s="24">
        <f>VLOOKUP(A254,DEC2020_RESPONSERATE_COUNTY_TRA!$B$3:$BX$377,75, FALSE)</f>
        <v>9.1</v>
      </c>
      <c r="BP254" s="24">
        <f>VLOOKUP(A254,DEC2020_RESPONSERATE_COUNTY_TRA!$B$3:$BY$377,76, FALSE)</f>
        <v>9.1</v>
      </c>
      <c r="BQ254" s="24">
        <f>VLOOKUP(A254,DEC2020_RESPONSERATE_COUNTY_TRA!$B$3:$BZ$377,77, FALSE)</f>
        <v>9.1</v>
      </c>
      <c r="BR254" s="24">
        <f>VLOOKUP(A254,DEC2020_RESPONSERATE_COUNTY_TRA!$B$3:$CA$377,78, FALSE)</f>
        <v>9.1</v>
      </c>
      <c r="BS254" s="24">
        <f>VLOOKUP(A254,DEC2020_RESPONSERATE_COUNTY_TRA!$B$3:$CB$377,79, FALSE)</f>
        <v>9.1</v>
      </c>
      <c r="BT254" s="24">
        <f>VLOOKUP(A254,DEC2020_RESPONSERATE_COUNTY_TRA!$B$3:$CC$377,80, FALSE)</f>
        <v>9.1</v>
      </c>
      <c r="BU254" s="24">
        <f>VLOOKUP(A254,DEC2020_RESPONSERATE_COUNTY_TRA!$B$3:$CD$377,81, FALSE)</f>
        <v>9.1</v>
      </c>
      <c r="BV254" s="24">
        <f>VLOOKUP(A254,DEC2020_RESPONSERATE_COUNTY_TRA!$B$3:$CE$377,82, FALSE)</f>
        <v>12.1</v>
      </c>
      <c r="BW254" s="24">
        <f>VLOOKUP(A254,DEC2020_RESPONSERATE_COUNTY_TRA!$B$3:$CF$377,83, FALSE)</f>
        <v>12.1</v>
      </c>
      <c r="BX254" s="24">
        <f>VLOOKUP(A254,DEC2020_RESPONSERATE_COUNTY_TRA!$B$3:$CG$377,84, FALSE)</f>
        <v>12.1</v>
      </c>
      <c r="BY254" s="24">
        <f>VLOOKUP(A254,DEC2020_RESPONSERATE_COUNTY_TRA!$B$3:$CH$377,85, FALSE)</f>
        <v>12.1</v>
      </c>
      <c r="BZ254" s="24">
        <f>VLOOKUP(A254,DEC2020_RESPONSERATE_COUNTY_TRA!$B$3:$CI$377,85, FALSE)</f>
        <v>12.1</v>
      </c>
      <c r="CA254" s="24">
        <f>VLOOKUP(A254,DEC2020_RESPONSERATE_COUNTY_TRA!$B$3:$CJ$377,86, FALSE)</f>
        <v>12.1</v>
      </c>
      <c r="CB254" s="24">
        <f>VLOOKUP(A254,DEC2020_RESPONSERATE_COUNTY_TRA!$B$3:$CK$377,87, FALSE)</f>
        <v>12.1</v>
      </c>
      <c r="CC254" s="24">
        <f t="shared" si="9"/>
        <v>0</v>
      </c>
      <c r="CD254" s="42">
        <f t="shared" si="10"/>
        <v>1</v>
      </c>
    </row>
    <row r="255" spans="1:83" ht="18" x14ac:dyDescent="0.35">
      <c r="A255" s="20" t="s">
        <v>71</v>
      </c>
      <c r="B255" s="5"/>
      <c r="C255" s="181" t="s">
        <v>71</v>
      </c>
      <c r="F255" s="180">
        <v>296</v>
      </c>
      <c r="G255" s="199">
        <v>0.16666666666666666</v>
      </c>
      <c r="I255" s="192">
        <v>52.1</v>
      </c>
      <c r="J255" s="91" t="s">
        <v>835</v>
      </c>
      <c r="K255" s="91" t="s">
        <v>835</v>
      </c>
      <c r="L255">
        <f>VLOOKUP(A255,DEC2020_RESPONSERATE_COUNTY_TRA!$B$3:$I$376, 8, FALSE)</f>
        <v>4.8</v>
      </c>
      <c r="M255">
        <f>VLOOKUP(A255,DEC2020_RESPONSERATE_COUNTY_TRA!$B$3:$J$376, 9, FALSE)</f>
        <v>5.5</v>
      </c>
      <c r="N255">
        <f>VLOOKUP(A255,DEC2020_RESPONSERATE_COUNTY_TRA!$B$3:$K$376, 10, FALSE)</f>
        <v>6</v>
      </c>
      <c r="O255">
        <f>VLOOKUP(A255,DEC2020_RESPONSERATE_COUNTY_TRA!$B$3:$L$376, 11, FALSE)</f>
        <v>7.9</v>
      </c>
      <c r="P255">
        <f>VLOOKUP(A255,DEC2020_RESPONSERATE_COUNTY_TRA!$B$3:$M$376, 12, FALSE)</f>
        <v>9.1</v>
      </c>
      <c r="Q255" s="61">
        <f>VLOOKUP(A255,DEC2020_RESPONSERATE_COUNTY_TRA!$B$3:$N$376, 13, FALSE)</f>
        <v>9.3000000000000007</v>
      </c>
      <c r="R255">
        <f>VLOOKUP(A255,DEC2020_RESPONSERATE_COUNTY_TRA!$B$3:$O$376, 14, FALSE)</f>
        <v>9.6999999999999993</v>
      </c>
      <c r="S255">
        <f>VLOOKUP(A255,DEC2020_RESPONSERATE_COUNTY_TRA!$B$3:$P$376, 15, FALSE)</f>
        <v>9.6999999999999993</v>
      </c>
      <c r="T255">
        <f>VLOOKUP(A255,DEC2020_RESPONSERATE_COUNTY_TRA!$B$3:$Q$376, 16, FALSE)</f>
        <v>10.199999999999999</v>
      </c>
      <c r="U255" s="61">
        <f>VLOOKUP(A255,DEC2020_RESPONSERATE_COUNTY_TRA!$B$3:$R$376, 17, FALSE)</f>
        <v>10.199999999999999</v>
      </c>
      <c r="V255" s="61">
        <f>VLOOKUP(A255,DEC2020_RESPONSERATE_COUNTY_TRA!$B$3:$S$376, 18, FALSE)</f>
        <v>10.5</v>
      </c>
      <c r="W255" s="61">
        <f>VLOOKUP(A255,DEC2020_RESPONSERATE_COUNTY_TRA!$B$3:$T$376, 19, FALSE)</f>
        <v>10.7</v>
      </c>
      <c r="X255" s="61">
        <f>VLOOKUP(A255,DEC2020_RESPONSERATE_COUNTY_TRA!$B$3:$U$376, 20, FALSE)</f>
        <v>10.7</v>
      </c>
      <c r="Y255" s="61">
        <f>VLOOKUP(A255,DEC2020_RESPONSERATE_COUNTY_TRA!$B$3:$V$376, 21, FALSE)</f>
        <v>10.7</v>
      </c>
      <c r="Z255" s="61">
        <f>VLOOKUP(A255,DEC2020_RESPONSERATE_COUNTY_TRA!$B$3:$W$376, 22, FALSE)</f>
        <v>10.9</v>
      </c>
      <c r="AA255" s="61">
        <f>VLOOKUP(A255,DEC2020_RESPONSERATE_COUNTY_TRA!$B$3:$X$376, 23, FALSE)</f>
        <v>10.9</v>
      </c>
      <c r="AB255" s="61">
        <f>VLOOKUP(A255,DEC2020_RESPONSERATE_COUNTY_TRA!$B$3:$Y$376, 24, FALSE)</f>
        <v>10.9</v>
      </c>
      <c r="AC255" s="61">
        <f>VLOOKUP(A255,DEC2020_RESPONSERATE_COUNTY_TRA!$B$3:$Z$376, 25, FALSE)</f>
        <v>10.9</v>
      </c>
      <c r="AD255" s="61">
        <f>VLOOKUP(A255,DEC2020_RESPONSERATE_COUNTY_TRA!$B$3:$AC$376, 26, FALSE)</f>
        <v>10.9</v>
      </c>
      <c r="AE255" s="188">
        <f>VLOOKUP(A255,DEC2020_RESPONSERATE_COUNTY_TRA!$B$3:$AD$376, 27, FALSE)</f>
        <v>10.9</v>
      </c>
      <c r="AF255" s="188">
        <f>VLOOKUP(A255,DEC2020_RESPONSERATE_COUNTY_TRA!$B$3:$AE$376, 28, FALSE)</f>
        <v>10.9</v>
      </c>
      <c r="AG255" s="188">
        <f>VLOOKUP(A255,DEC2020_RESPONSERATE_COUNTY_TRA!$B$3:$AF$376, 29, FALSE)</f>
        <v>11</v>
      </c>
      <c r="AH255" s="188">
        <f>VLOOKUP(A255,DEC2020_RESPONSERATE_COUNTY_TRA!$B$3:$AG$376, 30, FALSE)</f>
        <v>11.2</v>
      </c>
      <c r="AI255" s="188">
        <f>VLOOKUP(A255,DEC2020_RESPONSERATE_COUNTY_TRA!$B$3:$AF$376, 31, FALSE)</f>
        <v>11.2</v>
      </c>
      <c r="AJ255" s="188">
        <f>VLOOKUP(A255,DEC2020_RESPONSERATE_COUNTY_TRA!$B$3:$AG$376, 32, FALSE)</f>
        <v>11.2</v>
      </c>
      <c r="AK255" s="188">
        <f>VLOOKUP(A255,DEC2020_RESPONSERATE_COUNTY_TRA!$B$3:$CP$376, 33, FALSE)</f>
        <v>11.2</v>
      </c>
      <c r="AL255" s="188">
        <f>VLOOKUP(A255,DEC2020_RESPONSERATE_COUNTY_TRA!$B$3:$AR$376,43, FALSE)</f>
        <v>11.6</v>
      </c>
      <c r="AM255" s="188">
        <f>VLOOKUP(A255,DEC2020_RESPONSERATE_COUNTY_TRA!$B$3:$AS$376,44, FALSE)</f>
        <v>11.6</v>
      </c>
      <c r="AN255" s="188">
        <f>VLOOKUP(A255,DEC2020_RESPONSERATE_COUNTY_TRA!$B$3:$AW$376,48, FALSE)</f>
        <v>11.6</v>
      </c>
      <c r="AO255" s="188">
        <f>VLOOKUP(A255,DEC2020_RESPONSERATE_COUNTY_TRA!$B$3:$AX$376,49, FALSE)</f>
        <v>11.6</v>
      </c>
      <c r="AP255" s="188">
        <f>VLOOKUP(A255,DEC2020_RESPONSERATE_COUNTY_TRA!$B$3:$AY$376,49, FALSE)</f>
        <v>11.6</v>
      </c>
      <c r="AQ255" s="188">
        <f>VLOOKUP(A255,DEC2020_RESPONSERATE_COUNTY_TRA!$B$3:$AZ$376,50, FALSE)</f>
        <v>11.6</v>
      </c>
      <c r="AR255" s="188">
        <f>VLOOKUP(A255,DEC2020_RESPONSERATE_COUNTY_TRA!$B$3:$BA$376,51, FALSE)</f>
        <v>11.6</v>
      </c>
      <c r="AS255" s="188">
        <f>VLOOKUP(A255,DEC2020_RESPONSERATE_COUNTY_TRA!$B$3:$BB$376,53, FALSE)</f>
        <v>11.6</v>
      </c>
      <c r="AT255" s="188">
        <f>VLOOKUP(A255,DEC2020_RESPONSERATE_COUNTY_TRA!$B$3:$BC$376,54, FALSE)</f>
        <v>11.6</v>
      </c>
      <c r="AU255" s="188">
        <f>VLOOKUP(A255,DEC2020_RESPONSERATE_COUNTY_TRA!$B$3:$BD$376,55, FALSE)</f>
        <v>11.7</v>
      </c>
      <c r="AV255" s="188">
        <f>VLOOKUP(A255,DEC2020_RESPONSERATE_COUNTY_TRA!$B$3:$BE$376,56, FALSE)</f>
        <v>11.7</v>
      </c>
      <c r="AW255" s="188">
        <f>VLOOKUP(A255,DEC2020_RESPONSERATE_COUNTY_TRA!$B$3:$BF$376,57, FALSE)</f>
        <v>11.7</v>
      </c>
      <c r="AX255" s="188">
        <f>VLOOKUP(A255,DEC2020_RESPONSERATE_COUNTY_TRA!$B$3:$BG$376,58, FALSE)</f>
        <v>27.2</v>
      </c>
      <c r="AY255" s="188">
        <f>VLOOKUP(A255,DEC2020_RESPONSERATE_COUNTY_TRA!$B$3:$BH$376,59, FALSE)</f>
        <v>27.4</v>
      </c>
      <c r="AZ255" s="188">
        <f>VLOOKUP(A255,DEC2020_RESPONSERATE_COUNTY_TRA!$B$3:$BI$376,60, FALSE)</f>
        <v>27.6</v>
      </c>
      <c r="BA255" s="188">
        <f>VLOOKUP(A255,DEC2020_RESPONSERATE_COUNTY_TRA!$B$3:$BJ$376,61, FALSE)</f>
        <v>27.6</v>
      </c>
      <c r="BB255" s="188">
        <f>VLOOKUP(A255,DEC2020_RESPONSERATE_COUNTY_TRA!$B$3:$BK$376,62, FALSE)</f>
        <v>27.6</v>
      </c>
      <c r="BC255" s="188">
        <f>VLOOKUP(A255,DEC2020_RESPONSERATE_COUNTY_TRA!$B$3:$BL$376,63, FALSE)</f>
        <v>27.8</v>
      </c>
      <c r="BD255" s="188">
        <f>VLOOKUP(A255,DEC2020_RESPONSERATE_COUNTY_TRA!$B$3:$BM$376,64, FALSE)</f>
        <v>27.8</v>
      </c>
      <c r="BE255" s="188">
        <f>VLOOKUP(A255,DEC2020_RESPONSERATE_COUNTY_TRA!$B$3:$BN$376,65, FALSE)</f>
        <v>27.9</v>
      </c>
      <c r="BF255" s="188">
        <f>VLOOKUP(A255,DEC2020_RESPONSERATE_COUNTY_TRA!$B$3:$BO$376,66, FALSE)</f>
        <v>28.1</v>
      </c>
      <c r="BG255" s="188">
        <f>VLOOKUP(A255,DEC2020_RESPONSERATE_COUNTY_TRA!$B$3:$BP$376,67, FALSE)</f>
        <v>28.1</v>
      </c>
      <c r="BH255" s="188">
        <f>VLOOKUP(A255,DEC2020_RESPONSERATE_COUNTY_TRA!$B$3:$BQ$376,68, FALSE)</f>
        <v>28.1</v>
      </c>
      <c r="BI255" s="188">
        <f>VLOOKUP(A255,DEC2020_RESPONSERATE_COUNTY_TRA!$B$3:$BR$376,69, FALSE)</f>
        <v>28.1</v>
      </c>
      <c r="BJ255" s="188">
        <f>VLOOKUP(A255,DEC2020_RESPONSERATE_COUNTY_TRA!$B$3:$BS$376,70, FALSE)</f>
        <v>28.1</v>
      </c>
      <c r="BK255" s="188">
        <f>VLOOKUP(A255,DEC2020_RESPONSERATE_COUNTY_TRA!$B$3:$BT$376,71, FALSE)</f>
        <v>28.1</v>
      </c>
      <c r="BL255" s="188">
        <f>VLOOKUP(A255,DEC2020_RESPONSERATE_COUNTY_TRA!$B$3:$BU$377,72, FALSE)</f>
        <v>28.1</v>
      </c>
      <c r="BM255" s="188">
        <f>VLOOKUP(A255,DEC2020_RESPONSERATE_COUNTY_TRA!$B$3:$BV$377,73, FALSE)</f>
        <v>28.1</v>
      </c>
      <c r="BN255" s="188">
        <f>VLOOKUP(A255,DEC2020_RESPONSERATE_COUNTY_TRA!$B$3:$BW$377,74, FALSE)</f>
        <v>28.1</v>
      </c>
      <c r="BO255" s="188">
        <f>VLOOKUP(A255,DEC2020_RESPONSERATE_COUNTY_TRA!$B$3:$BX$377,75, FALSE)</f>
        <v>28.1</v>
      </c>
      <c r="BP255" s="188">
        <f>VLOOKUP(A255,DEC2020_RESPONSERATE_COUNTY_TRA!$B$3:$BY$377,76, FALSE)</f>
        <v>28.1</v>
      </c>
      <c r="BQ255" s="188">
        <f>VLOOKUP(A255,DEC2020_RESPONSERATE_COUNTY_TRA!$B$3:$BZ$377,77, FALSE)</f>
        <v>28.1</v>
      </c>
      <c r="BR255" s="188">
        <f>VLOOKUP(A255,DEC2020_RESPONSERATE_COUNTY_TRA!$B$3:$CA$377,78, FALSE)</f>
        <v>28.1</v>
      </c>
      <c r="BS255" s="188">
        <f>VLOOKUP(A255,DEC2020_RESPONSERATE_COUNTY_TRA!$B$3:$CB$377,79, FALSE)</f>
        <v>28.1</v>
      </c>
      <c r="BT255" s="188">
        <f>VLOOKUP(A255,DEC2020_RESPONSERATE_COUNTY_TRA!$B$3:$CC$377,80, FALSE)</f>
        <v>28.1</v>
      </c>
      <c r="BU255" s="188">
        <f>VLOOKUP(A255,DEC2020_RESPONSERATE_COUNTY_TRA!$B$3:$CD$377,81, FALSE)</f>
        <v>28.3</v>
      </c>
      <c r="BV255" s="188">
        <f>VLOOKUP(A255,DEC2020_RESPONSERATE_COUNTY_TRA!$B$3:$CE$377,82, FALSE)</f>
        <v>28.3</v>
      </c>
      <c r="BW255" s="188">
        <f>VLOOKUP(A255,DEC2020_RESPONSERATE_COUNTY_TRA!$B$3:$CF$377,83, FALSE)</f>
        <v>29</v>
      </c>
      <c r="BX255" s="188">
        <f>VLOOKUP(A255,DEC2020_RESPONSERATE_COUNTY_TRA!$B$3:$CG$377,84, FALSE)</f>
        <v>29</v>
      </c>
      <c r="BY255" s="188">
        <f>VLOOKUP(A255,DEC2020_RESPONSERATE_COUNTY_TRA!$B$3:$CH$377,85, FALSE)</f>
        <v>29</v>
      </c>
      <c r="BZ255" s="188">
        <f>VLOOKUP(A255,DEC2020_RESPONSERATE_COUNTY_TRA!$B$3:$CI$377,85, FALSE)</f>
        <v>29</v>
      </c>
      <c r="CA255" s="188">
        <f>VLOOKUP(A255,DEC2020_RESPONSERATE_COUNTY_TRA!$B$3:$CJ$377,86, FALSE)</f>
        <v>29.3</v>
      </c>
      <c r="CB255" s="188">
        <f>VLOOKUP(A255,DEC2020_RESPONSERATE_COUNTY_TRA!$B$3:$CK$377,87, FALSE)</f>
        <v>29.3</v>
      </c>
      <c r="CC255" s="188">
        <f t="shared" si="9"/>
        <v>0</v>
      </c>
      <c r="CD255" s="41">
        <f t="shared" si="10"/>
        <v>2</v>
      </c>
    </row>
    <row r="256" spans="1:83" ht="15" thickBot="1" x14ac:dyDescent="0.35">
      <c r="A256" s="21" t="s">
        <v>745</v>
      </c>
      <c r="B256" s="21">
        <v>30069000100</v>
      </c>
      <c r="C256" s="22" t="s">
        <v>848</v>
      </c>
      <c r="D256" s="22" t="s">
        <v>1360</v>
      </c>
      <c r="E256" s="22"/>
      <c r="F256" s="96">
        <v>296</v>
      </c>
      <c r="G256" s="104">
        <v>0.25617283950617287</v>
      </c>
      <c r="H256" s="206">
        <v>0</v>
      </c>
      <c r="I256" s="194">
        <v>52.1</v>
      </c>
      <c r="J256" s="49">
        <v>79.3</v>
      </c>
      <c r="K256" s="23">
        <f t="shared" si="11"/>
        <v>20.700000000000003</v>
      </c>
      <c r="L256" s="24">
        <f>VLOOKUP(A256,DEC2020_RESPONSERATE_COUNTY_TRA!$B$3:$I$376, 8, FALSE)</f>
        <v>4.8</v>
      </c>
      <c r="M256" s="24">
        <f>VLOOKUP(A256,DEC2020_RESPONSERATE_COUNTY_TRA!$B$3:$J$376, 9, FALSE)</f>
        <v>5.5</v>
      </c>
      <c r="N256" s="24">
        <f>VLOOKUP(A256,DEC2020_RESPONSERATE_COUNTY_TRA!$B$3:$K$376, 10, FALSE)</f>
        <v>6</v>
      </c>
      <c r="O256" s="24">
        <f>VLOOKUP(A256,DEC2020_RESPONSERATE_COUNTY_TRA!$B$3:$L$376, 11, FALSE)</f>
        <v>7.9</v>
      </c>
      <c r="P256" s="24">
        <f>VLOOKUP(A256,DEC2020_RESPONSERATE_COUNTY_TRA!$B$3:$M$376, 12, FALSE)</f>
        <v>9.1</v>
      </c>
      <c r="Q256" s="24">
        <f>VLOOKUP(A256,DEC2020_RESPONSERATE_COUNTY_TRA!$B$3:$N$376, 13, FALSE)</f>
        <v>9.3000000000000007</v>
      </c>
      <c r="R256" s="24">
        <f>VLOOKUP(A256,DEC2020_RESPONSERATE_COUNTY_TRA!$B$3:$O$376, 14, FALSE)</f>
        <v>9.6999999999999993</v>
      </c>
      <c r="S256" s="24">
        <f>VLOOKUP(A256,DEC2020_RESPONSERATE_COUNTY_TRA!$B$3:$P$376, 15, FALSE)</f>
        <v>9.6999999999999993</v>
      </c>
      <c r="T256" s="24">
        <f>VLOOKUP(A256,DEC2020_RESPONSERATE_COUNTY_TRA!$B$3:$Q$376, 16, FALSE)</f>
        <v>10.199999999999999</v>
      </c>
      <c r="U256" s="24">
        <f>VLOOKUP(A256,DEC2020_RESPONSERATE_COUNTY_TRA!$B$3:$R$376, 17, FALSE)</f>
        <v>10.199999999999999</v>
      </c>
      <c r="V256" s="24">
        <f>VLOOKUP(A256,DEC2020_RESPONSERATE_COUNTY_TRA!$B$3:$S$376, 18, FALSE)</f>
        <v>10.5</v>
      </c>
      <c r="W256" s="24">
        <f>VLOOKUP(A256,DEC2020_RESPONSERATE_COUNTY_TRA!$B$3:$T$376, 19, FALSE)</f>
        <v>10.7</v>
      </c>
      <c r="X256" s="24">
        <f>VLOOKUP(A256,DEC2020_RESPONSERATE_COUNTY_TRA!$B$3:$U$376, 20, FALSE)</f>
        <v>10.7</v>
      </c>
      <c r="Y256" s="24">
        <f>VLOOKUP(A256,DEC2020_RESPONSERATE_COUNTY_TRA!$B$3:$V$376, 21, FALSE)</f>
        <v>10.7</v>
      </c>
      <c r="Z256" s="24">
        <f>VLOOKUP(A256,DEC2020_RESPONSERATE_COUNTY_TRA!$B$3:$W$376, 22, FALSE)</f>
        <v>10.9</v>
      </c>
      <c r="AA256" s="24">
        <f>VLOOKUP(A256,DEC2020_RESPONSERATE_COUNTY_TRA!$B$3:$X$376, 23, FALSE)</f>
        <v>10.9</v>
      </c>
      <c r="AB256" s="24">
        <f>VLOOKUP(A256,DEC2020_RESPONSERATE_COUNTY_TRA!$B$3:$Y$376, 24, FALSE)</f>
        <v>10.9</v>
      </c>
      <c r="AC256" s="24">
        <f>VLOOKUP(A256,DEC2020_RESPONSERATE_COUNTY_TRA!$B$3:$Z$376, 25, FALSE)</f>
        <v>10.9</v>
      </c>
      <c r="AD256" s="24">
        <f>VLOOKUP(A256,DEC2020_RESPONSERATE_COUNTY_TRA!$B$3:$AC$376, 26, FALSE)</f>
        <v>10.9</v>
      </c>
      <c r="AE256" s="24">
        <f>VLOOKUP(A256,DEC2020_RESPONSERATE_COUNTY_TRA!$B$3:$AD$376, 27, FALSE)</f>
        <v>10.9</v>
      </c>
      <c r="AF256" s="24">
        <f>VLOOKUP(A256,DEC2020_RESPONSERATE_COUNTY_TRA!$B$3:$AE$376, 28, FALSE)</f>
        <v>10.9</v>
      </c>
      <c r="AG256" s="24">
        <f>VLOOKUP(A256,DEC2020_RESPONSERATE_COUNTY_TRA!$B$3:$AF$376, 29, FALSE)</f>
        <v>11</v>
      </c>
      <c r="AH256" s="24">
        <f>VLOOKUP(A256,DEC2020_RESPONSERATE_COUNTY_TRA!$B$3:$AG$376, 30, FALSE)</f>
        <v>11.2</v>
      </c>
      <c r="AI256" s="24">
        <f>VLOOKUP(A256,DEC2020_RESPONSERATE_COUNTY_TRA!$B$3:$AF$376, 31, FALSE)</f>
        <v>11.2</v>
      </c>
      <c r="AJ256" s="24">
        <f>VLOOKUP(A256,DEC2020_RESPONSERATE_COUNTY_TRA!$B$3:$AG$376, 32, FALSE)</f>
        <v>11.2</v>
      </c>
      <c r="AK256" s="24">
        <f>VLOOKUP(A256,DEC2020_RESPONSERATE_COUNTY_TRA!$B$3:$CP$376, 33, FALSE)</f>
        <v>11.2</v>
      </c>
      <c r="AL256" s="24">
        <f>VLOOKUP(A256,DEC2020_RESPONSERATE_COUNTY_TRA!$B$3:$AR$376,43, FALSE)</f>
        <v>11.6</v>
      </c>
      <c r="AM256" s="24">
        <f>VLOOKUP(A256,DEC2020_RESPONSERATE_COUNTY_TRA!$B$3:$AS$376,44, FALSE)</f>
        <v>11.6</v>
      </c>
      <c r="AN256" s="24">
        <f>VLOOKUP(A256,DEC2020_RESPONSERATE_COUNTY_TRA!$B$3:$AW$376,48, FALSE)</f>
        <v>11.6</v>
      </c>
      <c r="AO256" s="24">
        <f>VLOOKUP(A256,DEC2020_RESPONSERATE_COUNTY_TRA!$B$3:$AX$376,49, FALSE)</f>
        <v>11.6</v>
      </c>
      <c r="AP256" s="24">
        <f>VLOOKUP(A256,DEC2020_RESPONSERATE_COUNTY_TRA!$B$3:$AY$376,49, FALSE)</f>
        <v>11.6</v>
      </c>
      <c r="AQ256" s="24">
        <f>VLOOKUP(A256,DEC2020_RESPONSERATE_COUNTY_TRA!$B$3:$AZ$376,50, FALSE)</f>
        <v>11.6</v>
      </c>
      <c r="AR256" s="24">
        <f>VLOOKUP(A256,DEC2020_RESPONSERATE_COUNTY_TRA!$B$3:$BA$376,51, FALSE)</f>
        <v>11.6</v>
      </c>
      <c r="AS256" s="24">
        <f>VLOOKUP(A256,DEC2020_RESPONSERATE_COUNTY_TRA!$B$3:$BB$376,53, FALSE)</f>
        <v>11.6</v>
      </c>
      <c r="AT256" s="24">
        <f>VLOOKUP(A256,DEC2020_RESPONSERATE_COUNTY_TRA!$B$3:$BC$376,54, FALSE)</f>
        <v>11.6</v>
      </c>
      <c r="AU256" s="24">
        <f>VLOOKUP(A256,DEC2020_RESPONSERATE_COUNTY_TRA!$B$3:$BD$376,55, FALSE)</f>
        <v>11.7</v>
      </c>
      <c r="AV256" s="24">
        <f>VLOOKUP(A256,DEC2020_RESPONSERATE_COUNTY_TRA!$B$3:$BE$376,56, FALSE)</f>
        <v>11.7</v>
      </c>
      <c r="AW256" s="24">
        <f>VLOOKUP(A256,DEC2020_RESPONSERATE_COUNTY_TRA!$B$3:$BF$376,57, FALSE)</f>
        <v>11.7</v>
      </c>
      <c r="AX256" s="24">
        <f>VLOOKUP(A256,DEC2020_RESPONSERATE_COUNTY_TRA!$B$3:$BG$376,58, FALSE)</f>
        <v>27.2</v>
      </c>
      <c r="AY256" s="24">
        <f>VLOOKUP(A256,DEC2020_RESPONSERATE_COUNTY_TRA!$B$3:$BH$376,59, FALSE)</f>
        <v>27.4</v>
      </c>
      <c r="AZ256" s="24">
        <f>VLOOKUP(A256,DEC2020_RESPONSERATE_COUNTY_TRA!$B$3:$BI$376,60, FALSE)</f>
        <v>27.6</v>
      </c>
      <c r="BA256" s="24">
        <f>VLOOKUP(A256,DEC2020_RESPONSERATE_COUNTY_TRA!$B$3:$BJ$376,61, FALSE)</f>
        <v>27.6</v>
      </c>
      <c r="BB256" s="24">
        <f>VLOOKUP(A256,DEC2020_RESPONSERATE_COUNTY_TRA!$B$3:$BK$376,62, FALSE)</f>
        <v>27.6</v>
      </c>
      <c r="BC256" s="24">
        <f>VLOOKUP(A256,DEC2020_RESPONSERATE_COUNTY_TRA!$B$3:$BL$376,63, FALSE)</f>
        <v>27.8</v>
      </c>
      <c r="BD256" s="24">
        <f>VLOOKUP(A256,DEC2020_RESPONSERATE_COUNTY_TRA!$B$3:$BM$376,64, FALSE)</f>
        <v>27.8</v>
      </c>
      <c r="BE256" s="24">
        <f>VLOOKUP(A256,DEC2020_RESPONSERATE_COUNTY_TRA!$B$3:$BN$376,65, FALSE)</f>
        <v>27.9</v>
      </c>
      <c r="BF256" s="24">
        <f>VLOOKUP(A256,DEC2020_RESPONSERATE_COUNTY_TRA!$B$3:$BO$376,66, FALSE)</f>
        <v>28.1</v>
      </c>
      <c r="BG256" s="24">
        <f>VLOOKUP(A256,DEC2020_RESPONSERATE_COUNTY_TRA!$B$3:$BP$376,67, FALSE)</f>
        <v>28.1</v>
      </c>
      <c r="BH256" s="24">
        <f>VLOOKUP(A256,DEC2020_RESPONSERATE_COUNTY_TRA!$B$3:$BQ$376,68, FALSE)</f>
        <v>28.1</v>
      </c>
      <c r="BI256" s="24">
        <f>VLOOKUP(A256,DEC2020_RESPONSERATE_COUNTY_TRA!$B$3:$BR$376,69, FALSE)</f>
        <v>28.1</v>
      </c>
      <c r="BJ256" s="24">
        <f>VLOOKUP(A256,DEC2020_RESPONSERATE_COUNTY_TRA!$B$3:$BS$376,70, FALSE)</f>
        <v>28.1</v>
      </c>
      <c r="BK256" s="24">
        <f>VLOOKUP(A256,DEC2020_RESPONSERATE_COUNTY_TRA!$B$3:$BT$376,71, FALSE)</f>
        <v>28.1</v>
      </c>
      <c r="BL256" s="24">
        <f>VLOOKUP(A256,DEC2020_RESPONSERATE_COUNTY_TRA!$B$3:$BU$377,72, FALSE)</f>
        <v>28.1</v>
      </c>
      <c r="BM256" s="24">
        <f>VLOOKUP(A256,DEC2020_RESPONSERATE_COUNTY_TRA!$B$3:$BV$377,73, FALSE)</f>
        <v>28.1</v>
      </c>
      <c r="BN256" s="24">
        <f>VLOOKUP(A256,DEC2020_RESPONSERATE_COUNTY_TRA!$B$3:$BW$377,74, FALSE)</f>
        <v>28.1</v>
      </c>
      <c r="BO256" s="24">
        <f>VLOOKUP(A256,DEC2020_RESPONSERATE_COUNTY_TRA!$B$3:$BX$377,75, FALSE)</f>
        <v>28.1</v>
      </c>
      <c r="BP256" s="24">
        <f>VLOOKUP(A256,DEC2020_RESPONSERATE_COUNTY_TRA!$B$3:$BY$377,76, FALSE)</f>
        <v>28.1</v>
      </c>
      <c r="BQ256" s="24">
        <f>VLOOKUP(A256,DEC2020_RESPONSERATE_COUNTY_TRA!$B$3:$BZ$377,77, FALSE)</f>
        <v>28.1</v>
      </c>
      <c r="BR256" s="24">
        <f>VLOOKUP(A256,DEC2020_RESPONSERATE_COUNTY_TRA!$B$3:$CA$377,78, FALSE)</f>
        <v>28.1</v>
      </c>
      <c r="BS256" s="24">
        <f>VLOOKUP(A256,DEC2020_RESPONSERATE_COUNTY_TRA!$B$3:$CB$377,79, FALSE)</f>
        <v>28.1</v>
      </c>
      <c r="BT256" s="24">
        <f>VLOOKUP(A256,DEC2020_RESPONSERATE_COUNTY_TRA!$B$3:$CC$377,80, FALSE)</f>
        <v>28.1</v>
      </c>
      <c r="BU256" s="24">
        <f>VLOOKUP(A256,DEC2020_RESPONSERATE_COUNTY_TRA!$B$3:$CD$377,81, FALSE)</f>
        <v>28.3</v>
      </c>
      <c r="BV256" s="24">
        <f>VLOOKUP(A256,DEC2020_RESPONSERATE_COUNTY_TRA!$B$3:$CE$377,82, FALSE)</f>
        <v>28.3</v>
      </c>
      <c r="BW256" s="24">
        <f>VLOOKUP(A256,DEC2020_RESPONSERATE_COUNTY_TRA!$B$3:$CF$377,83, FALSE)</f>
        <v>29</v>
      </c>
      <c r="BX256" s="24">
        <f>VLOOKUP(A256,DEC2020_RESPONSERATE_COUNTY_TRA!$B$3:$CG$377,84, FALSE)</f>
        <v>29</v>
      </c>
      <c r="BY256" s="24">
        <f>VLOOKUP(A256,DEC2020_RESPONSERATE_COUNTY_TRA!$B$3:$CH$377,85, FALSE)</f>
        <v>29</v>
      </c>
      <c r="BZ256" s="24">
        <f>VLOOKUP(A256,DEC2020_RESPONSERATE_COUNTY_TRA!$B$3:$CI$377,85, FALSE)</f>
        <v>29</v>
      </c>
      <c r="CA256" s="24">
        <f>VLOOKUP(A256,DEC2020_RESPONSERATE_COUNTY_TRA!$B$3:$CJ$377,86, FALSE)</f>
        <v>29.3</v>
      </c>
      <c r="CB256" s="24">
        <f>VLOOKUP(A256,DEC2020_RESPONSERATE_COUNTY_TRA!$B$3:$CK$377,87, FALSE)</f>
        <v>29.3</v>
      </c>
      <c r="CC256" s="24">
        <f t="shared" si="9"/>
        <v>0</v>
      </c>
      <c r="CD256" s="42">
        <f t="shared" si="10"/>
        <v>2</v>
      </c>
    </row>
    <row r="257" spans="1:83" ht="18" x14ac:dyDescent="0.35">
      <c r="A257" s="20" t="s">
        <v>73</v>
      </c>
      <c r="B257" s="5"/>
      <c r="C257" s="181" t="s">
        <v>73</v>
      </c>
      <c r="F257" s="180">
        <v>2349</v>
      </c>
      <c r="G257" s="199">
        <v>0.11905781584582441</v>
      </c>
      <c r="I257" s="192">
        <v>47.2</v>
      </c>
      <c r="J257" s="91" t="s">
        <v>835</v>
      </c>
      <c r="K257" s="91" t="s">
        <v>835</v>
      </c>
      <c r="L257">
        <f>VLOOKUP(A257,DEC2020_RESPONSERATE_COUNTY_TRA!$B$3:$I$376, 8, FALSE)</f>
        <v>3.6</v>
      </c>
      <c r="M257">
        <f>VLOOKUP(A257,DEC2020_RESPONSERATE_COUNTY_TRA!$B$3:$J$376, 9, FALSE)</f>
        <v>4.3</v>
      </c>
      <c r="N257">
        <f>VLOOKUP(A257,DEC2020_RESPONSERATE_COUNTY_TRA!$B$3:$K$376, 10, FALSE)</f>
        <v>5</v>
      </c>
      <c r="O257">
        <f>VLOOKUP(A257,DEC2020_RESPONSERATE_COUNTY_TRA!$B$3:$L$376, 11, FALSE)</f>
        <v>5.8</v>
      </c>
      <c r="P257">
        <f>VLOOKUP(A257,DEC2020_RESPONSERATE_COUNTY_TRA!$B$3:$M$376, 12, FALSE)</f>
        <v>7.3</v>
      </c>
      <c r="Q257" s="61">
        <f>VLOOKUP(A257,DEC2020_RESPONSERATE_COUNTY_TRA!$B$3:$N$376, 13, FALSE)</f>
        <v>7.6</v>
      </c>
      <c r="R257">
        <f>VLOOKUP(A257,DEC2020_RESPONSERATE_COUNTY_TRA!$B$3:$O$376, 14, FALSE)</f>
        <v>8</v>
      </c>
      <c r="S257">
        <f>VLOOKUP(A257,DEC2020_RESPONSERATE_COUNTY_TRA!$B$3:$P$376, 15, FALSE)</f>
        <v>8.1999999999999993</v>
      </c>
      <c r="T257">
        <f>VLOOKUP(A257,DEC2020_RESPONSERATE_COUNTY_TRA!$B$3:$Q$376, 16, FALSE)</f>
        <v>8.3000000000000007</v>
      </c>
      <c r="U257" s="61">
        <f>VLOOKUP(A257,DEC2020_RESPONSERATE_COUNTY_TRA!$B$3:$R$376, 17, FALSE)</f>
        <v>9.3000000000000007</v>
      </c>
      <c r="V257" s="61">
        <f>VLOOKUP(A257,DEC2020_RESPONSERATE_COUNTY_TRA!$B$3:$S$376, 18, FALSE)</f>
        <v>9.3000000000000007</v>
      </c>
      <c r="W257" s="61">
        <f>VLOOKUP(A257,DEC2020_RESPONSERATE_COUNTY_TRA!$B$3:$T$376, 19, FALSE)</f>
        <v>9.6</v>
      </c>
      <c r="X257" s="61">
        <f>VLOOKUP(A257,DEC2020_RESPONSERATE_COUNTY_TRA!$B$3:$U$376, 20, FALSE)</f>
        <v>9.8000000000000007</v>
      </c>
      <c r="Y257" s="61">
        <f>VLOOKUP(A257,DEC2020_RESPONSERATE_COUNTY_TRA!$B$3:$V$376, 21, FALSE)</f>
        <v>10.3</v>
      </c>
      <c r="Z257" s="61">
        <f>VLOOKUP(A257,DEC2020_RESPONSERATE_COUNTY_TRA!$B$3:$W$376, 22, FALSE)</f>
        <v>11.1</v>
      </c>
      <c r="AA257" s="61">
        <f>VLOOKUP(A257,DEC2020_RESPONSERATE_COUNTY_TRA!$B$3:$X$376, 23, FALSE)</f>
        <v>11.3</v>
      </c>
      <c r="AB257" s="61">
        <f>VLOOKUP(A257,DEC2020_RESPONSERATE_COUNTY_TRA!$B$3:$Y$376, 24, FALSE)</f>
        <v>11.4</v>
      </c>
      <c r="AC257" s="61">
        <f>VLOOKUP(A257,DEC2020_RESPONSERATE_COUNTY_TRA!$B$3:$Z$376, 25, FALSE)</f>
        <v>12.1</v>
      </c>
      <c r="AD257" s="61">
        <f>VLOOKUP(A257,DEC2020_RESPONSERATE_COUNTY_TRA!$B$3:$AC$376, 26, FALSE)</f>
        <v>12.2</v>
      </c>
      <c r="AE257" s="188">
        <f>VLOOKUP(A257,DEC2020_RESPONSERATE_COUNTY_TRA!$B$3:$AD$376, 27, FALSE)</f>
        <v>12.4</v>
      </c>
      <c r="AF257" s="188">
        <f>VLOOKUP(A257,DEC2020_RESPONSERATE_COUNTY_TRA!$B$3:$AE$376, 28, FALSE)</f>
        <v>12.5</v>
      </c>
      <c r="AG257" s="188">
        <f>VLOOKUP(A257,DEC2020_RESPONSERATE_COUNTY_TRA!$B$3:$AF$376, 29, FALSE)</f>
        <v>13.1</v>
      </c>
      <c r="AH257" s="188">
        <f>VLOOKUP(A257,DEC2020_RESPONSERATE_COUNTY_TRA!$B$3:$AG$376, 30, FALSE)</f>
        <v>13.2</v>
      </c>
      <c r="AI257" s="188">
        <f>VLOOKUP(A257,DEC2020_RESPONSERATE_COUNTY_TRA!$B$3:$AF$376, 31, FALSE)</f>
        <v>13.3</v>
      </c>
      <c r="AJ257" s="188">
        <f>VLOOKUP(A257,DEC2020_RESPONSERATE_COUNTY_TRA!$B$3:$AG$376, 32, FALSE)</f>
        <v>13.6</v>
      </c>
      <c r="AK257" s="188">
        <f>VLOOKUP(A257,DEC2020_RESPONSERATE_COUNTY_TRA!$B$3:$CP$376, 33, FALSE)</f>
        <v>13.8</v>
      </c>
      <c r="AL257" s="188">
        <f>VLOOKUP(A257,DEC2020_RESPONSERATE_COUNTY_TRA!$B$3:$AR$376,43, FALSE)</f>
        <v>15.3</v>
      </c>
      <c r="AM257" s="188">
        <f>VLOOKUP(A257,DEC2020_RESPONSERATE_COUNTY_TRA!$B$3:$AS$376,44, FALSE)</f>
        <v>15.3</v>
      </c>
      <c r="AN257" s="188">
        <f>VLOOKUP(A257,DEC2020_RESPONSERATE_COUNTY_TRA!$B$3:$AW$376,48, FALSE)</f>
        <v>15.6</v>
      </c>
      <c r="AO257" s="188">
        <f>VLOOKUP(A257,DEC2020_RESPONSERATE_COUNTY_TRA!$B$3:$AX$376,49, FALSE)</f>
        <v>15.7</v>
      </c>
      <c r="AP257" s="188">
        <f>VLOOKUP(A257,DEC2020_RESPONSERATE_COUNTY_TRA!$B$3:$AY$376,49, FALSE)</f>
        <v>15.7</v>
      </c>
      <c r="AQ257" s="188">
        <f>VLOOKUP(A257,DEC2020_RESPONSERATE_COUNTY_TRA!$B$3:$AZ$376,50, FALSE)</f>
        <v>15.7</v>
      </c>
      <c r="AR257" s="188">
        <f>VLOOKUP(A257,DEC2020_RESPONSERATE_COUNTY_TRA!$B$3:$BA$376,51, FALSE)</f>
        <v>15.7</v>
      </c>
      <c r="AS257" s="188">
        <f>VLOOKUP(A257,DEC2020_RESPONSERATE_COUNTY_TRA!$B$3:$BB$376,53, FALSE)</f>
        <v>15.8</v>
      </c>
      <c r="AT257" s="188">
        <f>VLOOKUP(A257,DEC2020_RESPONSERATE_COUNTY_TRA!$B$3:$BC$376,54, FALSE)</f>
        <v>15.9</v>
      </c>
      <c r="AU257" s="188">
        <f>VLOOKUP(A257,DEC2020_RESPONSERATE_COUNTY_TRA!$B$3:$BD$376,55, FALSE)</f>
        <v>15.9</v>
      </c>
      <c r="AV257" s="188">
        <f>VLOOKUP(A257,DEC2020_RESPONSERATE_COUNTY_TRA!$B$3:$BE$376,56, FALSE)</f>
        <v>16</v>
      </c>
      <c r="AW257" s="188">
        <f>VLOOKUP(A257,DEC2020_RESPONSERATE_COUNTY_TRA!$B$3:$BF$376,57, FALSE)</f>
        <v>16.100000000000001</v>
      </c>
      <c r="AX257" s="188">
        <f>VLOOKUP(A257,DEC2020_RESPONSERATE_COUNTY_TRA!$B$3:$BG$376,58, FALSE)</f>
        <v>23</v>
      </c>
      <c r="AY257" s="188">
        <f>VLOOKUP(A257,DEC2020_RESPONSERATE_COUNTY_TRA!$B$3:$BH$376,59, FALSE)</f>
        <v>23</v>
      </c>
      <c r="AZ257" s="188">
        <f>VLOOKUP(A257,DEC2020_RESPONSERATE_COUNTY_TRA!$B$3:$BI$376,60, FALSE)</f>
        <v>23.1</v>
      </c>
      <c r="BA257" s="188">
        <f>VLOOKUP(A257,DEC2020_RESPONSERATE_COUNTY_TRA!$B$3:$BJ$376,61, FALSE)</f>
        <v>23.2</v>
      </c>
      <c r="BB257" s="188">
        <f>VLOOKUP(A257,DEC2020_RESPONSERATE_COUNTY_TRA!$B$3:$BK$376,62, FALSE)</f>
        <v>23.5</v>
      </c>
      <c r="BC257" s="188">
        <f>VLOOKUP(A257,DEC2020_RESPONSERATE_COUNTY_TRA!$B$3:$BL$376,63, FALSE)</f>
        <v>23.8</v>
      </c>
      <c r="BD257" s="188">
        <f>VLOOKUP(A257,DEC2020_RESPONSERATE_COUNTY_TRA!$B$3:$BM$376,64, FALSE)</f>
        <v>23.9</v>
      </c>
      <c r="BE257" s="188">
        <f>VLOOKUP(A257,DEC2020_RESPONSERATE_COUNTY_TRA!$B$3:$BN$376,65, FALSE)</f>
        <v>24</v>
      </c>
      <c r="BF257" s="188">
        <f>VLOOKUP(A257,DEC2020_RESPONSERATE_COUNTY_TRA!$B$3:$BO$376,66, FALSE)</f>
        <v>24.1</v>
      </c>
      <c r="BG257" s="188">
        <f>VLOOKUP(A257,DEC2020_RESPONSERATE_COUNTY_TRA!$B$3:$BP$376,67, FALSE)</f>
        <v>24.2</v>
      </c>
      <c r="BH257" s="188">
        <f>VLOOKUP(A257,DEC2020_RESPONSERATE_COUNTY_TRA!$B$3:$BQ$376,68, FALSE)</f>
        <v>24.3</v>
      </c>
      <c r="BI257" s="188">
        <f>VLOOKUP(A257,DEC2020_RESPONSERATE_COUNTY_TRA!$B$3:$BR$376,69, FALSE)</f>
        <v>24.3</v>
      </c>
      <c r="BJ257" s="188">
        <f>VLOOKUP(A257,DEC2020_RESPONSERATE_COUNTY_TRA!$B$3:$BS$376,70, FALSE)</f>
        <v>24.4</v>
      </c>
      <c r="BK257" s="188">
        <f>VLOOKUP(A257,DEC2020_RESPONSERATE_COUNTY_TRA!$B$3:$BT$376,71, FALSE)</f>
        <v>24.4</v>
      </c>
      <c r="BL257" s="188">
        <f>VLOOKUP(A257,DEC2020_RESPONSERATE_COUNTY_TRA!$B$3:$BU$377,72, FALSE)</f>
        <v>24.7</v>
      </c>
      <c r="BM257" s="188">
        <f>VLOOKUP(A257,DEC2020_RESPONSERATE_COUNTY_TRA!$B$3:$BV$377,73, FALSE)</f>
        <v>24.7</v>
      </c>
      <c r="BN257" s="188">
        <f>VLOOKUP(A257,DEC2020_RESPONSERATE_COUNTY_TRA!$B$3:$BW$377,74, FALSE)</f>
        <v>24.8</v>
      </c>
      <c r="BO257" s="188">
        <f>VLOOKUP(A257,DEC2020_RESPONSERATE_COUNTY_TRA!$B$3:$BX$377,75, FALSE)</f>
        <v>24.9</v>
      </c>
      <c r="BP257" s="188">
        <f>VLOOKUP(A257,DEC2020_RESPONSERATE_COUNTY_TRA!$B$3:$BY$377,76, FALSE)</f>
        <v>25.1</v>
      </c>
      <c r="BQ257" s="188">
        <f>VLOOKUP(A257,DEC2020_RESPONSERATE_COUNTY_TRA!$B$3:$BZ$377,77, FALSE)</f>
        <v>25.6</v>
      </c>
      <c r="BR257" s="188">
        <f>VLOOKUP(A257,DEC2020_RESPONSERATE_COUNTY_TRA!$B$3:$CA$377,78, FALSE)</f>
        <v>25.9</v>
      </c>
      <c r="BS257" s="188">
        <f>VLOOKUP(A257,DEC2020_RESPONSERATE_COUNTY_TRA!$B$3:$CB$377,79, FALSE)</f>
        <v>26.3</v>
      </c>
      <c r="BT257" s="188">
        <f>VLOOKUP(A257,DEC2020_RESPONSERATE_COUNTY_TRA!$B$3:$CC$377,80, FALSE)</f>
        <v>26.4</v>
      </c>
      <c r="BU257" s="188">
        <f>VLOOKUP(A257,DEC2020_RESPONSERATE_COUNTY_TRA!$B$3:$CD$377,81, FALSE)</f>
        <v>26.7</v>
      </c>
      <c r="BV257" s="188">
        <f>VLOOKUP(A257,DEC2020_RESPONSERATE_COUNTY_TRA!$B$3:$CE$377,82, FALSE)</f>
        <v>26.9</v>
      </c>
      <c r="BW257" s="188">
        <f>VLOOKUP(A257,DEC2020_RESPONSERATE_COUNTY_TRA!$B$3:$CF$377,83, FALSE)</f>
        <v>27.2</v>
      </c>
      <c r="BX257" s="188">
        <f>VLOOKUP(A257,DEC2020_RESPONSERATE_COUNTY_TRA!$B$3:$CG$377,84, FALSE)</f>
        <v>27.4</v>
      </c>
      <c r="BY257" s="188">
        <f>VLOOKUP(A257,DEC2020_RESPONSERATE_COUNTY_TRA!$B$3:$CH$377,85, FALSE)</f>
        <v>27.5</v>
      </c>
      <c r="BZ257" s="188">
        <f>VLOOKUP(A257,DEC2020_RESPONSERATE_COUNTY_TRA!$B$3:$CI$377,85, FALSE)</f>
        <v>27.5</v>
      </c>
      <c r="CA257" s="188">
        <f>VLOOKUP(A257,DEC2020_RESPONSERATE_COUNTY_TRA!$B$3:$CJ$377,86, FALSE)</f>
        <v>27.6</v>
      </c>
      <c r="CB257" s="188">
        <f>VLOOKUP(A257,DEC2020_RESPONSERATE_COUNTY_TRA!$B$3:$CK$377,87, FALSE)</f>
        <v>28</v>
      </c>
      <c r="CC257" s="188">
        <f t="shared" si="9"/>
        <v>0.5</v>
      </c>
      <c r="CD257" s="41">
        <f t="shared" si="10"/>
        <v>2</v>
      </c>
    </row>
    <row r="258" spans="1:83" ht="29.4" thickBot="1" x14ac:dyDescent="0.35">
      <c r="A258" s="21" t="s">
        <v>747</v>
      </c>
      <c r="B258" s="21">
        <v>30071060200</v>
      </c>
      <c r="C258" s="22" t="s">
        <v>849</v>
      </c>
      <c r="D258" s="22" t="s">
        <v>1361</v>
      </c>
      <c r="E258" s="22"/>
      <c r="F258" s="96">
        <v>2349</v>
      </c>
      <c r="G258" s="104">
        <v>0.19443254817987152</v>
      </c>
      <c r="H258" s="206">
        <v>0.13191076624636275</v>
      </c>
      <c r="I258" s="194">
        <v>47.2</v>
      </c>
      <c r="J258" s="23">
        <v>44.4</v>
      </c>
      <c r="K258" s="23">
        <f t="shared" si="11"/>
        <v>55.6</v>
      </c>
      <c r="L258" s="24">
        <f>VLOOKUP(A258,DEC2020_RESPONSERATE_COUNTY_TRA!$B$3:$I$376, 8, FALSE)</f>
        <v>3.6</v>
      </c>
      <c r="M258" s="24">
        <f>VLOOKUP(A258,DEC2020_RESPONSERATE_COUNTY_TRA!$B$3:$J$376, 9, FALSE)</f>
        <v>4.3</v>
      </c>
      <c r="N258" s="24">
        <f>VLOOKUP(A258,DEC2020_RESPONSERATE_COUNTY_TRA!$B$3:$K$376, 10, FALSE)</f>
        <v>5</v>
      </c>
      <c r="O258" s="24">
        <f>VLOOKUP(A258,DEC2020_RESPONSERATE_COUNTY_TRA!$B$3:$L$376, 11, FALSE)</f>
        <v>5.8</v>
      </c>
      <c r="P258" s="24">
        <f>VLOOKUP(A258,DEC2020_RESPONSERATE_COUNTY_TRA!$B$3:$M$376, 12, FALSE)</f>
        <v>7.3</v>
      </c>
      <c r="Q258" s="24">
        <f>VLOOKUP(A258,DEC2020_RESPONSERATE_COUNTY_TRA!$B$3:$N$376, 13, FALSE)</f>
        <v>7.6</v>
      </c>
      <c r="R258" s="24">
        <f>VLOOKUP(A258,DEC2020_RESPONSERATE_COUNTY_TRA!$B$3:$O$376, 14, FALSE)</f>
        <v>8</v>
      </c>
      <c r="S258" s="24">
        <f>VLOOKUP(A258,DEC2020_RESPONSERATE_COUNTY_TRA!$B$3:$P$376, 15, FALSE)</f>
        <v>8.1999999999999993</v>
      </c>
      <c r="T258" s="24">
        <f>VLOOKUP(A258,DEC2020_RESPONSERATE_COUNTY_TRA!$B$3:$Q$376, 16, FALSE)</f>
        <v>8.3000000000000007</v>
      </c>
      <c r="U258" s="24">
        <f>VLOOKUP(A258,DEC2020_RESPONSERATE_COUNTY_TRA!$B$3:$R$376, 17, FALSE)</f>
        <v>9.3000000000000007</v>
      </c>
      <c r="V258" s="24">
        <f>VLOOKUP(A258,DEC2020_RESPONSERATE_COUNTY_TRA!$B$3:$S$376, 18, FALSE)</f>
        <v>9.3000000000000007</v>
      </c>
      <c r="W258" s="24">
        <f>VLOOKUP(A258,DEC2020_RESPONSERATE_COUNTY_TRA!$B$3:$T$376, 19, FALSE)</f>
        <v>9.6</v>
      </c>
      <c r="X258" s="24">
        <f>VLOOKUP(A258,DEC2020_RESPONSERATE_COUNTY_TRA!$B$3:$U$376, 20, FALSE)</f>
        <v>9.8000000000000007</v>
      </c>
      <c r="Y258" s="24">
        <f>VLOOKUP(A258,DEC2020_RESPONSERATE_COUNTY_TRA!$B$3:$V$376, 21, FALSE)</f>
        <v>10.3</v>
      </c>
      <c r="Z258" s="24">
        <f>VLOOKUP(A258,DEC2020_RESPONSERATE_COUNTY_TRA!$B$3:$W$376, 22, FALSE)</f>
        <v>11.1</v>
      </c>
      <c r="AA258" s="24">
        <f>VLOOKUP(A258,DEC2020_RESPONSERATE_COUNTY_TRA!$B$3:$X$376, 23, FALSE)</f>
        <v>11.3</v>
      </c>
      <c r="AB258" s="24">
        <f>VLOOKUP(A258,DEC2020_RESPONSERATE_COUNTY_TRA!$B$3:$Y$376, 24, FALSE)</f>
        <v>11.4</v>
      </c>
      <c r="AC258" s="24">
        <f>VLOOKUP(A258,DEC2020_RESPONSERATE_COUNTY_TRA!$B$3:$Z$376, 25, FALSE)</f>
        <v>12.1</v>
      </c>
      <c r="AD258" s="24">
        <f>VLOOKUP(A258,DEC2020_RESPONSERATE_COUNTY_TRA!$B$3:$AC$376, 26, FALSE)</f>
        <v>12.2</v>
      </c>
      <c r="AE258" s="24">
        <f>VLOOKUP(A258,DEC2020_RESPONSERATE_COUNTY_TRA!$B$3:$AD$376, 27, FALSE)</f>
        <v>12.4</v>
      </c>
      <c r="AF258" s="24">
        <f>VLOOKUP(A258,DEC2020_RESPONSERATE_COUNTY_TRA!$B$3:$AE$376, 28, FALSE)</f>
        <v>12.5</v>
      </c>
      <c r="AG258" s="24">
        <f>VLOOKUP(A258,DEC2020_RESPONSERATE_COUNTY_TRA!$B$3:$AF$376, 29, FALSE)</f>
        <v>13.1</v>
      </c>
      <c r="AH258" s="24">
        <f>VLOOKUP(A258,DEC2020_RESPONSERATE_COUNTY_TRA!$B$3:$AG$376, 30, FALSE)</f>
        <v>13.2</v>
      </c>
      <c r="AI258" s="24">
        <f>VLOOKUP(A258,DEC2020_RESPONSERATE_COUNTY_TRA!$B$3:$AF$376, 31, FALSE)</f>
        <v>13.3</v>
      </c>
      <c r="AJ258" s="24">
        <f>VLOOKUP(A258,DEC2020_RESPONSERATE_COUNTY_TRA!$B$3:$AG$376, 32, FALSE)</f>
        <v>13.6</v>
      </c>
      <c r="AK258" s="24">
        <f>VLOOKUP(A258,DEC2020_RESPONSERATE_COUNTY_TRA!$B$3:$CP$376, 33, FALSE)</f>
        <v>13.8</v>
      </c>
      <c r="AL258" s="24">
        <f>VLOOKUP(A258,DEC2020_RESPONSERATE_COUNTY_TRA!$B$3:$AR$376,43, FALSE)</f>
        <v>15.3</v>
      </c>
      <c r="AM258" s="24">
        <f>VLOOKUP(A258,DEC2020_RESPONSERATE_COUNTY_TRA!$B$3:$AS$376,44, FALSE)</f>
        <v>15.3</v>
      </c>
      <c r="AN258" s="24">
        <f>VLOOKUP(A258,DEC2020_RESPONSERATE_COUNTY_TRA!$B$3:$AW$376,48, FALSE)</f>
        <v>15.6</v>
      </c>
      <c r="AO258" s="24">
        <f>VLOOKUP(A258,DEC2020_RESPONSERATE_COUNTY_TRA!$B$3:$AX$376,49, FALSE)</f>
        <v>15.7</v>
      </c>
      <c r="AP258" s="24">
        <f>VLOOKUP(A258,DEC2020_RESPONSERATE_COUNTY_TRA!$B$3:$AY$376,49, FALSE)</f>
        <v>15.7</v>
      </c>
      <c r="AQ258" s="24">
        <f>VLOOKUP(A258,DEC2020_RESPONSERATE_COUNTY_TRA!$B$3:$AZ$376,50, FALSE)</f>
        <v>15.7</v>
      </c>
      <c r="AR258" s="24">
        <f>VLOOKUP(A258,DEC2020_RESPONSERATE_COUNTY_TRA!$B$3:$BA$376,51, FALSE)</f>
        <v>15.7</v>
      </c>
      <c r="AS258" s="24">
        <f>VLOOKUP(A258,DEC2020_RESPONSERATE_COUNTY_TRA!$B$3:$BB$376,53, FALSE)</f>
        <v>15.8</v>
      </c>
      <c r="AT258" s="24">
        <f>VLOOKUP(A258,DEC2020_RESPONSERATE_COUNTY_TRA!$B$3:$BC$376,54, FALSE)</f>
        <v>15.9</v>
      </c>
      <c r="AU258" s="24">
        <f>VLOOKUP(A258,DEC2020_RESPONSERATE_COUNTY_TRA!$B$3:$BD$376,55, FALSE)</f>
        <v>15.9</v>
      </c>
      <c r="AV258" s="24">
        <f>VLOOKUP(A258,DEC2020_RESPONSERATE_COUNTY_TRA!$B$3:$BE$376,56, FALSE)</f>
        <v>16</v>
      </c>
      <c r="AW258" s="24">
        <f>VLOOKUP(A258,DEC2020_RESPONSERATE_COUNTY_TRA!$B$3:$BF$376,57, FALSE)</f>
        <v>16.100000000000001</v>
      </c>
      <c r="AX258" s="24">
        <f>VLOOKUP(A258,DEC2020_RESPONSERATE_COUNTY_TRA!$B$3:$BG$376,58, FALSE)</f>
        <v>23</v>
      </c>
      <c r="AY258" s="24">
        <f>VLOOKUP(A258,DEC2020_RESPONSERATE_COUNTY_TRA!$B$3:$BH$376,59, FALSE)</f>
        <v>23</v>
      </c>
      <c r="AZ258" s="24">
        <f>VLOOKUP(A258,DEC2020_RESPONSERATE_COUNTY_TRA!$B$3:$BI$376,60, FALSE)</f>
        <v>23.1</v>
      </c>
      <c r="BA258" s="24">
        <f>VLOOKUP(A258,DEC2020_RESPONSERATE_COUNTY_TRA!$B$3:$BJ$376,61, FALSE)</f>
        <v>23.2</v>
      </c>
      <c r="BB258" s="24">
        <f>VLOOKUP(A258,DEC2020_RESPONSERATE_COUNTY_TRA!$B$3:$BK$376,62, FALSE)</f>
        <v>23.5</v>
      </c>
      <c r="BC258" s="24">
        <f>VLOOKUP(A258,DEC2020_RESPONSERATE_COUNTY_TRA!$B$3:$BL$376,63, FALSE)</f>
        <v>23.8</v>
      </c>
      <c r="BD258" s="24">
        <f>VLOOKUP(A258,DEC2020_RESPONSERATE_COUNTY_TRA!$B$3:$BM$376,64, FALSE)</f>
        <v>23.9</v>
      </c>
      <c r="BE258" s="24">
        <f>VLOOKUP(A258,DEC2020_RESPONSERATE_COUNTY_TRA!$B$3:$BN$376,65, FALSE)</f>
        <v>24</v>
      </c>
      <c r="BF258" s="24">
        <f>VLOOKUP(A258,DEC2020_RESPONSERATE_COUNTY_TRA!$B$3:$BO$376,66, FALSE)</f>
        <v>24.1</v>
      </c>
      <c r="BG258" s="24">
        <f>VLOOKUP(A258,DEC2020_RESPONSERATE_COUNTY_TRA!$B$3:$BP$376,67, FALSE)</f>
        <v>24.2</v>
      </c>
      <c r="BH258" s="24">
        <f>VLOOKUP(A258,DEC2020_RESPONSERATE_COUNTY_TRA!$B$3:$BQ$376,68, FALSE)</f>
        <v>24.3</v>
      </c>
      <c r="BI258" s="24">
        <f>VLOOKUP(A258,DEC2020_RESPONSERATE_COUNTY_TRA!$B$3:$BR$376,69, FALSE)</f>
        <v>24.3</v>
      </c>
      <c r="BJ258" s="24">
        <f>VLOOKUP(A258,DEC2020_RESPONSERATE_COUNTY_TRA!$B$3:$BS$376,70, FALSE)</f>
        <v>24.4</v>
      </c>
      <c r="BK258" s="24">
        <f>VLOOKUP(A258,DEC2020_RESPONSERATE_COUNTY_TRA!$B$3:$BT$376,71, FALSE)</f>
        <v>24.4</v>
      </c>
      <c r="BL258" s="24">
        <f>VLOOKUP(A258,DEC2020_RESPONSERATE_COUNTY_TRA!$B$3:$BU$377,72, FALSE)</f>
        <v>24.7</v>
      </c>
      <c r="BM258" s="24">
        <f>VLOOKUP(A258,DEC2020_RESPONSERATE_COUNTY_TRA!$B$3:$BV$377,73, FALSE)</f>
        <v>24.7</v>
      </c>
      <c r="BN258" s="24">
        <f>VLOOKUP(A258,DEC2020_RESPONSERATE_COUNTY_TRA!$B$3:$BW$377,74, FALSE)</f>
        <v>24.8</v>
      </c>
      <c r="BO258" s="24">
        <f>VLOOKUP(A258,DEC2020_RESPONSERATE_COUNTY_TRA!$B$3:$BX$377,75, FALSE)</f>
        <v>24.9</v>
      </c>
      <c r="BP258" s="24">
        <f>VLOOKUP(A258,DEC2020_RESPONSERATE_COUNTY_TRA!$B$3:$BY$377,76, FALSE)</f>
        <v>25.1</v>
      </c>
      <c r="BQ258" s="24">
        <f>VLOOKUP(A258,DEC2020_RESPONSERATE_COUNTY_TRA!$B$3:$BZ$377,77, FALSE)</f>
        <v>25.6</v>
      </c>
      <c r="BR258" s="24">
        <f>VLOOKUP(A258,DEC2020_RESPONSERATE_COUNTY_TRA!$B$3:$CA$377,78, FALSE)</f>
        <v>25.9</v>
      </c>
      <c r="BS258" s="24">
        <f>VLOOKUP(A258,DEC2020_RESPONSERATE_COUNTY_TRA!$B$3:$CB$377,79, FALSE)</f>
        <v>26.3</v>
      </c>
      <c r="BT258" s="24">
        <f>VLOOKUP(A258,DEC2020_RESPONSERATE_COUNTY_TRA!$B$3:$CC$377,80, FALSE)</f>
        <v>26.4</v>
      </c>
      <c r="BU258" s="24">
        <f>VLOOKUP(A258,DEC2020_RESPONSERATE_COUNTY_TRA!$B$3:$CD$377,81, FALSE)</f>
        <v>26.7</v>
      </c>
      <c r="BV258" s="24">
        <f>VLOOKUP(A258,DEC2020_RESPONSERATE_COUNTY_TRA!$B$3:$CE$377,82, FALSE)</f>
        <v>26.9</v>
      </c>
      <c r="BW258" s="24">
        <f>VLOOKUP(A258,DEC2020_RESPONSERATE_COUNTY_TRA!$B$3:$CF$377,83, FALSE)</f>
        <v>27.2</v>
      </c>
      <c r="BX258" s="24">
        <f>VLOOKUP(A258,DEC2020_RESPONSERATE_COUNTY_TRA!$B$3:$CG$377,84, FALSE)</f>
        <v>27.4</v>
      </c>
      <c r="BY258" s="24">
        <f>VLOOKUP(A258,DEC2020_RESPONSERATE_COUNTY_TRA!$B$3:$CH$377,85, FALSE)</f>
        <v>27.5</v>
      </c>
      <c r="BZ258" s="24">
        <f>VLOOKUP(A258,DEC2020_RESPONSERATE_COUNTY_TRA!$B$3:$CI$377,85, FALSE)</f>
        <v>27.5</v>
      </c>
      <c r="CA258" s="24">
        <f>VLOOKUP(A258,DEC2020_RESPONSERATE_COUNTY_TRA!$B$3:$CJ$377,86, FALSE)</f>
        <v>27.6</v>
      </c>
      <c r="CB258" s="24">
        <f>VLOOKUP(A258,DEC2020_RESPONSERATE_COUNTY_TRA!$B$3:$CK$377,87, FALSE)</f>
        <v>28</v>
      </c>
      <c r="CC258" s="24">
        <f t="shared" si="9"/>
        <v>0.5</v>
      </c>
      <c r="CD258" s="42">
        <f t="shared" si="10"/>
        <v>2</v>
      </c>
    </row>
    <row r="259" spans="1:83" ht="18" x14ac:dyDescent="0.35">
      <c r="A259" s="20" t="s">
        <v>75</v>
      </c>
      <c r="B259" s="5"/>
      <c r="C259" s="181" t="s">
        <v>75</v>
      </c>
      <c r="F259" s="180">
        <v>2677</v>
      </c>
      <c r="G259" s="199">
        <v>3.4223392252726588E-2</v>
      </c>
      <c r="I259" s="192">
        <v>40.5</v>
      </c>
      <c r="J259" s="91" t="s">
        <v>835</v>
      </c>
      <c r="K259" s="91" t="s">
        <v>835</v>
      </c>
      <c r="L259">
        <f>VLOOKUP(A259,DEC2020_RESPONSERATE_COUNTY_TRA!$B$3:$I$376, 8, FALSE)</f>
        <v>24.2</v>
      </c>
      <c r="M259">
        <f>VLOOKUP(A259,DEC2020_RESPONSERATE_COUNTY_TRA!$B$3:$J$376, 9, FALSE)</f>
        <v>25.1</v>
      </c>
      <c r="N259">
        <f>VLOOKUP(A259,DEC2020_RESPONSERATE_COUNTY_TRA!$B$3:$K$376, 10, FALSE)</f>
        <v>26.2</v>
      </c>
      <c r="O259">
        <f>VLOOKUP(A259,DEC2020_RESPONSERATE_COUNTY_TRA!$B$3:$L$376, 11, FALSE)</f>
        <v>27.4</v>
      </c>
      <c r="P259">
        <f>VLOOKUP(A259,DEC2020_RESPONSERATE_COUNTY_TRA!$B$3:$M$376, 12, FALSE)</f>
        <v>29.3</v>
      </c>
      <c r="Q259" s="61">
        <f>VLOOKUP(A259,DEC2020_RESPONSERATE_COUNTY_TRA!$B$3:$N$376, 13, FALSE)</f>
        <v>29.7</v>
      </c>
      <c r="R259">
        <f>VLOOKUP(A259,DEC2020_RESPONSERATE_COUNTY_TRA!$B$3:$O$376, 14, FALSE)</f>
        <v>30.2</v>
      </c>
      <c r="S259">
        <f>VLOOKUP(A259,DEC2020_RESPONSERATE_COUNTY_TRA!$B$3:$P$376, 15, FALSE)</f>
        <v>30.5</v>
      </c>
      <c r="T259">
        <f>VLOOKUP(A259,DEC2020_RESPONSERATE_COUNTY_TRA!$B$3:$Q$376, 16, FALSE)</f>
        <v>31.3</v>
      </c>
      <c r="U259" s="61">
        <f>VLOOKUP(A259,DEC2020_RESPONSERATE_COUNTY_TRA!$B$3:$R$376, 17, FALSE)</f>
        <v>32.9</v>
      </c>
      <c r="V259" s="61">
        <f>VLOOKUP(A259,DEC2020_RESPONSERATE_COUNTY_TRA!$B$3:$S$376, 18, FALSE)</f>
        <v>33.9</v>
      </c>
      <c r="W259" s="61">
        <f>VLOOKUP(A259,DEC2020_RESPONSERATE_COUNTY_TRA!$B$3:$T$376, 19, FALSE)</f>
        <v>35.4</v>
      </c>
      <c r="X259" s="61">
        <f>VLOOKUP(A259,DEC2020_RESPONSERATE_COUNTY_TRA!$B$3:$U$376, 20, FALSE)</f>
        <v>36.4</v>
      </c>
      <c r="Y259" s="61">
        <f>VLOOKUP(A259,DEC2020_RESPONSERATE_COUNTY_TRA!$B$3:$V$376, 21, FALSE)</f>
        <v>37.6</v>
      </c>
      <c r="Z259" s="61">
        <f>VLOOKUP(A259,DEC2020_RESPONSERATE_COUNTY_TRA!$B$3:$W$376, 22, FALSE)</f>
        <v>39.4</v>
      </c>
      <c r="AA259" s="61">
        <f>VLOOKUP(A259,DEC2020_RESPONSERATE_COUNTY_TRA!$B$3:$X$376, 23, FALSE)</f>
        <v>39.700000000000003</v>
      </c>
      <c r="AB259" s="61">
        <f>VLOOKUP(A259,DEC2020_RESPONSERATE_COUNTY_TRA!$B$3:$Y$376, 24, FALSE)</f>
        <v>39.799999999999997</v>
      </c>
      <c r="AC259" s="61">
        <f>VLOOKUP(A259,DEC2020_RESPONSERATE_COUNTY_TRA!$B$3:$Z$376, 25, FALSE)</f>
        <v>40.700000000000003</v>
      </c>
      <c r="AD259" s="61">
        <f>VLOOKUP(A259,DEC2020_RESPONSERATE_COUNTY_TRA!$B$3:$AC$376, 26, FALSE)</f>
        <v>40.799999999999997</v>
      </c>
      <c r="AE259" s="188">
        <f>VLOOKUP(A259,DEC2020_RESPONSERATE_COUNTY_TRA!$B$3:$AD$376, 27, FALSE)</f>
        <v>40.9</v>
      </c>
      <c r="AF259" s="188">
        <f>VLOOKUP(A259,DEC2020_RESPONSERATE_COUNTY_TRA!$B$3:$AE$376, 28, FALSE)</f>
        <v>41.4</v>
      </c>
      <c r="AG259" s="188">
        <f>VLOOKUP(A259,DEC2020_RESPONSERATE_COUNTY_TRA!$B$3:$AF$376, 29, FALSE)</f>
        <v>42.2</v>
      </c>
      <c r="AH259" s="188">
        <f>VLOOKUP(A259,DEC2020_RESPONSERATE_COUNTY_TRA!$B$3:$AG$376, 30, FALSE)</f>
        <v>42.4</v>
      </c>
      <c r="AI259" s="188">
        <f>VLOOKUP(A259,DEC2020_RESPONSERATE_COUNTY_TRA!$B$3:$AF$376, 31, FALSE)</f>
        <v>42.4</v>
      </c>
      <c r="AJ259" s="188">
        <f>VLOOKUP(A259,DEC2020_RESPONSERATE_COUNTY_TRA!$B$3:$AG$376, 32, FALSE)</f>
        <v>42.6</v>
      </c>
      <c r="AK259" s="188">
        <f>VLOOKUP(A259,DEC2020_RESPONSERATE_COUNTY_TRA!$B$3:$CP$376, 33, FALSE)</f>
        <v>42.7</v>
      </c>
      <c r="AL259" s="188">
        <f>VLOOKUP(A259,DEC2020_RESPONSERATE_COUNTY_TRA!$B$3:$AR$376,43, FALSE)</f>
        <v>43.6</v>
      </c>
      <c r="AM259" s="188">
        <f>VLOOKUP(A259,DEC2020_RESPONSERATE_COUNTY_TRA!$B$3:$AS$376,44, FALSE)</f>
        <v>43.6</v>
      </c>
      <c r="AN259" s="188">
        <f>VLOOKUP(A259,DEC2020_RESPONSERATE_COUNTY_TRA!$B$3:$AW$376,48, FALSE)</f>
        <v>43.8</v>
      </c>
      <c r="AO259" s="188">
        <f>VLOOKUP(A259,DEC2020_RESPONSERATE_COUNTY_TRA!$B$3:$AX$376,49, FALSE)</f>
        <v>43.8</v>
      </c>
      <c r="AP259" s="188">
        <f>VLOOKUP(A259,DEC2020_RESPONSERATE_COUNTY_TRA!$B$3:$AY$376,49, FALSE)</f>
        <v>43.8</v>
      </c>
      <c r="AQ259" s="188">
        <f>VLOOKUP(A259,DEC2020_RESPONSERATE_COUNTY_TRA!$B$3:$AZ$376,50, FALSE)</f>
        <v>43.8</v>
      </c>
      <c r="AR259" s="188">
        <f>VLOOKUP(A259,DEC2020_RESPONSERATE_COUNTY_TRA!$B$3:$BA$376,51, FALSE)</f>
        <v>43.8</v>
      </c>
      <c r="AS259" s="188">
        <f>VLOOKUP(A259,DEC2020_RESPONSERATE_COUNTY_TRA!$B$3:$BB$376,53, FALSE)</f>
        <v>43.9</v>
      </c>
      <c r="AT259" s="188">
        <f>VLOOKUP(A259,DEC2020_RESPONSERATE_COUNTY_TRA!$B$3:$BC$376,54, FALSE)</f>
        <v>44</v>
      </c>
      <c r="AU259" s="188">
        <f>VLOOKUP(A259,DEC2020_RESPONSERATE_COUNTY_TRA!$B$3:$BD$376,55, FALSE)</f>
        <v>44.1</v>
      </c>
      <c r="AV259" s="188">
        <f>VLOOKUP(A259,DEC2020_RESPONSERATE_COUNTY_TRA!$B$3:$BE$376,56, FALSE)</f>
        <v>44.1</v>
      </c>
      <c r="AW259" s="188">
        <f>VLOOKUP(A259,DEC2020_RESPONSERATE_COUNTY_TRA!$B$3:$BF$376,57, FALSE)</f>
        <v>44.2</v>
      </c>
      <c r="AX259" s="188">
        <f>VLOOKUP(A259,DEC2020_RESPONSERATE_COUNTY_TRA!$B$3:$BG$376,58, FALSE)</f>
        <v>51.1</v>
      </c>
      <c r="AY259" s="188">
        <f>VLOOKUP(A259,DEC2020_RESPONSERATE_COUNTY_TRA!$B$3:$BH$376,59, FALSE)</f>
        <v>51.1</v>
      </c>
      <c r="AZ259" s="188">
        <f>VLOOKUP(A259,DEC2020_RESPONSERATE_COUNTY_TRA!$B$3:$BI$376,60, FALSE)</f>
        <v>51.5</v>
      </c>
      <c r="BA259" s="188">
        <f>VLOOKUP(A259,DEC2020_RESPONSERATE_COUNTY_TRA!$B$3:$BJ$376,61, FALSE)</f>
        <v>51.5</v>
      </c>
      <c r="BB259" s="188">
        <f>VLOOKUP(A259,DEC2020_RESPONSERATE_COUNTY_TRA!$B$3:$BK$376,62, FALSE)</f>
        <v>51.6</v>
      </c>
      <c r="BC259" s="188">
        <f>VLOOKUP(A259,DEC2020_RESPONSERATE_COUNTY_TRA!$B$3:$BL$376,63, FALSE)</f>
        <v>51.7</v>
      </c>
      <c r="BD259" s="188">
        <f>VLOOKUP(A259,DEC2020_RESPONSERATE_COUNTY_TRA!$B$3:$BM$376,64, FALSE)</f>
        <v>51.8</v>
      </c>
      <c r="BE259" s="188">
        <f>VLOOKUP(A259,DEC2020_RESPONSERATE_COUNTY_TRA!$B$3:$BN$376,65, FALSE)</f>
        <v>51.8</v>
      </c>
      <c r="BF259" s="188">
        <f>VLOOKUP(A259,DEC2020_RESPONSERATE_COUNTY_TRA!$B$3:$BO$376,66, FALSE)</f>
        <v>51.8</v>
      </c>
      <c r="BG259" s="188">
        <f>VLOOKUP(A259,DEC2020_RESPONSERATE_COUNTY_TRA!$B$3:$BP$376,67, FALSE)</f>
        <v>51.9</v>
      </c>
      <c r="BH259" s="188">
        <f>VLOOKUP(A259,DEC2020_RESPONSERATE_COUNTY_TRA!$B$3:$BQ$376,68, FALSE)</f>
        <v>51.9</v>
      </c>
      <c r="BI259" s="188">
        <f>VLOOKUP(A259,DEC2020_RESPONSERATE_COUNTY_TRA!$B$3:$BR$376,69, FALSE)</f>
        <v>51.9</v>
      </c>
      <c r="BJ259" s="188">
        <f>VLOOKUP(A259,DEC2020_RESPONSERATE_COUNTY_TRA!$B$3:$BS$376,70, FALSE)</f>
        <v>51.9</v>
      </c>
      <c r="BK259" s="188">
        <f>VLOOKUP(A259,DEC2020_RESPONSERATE_COUNTY_TRA!$B$3:$BT$376,71, FALSE)</f>
        <v>52</v>
      </c>
      <c r="BL259" s="188">
        <f>VLOOKUP(A259,DEC2020_RESPONSERATE_COUNTY_TRA!$B$3:$BU$377,72, FALSE)</f>
        <v>52</v>
      </c>
      <c r="BM259" s="188">
        <f>VLOOKUP(A259,DEC2020_RESPONSERATE_COUNTY_TRA!$B$3:$BV$377,73, FALSE)</f>
        <v>52</v>
      </c>
      <c r="BN259" s="188">
        <f>VLOOKUP(A259,DEC2020_RESPONSERATE_COUNTY_TRA!$B$3:$BW$377,74, FALSE)</f>
        <v>52.1</v>
      </c>
      <c r="BO259" s="188">
        <f>VLOOKUP(A259,DEC2020_RESPONSERATE_COUNTY_TRA!$B$3:$BX$377,75, FALSE)</f>
        <v>52.1</v>
      </c>
      <c r="BP259" s="188">
        <f>VLOOKUP(A259,DEC2020_RESPONSERATE_COUNTY_TRA!$B$3:$BY$377,76, FALSE)</f>
        <v>52.1</v>
      </c>
      <c r="BQ259" s="188">
        <f>VLOOKUP(A259,DEC2020_RESPONSERATE_COUNTY_TRA!$B$3:$BZ$377,77, FALSE)</f>
        <v>52.1</v>
      </c>
      <c r="BR259" s="188">
        <f>VLOOKUP(A259,DEC2020_RESPONSERATE_COUNTY_TRA!$B$3:$CA$377,78, FALSE)</f>
        <v>52.1</v>
      </c>
      <c r="BS259" s="188">
        <f>VLOOKUP(A259,DEC2020_RESPONSERATE_COUNTY_TRA!$B$3:$CB$377,79, FALSE)</f>
        <v>52.2</v>
      </c>
      <c r="BT259" s="188">
        <f>VLOOKUP(A259,DEC2020_RESPONSERATE_COUNTY_TRA!$B$3:$CC$377,80, FALSE)</f>
        <v>52.2</v>
      </c>
      <c r="BU259" s="188">
        <f>VLOOKUP(A259,DEC2020_RESPONSERATE_COUNTY_TRA!$B$3:$CD$377,81, FALSE)</f>
        <v>52.3</v>
      </c>
      <c r="BV259" s="188">
        <f>VLOOKUP(A259,DEC2020_RESPONSERATE_COUNTY_TRA!$B$3:$CE$377,82, FALSE)</f>
        <v>52.3</v>
      </c>
      <c r="BW259" s="188">
        <f>VLOOKUP(A259,DEC2020_RESPONSERATE_COUNTY_TRA!$B$3:$CF$377,83, FALSE)</f>
        <v>52.4</v>
      </c>
      <c r="BX259" s="188">
        <f>VLOOKUP(A259,DEC2020_RESPONSERATE_COUNTY_TRA!$B$3:$CG$377,84, FALSE)</f>
        <v>52.4</v>
      </c>
      <c r="BY259" s="188">
        <f>VLOOKUP(A259,DEC2020_RESPONSERATE_COUNTY_TRA!$B$3:$CH$377,85, FALSE)</f>
        <v>52.4</v>
      </c>
      <c r="BZ259" s="188">
        <f>VLOOKUP(A259,DEC2020_RESPONSERATE_COUNTY_TRA!$B$3:$CI$377,85, FALSE)</f>
        <v>52.4</v>
      </c>
      <c r="CA259" s="188">
        <f>VLOOKUP(A259,DEC2020_RESPONSERATE_COUNTY_TRA!$B$3:$CJ$377,86, FALSE)</f>
        <v>52.5</v>
      </c>
      <c r="CB259" s="188">
        <f>VLOOKUP(A259,DEC2020_RESPONSERATE_COUNTY_TRA!$B$3:$CK$377,87, FALSE)</f>
        <v>52.5</v>
      </c>
      <c r="CC259" s="188">
        <f t="shared" ref="CC259:CC322" si="12">+BQ259-BP259</f>
        <v>0</v>
      </c>
      <c r="CD259" s="41">
        <f t="shared" ref="CD259:CD322" si="13">+IF(CB259&lt;$CF$14,1,IF(CB259&lt;VALUE(RIGHT($CG$3,2)),2,IF(CB259&lt;VALUE(RIGHT($CG$4,2)),3,IF(CB259&lt;VALUE(RIGHT($CG$5,2)),4,IF(CB259&lt;VALUE(RIGHT($CG$6,2)),5,6)))))</f>
        <v>4</v>
      </c>
    </row>
    <row r="260" spans="1:83" ht="28.8" x14ac:dyDescent="0.3">
      <c r="A260" s="16" t="s">
        <v>749</v>
      </c>
      <c r="B260" s="16">
        <v>30073977000</v>
      </c>
      <c r="C260" s="17" t="s">
        <v>866</v>
      </c>
      <c r="D260" s="17" t="s">
        <v>1362</v>
      </c>
      <c r="E260" s="17"/>
      <c r="F260" s="95">
        <v>1832</v>
      </c>
      <c r="G260" s="103">
        <v>9.3579978237214367E-2</v>
      </c>
      <c r="H260" s="205">
        <v>2.2908897176345231E-2</v>
      </c>
      <c r="I260" s="193">
        <v>41.9</v>
      </c>
      <c r="J260" s="18">
        <v>7.9</v>
      </c>
      <c r="K260" s="18">
        <f t="shared" ref="K260:K323" si="14">100-J260</f>
        <v>92.1</v>
      </c>
      <c r="L260" s="19">
        <f>VLOOKUP(A260,DEC2020_RESPONSERATE_COUNTY_TRA!$B$3:$I$376, 8, FALSE)</f>
        <v>30.8</v>
      </c>
      <c r="M260" s="19">
        <f>VLOOKUP(A260,DEC2020_RESPONSERATE_COUNTY_TRA!$B$3:$J$376, 9, FALSE)</f>
        <v>31.9</v>
      </c>
      <c r="N260" s="19">
        <f>VLOOKUP(A260,DEC2020_RESPONSERATE_COUNTY_TRA!$B$3:$K$376, 10, FALSE)</f>
        <v>33.1</v>
      </c>
      <c r="O260" s="19">
        <f>VLOOKUP(A260,DEC2020_RESPONSERATE_COUNTY_TRA!$B$3:$L$376, 11, FALSE)</f>
        <v>34.1</v>
      </c>
      <c r="P260" s="19">
        <f>VLOOKUP(A260,DEC2020_RESPONSERATE_COUNTY_TRA!$B$3:$M$376, 12, FALSE)</f>
        <v>36</v>
      </c>
      <c r="Q260" s="19">
        <f>VLOOKUP(A260,DEC2020_RESPONSERATE_COUNTY_TRA!$B$3:$N$376, 13, FALSE)</f>
        <v>36.299999999999997</v>
      </c>
      <c r="R260" s="19">
        <f>VLOOKUP(A260,DEC2020_RESPONSERATE_COUNTY_TRA!$B$3:$O$376, 14, FALSE)</f>
        <v>36.700000000000003</v>
      </c>
      <c r="S260" s="19">
        <f>VLOOKUP(A260,DEC2020_RESPONSERATE_COUNTY_TRA!$B$3:$P$376, 15, FALSE)</f>
        <v>37</v>
      </c>
      <c r="T260" s="19">
        <f>VLOOKUP(A260,DEC2020_RESPONSERATE_COUNTY_TRA!$B$3:$Q$376, 16, FALSE)</f>
        <v>37.9</v>
      </c>
      <c r="U260" s="19">
        <f>VLOOKUP(A260,DEC2020_RESPONSERATE_COUNTY_TRA!$B$3:$R$376, 17, FALSE)</f>
        <v>40</v>
      </c>
      <c r="V260" s="19">
        <f>VLOOKUP(A260,DEC2020_RESPONSERATE_COUNTY_TRA!$B$3:$S$376, 18, FALSE)</f>
        <v>41.5</v>
      </c>
      <c r="W260" s="19">
        <f>VLOOKUP(A260,DEC2020_RESPONSERATE_COUNTY_TRA!$B$3:$T$376, 19, FALSE)</f>
        <v>43.6</v>
      </c>
      <c r="X260" s="19">
        <f>VLOOKUP(A260,DEC2020_RESPONSERATE_COUNTY_TRA!$B$3:$U$376, 20, FALSE)</f>
        <v>44.9</v>
      </c>
      <c r="Y260" s="19">
        <f>VLOOKUP(A260,DEC2020_RESPONSERATE_COUNTY_TRA!$B$3:$V$376, 21, FALSE)</f>
        <v>46.5</v>
      </c>
      <c r="Z260" s="19">
        <f>VLOOKUP(A260,DEC2020_RESPONSERATE_COUNTY_TRA!$B$3:$W$376, 22, FALSE)</f>
        <v>48.9</v>
      </c>
      <c r="AA260" s="19">
        <f>VLOOKUP(A260,DEC2020_RESPONSERATE_COUNTY_TRA!$B$3:$X$376, 23, FALSE)</f>
        <v>49.3</v>
      </c>
      <c r="AB260" s="19">
        <f>VLOOKUP(A260,DEC2020_RESPONSERATE_COUNTY_TRA!$B$3:$Y$376, 24, FALSE)</f>
        <v>49.4</v>
      </c>
      <c r="AC260" s="19">
        <f>VLOOKUP(A260,DEC2020_RESPONSERATE_COUNTY_TRA!$B$3:$Z$376, 25, FALSE)</f>
        <v>50.6</v>
      </c>
      <c r="AD260" s="19">
        <f>VLOOKUP(A260,DEC2020_RESPONSERATE_COUNTY_TRA!$B$3:$AC$376, 26, FALSE)</f>
        <v>50.7</v>
      </c>
      <c r="AE260" s="19">
        <f>VLOOKUP(A260,DEC2020_RESPONSERATE_COUNTY_TRA!$B$3:$AD$376, 27, FALSE)</f>
        <v>50.7</v>
      </c>
      <c r="AF260" s="19">
        <f>VLOOKUP(A260,DEC2020_RESPONSERATE_COUNTY_TRA!$B$3:$AE$376, 28, FALSE)</f>
        <v>51.5</v>
      </c>
      <c r="AG260" s="19">
        <f>VLOOKUP(A260,DEC2020_RESPONSERATE_COUNTY_TRA!$B$3:$AF$376, 29, FALSE)</f>
        <v>52.4</v>
      </c>
      <c r="AH260" s="19">
        <f>VLOOKUP(A260,DEC2020_RESPONSERATE_COUNTY_TRA!$B$3:$AG$376, 30, FALSE)</f>
        <v>52.6</v>
      </c>
      <c r="AI260" s="19">
        <f>VLOOKUP(A260,DEC2020_RESPONSERATE_COUNTY_TRA!$B$3:$AF$376, 31, FALSE)</f>
        <v>52.6</v>
      </c>
      <c r="AJ260" s="19">
        <f>VLOOKUP(A260,DEC2020_RESPONSERATE_COUNTY_TRA!$B$3:$AG$376, 32, FALSE)</f>
        <v>52.7</v>
      </c>
      <c r="AK260" s="19">
        <f>VLOOKUP(A260,DEC2020_RESPONSERATE_COUNTY_TRA!$B$3:$CP$376, 33, FALSE)</f>
        <v>52.9</v>
      </c>
      <c r="AL260" s="19">
        <f>VLOOKUP(A260,DEC2020_RESPONSERATE_COUNTY_TRA!$B$3:$AR$376,43, FALSE)</f>
        <v>54</v>
      </c>
      <c r="AM260" s="19">
        <f>VLOOKUP(A260,DEC2020_RESPONSERATE_COUNTY_TRA!$B$3:$AS$376,44, FALSE)</f>
        <v>54</v>
      </c>
      <c r="AN260" s="19">
        <f>VLOOKUP(A260,DEC2020_RESPONSERATE_COUNTY_TRA!$B$3:$AW$376,48, FALSE)</f>
        <v>54.2</v>
      </c>
      <c r="AO260" s="19">
        <f>VLOOKUP(A260,DEC2020_RESPONSERATE_COUNTY_TRA!$B$3:$AX$376,49, FALSE)</f>
        <v>54.2</v>
      </c>
      <c r="AP260" s="19">
        <f>VLOOKUP(A260,DEC2020_RESPONSERATE_COUNTY_TRA!$B$3:$AY$376,49, FALSE)</f>
        <v>54.2</v>
      </c>
      <c r="AQ260" s="19">
        <f>VLOOKUP(A260,DEC2020_RESPONSERATE_COUNTY_TRA!$B$3:$AZ$376,50, FALSE)</f>
        <v>54.3</v>
      </c>
      <c r="AR260" s="19">
        <f>VLOOKUP(A260,DEC2020_RESPONSERATE_COUNTY_TRA!$B$3:$BA$376,51, FALSE)</f>
        <v>54.3</v>
      </c>
      <c r="AS260" s="19">
        <f>VLOOKUP(A260,DEC2020_RESPONSERATE_COUNTY_TRA!$B$3:$BB$376,53, FALSE)</f>
        <v>54.3</v>
      </c>
      <c r="AT260" s="19">
        <f>VLOOKUP(A260,DEC2020_RESPONSERATE_COUNTY_TRA!$B$3:$BC$376,54, FALSE)</f>
        <v>54.5</v>
      </c>
      <c r="AU260" s="19">
        <f>VLOOKUP(A260,DEC2020_RESPONSERATE_COUNTY_TRA!$B$3:$BD$376,55, FALSE)</f>
        <v>54.5</v>
      </c>
      <c r="AV260" s="19">
        <f>VLOOKUP(A260,DEC2020_RESPONSERATE_COUNTY_TRA!$B$3:$BE$376,56, FALSE)</f>
        <v>54.6</v>
      </c>
      <c r="AW260" s="19">
        <f>VLOOKUP(A260,DEC2020_RESPONSERATE_COUNTY_TRA!$B$3:$BF$376,57, FALSE)</f>
        <v>54.7</v>
      </c>
      <c r="AX260" s="19">
        <f>VLOOKUP(A260,DEC2020_RESPONSERATE_COUNTY_TRA!$B$3:$BG$376,58, FALSE)</f>
        <v>58.1</v>
      </c>
      <c r="AY260" s="19">
        <f>VLOOKUP(A260,DEC2020_RESPONSERATE_COUNTY_TRA!$B$3:$BH$376,59, FALSE)</f>
        <v>58.1</v>
      </c>
      <c r="AZ260" s="19">
        <f>VLOOKUP(A260,DEC2020_RESPONSERATE_COUNTY_TRA!$B$3:$BI$376,60, FALSE)</f>
        <v>58.5</v>
      </c>
      <c r="BA260" s="19">
        <f>VLOOKUP(A260,DEC2020_RESPONSERATE_COUNTY_TRA!$B$3:$BJ$376,61, FALSE)</f>
        <v>58.5</v>
      </c>
      <c r="BB260" s="19">
        <f>VLOOKUP(A260,DEC2020_RESPONSERATE_COUNTY_TRA!$B$3:$BK$376,62, FALSE)</f>
        <v>58.5</v>
      </c>
      <c r="BC260" s="19">
        <f>VLOOKUP(A260,DEC2020_RESPONSERATE_COUNTY_TRA!$B$3:$BL$376,63, FALSE)</f>
        <v>58.6</v>
      </c>
      <c r="BD260" s="19">
        <f>VLOOKUP(A260,DEC2020_RESPONSERATE_COUNTY_TRA!$B$3:$BM$376,64, FALSE)</f>
        <v>58.6</v>
      </c>
      <c r="BE260" s="19">
        <f>VLOOKUP(A260,DEC2020_RESPONSERATE_COUNTY_TRA!$B$3:$BN$376,65, FALSE)</f>
        <v>58.6</v>
      </c>
      <c r="BF260" s="19">
        <f>VLOOKUP(A260,DEC2020_RESPONSERATE_COUNTY_TRA!$B$3:$BO$376,66, FALSE)</f>
        <v>58.6</v>
      </c>
      <c r="BG260" s="19">
        <f>VLOOKUP(A260,DEC2020_RESPONSERATE_COUNTY_TRA!$B$3:$BP$376,67, FALSE)</f>
        <v>58.6</v>
      </c>
      <c r="BH260" s="19">
        <f>VLOOKUP(A260,DEC2020_RESPONSERATE_COUNTY_TRA!$B$3:$BQ$376,68, FALSE)</f>
        <v>58.6</v>
      </c>
      <c r="BI260" s="19">
        <f>VLOOKUP(A260,DEC2020_RESPONSERATE_COUNTY_TRA!$B$3:$BR$376,69, FALSE)</f>
        <v>58.6</v>
      </c>
      <c r="BJ260" s="19">
        <f>VLOOKUP(A260,DEC2020_RESPONSERATE_COUNTY_TRA!$B$3:$BS$376,70, FALSE)</f>
        <v>58.6</v>
      </c>
      <c r="BK260" s="19">
        <f>VLOOKUP(A260,DEC2020_RESPONSERATE_COUNTY_TRA!$B$3:$BT$376,71, FALSE)</f>
        <v>58.7</v>
      </c>
      <c r="BL260" s="19">
        <f>VLOOKUP(A260,DEC2020_RESPONSERATE_COUNTY_TRA!$B$3:$BU$377,72, FALSE)</f>
        <v>58.7</v>
      </c>
      <c r="BM260" s="19">
        <f>VLOOKUP(A260,DEC2020_RESPONSERATE_COUNTY_TRA!$B$3:$BV$377,73, FALSE)</f>
        <v>58.7</v>
      </c>
      <c r="BN260" s="19">
        <f>VLOOKUP(A260,DEC2020_RESPONSERATE_COUNTY_TRA!$B$3:$BW$377,74, FALSE)</f>
        <v>58.7</v>
      </c>
      <c r="BO260" s="19">
        <f>VLOOKUP(A260,DEC2020_RESPONSERATE_COUNTY_TRA!$B$3:$BX$377,75, FALSE)</f>
        <v>58.8</v>
      </c>
      <c r="BP260" s="19">
        <f>VLOOKUP(A260,DEC2020_RESPONSERATE_COUNTY_TRA!$B$3:$BY$377,76, FALSE)</f>
        <v>58.8</v>
      </c>
      <c r="BQ260" s="19">
        <f>VLOOKUP(A260,DEC2020_RESPONSERATE_COUNTY_TRA!$B$3:$BZ$377,77, FALSE)</f>
        <v>58.8</v>
      </c>
      <c r="BR260" s="19">
        <f>VLOOKUP(A260,DEC2020_RESPONSERATE_COUNTY_TRA!$B$3:$CA$377,78, FALSE)</f>
        <v>58.8</v>
      </c>
      <c r="BS260" s="19">
        <f>VLOOKUP(A260,DEC2020_RESPONSERATE_COUNTY_TRA!$B$3:$CB$377,79, FALSE)</f>
        <v>58.8</v>
      </c>
      <c r="BT260" s="19">
        <f>VLOOKUP(A260,DEC2020_RESPONSERATE_COUNTY_TRA!$B$3:$CC$377,80, FALSE)</f>
        <v>58.8</v>
      </c>
      <c r="BU260" s="19">
        <f>VLOOKUP(A260,DEC2020_RESPONSERATE_COUNTY_TRA!$B$3:$CD$377,81, FALSE)</f>
        <v>58.8</v>
      </c>
      <c r="BV260" s="19">
        <f>VLOOKUP(A260,DEC2020_RESPONSERATE_COUNTY_TRA!$B$3:$CE$377,82, FALSE)</f>
        <v>58.8</v>
      </c>
      <c r="BW260" s="19">
        <f>VLOOKUP(A260,DEC2020_RESPONSERATE_COUNTY_TRA!$B$3:$CF$377,83, FALSE)</f>
        <v>58.8</v>
      </c>
      <c r="BX260" s="19">
        <f>VLOOKUP(A260,DEC2020_RESPONSERATE_COUNTY_TRA!$B$3:$CG$377,84, FALSE)</f>
        <v>58.8</v>
      </c>
      <c r="BY260" s="19">
        <f>VLOOKUP(A260,DEC2020_RESPONSERATE_COUNTY_TRA!$B$3:$CH$377,85, FALSE)</f>
        <v>58.9</v>
      </c>
      <c r="BZ260" s="19">
        <f>VLOOKUP(A260,DEC2020_RESPONSERATE_COUNTY_TRA!$B$3:$CI$377,85, FALSE)</f>
        <v>58.9</v>
      </c>
      <c r="CA260" s="19">
        <f>VLOOKUP(A260,DEC2020_RESPONSERATE_COUNTY_TRA!$B$3:$CJ$377,86, FALSE)</f>
        <v>58.9</v>
      </c>
      <c r="CB260" s="19">
        <f>VLOOKUP(A260,DEC2020_RESPONSERATE_COUNTY_TRA!$B$3:$CK$377,87, FALSE)</f>
        <v>58.9</v>
      </c>
      <c r="CC260" s="19">
        <f t="shared" si="12"/>
        <v>0</v>
      </c>
      <c r="CD260" s="41">
        <f t="shared" si="13"/>
        <v>4</v>
      </c>
    </row>
    <row r="261" spans="1:83" ht="29.4" thickBot="1" x14ac:dyDescent="0.35">
      <c r="A261" s="21" t="s">
        <v>751</v>
      </c>
      <c r="B261" s="21">
        <v>30073977200</v>
      </c>
      <c r="C261" s="22" t="s">
        <v>867</v>
      </c>
      <c r="D261" s="22" t="s">
        <v>1363</v>
      </c>
      <c r="E261" s="22"/>
      <c r="F261" s="96">
        <v>845</v>
      </c>
      <c r="G261" s="104">
        <v>0.12911084043848964</v>
      </c>
      <c r="H261" s="206">
        <v>0.39694323144104804</v>
      </c>
      <c r="I261" s="194">
        <v>35.4</v>
      </c>
      <c r="J261" s="49">
        <v>76.5</v>
      </c>
      <c r="K261" s="23">
        <f t="shared" si="14"/>
        <v>23.5</v>
      </c>
      <c r="L261" s="24">
        <f>VLOOKUP(A261,DEC2020_RESPONSERATE_COUNTY_TRA!$B$3:$I$376, 8, FALSE)</f>
        <v>10.3</v>
      </c>
      <c r="M261" s="24">
        <f>VLOOKUP(A261,DEC2020_RESPONSERATE_COUNTY_TRA!$B$3:$J$376, 9, FALSE)</f>
        <v>10.9</v>
      </c>
      <c r="N261" s="24">
        <f>VLOOKUP(A261,DEC2020_RESPONSERATE_COUNTY_TRA!$B$3:$K$376, 10, FALSE)</f>
        <v>11.8</v>
      </c>
      <c r="O261" s="24">
        <f>VLOOKUP(A261,DEC2020_RESPONSERATE_COUNTY_TRA!$B$3:$L$376, 11, FALSE)</f>
        <v>13.4</v>
      </c>
      <c r="P261" s="24">
        <f>VLOOKUP(A261,DEC2020_RESPONSERATE_COUNTY_TRA!$B$3:$M$376, 12, FALSE)</f>
        <v>15.4</v>
      </c>
      <c r="Q261" s="24">
        <f>VLOOKUP(A261,DEC2020_RESPONSERATE_COUNTY_TRA!$B$3:$N$376, 13, FALSE)</f>
        <v>15.8</v>
      </c>
      <c r="R261" s="24">
        <f>VLOOKUP(A261,DEC2020_RESPONSERATE_COUNTY_TRA!$B$3:$O$376, 14, FALSE)</f>
        <v>16.5</v>
      </c>
      <c r="S261" s="24">
        <f>VLOOKUP(A261,DEC2020_RESPONSERATE_COUNTY_TRA!$B$3:$P$376, 15, FALSE)</f>
        <v>16.7</v>
      </c>
      <c r="T261" s="24">
        <f>VLOOKUP(A261,DEC2020_RESPONSERATE_COUNTY_TRA!$B$3:$Q$376, 16, FALSE)</f>
        <v>17.3</v>
      </c>
      <c r="U261" s="24">
        <f>VLOOKUP(A261,DEC2020_RESPONSERATE_COUNTY_TRA!$B$3:$R$376, 17, FALSE)</f>
        <v>18.100000000000001</v>
      </c>
      <c r="V261" s="24">
        <f>VLOOKUP(A261,DEC2020_RESPONSERATE_COUNTY_TRA!$B$3:$S$376, 18, FALSE)</f>
        <v>18.2</v>
      </c>
      <c r="W261" s="24">
        <f>VLOOKUP(A261,DEC2020_RESPONSERATE_COUNTY_TRA!$B$3:$T$376, 19, FALSE)</f>
        <v>18.2</v>
      </c>
      <c r="X261" s="24">
        <f>VLOOKUP(A261,DEC2020_RESPONSERATE_COUNTY_TRA!$B$3:$U$376, 20, FALSE)</f>
        <v>18.600000000000001</v>
      </c>
      <c r="Y261" s="24">
        <f>VLOOKUP(A261,DEC2020_RESPONSERATE_COUNTY_TRA!$B$3:$V$376, 21, FALSE)</f>
        <v>19</v>
      </c>
      <c r="Z261" s="24">
        <f>VLOOKUP(A261,DEC2020_RESPONSERATE_COUNTY_TRA!$B$3:$W$376, 22, FALSE)</f>
        <v>19.600000000000001</v>
      </c>
      <c r="AA261" s="24">
        <f>VLOOKUP(A261,DEC2020_RESPONSERATE_COUNTY_TRA!$B$3:$X$376, 23, FALSE)</f>
        <v>19.600000000000001</v>
      </c>
      <c r="AB261" s="24">
        <f>VLOOKUP(A261,DEC2020_RESPONSERATE_COUNTY_TRA!$B$3:$Y$376, 24, FALSE)</f>
        <v>19.600000000000001</v>
      </c>
      <c r="AC261" s="24">
        <f>VLOOKUP(A261,DEC2020_RESPONSERATE_COUNTY_TRA!$B$3:$Z$376, 25, FALSE)</f>
        <v>20</v>
      </c>
      <c r="AD261" s="24">
        <f>VLOOKUP(A261,DEC2020_RESPONSERATE_COUNTY_TRA!$B$3:$AC$376, 26, FALSE)</f>
        <v>20.2</v>
      </c>
      <c r="AE261" s="24">
        <f>VLOOKUP(A261,DEC2020_RESPONSERATE_COUNTY_TRA!$B$3:$AD$376, 27, FALSE)</f>
        <v>20.2</v>
      </c>
      <c r="AF261" s="24">
        <f>VLOOKUP(A261,DEC2020_RESPONSERATE_COUNTY_TRA!$B$3:$AE$376, 28, FALSE)</f>
        <v>20.3</v>
      </c>
      <c r="AG261" s="24">
        <f>VLOOKUP(A261,DEC2020_RESPONSERATE_COUNTY_TRA!$B$3:$AF$376, 29, FALSE)</f>
        <v>20.9</v>
      </c>
      <c r="AH261" s="24">
        <f>VLOOKUP(A261,DEC2020_RESPONSERATE_COUNTY_TRA!$B$3:$AG$376, 30, FALSE)</f>
        <v>21</v>
      </c>
      <c r="AI261" s="24">
        <f>VLOOKUP(A261,DEC2020_RESPONSERATE_COUNTY_TRA!$B$3:$AF$376, 31, FALSE)</f>
        <v>21</v>
      </c>
      <c r="AJ261" s="24">
        <f>VLOOKUP(A261,DEC2020_RESPONSERATE_COUNTY_TRA!$B$3:$AG$376, 32, FALSE)</f>
        <v>21.3</v>
      </c>
      <c r="AK261" s="24">
        <f>VLOOKUP(A261,DEC2020_RESPONSERATE_COUNTY_TRA!$B$3:$CP$376, 33, FALSE)</f>
        <v>21.3</v>
      </c>
      <c r="AL261" s="24">
        <f>VLOOKUP(A261,DEC2020_RESPONSERATE_COUNTY_TRA!$B$3:$AR$376,43, FALSE)</f>
        <v>21.8</v>
      </c>
      <c r="AM261" s="24">
        <f>VLOOKUP(A261,DEC2020_RESPONSERATE_COUNTY_TRA!$B$3:$AS$376,44, FALSE)</f>
        <v>21.8</v>
      </c>
      <c r="AN261" s="24">
        <f>VLOOKUP(A261,DEC2020_RESPONSERATE_COUNTY_TRA!$B$3:$AW$376,48, FALSE)</f>
        <v>21.8</v>
      </c>
      <c r="AO261" s="24">
        <f>VLOOKUP(A261,DEC2020_RESPONSERATE_COUNTY_TRA!$B$3:$AX$376,49, FALSE)</f>
        <v>21.8</v>
      </c>
      <c r="AP261" s="24">
        <f>VLOOKUP(A261,DEC2020_RESPONSERATE_COUNTY_TRA!$B$3:$AY$376,49, FALSE)</f>
        <v>21.8</v>
      </c>
      <c r="AQ261" s="24">
        <f>VLOOKUP(A261,DEC2020_RESPONSERATE_COUNTY_TRA!$B$3:$AZ$376,50, FALSE)</f>
        <v>21.8</v>
      </c>
      <c r="AR261" s="24">
        <f>VLOOKUP(A261,DEC2020_RESPONSERATE_COUNTY_TRA!$B$3:$BA$376,51, FALSE)</f>
        <v>21.8</v>
      </c>
      <c r="AS261" s="24">
        <f>VLOOKUP(A261,DEC2020_RESPONSERATE_COUNTY_TRA!$B$3:$BB$376,53, FALSE)</f>
        <v>22</v>
      </c>
      <c r="AT261" s="24">
        <f>VLOOKUP(A261,DEC2020_RESPONSERATE_COUNTY_TRA!$B$3:$BC$376,54, FALSE)</f>
        <v>22.1</v>
      </c>
      <c r="AU261" s="24">
        <f>VLOOKUP(A261,DEC2020_RESPONSERATE_COUNTY_TRA!$B$3:$BD$376,55, FALSE)</f>
        <v>22.1</v>
      </c>
      <c r="AV261" s="24">
        <f>VLOOKUP(A261,DEC2020_RESPONSERATE_COUNTY_TRA!$B$3:$BE$376,56, FALSE)</f>
        <v>22.1</v>
      </c>
      <c r="AW261" s="24">
        <f>VLOOKUP(A261,DEC2020_RESPONSERATE_COUNTY_TRA!$B$3:$BF$376,57, FALSE)</f>
        <v>22.1</v>
      </c>
      <c r="AX261" s="24">
        <f>VLOOKUP(A261,DEC2020_RESPONSERATE_COUNTY_TRA!$B$3:$BG$376,58, FALSE)</f>
        <v>36.299999999999997</v>
      </c>
      <c r="AY261" s="24">
        <f>VLOOKUP(A261,DEC2020_RESPONSERATE_COUNTY_TRA!$B$3:$BH$376,59, FALSE)</f>
        <v>36.299999999999997</v>
      </c>
      <c r="AZ261" s="24">
        <f>VLOOKUP(A261,DEC2020_RESPONSERATE_COUNTY_TRA!$B$3:$BI$376,60, FALSE)</f>
        <v>36.700000000000003</v>
      </c>
      <c r="BA261" s="24">
        <f>VLOOKUP(A261,DEC2020_RESPONSERATE_COUNTY_TRA!$B$3:$BJ$376,61, FALSE)</f>
        <v>36.700000000000003</v>
      </c>
      <c r="BB261" s="24">
        <f>VLOOKUP(A261,DEC2020_RESPONSERATE_COUNTY_TRA!$B$3:$BK$376,62, FALSE)</f>
        <v>37</v>
      </c>
      <c r="BC261" s="24">
        <f>VLOOKUP(A261,DEC2020_RESPONSERATE_COUNTY_TRA!$B$3:$BL$376,63, FALSE)</f>
        <v>37.299999999999997</v>
      </c>
      <c r="BD261" s="24">
        <f>VLOOKUP(A261,DEC2020_RESPONSERATE_COUNTY_TRA!$B$3:$BM$376,64, FALSE)</f>
        <v>37.4</v>
      </c>
      <c r="BE261" s="24">
        <f>VLOOKUP(A261,DEC2020_RESPONSERATE_COUNTY_TRA!$B$3:$BN$376,65, FALSE)</f>
        <v>37.6</v>
      </c>
      <c r="BF261" s="24">
        <f>VLOOKUP(A261,DEC2020_RESPONSERATE_COUNTY_TRA!$B$3:$BO$376,66, FALSE)</f>
        <v>37.6</v>
      </c>
      <c r="BG261" s="24">
        <f>VLOOKUP(A261,DEC2020_RESPONSERATE_COUNTY_TRA!$B$3:$BP$376,67, FALSE)</f>
        <v>37.9</v>
      </c>
      <c r="BH261" s="24">
        <f>VLOOKUP(A261,DEC2020_RESPONSERATE_COUNTY_TRA!$B$3:$BQ$376,68, FALSE)</f>
        <v>37.9</v>
      </c>
      <c r="BI261" s="24">
        <f>VLOOKUP(A261,DEC2020_RESPONSERATE_COUNTY_TRA!$B$3:$BR$376,69, FALSE)</f>
        <v>37.9</v>
      </c>
      <c r="BJ261" s="24">
        <f>VLOOKUP(A261,DEC2020_RESPONSERATE_COUNTY_TRA!$B$3:$BS$376,70, FALSE)</f>
        <v>37.9</v>
      </c>
      <c r="BK261" s="24">
        <f>VLOOKUP(A261,DEC2020_RESPONSERATE_COUNTY_TRA!$B$3:$BT$376,71, FALSE)</f>
        <v>37.9</v>
      </c>
      <c r="BL261" s="24">
        <f>VLOOKUP(A261,DEC2020_RESPONSERATE_COUNTY_TRA!$B$3:$BU$377,72, FALSE)</f>
        <v>38</v>
      </c>
      <c r="BM261" s="24">
        <f>VLOOKUP(A261,DEC2020_RESPONSERATE_COUNTY_TRA!$B$3:$BV$377,73, FALSE)</f>
        <v>38</v>
      </c>
      <c r="BN261" s="24">
        <f>VLOOKUP(A261,DEC2020_RESPONSERATE_COUNTY_TRA!$B$3:$BW$377,74, FALSE)</f>
        <v>38.1</v>
      </c>
      <c r="BO261" s="24">
        <f>VLOOKUP(A261,DEC2020_RESPONSERATE_COUNTY_TRA!$B$3:$BX$377,75, FALSE)</f>
        <v>38.200000000000003</v>
      </c>
      <c r="BP261" s="24">
        <f>VLOOKUP(A261,DEC2020_RESPONSERATE_COUNTY_TRA!$B$3:$BY$377,76, FALSE)</f>
        <v>38.200000000000003</v>
      </c>
      <c r="BQ261" s="24">
        <f>VLOOKUP(A261,DEC2020_RESPONSERATE_COUNTY_TRA!$B$3:$BZ$377,77, FALSE)</f>
        <v>38.200000000000003</v>
      </c>
      <c r="BR261" s="24">
        <f>VLOOKUP(A261,DEC2020_RESPONSERATE_COUNTY_TRA!$B$3:$CA$377,78, FALSE)</f>
        <v>38.200000000000003</v>
      </c>
      <c r="BS261" s="24">
        <f>VLOOKUP(A261,DEC2020_RESPONSERATE_COUNTY_TRA!$B$3:$CB$377,79, FALSE)</f>
        <v>38.4</v>
      </c>
      <c r="BT261" s="24">
        <f>VLOOKUP(A261,DEC2020_RESPONSERATE_COUNTY_TRA!$B$3:$CC$377,80, FALSE)</f>
        <v>38.5</v>
      </c>
      <c r="BU261" s="24">
        <f>VLOOKUP(A261,DEC2020_RESPONSERATE_COUNTY_TRA!$B$3:$CD$377,81, FALSE)</f>
        <v>38.799999999999997</v>
      </c>
      <c r="BV261" s="24">
        <f>VLOOKUP(A261,DEC2020_RESPONSERATE_COUNTY_TRA!$B$3:$CE$377,82, FALSE)</f>
        <v>38.799999999999997</v>
      </c>
      <c r="BW261" s="24">
        <f>VLOOKUP(A261,DEC2020_RESPONSERATE_COUNTY_TRA!$B$3:$CF$377,83, FALSE)</f>
        <v>38.9</v>
      </c>
      <c r="BX261" s="24">
        <f>VLOOKUP(A261,DEC2020_RESPONSERATE_COUNTY_TRA!$B$3:$CG$377,84, FALSE)</f>
        <v>38.9</v>
      </c>
      <c r="BY261" s="24">
        <f>VLOOKUP(A261,DEC2020_RESPONSERATE_COUNTY_TRA!$B$3:$CH$377,85, FALSE)</f>
        <v>38.9</v>
      </c>
      <c r="BZ261" s="24">
        <f>VLOOKUP(A261,DEC2020_RESPONSERATE_COUNTY_TRA!$B$3:$CI$377,85, FALSE)</f>
        <v>38.9</v>
      </c>
      <c r="CA261" s="24">
        <f>VLOOKUP(A261,DEC2020_RESPONSERATE_COUNTY_TRA!$B$3:$CJ$377,86, FALSE)</f>
        <v>39.1</v>
      </c>
      <c r="CB261" s="24">
        <f>VLOOKUP(A261,DEC2020_RESPONSERATE_COUNTY_TRA!$B$3:$CK$377,87, FALSE)</f>
        <v>39.1</v>
      </c>
      <c r="CC261" s="24">
        <f t="shared" si="12"/>
        <v>0</v>
      </c>
      <c r="CD261" s="42">
        <f t="shared" si="13"/>
        <v>2</v>
      </c>
      <c r="CE261" s="45" t="s">
        <v>836</v>
      </c>
    </row>
    <row r="262" spans="1:83" ht="18" x14ac:dyDescent="0.35">
      <c r="A262" s="20" t="s">
        <v>77</v>
      </c>
      <c r="B262" s="5"/>
      <c r="C262" s="181" t="s">
        <v>77</v>
      </c>
      <c r="F262" s="180">
        <v>1032</v>
      </c>
      <c r="G262" s="199">
        <v>0.14383561643835616</v>
      </c>
      <c r="I262" s="192">
        <v>53</v>
      </c>
      <c r="J262" s="91" t="s">
        <v>835</v>
      </c>
      <c r="K262" s="91" t="s">
        <v>835</v>
      </c>
      <c r="L262">
        <f>VLOOKUP(A262,DEC2020_RESPONSERATE_COUNTY_TRA!$B$3:$I$376, 8, FALSE)</f>
        <v>6.1</v>
      </c>
      <c r="M262">
        <f>VLOOKUP(A262,DEC2020_RESPONSERATE_COUNTY_TRA!$B$3:$J$376, 9, FALSE)</f>
        <v>6.6</v>
      </c>
      <c r="N262">
        <f>VLOOKUP(A262,DEC2020_RESPONSERATE_COUNTY_TRA!$B$3:$K$376, 10, FALSE)</f>
        <v>7.8</v>
      </c>
      <c r="O262">
        <f>VLOOKUP(A262,DEC2020_RESPONSERATE_COUNTY_TRA!$B$3:$L$376, 11, FALSE)</f>
        <v>8.6999999999999993</v>
      </c>
      <c r="P262">
        <f>VLOOKUP(A262,DEC2020_RESPONSERATE_COUNTY_TRA!$B$3:$M$376, 12, FALSE)</f>
        <v>11.5</v>
      </c>
      <c r="Q262" s="61">
        <f>VLOOKUP(A262,DEC2020_RESPONSERATE_COUNTY_TRA!$B$3:$N$376, 13, FALSE)</f>
        <v>11.9</v>
      </c>
      <c r="R262">
        <f>VLOOKUP(A262,DEC2020_RESPONSERATE_COUNTY_TRA!$B$3:$O$376, 14, FALSE)</f>
        <v>12.1</v>
      </c>
      <c r="S262">
        <f>VLOOKUP(A262,DEC2020_RESPONSERATE_COUNTY_TRA!$B$3:$P$376, 15, FALSE)</f>
        <v>12.6</v>
      </c>
      <c r="T262">
        <f>VLOOKUP(A262,DEC2020_RESPONSERATE_COUNTY_TRA!$B$3:$Q$376, 16, FALSE)</f>
        <v>13.1</v>
      </c>
      <c r="U262" s="61">
        <f>VLOOKUP(A262,DEC2020_RESPONSERATE_COUNTY_TRA!$B$3:$R$376, 17, FALSE)</f>
        <v>13.7</v>
      </c>
      <c r="V262" s="61">
        <f>VLOOKUP(A262,DEC2020_RESPONSERATE_COUNTY_TRA!$B$3:$S$376, 18, FALSE)</f>
        <v>13.9</v>
      </c>
      <c r="W262" s="61">
        <f>VLOOKUP(A262,DEC2020_RESPONSERATE_COUNTY_TRA!$B$3:$T$376, 19, FALSE)</f>
        <v>14.2</v>
      </c>
      <c r="X262" s="61">
        <f>VLOOKUP(A262,DEC2020_RESPONSERATE_COUNTY_TRA!$B$3:$U$376, 20, FALSE)</f>
        <v>14.5</v>
      </c>
      <c r="Y262" s="61">
        <f>VLOOKUP(A262,DEC2020_RESPONSERATE_COUNTY_TRA!$B$3:$V$376, 21, FALSE)</f>
        <v>15</v>
      </c>
      <c r="Z262" s="61">
        <f>VLOOKUP(A262,DEC2020_RESPONSERATE_COUNTY_TRA!$B$3:$W$376, 22, FALSE)</f>
        <v>15.8</v>
      </c>
      <c r="AA262" s="61">
        <f>VLOOKUP(A262,DEC2020_RESPONSERATE_COUNTY_TRA!$B$3:$X$376, 23, FALSE)</f>
        <v>16</v>
      </c>
      <c r="AB262" s="61">
        <f>VLOOKUP(A262,DEC2020_RESPONSERATE_COUNTY_TRA!$B$3:$Y$376, 24, FALSE)</f>
        <v>16.100000000000001</v>
      </c>
      <c r="AC262" s="61">
        <f>VLOOKUP(A262,DEC2020_RESPONSERATE_COUNTY_TRA!$B$3:$Z$376, 25, FALSE)</f>
        <v>17.100000000000001</v>
      </c>
      <c r="AD262" s="61">
        <f>VLOOKUP(A262,DEC2020_RESPONSERATE_COUNTY_TRA!$B$3:$AC$376, 26, FALSE)</f>
        <v>17.2</v>
      </c>
      <c r="AE262" s="188">
        <f>VLOOKUP(A262,DEC2020_RESPONSERATE_COUNTY_TRA!$B$3:$AD$376, 27, FALSE)</f>
        <v>17.2</v>
      </c>
      <c r="AF262" s="188">
        <f>VLOOKUP(A262,DEC2020_RESPONSERATE_COUNTY_TRA!$B$3:$AE$376, 28, FALSE)</f>
        <v>17.5</v>
      </c>
      <c r="AG262" s="188">
        <f>VLOOKUP(A262,DEC2020_RESPONSERATE_COUNTY_TRA!$B$3:$AF$376, 29, FALSE)</f>
        <v>18.3</v>
      </c>
      <c r="AH262" s="188">
        <f>VLOOKUP(A262,DEC2020_RESPONSERATE_COUNTY_TRA!$B$3:$AG$376, 30, FALSE)</f>
        <v>18.3</v>
      </c>
      <c r="AI262" s="188">
        <f>VLOOKUP(A262,DEC2020_RESPONSERATE_COUNTY_TRA!$B$3:$AF$376, 31, FALSE)</f>
        <v>18.3</v>
      </c>
      <c r="AJ262" s="188">
        <f>VLOOKUP(A262,DEC2020_RESPONSERATE_COUNTY_TRA!$B$3:$AG$376, 32, FALSE)</f>
        <v>18.399999999999999</v>
      </c>
      <c r="AK262" s="188">
        <f>VLOOKUP(A262,DEC2020_RESPONSERATE_COUNTY_TRA!$B$3:$CP$376, 33, FALSE)</f>
        <v>18.7</v>
      </c>
      <c r="AL262" s="188">
        <f>VLOOKUP(A262,DEC2020_RESPONSERATE_COUNTY_TRA!$B$3:$AR$376,43, FALSE)</f>
        <v>19.8</v>
      </c>
      <c r="AM262" s="188">
        <f>VLOOKUP(A262,DEC2020_RESPONSERATE_COUNTY_TRA!$B$3:$AS$376,44, FALSE)</f>
        <v>19.8</v>
      </c>
      <c r="AN262" s="188">
        <f>VLOOKUP(A262,DEC2020_RESPONSERATE_COUNTY_TRA!$B$3:$AW$376,48, FALSE)</f>
        <v>19.899999999999999</v>
      </c>
      <c r="AO262" s="188">
        <f>VLOOKUP(A262,DEC2020_RESPONSERATE_COUNTY_TRA!$B$3:$AX$376,49, FALSE)</f>
        <v>19.899999999999999</v>
      </c>
      <c r="AP262" s="188">
        <f>VLOOKUP(A262,DEC2020_RESPONSERATE_COUNTY_TRA!$B$3:$AY$376,49, FALSE)</f>
        <v>19.899999999999999</v>
      </c>
      <c r="AQ262" s="188">
        <f>VLOOKUP(A262,DEC2020_RESPONSERATE_COUNTY_TRA!$B$3:$AZ$376,50, FALSE)</f>
        <v>19.899999999999999</v>
      </c>
      <c r="AR262" s="188">
        <f>VLOOKUP(A262,DEC2020_RESPONSERATE_COUNTY_TRA!$B$3:$BA$376,51, FALSE)</f>
        <v>19.899999999999999</v>
      </c>
      <c r="AS262" s="188">
        <f>VLOOKUP(A262,DEC2020_RESPONSERATE_COUNTY_TRA!$B$3:$BB$376,53, FALSE)</f>
        <v>19.899999999999999</v>
      </c>
      <c r="AT262" s="188">
        <f>VLOOKUP(A262,DEC2020_RESPONSERATE_COUNTY_TRA!$B$3:$BC$376,54, FALSE)</f>
        <v>19.899999999999999</v>
      </c>
      <c r="AU262" s="188">
        <f>VLOOKUP(A262,DEC2020_RESPONSERATE_COUNTY_TRA!$B$3:$BD$376,55, FALSE)</f>
        <v>19.899999999999999</v>
      </c>
      <c r="AV262" s="188">
        <f>VLOOKUP(A262,DEC2020_RESPONSERATE_COUNTY_TRA!$B$3:$BE$376,56, FALSE)</f>
        <v>20.100000000000001</v>
      </c>
      <c r="AW262" s="188">
        <f>VLOOKUP(A262,DEC2020_RESPONSERATE_COUNTY_TRA!$B$3:$BF$376,57, FALSE)</f>
        <v>20.2</v>
      </c>
      <c r="AX262" s="188">
        <f>VLOOKUP(A262,DEC2020_RESPONSERATE_COUNTY_TRA!$B$3:$BG$376,58, FALSE)</f>
        <v>36.200000000000003</v>
      </c>
      <c r="AY262" s="188">
        <f>VLOOKUP(A262,DEC2020_RESPONSERATE_COUNTY_TRA!$B$3:$BH$376,59, FALSE)</f>
        <v>36.799999999999997</v>
      </c>
      <c r="AZ262" s="188">
        <f>VLOOKUP(A262,DEC2020_RESPONSERATE_COUNTY_TRA!$B$3:$BI$376,60, FALSE)</f>
        <v>37</v>
      </c>
      <c r="BA262" s="188">
        <f>VLOOKUP(A262,DEC2020_RESPONSERATE_COUNTY_TRA!$B$3:$BJ$376,61, FALSE)</f>
        <v>37.299999999999997</v>
      </c>
      <c r="BB262" s="188">
        <f>VLOOKUP(A262,DEC2020_RESPONSERATE_COUNTY_TRA!$B$3:$BK$376,62, FALSE)</f>
        <v>37.6</v>
      </c>
      <c r="BC262" s="188">
        <f>VLOOKUP(A262,DEC2020_RESPONSERATE_COUNTY_TRA!$B$3:$BL$376,63, FALSE)</f>
        <v>37.9</v>
      </c>
      <c r="BD262" s="188">
        <f>VLOOKUP(A262,DEC2020_RESPONSERATE_COUNTY_TRA!$B$3:$BM$376,64, FALSE)</f>
        <v>37.9</v>
      </c>
      <c r="BE262" s="188">
        <f>VLOOKUP(A262,DEC2020_RESPONSERATE_COUNTY_TRA!$B$3:$BN$376,65, FALSE)</f>
        <v>37.9</v>
      </c>
      <c r="BF262" s="188">
        <f>VLOOKUP(A262,DEC2020_RESPONSERATE_COUNTY_TRA!$B$3:$BO$376,66, FALSE)</f>
        <v>37.9</v>
      </c>
      <c r="BG262" s="188">
        <f>VLOOKUP(A262,DEC2020_RESPONSERATE_COUNTY_TRA!$B$3:$BP$376,67, FALSE)</f>
        <v>38</v>
      </c>
      <c r="BH262" s="188">
        <f>VLOOKUP(A262,DEC2020_RESPONSERATE_COUNTY_TRA!$B$3:$BQ$376,68, FALSE)</f>
        <v>38.200000000000003</v>
      </c>
      <c r="BI262" s="188">
        <f>VLOOKUP(A262,DEC2020_RESPONSERATE_COUNTY_TRA!$B$3:$BR$376,69, FALSE)</f>
        <v>38.200000000000003</v>
      </c>
      <c r="BJ262" s="188">
        <f>VLOOKUP(A262,DEC2020_RESPONSERATE_COUNTY_TRA!$B$3:$BS$376,70, FALSE)</f>
        <v>38.200000000000003</v>
      </c>
      <c r="BK262" s="188">
        <f>VLOOKUP(A262,DEC2020_RESPONSERATE_COUNTY_TRA!$B$3:$BT$376,71, FALSE)</f>
        <v>38.299999999999997</v>
      </c>
      <c r="BL262" s="188">
        <f>VLOOKUP(A262,DEC2020_RESPONSERATE_COUNTY_TRA!$B$3:$BU$377,72, FALSE)</f>
        <v>38.5</v>
      </c>
      <c r="BM262" s="188">
        <f>VLOOKUP(A262,DEC2020_RESPONSERATE_COUNTY_TRA!$B$3:$BV$377,73, FALSE)</f>
        <v>38.6</v>
      </c>
      <c r="BN262" s="188">
        <f>VLOOKUP(A262,DEC2020_RESPONSERATE_COUNTY_TRA!$B$3:$BW$377,74, FALSE)</f>
        <v>38.6</v>
      </c>
      <c r="BO262" s="188">
        <f>VLOOKUP(A262,DEC2020_RESPONSERATE_COUNTY_TRA!$B$3:$BX$377,75, FALSE)</f>
        <v>38.700000000000003</v>
      </c>
      <c r="BP262" s="188">
        <f>VLOOKUP(A262,DEC2020_RESPONSERATE_COUNTY_TRA!$B$3:$BY$377,76, FALSE)</f>
        <v>38.700000000000003</v>
      </c>
      <c r="BQ262" s="188">
        <f>VLOOKUP(A262,DEC2020_RESPONSERATE_COUNTY_TRA!$B$3:$BZ$377,77, FALSE)</f>
        <v>38.700000000000003</v>
      </c>
      <c r="BR262" s="188">
        <f>VLOOKUP(A262,DEC2020_RESPONSERATE_COUNTY_TRA!$B$3:$CA$377,78, FALSE)</f>
        <v>38.799999999999997</v>
      </c>
      <c r="BS262" s="188">
        <f>VLOOKUP(A262,DEC2020_RESPONSERATE_COUNTY_TRA!$B$3:$CB$377,79, FALSE)</f>
        <v>38.9</v>
      </c>
      <c r="BT262" s="188">
        <f>VLOOKUP(A262,DEC2020_RESPONSERATE_COUNTY_TRA!$B$3:$CC$377,80, FALSE)</f>
        <v>38.9</v>
      </c>
      <c r="BU262" s="188">
        <f>VLOOKUP(A262,DEC2020_RESPONSERATE_COUNTY_TRA!$B$3:$CD$377,81, FALSE)</f>
        <v>39.200000000000003</v>
      </c>
      <c r="BV262" s="188">
        <f>VLOOKUP(A262,DEC2020_RESPONSERATE_COUNTY_TRA!$B$3:$CE$377,82, FALSE)</f>
        <v>39.200000000000003</v>
      </c>
      <c r="BW262" s="188">
        <f>VLOOKUP(A262,DEC2020_RESPONSERATE_COUNTY_TRA!$B$3:$CF$377,83, FALSE)</f>
        <v>39.299999999999997</v>
      </c>
      <c r="BX262" s="188">
        <f>VLOOKUP(A262,DEC2020_RESPONSERATE_COUNTY_TRA!$B$3:$CG$377,84, FALSE)</f>
        <v>39.299999999999997</v>
      </c>
      <c r="BY262" s="188">
        <f>VLOOKUP(A262,DEC2020_RESPONSERATE_COUNTY_TRA!$B$3:$CH$377,85, FALSE)</f>
        <v>39.6</v>
      </c>
      <c r="BZ262" s="188">
        <f>VLOOKUP(A262,DEC2020_RESPONSERATE_COUNTY_TRA!$B$3:$CI$377,85, FALSE)</f>
        <v>39.6</v>
      </c>
      <c r="CA262" s="188">
        <f>VLOOKUP(A262,DEC2020_RESPONSERATE_COUNTY_TRA!$B$3:$CJ$377,86, FALSE)</f>
        <v>39.6</v>
      </c>
      <c r="CB262" s="188">
        <f>VLOOKUP(A262,DEC2020_RESPONSERATE_COUNTY_TRA!$B$3:$CK$377,87, FALSE)</f>
        <v>39.700000000000003</v>
      </c>
      <c r="CC262" s="188">
        <f t="shared" si="12"/>
        <v>0</v>
      </c>
      <c r="CD262" s="41">
        <f t="shared" si="13"/>
        <v>2</v>
      </c>
    </row>
    <row r="263" spans="1:83" ht="29.4" thickBot="1" x14ac:dyDescent="0.35">
      <c r="A263" s="21" t="s">
        <v>117</v>
      </c>
      <c r="B263" s="21">
        <v>30075000100</v>
      </c>
      <c r="C263" s="22" t="s">
        <v>850</v>
      </c>
      <c r="D263" s="22" t="s">
        <v>1364</v>
      </c>
      <c r="E263" s="22"/>
      <c r="F263" s="96">
        <v>1032</v>
      </c>
      <c r="G263" s="104">
        <v>0.23385518590998042</v>
      </c>
      <c r="H263" s="206">
        <v>4.1383570105003091E-2</v>
      </c>
      <c r="I263" s="194">
        <v>53</v>
      </c>
      <c r="J263" s="49">
        <v>69.3</v>
      </c>
      <c r="K263" s="23">
        <f t="shared" si="14"/>
        <v>30.700000000000003</v>
      </c>
      <c r="L263" s="24">
        <f>VLOOKUP(A263,DEC2020_RESPONSERATE_COUNTY_TRA!$B$3:$I$376, 8, FALSE)</f>
        <v>6.1</v>
      </c>
      <c r="M263" s="24">
        <f>VLOOKUP(A263,DEC2020_RESPONSERATE_COUNTY_TRA!$B$3:$J$376, 9, FALSE)</f>
        <v>6.6</v>
      </c>
      <c r="N263" s="24">
        <f>VLOOKUP(A263,DEC2020_RESPONSERATE_COUNTY_TRA!$B$3:$K$376, 10, FALSE)</f>
        <v>7.8</v>
      </c>
      <c r="O263" s="24">
        <f>VLOOKUP(A263,DEC2020_RESPONSERATE_COUNTY_TRA!$B$3:$L$376, 11, FALSE)</f>
        <v>8.6999999999999993</v>
      </c>
      <c r="P263" s="24">
        <f>VLOOKUP(A263,DEC2020_RESPONSERATE_COUNTY_TRA!$B$3:$M$376, 12, FALSE)</f>
        <v>11.5</v>
      </c>
      <c r="Q263" s="24">
        <f>VLOOKUP(A263,DEC2020_RESPONSERATE_COUNTY_TRA!$B$3:$N$376, 13, FALSE)</f>
        <v>11.9</v>
      </c>
      <c r="R263" s="24">
        <f>VLOOKUP(A263,DEC2020_RESPONSERATE_COUNTY_TRA!$B$3:$O$376, 14, FALSE)</f>
        <v>12.1</v>
      </c>
      <c r="S263" s="24">
        <f>VLOOKUP(A263,DEC2020_RESPONSERATE_COUNTY_TRA!$B$3:$P$376, 15, FALSE)</f>
        <v>12.6</v>
      </c>
      <c r="T263" s="24">
        <f>VLOOKUP(A263,DEC2020_RESPONSERATE_COUNTY_TRA!$B$3:$Q$376, 16, FALSE)</f>
        <v>13.1</v>
      </c>
      <c r="U263" s="24">
        <f>VLOOKUP(A263,DEC2020_RESPONSERATE_COUNTY_TRA!$B$3:$R$376, 17, FALSE)</f>
        <v>13.7</v>
      </c>
      <c r="V263" s="24">
        <f>VLOOKUP(A263,DEC2020_RESPONSERATE_COUNTY_TRA!$B$3:$S$376, 18, FALSE)</f>
        <v>13.9</v>
      </c>
      <c r="W263" s="24">
        <f>VLOOKUP(A263,DEC2020_RESPONSERATE_COUNTY_TRA!$B$3:$T$376, 19, FALSE)</f>
        <v>14.2</v>
      </c>
      <c r="X263" s="24">
        <f>VLOOKUP(A263,DEC2020_RESPONSERATE_COUNTY_TRA!$B$3:$U$376, 20, FALSE)</f>
        <v>14.5</v>
      </c>
      <c r="Y263" s="24">
        <f>VLOOKUP(A263,DEC2020_RESPONSERATE_COUNTY_TRA!$B$3:$V$376, 21, FALSE)</f>
        <v>15</v>
      </c>
      <c r="Z263" s="24">
        <f>VLOOKUP(A263,DEC2020_RESPONSERATE_COUNTY_TRA!$B$3:$W$376, 22, FALSE)</f>
        <v>15.8</v>
      </c>
      <c r="AA263" s="24">
        <f>VLOOKUP(A263,DEC2020_RESPONSERATE_COUNTY_TRA!$B$3:$X$376, 23, FALSE)</f>
        <v>16</v>
      </c>
      <c r="AB263" s="24">
        <f>VLOOKUP(A263,DEC2020_RESPONSERATE_COUNTY_TRA!$B$3:$Y$376, 24, FALSE)</f>
        <v>16.100000000000001</v>
      </c>
      <c r="AC263" s="24">
        <f>VLOOKUP(A263,DEC2020_RESPONSERATE_COUNTY_TRA!$B$3:$Z$376, 25, FALSE)</f>
        <v>17.100000000000001</v>
      </c>
      <c r="AD263" s="24">
        <f>VLOOKUP(A263,DEC2020_RESPONSERATE_COUNTY_TRA!$B$3:$AC$376, 26, FALSE)</f>
        <v>17.2</v>
      </c>
      <c r="AE263" s="24">
        <f>VLOOKUP(A263,DEC2020_RESPONSERATE_COUNTY_TRA!$B$3:$AD$376, 27, FALSE)</f>
        <v>17.2</v>
      </c>
      <c r="AF263" s="24">
        <f>VLOOKUP(A263,DEC2020_RESPONSERATE_COUNTY_TRA!$B$3:$AE$376, 28, FALSE)</f>
        <v>17.5</v>
      </c>
      <c r="AG263" s="24">
        <f>VLOOKUP(A263,DEC2020_RESPONSERATE_COUNTY_TRA!$B$3:$AF$376, 29, FALSE)</f>
        <v>18.3</v>
      </c>
      <c r="AH263" s="24">
        <f>VLOOKUP(A263,DEC2020_RESPONSERATE_COUNTY_TRA!$B$3:$AG$376, 30, FALSE)</f>
        <v>18.3</v>
      </c>
      <c r="AI263" s="24">
        <f>VLOOKUP(A263,DEC2020_RESPONSERATE_COUNTY_TRA!$B$3:$AF$376, 31, FALSE)</f>
        <v>18.3</v>
      </c>
      <c r="AJ263" s="24">
        <f>VLOOKUP(A263,DEC2020_RESPONSERATE_COUNTY_TRA!$B$3:$AG$376, 32, FALSE)</f>
        <v>18.399999999999999</v>
      </c>
      <c r="AK263" s="24">
        <f>VLOOKUP(A263,DEC2020_RESPONSERATE_COUNTY_TRA!$B$3:$CP$376, 33, FALSE)</f>
        <v>18.7</v>
      </c>
      <c r="AL263" s="24">
        <f>VLOOKUP(A263,DEC2020_RESPONSERATE_COUNTY_TRA!$B$3:$AR$376,43, FALSE)</f>
        <v>19.8</v>
      </c>
      <c r="AM263" s="24">
        <f>VLOOKUP(A263,DEC2020_RESPONSERATE_COUNTY_TRA!$B$3:$AS$376,44, FALSE)</f>
        <v>19.8</v>
      </c>
      <c r="AN263" s="24">
        <f>VLOOKUP(A263,DEC2020_RESPONSERATE_COUNTY_TRA!$B$3:$AW$376,48, FALSE)</f>
        <v>19.899999999999999</v>
      </c>
      <c r="AO263" s="24">
        <f>VLOOKUP(A263,DEC2020_RESPONSERATE_COUNTY_TRA!$B$3:$AX$376,49, FALSE)</f>
        <v>19.899999999999999</v>
      </c>
      <c r="AP263" s="24">
        <f>VLOOKUP(A263,DEC2020_RESPONSERATE_COUNTY_TRA!$B$3:$AY$376,49, FALSE)</f>
        <v>19.899999999999999</v>
      </c>
      <c r="AQ263" s="24">
        <f>VLOOKUP(A263,DEC2020_RESPONSERATE_COUNTY_TRA!$B$3:$AZ$376,50, FALSE)</f>
        <v>19.899999999999999</v>
      </c>
      <c r="AR263" s="24">
        <f>VLOOKUP(A263,DEC2020_RESPONSERATE_COUNTY_TRA!$B$3:$BA$376,51, FALSE)</f>
        <v>19.899999999999999</v>
      </c>
      <c r="AS263" s="24">
        <f>VLOOKUP(A263,DEC2020_RESPONSERATE_COUNTY_TRA!$B$3:$BB$376,53, FALSE)</f>
        <v>19.899999999999999</v>
      </c>
      <c r="AT263" s="24">
        <f>VLOOKUP(A263,DEC2020_RESPONSERATE_COUNTY_TRA!$B$3:$BC$376,54, FALSE)</f>
        <v>19.899999999999999</v>
      </c>
      <c r="AU263" s="24">
        <f>VLOOKUP(A263,DEC2020_RESPONSERATE_COUNTY_TRA!$B$3:$BD$376,55, FALSE)</f>
        <v>19.899999999999999</v>
      </c>
      <c r="AV263" s="24">
        <f>VLOOKUP(A263,DEC2020_RESPONSERATE_COUNTY_TRA!$B$3:$BE$376,56, FALSE)</f>
        <v>20.100000000000001</v>
      </c>
      <c r="AW263" s="24">
        <f>VLOOKUP(A263,DEC2020_RESPONSERATE_COUNTY_TRA!$B$3:$BF$376,57, FALSE)</f>
        <v>20.2</v>
      </c>
      <c r="AX263" s="24">
        <f>VLOOKUP(A263,DEC2020_RESPONSERATE_COUNTY_TRA!$B$3:$BG$376,58, FALSE)</f>
        <v>36.200000000000003</v>
      </c>
      <c r="AY263" s="24">
        <f>VLOOKUP(A263,DEC2020_RESPONSERATE_COUNTY_TRA!$B$3:$BH$376,59, FALSE)</f>
        <v>36.799999999999997</v>
      </c>
      <c r="AZ263" s="24">
        <f>VLOOKUP(A263,DEC2020_RESPONSERATE_COUNTY_TRA!$B$3:$BI$376,60, FALSE)</f>
        <v>37</v>
      </c>
      <c r="BA263" s="24">
        <f>VLOOKUP(A263,DEC2020_RESPONSERATE_COUNTY_TRA!$B$3:$BJ$376,61, FALSE)</f>
        <v>37.299999999999997</v>
      </c>
      <c r="BB263" s="24">
        <f>VLOOKUP(A263,DEC2020_RESPONSERATE_COUNTY_TRA!$B$3:$BK$376,62, FALSE)</f>
        <v>37.6</v>
      </c>
      <c r="BC263" s="24">
        <f>VLOOKUP(A263,DEC2020_RESPONSERATE_COUNTY_TRA!$B$3:$BL$376,63, FALSE)</f>
        <v>37.9</v>
      </c>
      <c r="BD263" s="24">
        <f>VLOOKUP(A263,DEC2020_RESPONSERATE_COUNTY_TRA!$B$3:$BM$376,64, FALSE)</f>
        <v>37.9</v>
      </c>
      <c r="BE263" s="24">
        <f>VLOOKUP(A263,DEC2020_RESPONSERATE_COUNTY_TRA!$B$3:$BN$376,65, FALSE)</f>
        <v>37.9</v>
      </c>
      <c r="BF263" s="24">
        <f>VLOOKUP(A263,DEC2020_RESPONSERATE_COUNTY_TRA!$B$3:$BO$376,66, FALSE)</f>
        <v>37.9</v>
      </c>
      <c r="BG263" s="24">
        <f>VLOOKUP(A263,DEC2020_RESPONSERATE_COUNTY_TRA!$B$3:$BP$376,67, FALSE)</f>
        <v>38</v>
      </c>
      <c r="BH263" s="24">
        <f>VLOOKUP(A263,DEC2020_RESPONSERATE_COUNTY_TRA!$B$3:$BQ$376,68, FALSE)</f>
        <v>38.200000000000003</v>
      </c>
      <c r="BI263" s="24">
        <f>VLOOKUP(A263,DEC2020_RESPONSERATE_COUNTY_TRA!$B$3:$BR$376,69, FALSE)</f>
        <v>38.200000000000003</v>
      </c>
      <c r="BJ263" s="24">
        <f>VLOOKUP(A263,DEC2020_RESPONSERATE_COUNTY_TRA!$B$3:$BS$376,70, FALSE)</f>
        <v>38.200000000000003</v>
      </c>
      <c r="BK263" s="24">
        <f>VLOOKUP(A263,DEC2020_RESPONSERATE_COUNTY_TRA!$B$3:$BT$376,71, FALSE)</f>
        <v>38.299999999999997</v>
      </c>
      <c r="BL263" s="24">
        <f>VLOOKUP(A263,DEC2020_RESPONSERATE_COUNTY_TRA!$B$3:$BU$377,72, FALSE)</f>
        <v>38.5</v>
      </c>
      <c r="BM263" s="24">
        <f>VLOOKUP(A263,DEC2020_RESPONSERATE_COUNTY_TRA!$B$3:$BV$377,73, FALSE)</f>
        <v>38.6</v>
      </c>
      <c r="BN263" s="24">
        <f>VLOOKUP(A263,DEC2020_RESPONSERATE_COUNTY_TRA!$B$3:$BW$377,74, FALSE)</f>
        <v>38.6</v>
      </c>
      <c r="BO263" s="24">
        <f>VLOOKUP(A263,DEC2020_RESPONSERATE_COUNTY_TRA!$B$3:$BX$377,75, FALSE)</f>
        <v>38.700000000000003</v>
      </c>
      <c r="BP263" s="24">
        <f>VLOOKUP(A263,DEC2020_RESPONSERATE_COUNTY_TRA!$B$3:$BY$377,76, FALSE)</f>
        <v>38.700000000000003</v>
      </c>
      <c r="BQ263" s="24">
        <f>VLOOKUP(A263,DEC2020_RESPONSERATE_COUNTY_TRA!$B$3:$BZ$377,77, FALSE)</f>
        <v>38.700000000000003</v>
      </c>
      <c r="BR263" s="24">
        <f>VLOOKUP(A263,DEC2020_RESPONSERATE_COUNTY_TRA!$B$3:$CA$377,78, FALSE)</f>
        <v>38.799999999999997</v>
      </c>
      <c r="BS263" s="24">
        <f>VLOOKUP(A263,DEC2020_RESPONSERATE_COUNTY_TRA!$B$3:$CB$377,79, FALSE)</f>
        <v>38.9</v>
      </c>
      <c r="BT263" s="24">
        <f>VLOOKUP(A263,DEC2020_RESPONSERATE_COUNTY_TRA!$B$3:$CC$377,80, FALSE)</f>
        <v>38.9</v>
      </c>
      <c r="BU263" s="24">
        <f>VLOOKUP(A263,DEC2020_RESPONSERATE_COUNTY_TRA!$B$3:$CD$377,81, FALSE)</f>
        <v>39.200000000000003</v>
      </c>
      <c r="BV263" s="24">
        <f>VLOOKUP(A263,DEC2020_RESPONSERATE_COUNTY_TRA!$B$3:$CE$377,82, FALSE)</f>
        <v>39.200000000000003</v>
      </c>
      <c r="BW263" s="24">
        <f>VLOOKUP(A263,DEC2020_RESPONSERATE_COUNTY_TRA!$B$3:$CF$377,83, FALSE)</f>
        <v>39.299999999999997</v>
      </c>
      <c r="BX263" s="24">
        <f>VLOOKUP(A263,DEC2020_RESPONSERATE_COUNTY_TRA!$B$3:$CG$377,84, FALSE)</f>
        <v>39.299999999999997</v>
      </c>
      <c r="BY263" s="24">
        <f>VLOOKUP(A263,DEC2020_RESPONSERATE_COUNTY_TRA!$B$3:$CH$377,85, FALSE)</f>
        <v>39.6</v>
      </c>
      <c r="BZ263" s="24">
        <f>VLOOKUP(A263,DEC2020_RESPONSERATE_COUNTY_TRA!$B$3:$CI$377,85, FALSE)</f>
        <v>39.6</v>
      </c>
      <c r="CA263" s="24">
        <f>VLOOKUP(A263,DEC2020_RESPONSERATE_COUNTY_TRA!$B$3:$CJ$377,86, FALSE)</f>
        <v>39.6</v>
      </c>
      <c r="CB263" s="24">
        <f>VLOOKUP(A263,DEC2020_RESPONSERATE_COUNTY_TRA!$B$3:$CK$377,87, FALSE)</f>
        <v>39.700000000000003</v>
      </c>
      <c r="CC263" s="24">
        <f t="shared" si="12"/>
        <v>0</v>
      </c>
      <c r="CD263" s="42">
        <f t="shared" si="13"/>
        <v>2</v>
      </c>
    </row>
    <row r="264" spans="1:83" ht="18" x14ac:dyDescent="0.35">
      <c r="A264" s="20" t="s">
        <v>79</v>
      </c>
      <c r="B264" s="5"/>
      <c r="C264" s="181" t="s">
        <v>79</v>
      </c>
      <c r="F264" s="180">
        <v>3196</v>
      </c>
      <c r="G264" s="199">
        <v>0.12238325281803543</v>
      </c>
      <c r="I264" s="192">
        <v>45.3</v>
      </c>
      <c r="J264" s="91" t="s">
        <v>835</v>
      </c>
      <c r="K264" s="91" t="s">
        <v>835</v>
      </c>
      <c r="L264">
        <f>VLOOKUP(A264,DEC2020_RESPONSERATE_COUNTY_TRA!$B$3:$I$376, 8, FALSE)</f>
        <v>23.1</v>
      </c>
      <c r="M264">
        <f>VLOOKUP(A264,DEC2020_RESPONSERATE_COUNTY_TRA!$B$3:$J$376, 9, FALSE)</f>
        <v>24.3</v>
      </c>
      <c r="N264">
        <f>VLOOKUP(A264,DEC2020_RESPONSERATE_COUNTY_TRA!$B$3:$K$376, 10, FALSE)</f>
        <v>25.9</v>
      </c>
      <c r="O264">
        <f>VLOOKUP(A264,DEC2020_RESPONSERATE_COUNTY_TRA!$B$3:$L$376, 11, FALSE)</f>
        <v>27.9</v>
      </c>
      <c r="P264">
        <f>VLOOKUP(A264,DEC2020_RESPONSERATE_COUNTY_TRA!$B$3:$M$376, 12, FALSE)</f>
        <v>31.6</v>
      </c>
      <c r="Q264" s="61">
        <f>VLOOKUP(A264,DEC2020_RESPONSERATE_COUNTY_TRA!$B$3:$N$376, 13, FALSE)</f>
        <v>31.9</v>
      </c>
      <c r="R264">
        <f>VLOOKUP(A264,DEC2020_RESPONSERATE_COUNTY_TRA!$B$3:$O$376, 14, FALSE)</f>
        <v>32.4</v>
      </c>
      <c r="S264">
        <f>VLOOKUP(A264,DEC2020_RESPONSERATE_COUNTY_TRA!$B$3:$P$376, 15, FALSE)</f>
        <v>32.799999999999997</v>
      </c>
      <c r="T264">
        <f>VLOOKUP(A264,DEC2020_RESPONSERATE_COUNTY_TRA!$B$3:$Q$376, 16, FALSE)</f>
        <v>33.299999999999997</v>
      </c>
      <c r="U264" s="61">
        <f>VLOOKUP(A264,DEC2020_RESPONSERATE_COUNTY_TRA!$B$3:$R$376, 17, FALSE)</f>
        <v>34.299999999999997</v>
      </c>
      <c r="V264" s="61">
        <f>VLOOKUP(A264,DEC2020_RESPONSERATE_COUNTY_TRA!$B$3:$S$376, 18, FALSE)</f>
        <v>34.700000000000003</v>
      </c>
      <c r="W264" s="61">
        <f>VLOOKUP(A264,DEC2020_RESPONSERATE_COUNTY_TRA!$B$3:$T$376, 19, FALSE)</f>
        <v>34.9</v>
      </c>
      <c r="X264" s="61">
        <f>VLOOKUP(A264,DEC2020_RESPONSERATE_COUNTY_TRA!$B$3:$U$376, 20, FALSE)</f>
        <v>35.200000000000003</v>
      </c>
      <c r="Y264" s="61">
        <f>VLOOKUP(A264,DEC2020_RESPONSERATE_COUNTY_TRA!$B$3:$V$376, 21, FALSE)</f>
        <v>35.5</v>
      </c>
      <c r="Z264" s="61">
        <f>VLOOKUP(A264,DEC2020_RESPONSERATE_COUNTY_TRA!$B$3:$W$376, 22, FALSE)</f>
        <v>35.9</v>
      </c>
      <c r="AA264" s="61">
        <f>VLOOKUP(A264,DEC2020_RESPONSERATE_COUNTY_TRA!$B$3:$X$376, 23, FALSE)</f>
        <v>36.1</v>
      </c>
      <c r="AB264" s="61">
        <f>VLOOKUP(A264,DEC2020_RESPONSERATE_COUNTY_TRA!$B$3:$Y$376, 24, FALSE)</f>
        <v>36.200000000000003</v>
      </c>
      <c r="AC264" s="61">
        <f>VLOOKUP(A264,DEC2020_RESPONSERATE_COUNTY_TRA!$B$3:$Z$376, 25, FALSE)</f>
        <v>41.8</v>
      </c>
      <c r="AD264" s="61">
        <f>VLOOKUP(A264,DEC2020_RESPONSERATE_COUNTY_TRA!$B$3:$AC$376, 26, FALSE)</f>
        <v>42.1</v>
      </c>
      <c r="AE264" s="188">
        <f>VLOOKUP(A264,DEC2020_RESPONSERATE_COUNTY_TRA!$B$3:$AD$376, 27, FALSE)</f>
        <v>42.1</v>
      </c>
      <c r="AF264" s="188">
        <f>VLOOKUP(A264,DEC2020_RESPONSERATE_COUNTY_TRA!$B$3:$AE$376, 28, FALSE)</f>
        <v>42.9</v>
      </c>
      <c r="AG264" s="188">
        <f>VLOOKUP(A264,DEC2020_RESPONSERATE_COUNTY_TRA!$B$3:$AF$376, 29, FALSE)</f>
        <v>44.6</v>
      </c>
      <c r="AH264" s="188">
        <f>VLOOKUP(A264,DEC2020_RESPONSERATE_COUNTY_TRA!$B$3:$AG$376, 30, FALSE)</f>
        <v>44.9</v>
      </c>
      <c r="AI264" s="188">
        <f>VLOOKUP(A264,DEC2020_RESPONSERATE_COUNTY_TRA!$B$3:$AF$376, 31, FALSE)</f>
        <v>45.1</v>
      </c>
      <c r="AJ264" s="188">
        <f>VLOOKUP(A264,DEC2020_RESPONSERATE_COUNTY_TRA!$B$3:$AG$376, 32, FALSE)</f>
        <v>45.6</v>
      </c>
      <c r="AK264" s="188">
        <f>VLOOKUP(A264,DEC2020_RESPONSERATE_COUNTY_TRA!$B$3:$CP$376, 33, FALSE)</f>
        <v>45.9</v>
      </c>
      <c r="AL264" s="188">
        <f>VLOOKUP(A264,DEC2020_RESPONSERATE_COUNTY_TRA!$B$3:$AR$376,43, FALSE)</f>
        <v>48.1</v>
      </c>
      <c r="AM264" s="188">
        <f>VLOOKUP(A264,DEC2020_RESPONSERATE_COUNTY_TRA!$B$3:$AS$376,44, FALSE)</f>
        <v>48.1</v>
      </c>
      <c r="AN264" s="188">
        <f>VLOOKUP(A264,DEC2020_RESPONSERATE_COUNTY_TRA!$B$3:$AW$376,48, FALSE)</f>
        <v>48.5</v>
      </c>
      <c r="AO264" s="188">
        <f>VLOOKUP(A264,DEC2020_RESPONSERATE_COUNTY_TRA!$B$3:$AX$376,49, FALSE)</f>
        <v>48.6</v>
      </c>
      <c r="AP264" s="188">
        <f>VLOOKUP(A264,DEC2020_RESPONSERATE_COUNTY_TRA!$B$3:$AY$376,49, FALSE)</f>
        <v>48.6</v>
      </c>
      <c r="AQ264" s="188">
        <f>VLOOKUP(A264,DEC2020_RESPONSERATE_COUNTY_TRA!$B$3:$AZ$376,50, FALSE)</f>
        <v>48.6</v>
      </c>
      <c r="AR264" s="188">
        <f>VLOOKUP(A264,DEC2020_RESPONSERATE_COUNTY_TRA!$B$3:$BA$376,51, FALSE)</f>
        <v>48.6</v>
      </c>
      <c r="AS264" s="188">
        <f>VLOOKUP(A264,DEC2020_RESPONSERATE_COUNTY_TRA!$B$3:$BB$376,53, FALSE)</f>
        <v>49</v>
      </c>
      <c r="AT264" s="188">
        <f>VLOOKUP(A264,DEC2020_RESPONSERATE_COUNTY_TRA!$B$3:$BC$376,54, FALSE)</f>
        <v>49</v>
      </c>
      <c r="AU264" s="188">
        <f>VLOOKUP(A264,DEC2020_RESPONSERATE_COUNTY_TRA!$B$3:$BD$376,55, FALSE)</f>
        <v>49</v>
      </c>
      <c r="AV264" s="188">
        <f>VLOOKUP(A264,DEC2020_RESPONSERATE_COUNTY_TRA!$B$3:$BE$376,56, FALSE)</f>
        <v>49.1</v>
      </c>
      <c r="AW264" s="188">
        <f>VLOOKUP(A264,DEC2020_RESPONSERATE_COUNTY_TRA!$B$3:$BF$376,57, FALSE)</f>
        <v>49.1</v>
      </c>
      <c r="AX264" s="188">
        <f>VLOOKUP(A264,DEC2020_RESPONSERATE_COUNTY_TRA!$B$3:$BG$376,58, FALSE)</f>
        <v>53</v>
      </c>
      <c r="AY264" s="188">
        <f>VLOOKUP(A264,DEC2020_RESPONSERATE_COUNTY_TRA!$B$3:$BH$376,59, FALSE)</f>
        <v>53</v>
      </c>
      <c r="AZ264" s="188">
        <f>VLOOKUP(A264,DEC2020_RESPONSERATE_COUNTY_TRA!$B$3:$BI$376,60, FALSE)</f>
        <v>53.1</v>
      </c>
      <c r="BA264" s="188">
        <f>VLOOKUP(A264,DEC2020_RESPONSERATE_COUNTY_TRA!$B$3:$BJ$376,61, FALSE)</f>
        <v>53.1</v>
      </c>
      <c r="BB264" s="188">
        <f>VLOOKUP(A264,DEC2020_RESPONSERATE_COUNTY_TRA!$B$3:$BK$376,62, FALSE)</f>
        <v>53.1</v>
      </c>
      <c r="BC264" s="188">
        <f>VLOOKUP(A264,DEC2020_RESPONSERATE_COUNTY_TRA!$B$3:$BL$376,63, FALSE)</f>
        <v>53.2</v>
      </c>
      <c r="BD264" s="188">
        <f>VLOOKUP(A264,DEC2020_RESPONSERATE_COUNTY_TRA!$B$3:$BM$376,64, FALSE)</f>
        <v>53.2</v>
      </c>
      <c r="BE264" s="188">
        <f>VLOOKUP(A264,DEC2020_RESPONSERATE_COUNTY_TRA!$B$3:$BN$376,65, FALSE)</f>
        <v>53.2</v>
      </c>
      <c r="BF264" s="188">
        <f>VLOOKUP(A264,DEC2020_RESPONSERATE_COUNTY_TRA!$B$3:$BO$376,66, FALSE)</f>
        <v>53.3</v>
      </c>
      <c r="BG264" s="188">
        <f>VLOOKUP(A264,DEC2020_RESPONSERATE_COUNTY_TRA!$B$3:$BP$376,67, FALSE)</f>
        <v>53.3</v>
      </c>
      <c r="BH264" s="188">
        <f>VLOOKUP(A264,DEC2020_RESPONSERATE_COUNTY_TRA!$B$3:$BQ$376,68, FALSE)</f>
        <v>53.3</v>
      </c>
      <c r="BI264" s="188">
        <f>VLOOKUP(A264,DEC2020_RESPONSERATE_COUNTY_TRA!$B$3:$BR$376,69, FALSE)</f>
        <v>53.3</v>
      </c>
      <c r="BJ264" s="188">
        <f>VLOOKUP(A264,DEC2020_RESPONSERATE_COUNTY_TRA!$B$3:$BS$376,70, FALSE)</f>
        <v>53.3</v>
      </c>
      <c r="BK264" s="188">
        <f>VLOOKUP(A264,DEC2020_RESPONSERATE_COUNTY_TRA!$B$3:$BT$376,71, FALSE)</f>
        <v>53.4</v>
      </c>
      <c r="BL264" s="188">
        <f>VLOOKUP(A264,DEC2020_RESPONSERATE_COUNTY_TRA!$B$3:$BU$377,72, FALSE)</f>
        <v>53.4</v>
      </c>
      <c r="BM264" s="188">
        <f>VLOOKUP(A264,DEC2020_RESPONSERATE_COUNTY_TRA!$B$3:$BV$377,73, FALSE)</f>
        <v>53.4</v>
      </c>
      <c r="BN264" s="188">
        <f>VLOOKUP(A264,DEC2020_RESPONSERATE_COUNTY_TRA!$B$3:$BW$377,74, FALSE)</f>
        <v>53.5</v>
      </c>
      <c r="BO264" s="188">
        <f>VLOOKUP(A264,DEC2020_RESPONSERATE_COUNTY_TRA!$B$3:$BX$377,75, FALSE)</f>
        <v>53.5</v>
      </c>
      <c r="BP264" s="188">
        <f>VLOOKUP(A264,DEC2020_RESPONSERATE_COUNTY_TRA!$B$3:$BY$377,76, FALSE)</f>
        <v>53.6</v>
      </c>
      <c r="BQ264" s="188">
        <f>VLOOKUP(A264,DEC2020_RESPONSERATE_COUNTY_TRA!$B$3:$BZ$377,77, FALSE)</f>
        <v>53.6</v>
      </c>
      <c r="BR264" s="188">
        <f>VLOOKUP(A264,DEC2020_RESPONSERATE_COUNTY_TRA!$B$3:$CA$377,78, FALSE)</f>
        <v>53.6</v>
      </c>
      <c r="BS264" s="188">
        <f>VLOOKUP(A264,DEC2020_RESPONSERATE_COUNTY_TRA!$B$3:$CB$377,79, FALSE)</f>
        <v>53.6</v>
      </c>
      <c r="BT264" s="188">
        <f>VLOOKUP(A264,DEC2020_RESPONSERATE_COUNTY_TRA!$B$3:$CC$377,80, FALSE)</f>
        <v>53.6</v>
      </c>
      <c r="BU264" s="188">
        <f>VLOOKUP(A264,DEC2020_RESPONSERATE_COUNTY_TRA!$B$3:$CD$377,81, FALSE)</f>
        <v>53.6</v>
      </c>
      <c r="BV264" s="188">
        <f>VLOOKUP(A264,DEC2020_RESPONSERATE_COUNTY_TRA!$B$3:$CE$377,82, FALSE)</f>
        <v>53.7</v>
      </c>
      <c r="BW264" s="188">
        <f>VLOOKUP(A264,DEC2020_RESPONSERATE_COUNTY_TRA!$B$3:$CF$377,83, FALSE)</f>
        <v>53.8</v>
      </c>
      <c r="BX264" s="188">
        <f>VLOOKUP(A264,DEC2020_RESPONSERATE_COUNTY_TRA!$B$3:$CG$377,84, FALSE)</f>
        <v>53.8</v>
      </c>
      <c r="BY264" s="188">
        <f>VLOOKUP(A264,DEC2020_RESPONSERATE_COUNTY_TRA!$B$3:$CH$377,85, FALSE)</f>
        <v>53.8</v>
      </c>
      <c r="BZ264" s="188">
        <f>VLOOKUP(A264,DEC2020_RESPONSERATE_COUNTY_TRA!$B$3:$CI$377,85, FALSE)</f>
        <v>53.8</v>
      </c>
      <c r="CA264" s="188">
        <f>VLOOKUP(A264,DEC2020_RESPONSERATE_COUNTY_TRA!$B$3:$CJ$377,86, FALSE)</f>
        <v>53.9</v>
      </c>
      <c r="CB264" s="188">
        <f>VLOOKUP(A264,DEC2020_RESPONSERATE_COUNTY_TRA!$B$3:$CK$377,87, FALSE)</f>
        <v>54</v>
      </c>
      <c r="CC264" s="188">
        <f t="shared" si="12"/>
        <v>0</v>
      </c>
      <c r="CD264" s="41">
        <f t="shared" si="13"/>
        <v>4</v>
      </c>
    </row>
    <row r="265" spans="1:83" ht="28.8" x14ac:dyDescent="0.3">
      <c r="A265" s="16" t="s">
        <v>119</v>
      </c>
      <c r="B265" s="16">
        <v>30077000100</v>
      </c>
      <c r="C265" s="17" t="s">
        <v>851</v>
      </c>
      <c r="D265" s="17" t="s">
        <v>1365</v>
      </c>
      <c r="E265" s="17"/>
      <c r="F265" s="95">
        <v>1028</v>
      </c>
      <c r="G265" s="103">
        <v>0.37904761904761902</v>
      </c>
      <c r="H265" s="205">
        <v>4.449307075127644E-2</v>
      </c>
      <c r="I265" s="193">
        <v>48.2</v>
      </c>
      <c r="J265" s="48">
        <v>64.400000000000006</v>
      </c>
      <c r="K265" s="18">
        <f t="shared" si="14"/>
        <v>35.599999999999994</v>
      </c>
      <c r="L265" s="19">
        <f>VLOOKUP(A265,DEC2020_RESPONSERATE_COUNTY_TRA!$B$3:$I$376, 8, FALSE)</f>
        <v>11.1</v>
      </c>
      <c r="M265" s="19">
        <f>VLOOKUP(A265,DEC2020_RESPONSERATE_COUNTY_TRA!$B$3:$J$376, 9, FALSE)</f>
        <v>11.3</v>
      </c>
      <c r="N265" s="19">
        <f>VLOOKUP(A265,DEC2020_RESPONSERATE_COUNTY_TRA!$B$3:$K$376, 10, FALSE)</f>
        <v>12.7</v>
      </c>
      <c r="O265" s="19">
        <f>VLOOKUP(A265,DEC2020_RESPONSERATE_COUNTY_TRA!$B$3:$L$376, 11, FALSE)</f>
        <v>14.6</v>
      </c>
      <c r="P265" s="19">
        <f>VLOOKUP(A265,DEC2020_RESPONSERATE_COUNTY_TRA!$B$3:$M$376, 12, FALSE)</f>
        <v>18.600000000000001</v>
      </c>
      <c r="Q265" s="19">
        <f>VLOOKUP(A265,DEC2020_RESPONSERATE_COUNTY_TRA!$B$3:$N$376, 13, FALSE)</f>
        <v>18.8</v>
      </c>
      <c r="R265" s="19">
        <f>VLOOKUP(A265,DEC2020_RESPONSERATE_COUNTY_TRA!$B$3:$O$376, 14, FALSE)</f>
        <v>19.3</v>
      </c>
      <c r="S265" s="19">
        <f>VLOOKUP(A265,DEC2020_RESPONSERATE_COUNTY_TRA!$B$3:$P$376, 15, FALSE)</f>
        <v>19.899999999999999</v>
      </c>
      <c r="T265" s="19">
        <f>VLOOKUP(A265,DEC2020_RESPONSERATE_COUNTY_TRA!$B$3:$Q$376, 16, FALSE)</f>
        <v>20.5</v>
      </c>
      <c r="U265" s="19">
        <f>VLOOKUP(A265,DEC2020_RESPONSERATE_COUNTY_TRA!$B$3:$R$376, 17, FALSE)</f>
        <v>21.5</v>
      </c>
      <c r="V265" s="19">
        <f>VLOOKUP(A265,DEC2020_RESPONSERATE_COUNTY_TRA!$B$3:$S$376, 18, FALSE)</f>
        <v>21.7</v>
      </c>
      <c r="W265" s="19">
        <f>VLOOKUP(A265,DEC2020_RESPONSERATE_COUNTY_TRA!$B$3:$T$376, 19, FALSE)</f>
        <v>21.9</v>
      </c>
      <c r="X265" s="19">
        <f>VLOOKUP(A265,DEC2020_RESPONSERATE_COUNTY_TRA!$B$3:$U$376, 20, FALSE)</f>
        <v>22.1</v>
      </c>
      <c r="Y265" s="19">
        <f>VLOOKUP(A265,DEC2020_RESPONSERATE_COUNTY_TRA!$B$3:$V$376, 21, FALSE)</f>
        <v>22.4</v>
      </c>
      <c r="Z265" s="19">
        <f>VLOOKUP(A265,DEC2020_RESPONSERATE_COUNTY_TRA!$B$3:$W$376, 22, FALSE)</f>
        <v>23</v>
      </c>
      <c r="AA265" s="19">
        <f>VLOOKUP(A265,DEC2020_RESPONSERATE_COUNTY_TRA!$B$3:$X$376, 23, FALSE)</f>
        <v>23.1</v>
      </c>
      <c r="AB265" s="19">
        <f>VLOOKUP(A265,DEC2020_RESPONSERATE_COUNTY_TRA!$B$3:$Y$376, 24, FALSE)</f>
        <v>23.1</v>
      </c>
      <c r="AC265" s="19">
        <f>VLOOKUP(A265,DEC2020_RESPONSERATE_COUNTY_TRA!$B$3:$Z$376, 25, FALSE)</f>
        <v>23.7</v>
      </c>
      <c r="AD265" s="19">
        <f>VLOOKUP(A265,DEC2020_RESPONSERATE_COUNTY_TRA!$B$3:$AC$376, 26, FALSE)</f>
        <v>23.9</v>
      </c>
      <c r="AE265" s="19">
        <f>VLOOKUP(A265,DEC2020_RESPONSERATE_COUNTY_TRA!$B$3:$AD$376, 27, FALSE)</f>
        <v>23.9</v>
      </c>
      <c r="AF265" s="19">
        <f>VLOOKUP(A265,DEC2020_RESPONSERATE_COUNTY_TRA!$B$3:$AE$376, 28, FALSE)</f>
        <v>23.9</v>
      </c>
      <c r="AG265" s="19">
        <f>VLOOKUP(A265,DEC2020_RESPONSERATE_COUNTY_TRA!$B$3:$AF$376, 29, FALSE)</f>
        <v>25.3</v>
      </c>
      <c r="AH265" s="19">
        <f>VLOOKUP(A265,DEC2020_RESPONSERATE_COUNTY_TRA!$B$3:$AG$376, 30, FALSE)</f>
        <v>25.4</v>
      </c>
      <c r="AI265" s="19">
        <f>VLOOKUP(A265,DEC2020_RESPONSERATE_COUNTY_TRA!$B$3:$AF$376, 31, FALSE)</f>
        <v>25.4</v>
      </c>
      <c r="AJ265" s="19">
        <f>VLOOKUP(A265,DEC2020_RESPONSERATE_COUNTY_TRA!$B$3:$AG$376, 32, FALSE)</f>
        <v>25.7</v>
      </c>
      <c r="AK265" s="19">
        <f>VLOOKUP(A265,DEC2020_RESPONSERATE_COUNTY_TRA!$B$3:$CP$376, 33, FALSE)</f>
        <v>26</v>
      </c>
      <c r="AL265" s="19">
        <f>VLOOKUP(A265,DEC2020_RESPONSERATE_COUNTY_TRA!$B$3:$AR$376,43, FALSE)</f>
        <v>27.6</v>
      </c>
      <c r="AM265" s="19">
        <f>VLOOKUP(A265,DEC2020_RESPONSERATE_COUNTY_TRA!$B$3:$AS$376,44, FALSE)</f>
        <v>27.6</v>
      </c>
      <c r="AN265" s="19">
        <f>VLOOKUP(A265,DEC2020_RESPONSERATE_COUNTY_TRA!$B$3:$AW$376,48, FALSE)</f>
        <v>27.8</v>
      </c>
      <c r="AO265" s="19">
        <f>VLOOKUP(A265,DEC2020_RESPONSERATE_COUNTY_TRA!$B$3:$AX$376,49, FALSE)</f>
        <v>27.9</v>
      </c>
      <c r="AP265" s="19">
        <f>VLOOKUP(A265,DEC2020_RESPONSERATE_COUNTY_TRA!$B$3:$AY$376,49, FALSE)</f>
        <v>27.9</v>
      </c>
      <c r="AQ265" s="19">
        <f>VLOOKUP(A265,DEC2020_RESPONSERATE_COUNTY_TRA!$B$3:$AZ$376,50, FALSE)</f>
        <v>27.9</v>
      </c>
      <c r="AR265" s="19">
        <f>VLOOKUP(A265,DEC2020_RESPONSERATE_COUNTY_TRA!$B$3:$BA$376,51, FALSE)</f>
        <v>27.9</v>
      </c>
      <c r="AS265" s="19">
        <f>VLOOKUP(A265,DEC2020_RESPONSERATE_COUNTY_TRA!$B$3:$BB$376,53, FALSE)</f>
        <v>28.1</v>
      </c>
      <c r="AT265" s="19">
        <f>VLOOKUP(A265,DEC2020_RESPONSERATE_COUNTY_TRA!$B$3:$BC$376,54, FALSE)</f>
        <v>28.2</v>
      </c>
      <c r="AU265" s="19">
        <f>VLOOKUP(A265,DEC2020_RESPONSERATE_COUNTY_TRA!$B$3:$BD$376,55, FALSE)</f>
        <v>28.4</v>
      </c>
      <c r="AV265" s="19">
        <f>VLOOKUP(A265,DEC2020_RESPONSERATE_COUNTY_TRA!$B$3:$BE$376,56, FALSE)</f>
        <v>28.4</v>
      </c>
      <c r="AW265" s="19">
        <f>VLOOKUP(A265,DEC2020_RESPONSERATE_COUNTY_TRA!$B$3:$BF$376,57, FALSE)</f>
        <v>28.4</v>
      </c>
      <c r="AX265" s="19">
        <f>VLOOKUP(A265,DEC2020_RESPONSERATE_COUNTY_TRA!$B$3:$BG$376,58, FALSE)</f>
        <v>39.200000000000003</v>
      </c>
      <c r="AY265" s="19">
        <f>VLOOKUP(A265,DEC2020_RESPONSERATE_COUNTY_TRA!$B$3:$BH$376,59, FALSE)</f>
        <v>39.200000000000003</v>
      </c>
      <c r="AZ265" s="19">
        <f>VLOOKUP(A265,DEC2020_RESPONSERATE_COUNTY_TRA!$B$3:$BI$376,60, FALSE)</f>
        <v>39.5</v>
      </c>
      <c r="BA265" s="19">
        <f>VLOOKUP(A265,DEC2020_RESPONSERATE_COUNTY_TRA!$B$3:$BJ$376,61, FALSE)</f>
        <v>39.5</v>
      </c>
      <c r="BB265" s="19">
        <f>VLOOKUP(A265,DEC2020_RESPONSERATE_COUNTY_TRA!$B$3:$BK$376,62, FALSE)</f>
        <v>39.5</v>
      </c>
      <c r="BC265" s="19">
        <f>VLOOKUP(A265,DEC2020_RESPONSERATE_COUNTY_TRA!$B$3:$BL$376,63, FALSE)</f>
        <v>39.700000000000003</v>
      </c>
      <c r="BD265" s="19">
        <f>VLOOKUP(A265,DEC2020_RESPONSERATE_COUNTY_TRA!$B$3:$BM$376,64, FALSE)</f>
        <v>39.799999999999997</v>
      </c>
      <c r="BE265" s="19">
        <f>VLOOKUP(A265,DEC2020_RESPONSERATE_COUNTY_TRA!$B$3:$BN$376,65, FALSE)</f>
        <v>39.799999999999997</v>
      </c>
      <c r="BF265" s="19">
        <f>VLOOKUP(A265,DEC2020_RESPONSERATE_COUNTY_TRA!$B$3:$BO$376,66, FALSE)</f>
        <v>39.9</v>
      </c>
      <c r="BG265" s="19">
        <f>VLOOKUP(A265,DEC2020_RESPONSERATE_COUNTY_TRA!$B$3:$BP$376,67, FALSE)</f>
        <v>39.9</v>
      </c>
      <c r="BH265" s="19">
        <f>VLOOKUP(A265,DEC2020_RESPONSERATE_COUNTY_TRA!$B$3:$BQ$376,68, FALSE)</f>
        <v>39.9</v>
      </c>
      <c r="BI265" s="19">
        <f>VLOOKUP(A265,DEC2020_RESPONSERATE_COUNTY_TRA!$B$3:$BR$376,69, FALSE)</f>
        <v>39.9</v>
      </c>
      <c r="BJ265" s="19">
        <f>VLOOKUP(A265,DEC2020_RESPONSERATE_COUNTY_TRA!$B$3:$BS$376,70, FALSE)</f>
        <v>39.9</v>
      </c>
      <c r="BK265" s="19">
        <f>VLOOKUP(A265,DEC2020_RESPONSERATE_COUNTY_TRA!$B$3:$BT$376,71, FALSE)</f>
        <v>40</v>
      </c>
      <c r="BL265" s="19">
        <f>VLOOKUP(A265,DEC2020_RESPONSERATE_COUNTY_TRA!$B$3:$BU$377,72, FALSE)</f>
        <v>40</v>
      </c>
      <c r="BM265" s="19">
        <f>VLOOKUP(A265,DEC2020_RESPONSERATE_COUNTY_TRA!$B$3:$BV$377,73, FALSE)</f>
        <v>40</v>
      </c>
      <c r="BN265" s="19">
        <f>VLOOKUP(A265,DEC2020_RESPONSERATE_COUNTY_TRA!$B$3:$BW$377,74, FALSE)</f>
        <v>40</v>
      </c>
      <c r="BO265" s="19">
        <f>VLOOKUP(A265,DEC2020_RESPONSERATE_COUNTY_TRA!$B$3:$BX$377,75, FALSE)</f>
        <v>40</v>
      </c>
      <c r="BP265" s="19">
        <f>VLOOKUP(A265,DEC2020_RESPONSERATE_COUNTY_TRA!$B$3:$BY$377,76, FALSE)</f>
        <v>40.1</v>
      </c>
      <c r="BQ265" s="19">
        <f>VLOOKUP(A265,DEC2020_RESPONSERATE_COUNTY_TRA!$B$3:$BZ$377,77, FALSE)</f>
        <v>40.1</v>
      </c>
      <c r="BR265" s="19">
        <f>VLOOKUP(A265,DEC2020_RESPONSERATE_COUNTY_TRA!$B$3:$CA$377,78, FALSE)</f>
        <v>40.1</v>
      </c>
      <c r="BS265" s="19">
        <f>VLOOKUP(A265,DEC2020_RESPONSERATE_COUNTY_TRA!$B$3:$CB$377,79, FALSE)</f>
        <v>40.1</v>
      </c>
      <c r="BT265" s="19">
        <f>VLOOKUP(A265,DEC2020_RESPONSERATE_COUNTY_TRA!$B$3:$CC$377,80, FALSE)</f>
        <v>40.1</v>
      </c>
      <c r="BU265" s="19">
        <f>VLOOKUP(A265,DEC2020_RESPONSERATE_COUNTY_TRA!$B$3:$CD$377,81, FALSE)</f>
        <v>40.1</v>
      </c>
      <c r="BV265" s="19">
        <f>VLOOKUP(A265,DEC2020_RESPONSERATE_COUNTY_TRA!$B$3:$CE$377,82, FALSE)</f>
        <v>40.200000000000003</v>
      </c>
      <c r="BW265" s="19">
        <f>VLOOKUP(A265,DEC2020_RESPONSERATE_COUNTY_TRA!$B$3:$CF$377,83, FALSE)</f>
        <v>40.4</v>
      </c>
      <c r="BX265" s="19">
        <f>VLOOKUP(A265,DEC2020_RESPONSERATE_COUNTY_TRA!$B$3:$CG$377,84, FALSE)</f>
        <v>40.4</v>
      </c>
      <c r="BY265" s="19">
        <f>VLOOKUP(A265,DEC2020_RESPONSERATE_COUNTY_TRA!$B$3:$CH$377,85, FALSE)</f>
        <v>40.4</v>
      </c>
      <c r="BZ265" s="19">
        <f>VLOOKUP(A265,DEC2020_RESPONSERATE_COUNTY_TRA!$B$3:$CI$377,85, FALSE)</f>
        <v>40.4</v>
      </c>
      <c r="CA265" s="19">
        <f>VLOOKUP(A265,DEC2020_RESPONSERATE_COUNTY_TRA!$B$3:$CJ$377,86, FALSE)</f>
        <v>40.5</v>
      </c>
      <c r="CB265" s="19">
        <f>VLOOKUP(A265,DEC2020_RESPONSERATE_COUNTY_TRA!$B$3:$CK$377,87, FALSE)</f>
        <v>40.700000000000003</v>
      </c>
      <c r="CC265" s="19">
        <f t="shared" si="12"/>
        <v>0</v>
      </c>
      <c r="CD265" s="41">
        <f t="shared" si="13"/>
        <v>3</v>
      </c>
    </row>
    <row r="266" spans="1:83" ht="15" thickBot="1" x14ac:dyDescent="0.35">
      <c r="A266" s="21" t="s">
        <v>121</v>
      </c>
      <c r="B266" s="21">
        <v>30077000200</v>
      </c>
      <c r="C266" s="22" t="s">
        <v>1144</v>
      </c>
      <c r="D266" s="22" t="s">
        <v>1366</v>
      </c>
      <c r="E266" s="22"/>
      <c r="F266" s="96">
        <v>2168</v>
      </c>
      <c r="G266" s="104">
        <v>6.9586374695863748E-2</v>
      </c>
      <c r="H266" s="206">
        <v>7.7231329690346087E-2</v>
      </c>
      <c r="I266" s="194">
        <v>44.7</v>
      </c>
      <c r="J266" s="23">
        <v>1</v>
      </c>
      <c r="K266" s="23">
        <v>99</v>
      </c>
      <c r="L266" s="24">
        <f>VLOOKUP(A266,DEC2020_RESPONSERATE_COUNTY_TRA!$B$3:$I$376, 8, FALSE)</f>
        <v>29.4</v>
      </c>
      <c r="M266" s="24">
        <f>VLOOKUP(A266,DEC2020_RESPONSERATE_COUNTY_TRA!$B$3:$J$376, 9, FALSE)</f>
        <v>31.1</v>
      </c>
      <c r="N266" s="24">
        <f>VLOOKUP(A266,DEC2020_RESPONSERATE_COUNTY_TRA!$B$3:$K$376, 10, FALSE)</f>
        <v>32.9</v>
      </c>
      <c r="O266" s="24">
        <f>VLOOKUP(A266,DEC2020_RESPONSERATE_COUNTY_TRA!$B$3:$L$376, 11, FALSE)</f>
        <v>34.9</v>
      </c>
      <c r="P266" s="24">
        <f>VLOOKUP(A266,DEC2020_RESPONSERATE_COUNTY_TRA!$B$3:$M$376, 12, FALSE)</f>
        <v>38.5</v>
      </c>
      <c r="Q266" s="24">
        <f>VLOOKUP(A266,DEC2020_RESPONSERATE_COUNTY_TRA!$B$3:$N$376, 13, FALSE)</f>
        <v>38.799999999999997</v>
      </c>
      <c r="R266" s="24">
        <f>VLOOKUP(A266,DEC2020_RESPONSERATE_COUNTY_TRA!$B$3:$O$376, 14, FALSE)</f>
        <v>39.299999999999997</v>
      </c>
      <c r="S266" s="24">
        <f>VLOOKUP(A266,DEC2020_RESPONSERATE_COUNTY_TRA!$B$3:$P$376, 15, FALSE)</f>
        <v>39.6</v>
      </c>
      <c r="T266" s="24">
        <f>VLOOKUP(A266,DEC2020_RESPONSERATE_COUNTY_TRA!$B$3:$Q$376, 16, FALSE)</f>
        <v>40</v>
      </c>
      <c r="U266" s="24">
        <f>VLOOKUP(A266,DEC2020_RESPONSERATE_COUNTY_TRA!$B$3:$R$376, 17, FALSE)</f>
        <v>41.1</v>
      </c>
      <c r="V266" s="24">
        <f>VLOOKUP(A266,DEC2020_RESPONSERATE_COUNTY_TRA!$B$3:$S$376, 18, FALSE)</f>
        <v>41.5</v>
      </c>
      <c r="W266" s="24">
        <f>VLOOKUP(A266,DEC2020_RESPONSERATE_COUNTY_TRA!$B$3:$T$376, 19, FALSE)</f>
        <v>41.7</v>
      </c>
      <c r="X266" s="24">
        <f>VLOOKUP(A266,DEC2020_RESPONSERATE_COUNTY_TRA!$B$3:$U$376, 20, FALSE)</f>
        <v>42</v>
      </c>
      <c r="Y266" s="24">
        <f>VLOOKUP(A266,DEC2020_RESPONSERATE_COUNTY_TRA!$B$3:$V$376, 21, FALSE)</f>
        <v>42.3</v>
      </c>
      <c r="Z266" s="24">
        <f>VLOOKUP(A266,DEC2020_RESPONSERATE_COUNTY_TRA!$B$3:$W$376, 22, FALSE)</f>
        <v>42.7</v>
      </c>
      <c r="AA266" s="24">
        <f>VLOOKUP(A266,DEC2020_RESPONSERATE_COUNTY_TRA!$B$3:$X$376, 23, FALSE)</f>
        <v>42.9</v>
      </c>
      <c r="AB266" s="24">
        <f>VLOOKUP(A266,DEC2020_RESPONSERATE_COUNTY_TRA!$B$3:$Y$376, 24, FALSE)</f>
        <v>43.1</v>
      </c>
      <c r="AC266" s="24">
        <f>VLOOKUP(A266,DEC2020_RESPONSERATE_COUNTY_TRA!$B$3:$Z$376, 25, FALSE)</f>
        <v>51.2</v>
      </c>
      <c r="AD266" s="24">
        <f>VLOOKUP(A266,DEC2020_RESPONSERATE_COUNTY_TRA!$B$3:$AC$376, 26, FALSE)</f>
        <v>51.6</v>
      </c>
      <c r="AE266" s="24">
        <f>VLOOKUP(A266,DEC2020_RESPONSERATE_COUNTY_TRA!$B$3:$AD$376, 27, FALSE)</f>
        <v>51.6</v>
      </c>
      <c r="AF266" s="24">
        <f>VLOOKUP(A266,DEC2020_RESPONSERATE_COUNTY_TRA!$B$3:$AE$376, 28, FALSE)</f>
        <v>52.9</v>
      </c>
      <c r="AG266" s="24">
        <f>VLOOKUP(A266,DEC2020_RESPONSERATE_COUNTY_TRA!$B$3:$AF$376, 29, FALSE)</f>
        <v>54.8</v>
      </c>
      <c r="AH266" s="24">
        <f>VLOOKUP(A266,DEC2020_RESPONSERATE_COUNTY_TRA!$B$3:$AG$376, 30, FALSE)</f>
        <v>55.2</v>
      </c>
      <c r="AI266" s="24">
        <f>VLOOKUP(A266,DEC2020_RESPONSERATE_COUNTY_TRA!$B$3:$AF$376, 31, FALSE)</f>
        <v>55.4</v>
      </c>
      <c r="AJ266" s="24">
        <f>VLOOKUP(A266,DEC2020_RESPONSERATE_COUNTY_TRA!$B$3:$AG$376, 32, FALSE)</f>
        <v>56</v>
      </c>
      <c r="AK266" s="24">
        <f>VLOOKUP(A266,DEC2020_RESPONSERATE_COUNTY_TRA!$B$3:$CP$376, 33, FALSE)</f>
        <v>56.3</v>
      </c>
      <c r="AL266" s="24">
        <f>VLOOKUP(A266,DEC2020_RESPONSERATE_COUNTY_TRA!$B$3:$AR$376,43, FALSE)</f>
        <v>58.9</v>
      </c>
      <c r="AM266" s="24">
        <f>VLOOKUP(A266,DEC2020_RESPONSERATE_COUNTY_TRA!$B$3:$AS$376,44, FALSE)</f>
        <v>58.9</v>
      </c>
      <c r="AN266" s="24">
        <f>VLOOKUP(A266,DEC2020_RESPONSERATE_COUNTY_TRA!$B$3:$AW$376,48, FALSE)</f>
        <v>59.3</v>
      </c>
      <c r="AO266" s="24">
        <f>VLOOKUP(A266,DEC2020_RESPONSERATE_COUNTY_TRA!$B$3:$AX$376,49, FALSE)</f>
        <v>59.4</v>
      </c>
      <c r="AP266" s="24">
        <f>VLOOKUP(A266,DEC2020_RESPONSERATE_COUNTY_TRA!$B$3:$AY$376,49, FALSE)</f>
        <v>59.4</v>
      </c>
      <c r="AQ266" s="24">
        <f>VLOOKUP(A266,DEC2020_RESPONSERATE_COUNTY_TRA!$B$3:$AZ$376,50, FALSE)</f>
        <v>59.4</v>
      </c>
      <c r="AR266" s="24">
        <f>VLOOKUP(A266,DEC2020_RESPONSERATE_COUNTY_TRA!$B$3:$BA$376,51, FALSE)</f>
        <v>59.5</v>
      </c>
      <c r="AS266" s="24">
        <f>VLOOKUP(A266,DEC2020_RESPONSERATE_COUNTY_TRA!$B$3:$BB$376,53, FALSE)</f>
        <v>59.9</v>
      </c>
      <c r="AT266" s="24">
        <f>VLOOKUP(A266,DEC2020_RESPONSERATE_COUNTY_TRA!$B$3:$BC$376,54, FALSE)</f>
        <v>59.9</v>
      </c>
      <c r="AU266" s="24">
        <f>VLOOKUP(A266,DEC2020_RESPONSERATE_COUNTY_TRA!$B$3:$BD$376,55, FALSE)</f>
        <v>59.9</v>
      </c>
      <c r="AV266" s="24">
        <f>VLOOKUP(A266,DEC2020_RESPONSERATE_COUNTY_TRA!$B$3:$BE$376,56, FALSE)</f>
        <v>59.9</v>
      </c>
      <c r="AW266" s="24">
        <f>VLOOKUP(A266,DEC2020_RESPONSERATE_COUNTY_TRA!$B$3:$BF$376,57, FALSE)</f>
        <v>59.9</v>
      </c>
      <c r="AX266" s="24">
        <f>VLOOKUP(A266,DEC2020_RESPONSERATE_COUNTY_TRA!$B$3:$BG$376,58, FALSE)</f>
        <v>60.2</v>
      </c>
      <c r="AY266" s="24">
        <f>VLOOKUP(A266,DEC2020_RESPONSERATE_COUNTY_TRA!$B$3:$BH$376,59, FALSE)</f>
        <v>60.2</v>
      </c>
      <c r="AZ266" s="24">
        <f>VLOOKUP(A266,DEC2020_RESPONSERATE_COUNTY_TRA!$B$3:$BI$376,60, FALSE)</f>
        <v>60.2</v>
      </c>
      <c r="BA266" s="24">
        <f>VLOOKUP(A266,DEC2020_RESPONSERATE_COUNTY_TRA!$B$3:$BJ$376,61, FALSE)</f>
        <v>60.3</v>
      </c>
      <c r="BB266" s="24">
        <f>VLOOKUP(A266,DEC2020_RESPONSERATE_COUNTY_TRA!$B$3:$BK$376,62, FALSE)</f>
        <v>60.3</v>
      </c>
      <c r="BC266" s="24">
        <f>VLOOKUP(A266,DEC2020_RESPONSERATE_COUNTY_TRA!$B$3:$BL$376,63, FALSE)</f>
        <v>60.3</v>
      </c>
      <c r="BD266" s="24">
        <f>VLOOKUP(A266,DEC2020_RESPONSERATE_COUNTY_TRA!$B$3:$BM$376,64, FALSE)</f>
        <v>60.3</v>
      </c>
      <c r="BE266" s="24">
        <f>VLOOKUP(A266,DEC2020_RESPONSERATE_COUNTY_TRA!$B$3:$BN$376,65, FALSE)</f>
        <v>60.3</v>
      </c>
      <c r="BF266" s="24">
        <f>VLOOKUP(A266,DEC2020_RESPONSERATE_COUNTY_TRA!$B$3:$BO$376,66, FALSE)</f>
        <v>60.3</v>
      </c>
      <c r="BG266" s="24">
        <f>VLOOKUP(A266,DEC2020_RESPONSERATE_COUNTY_TRA!$B$3:$BP$376,67, FALSE)</f>
        <v>60.3</v>
      </c>
      <c r="BH266" s="24">
        <f>VLOOKUP(A266,DEC2020_RESPONSERATE_COUNTY_TRA!$B$3:$BQ$376,68, FALSE)</f>
        <v>60.3</v>
      </c>
      <c r="BI266" s="24">
        <f>VLOOKUP(A266,DEC2020_RESPONSERATE_COUNTY_TRA!$B$3:$BR$376,69, FALSE)</f>
        <v>60.3</v>
      </c>
      <c r="BJ266" s="24">
        <f>VLOOKUP(A266,DEC2020_RESPONSERATE_COUNTY_TRA!$B$3:$BS$376,70, FALSE)</f>
        <v>60.3</v>
      </c>
      <c r="BK266" s="24">
        <f>VLOOKUP(A266,DEC2020_RESPONSERATE_COUNTY_TRA!$B$3:$BT$376,71, FALSE)</f>
        <v>60.4</v>
      </c>
      <c r="BL266" s="24">
        <f>VLOOKUP(A266,DEC2020_RESPONSERATE_COUNTY_TRA!$B$3:$BU$377,72, FALSE)</f>
        <v>60.5</v>
      </c>
      <c r="BM266" s="24">
        <f>VLOOKUP(A266,DEC2020_RESPONSERATE_COUNTY_TRA!$B$3:$BV$377,73, FALSE)</f>
        <v>60.5</v>
      </c>
      <c r="BN266" s="24">
        <f>VLOOKUP(A266,DEC2020_RESPONSERATE_COUNTY_TRA!$B$3:$BW$377,74, FALSE)</f>
        <v>60.6</v>
      </c>
      <c r="BO266" s="24">
        <f>VLOOKUP(A266,DEC2020_RESPONSERATE_COUNTY_TRA!$B$3:$BX$377,75, FALSE)</f>
        <v>60.7</v>
      </c>
      <c r="BP266" s="24">
        <f>VLOOKUP(A266,DEC2020_RESPONSERATE_COUNTY_TRA!$B$3:$BY$377,76, FALSE)</f>
        <v>60.7</v>
      </c>
      <c r="BQ266" s="24">
        <f>VLOOKUP(A266,DEC2020_RESPONSERATE_COUNTY_TRA!$B$3:$BZ$377,77, FALSE)</f>
        <v>60.7</v>
      </c>
      <c r="BR266" s="24">
        <f>VLOOKUP(A266,DEC2020_RESPONSERATE_COUNTY_TRA!$B$3:$CA$377,78, FALSE)</f>
        <v>60.7</v>
      </c>
      <c r="BS266" s="24">
        <f>VLOOKUP(A266,DEC2020_RESPONSERATE_COUNTY_TRA!$B$3:$CB$377,79, FALSE)</f>
        <v>60.7</v>
      </c>
      <c r="BT266" s="24">
        <f>VLOOKUP(A266,DEC2020_RESPONSERATE_COUNTY_TRA!$B$3:$CC$377,80, FALSE)</f>
        <v>60.7</v>
      </c>
      <c r="BU266" s="24">
        <f>VLOOKUP(A266,DEC2020_RESPONSERATE_COUNTY_TRA!$B$3:$CD$377,81, FALSE)</f>
        <v>60.7</v>
      </c>
      <c r="BV266" s="24">
        <f>VLOOKUP(A266,DEC2020_RESPONSERATE_COUNTY_TRA!$B$3:$CE$377,82, FALSE)</f>
        <v>60.8</v>
      </c>
      <c r="BW266" s="24">
        <f>VLOOKUP(A266,DEC2020_RESPONSERATE_COUNTY_TRA!$B$3:$CF$377,83, FALSE)</f>
        <v>60.8</v>
      </c>
      <c r="BX266" s="24">
        <f>VLOOKUP(A266,DEC2020_RESPONSERATE_COUNTY_TRA!$B$3:$CG$377,84, FALSE)</f>
        <v>60.8</v>
      </c>
      <c r="BY266" s="24">
        <f>VLOOKUP(A266,DEC2020_RESPONSERATE_COUNTY_TRA!$B$3:$CH$377,85, FALSE)</f>
        <v>60.8</v>
      </c>
      <c r="BZ266" s="24">
        <f>VLOOKUP(A266,DEC2020_RESPONSERATE_COUNTY_TRA!$B$3:$CI$377,85, FALSE)</f>
        <v>60.8</v>
      </c>
      <c r="CA266" s="24">
        <f>VLOOKUP(A266,DEC2020_RESPONSERATE_COUNTY_TRA!$B$3:$CJ$377,86, FALSE)</f>
        <v>61</v>
      </c>
      <c r="CB266" s="24">
        <f>VLOOKUP(A266,DEC2020_RESPONSERATE_COUNTY_TRA!$B$3:$CK$377,87, FALSE)</f>
        <v>61</v>
      </c>
      <c r="CC266" s="24">
        <f t="shared" si="12"/>
        <v>0</v>
      </c>
      <c r="CD266" s="42">
        <f t="shared" si="13"/>
        <v>5</v>
      </c>
    </row>
    <row r="267" spans="1:83" ht="18" x14ac:dyDescent="0.35">
      <c r="A267" s="20" t="s">
        <v>81</v>
      </c>
      <c r="B267" s="5"/>
      <c r="C267" s="181" t="s">
        <v>81</v>
      </c>
      <c r="F267" s="180">
        <v>697</v>
      </c>
      <c r="G267" s="199">
        <v>8.9153046062407135E-2</v>
      </c>
      <c r="I267" s="192">
        <v>51.8</v>
      </c>
      <c r="J267" s="91" t="s">
        <v>835</v>
      </c>
      <c r="K267" s="91" t="s">
        <v>835</v>
      </c>
      <c r="L267">
        <f>VLOOKUP(A267,DEC2020_RESPONSERATE_COUNTY_TRA!$B$3:$I$376, 8, FALSE)</f>
        <v>3.2</v>
      </c>
      <c r="M267">
        <f>VLOOKUP(A267,DEC2020_RESPONSERATE_COUNTY_TRA!$B$3:$J$376, 9, FALSE)</f>
        <v>3.4</v>
      </c>
      <c r="N267">
        <f>VLOOKUP(A267,DEC2020_RESPONSERATE_COUNTY_TRA!$B$3:$K$376, 10, FALSE)</f>
        <v>4.2</v>
      </c>
      <c r="O267">
        <f>VLOOKUP(A267,DEC2020_RESPONSERATE_COUNTY_TRA!$B$3:$L$376, 11, FALSE)</f>
        <v>5.2</v>
      </c>
      <c r="P267">
        <f>VLOOKUP(A267,DEC2020_RESPONSERATE_COUNTY_TRA!$B$3:$M$376, 12, FALSE)</f>
        <v>7.6</v>
      </c>
      <c r="Q267" s="61">
        <f>VLOOKUP(A267,DEC2020_RESPONSERATE_COUNTY_TRA!$B$3:$N$376, 13, FALSE)</f>
        <v>7.7</v>
      </c>
      <c r="R267">
        <f>VLOOKUP(A267,DEC2020_RESPONSERATE_COUNTY_TRA!$B$3:$O$376, 14, FALSE)</f>
        <v>8.1999999999999993</v>
      </c>
      <c r="S267">
        <f>VLOOKUP(A267,DEC2020_RESPONSERATE_COUNTY_TRA!$B$3:$P$376, 15, FALSE)</f>
        <v>8.4</v>
      </c>
      <c r="T267">
        <f>VLOOKUP(A267,DEC2020_RESPONSERATE_COUNTY_TRA!$B$3:$Q$376, 16, FALSE)</f>
        <v>8.4</v>
      </c>
      <c r="U267" s="61">
        <f>VLOOKUP(A267,DEC2020_RESPONSERATE_COUNTY_TRA!$B$3:$R$376, 17, FALSE)</f>
        <v>8.9</v>
      </c>
      <c r="V267" s="61">
        <f>VLOOKUP(A267,DEC2020_RESPONSERATE_COUNTY_TRA!$B$3:$S$376, 18, FALSE)</f>
        <v>9.1999999999999993</v>
      </c>
      <c r="W267" s="61">
        <f>VLOOKUP(A267,DEC2020_RESPONSERATE_COUNTY_TRA!$B$3:$T$376, 19, FALSE)</f>
        <v>9.5</v>
      </c>
      <c r="X267" s="61">
        <f>VLOOKUP(A267,DEC2020_RESPONSERATE_COUNTY_TRA!$B$3:$U$376, 20, FALSE)</f>
        <v>9.6</v>
      </c>
      <c r="Y267" s="61">
        <f>VLOOKUP(A267,DEC2020_RESPONSERATE_COUNTY_TRA!$B$3:$V$376, 21, FALSE)</f>
        <v>9.9</v>
      </c>
      <c r="Z267" s="61">
        <f>VLOOKUP(A267,DEC2020_RESPONSERATE_COUNTY_TRA!$B$3:$W$376, 22, FALSE)</f>
        <v>10.6</v>
      </c>
      <c r="AA267" s="61">
        <f>VLOOKUP(A267,DEC2020_RESPONSERATE_COUNTY_TRA!$B$3:$X$376, 23, FALSE)</f>
        <v>10.6</v>
      </c>
      <c r="AB267" s="61">
        <f>VLOOKUP(A267,DEC2020_RESPONSERATE_COUNTY_TRA!$B$3:$Y$376, 24, FALSE)</f>
        <v>10.8</v>
      </c>
      <c r="AC267" s="61">
        <f>VLOOKUP(A267,DEC2020_RESPONSERATE_COUNTY_TRA!$B$3:$Z$376, 25, FALSE)</f>
        <v>11.3</v>
      </c>
      <c r="AD267" s="61">
        <f>VLOOKUP(A267,DEC2020_RESPONSERATE_COUNTY_TRA!$B$3:$AC$376, 26, FALSE)</f>
        <v>11.3</v>
      </c>
      <c r="AE267" s="188">
        <f>VLOOKUP(A267,DEC2020_RESPONSERATE_COUNTY_TRA!$B$3:$AD$376, 27, FALSE)</f>
        <v>11.3</v>
      </c>
      <c r="AF267" s="188">
        <f>VLOOKUP(A267,DEC2020_RESPONSERATE_COUNTY_TRA!$B$3:$AE$376, 28, FALSE)</f>
        <v>11.9</v>
      </c>
      <c r="AG267" s="188">
        <f>VLOOKUP(A267,DEC2020_RESPONSERATE_COUNTY_TRA!$B$3:$AF$376, 29, FALSE)</f>
        <v>12.3</v>
      </c>
      <c r="AH267" s="188">
        <f>VLOOKUP(A267,DEC2020_RESPONSERATE_COUNTY_TRA!$B$3:$AG$376, 30, FALSE)</f>
        <v>12.8</v>
      </c>
      <c r="AI267" s="188">
        <f>VLOOKUP(A267,DEC2020_RESPONSERATE_COUNTY_TRA!$B$3:$AF$376, 31, FALSE)</f>
        <v>12.8</v>
      </c>
      <c r="AJ267" s="188">
        <f>VLOOKUP(A267,DEC2020_RESPONSERATE_COUNTY_TRA!$B$3:$AG$376, 32, FALSE)</f>
        <v>13.1</v>
      </c>
      <c r="AK267" s="188">
        <f>VLOOKUP(A267,DEC2020_RESPONSERATE_COUNTY_TRA!$B$3:$CP$376, 33, FALSE)</f>
        <v>13.5</v>
      </c>
      <c r="AL267" s="188">
        <f>VLOOKUP(A267,DEC2020_RESPONSERATE_COUNTY_TRA!$B$3:$AR$376,43, FALSE)</f>
        <v>14.4</v>
      </c>
      <c r="AM267" s="188">
        <f>VLOOKUP(A267,DEC2020_RESPONSERATE_COUNTY_TRA!$B$3:$AS$376,44, FALSE)</f>
        <v>14.5</v>
      </c>
      <c r="AN267" s="188">
        <f>VLOOKUP(A267,DEC2020_RESPONSERATE_COUNTY_TRA!$B$3:$AW$376,48, FALSE)</f>
        <v>14.9</v>
      </c>
      <c r="AO267" s="188">
        <f>VLOOKUP(A267,DEC2020_RESPONSERATE_COUNTY_TRA!$B$3:$AX$376,49, FALSE)</f>
        <v>14.9</v>
      </c>
      <c r="AP267" s="188">
        <f>VLOOKUP(A267,DEC2020_RESPONSERATE_COUNTY_TRA!$B$3:$AY$376,49, FALSE)</f>
        <v>14.9</v>
      </c>
      <c r="AQ267" s="188">
        <f>VLOOKUP(A267,DEC2020_RESPONSERATE_COUNTY_TRA!$B$3:$AZ$376,50, FALSE)</f>
        <v>14.9</v>
      </c>
      <c r="AR267" s="188">
        <f>VLOOKUP(A267,DEC2020_RESPONSERATE_COUNTY_TRA!$B$3:$BA$376,51, FALSE)</f>
        <v>14.9</v>
      </c>
      <c r="AS267" s="188">
        <f>VLOOKUP(A267,DEC2020_RESPONSERATE_COUNTY_TRA!$B$3:$BB$376,53, FALSE)</f>
        <v>15</v>
      </c>
      <c r="AT267" s="188">
        <f>VLOOKUP(A267,DEC2020_RESPONSERATE_COUNTY_TRA!$B$3:$BC$376,54, FALSE)</f>
        <v>15</v>
      </c>
      <c r="AU267" s="188">
        <f>VLOOKUP(A267,DEC2020_RESPONSERATE_COUNTY_TRA!$B$3:$BD$376,55, FALSE)</f>
        <v>15</v>
      </c>
      <c r="AV267" s="188">
        <f>VLOOKUP(A267,DEC2020_RESPONSERATE_COUNTY_TRA!$B$3:$BE$376,56, FALSE)</f>
        <v>15</v>
      </c>
      <c r="AW267" s="188">
        <f>VLOOKUP(A267,DEC2020_RESPONSERATE_COUNTY_TRA!$B$3:$BF$376,57, FALSE)</f>
        <v>15</v>
      </c>
      <c r="AX267" s="188">
        <f>VLOOKUP(A267,DEC2020_RESPONSERATE_COUNTY_TRA!$B$3:$BG$376,58, FALSE)</f>
        <v>31.4</v>
      </c>
      <c r="AY267" s="188">
        <f>VLOOKUP(A267,DEC2020_RESPONSERATE_COUNTY_TRA!$B$3:$BH$376,59, FALSE)</f>
        <v>31.4</v>
      </c>
      <c r="AZ267" s="188">
        <f>VLOOKUP(A267,DEC2020_RESPONSERATE_COUNTY_TRA!$B$3:$BI$376,60, FALSE)</f>
        <v>31.5</v>
      </c>
      <c r="BA267" s="188">
        <f>VLOOKUP(A267,DEC2020_RESPONSERATE_COUNTY_TRA!$B$3:$BJ$376,61, FALSE)</f>
        <v>31.5</v>
      </c>
      <c r="BB267" s="188">
        <f>VLOOKUP(A267,DEC2020_RESPONSERATE_COUNTY_TRA!$B$3:$BK$376,62, FALSE)</f>
        <v>31.5</v>
      </c>
      <c r="BC267" s="188">
        <f>VLOOKUP(A267,DEC2020_RESPONSERATE_COUNTY_TRA!$B$3:$BL$376,63, FALSE)</f>
        <v>31.7</v>
      </c>
      <c r="BD267" s="188">
        <f>VLOOKUP(A267,DEC2020_RESPONSERATE_COUNTY_TRA!$B$3:$BM$376,64, FALSE)</f>
        <v>31.7</v>
      </c>
      <c r="BE267" s="188">
        <f>VLOOKUP(A267,DEC2020_RESPONSERATE_COUNTY_TRA!$B$3:$BN$376,65, FALSE)</f>
        <v>31.7</v>
      </c>
      <c r="BF267" s="188">
        <f>VLOOKUP(A267,DEC2020_RESPONSERATE_COUNTY_TRA!$B$3:$BO$376,66, FALSE)</f>
        <v>31.7</v>
      </c>
      <c r="BG267" s="188">
        <f>VLOOKUP(A267,DEC2020_RESPONSERATE_COUNTY_TRA!$B$3:$BP$376,67, FALSE)</f>
        <v>31.8</v>
      </c>
      <c r="BH267" s="188">
        <f>VLOOKUP(A267,DEC2020_RESPONSERATE_COUNTY_TRA!$B$3:$BQ$376,68, FALSE)</f>
        <v>31.8</v>
      </c>
      <c r="BI267" s="188">
        <f>VLOOKUP(A267,DEC2020_RESPONSERATE_COUNTY_TRA!$B$3:$BR$376,69, FALSE)</f>
        <v>31.8</v>
      </c>
      <c r="BJ267" s="188">
        <f>VLOOKUP(A267,DEC2020_RESPONSERATE_COUNTY_TRA!$B$3:$BS$376,70, FALSE)</f>
        <v>31.8</v>
      </c>
      <c r="BK267" s="188">
        <f>VLOOKUP(A267,DEC2020_RESPONSERATE_COUNTY_TRA!$B$3:$BT$376,71, FALSE)</f>
        <v>31.8</v>
      </c>
      <c r="BL267" s="188">
        <f>VLOOKUP(A267,DEC2020_RESPONSERATE_COUNTY_TRA!$B$3:$BU$377,72, FALSE)</f>
        <v>32</v>
      </c>
      <c r="BM267" s="188">
        <f>VLOOKUP(A267,DEC2020_RESPONSERATE_COUNTY_TRA!$B$3:$BV$377,73, FALSE)</f>
        <v>32</v>
      </c>
      <c r="BN267" s="188">
        <f>VLOOKUP(A267,DEC2020_RESPONSERATE_COUNTY_TRA!$B$3:$BW$377,74, FALSE)</f>
        <v>32</v>
      </c>
      <c r="BO267" s="188">
        <f>VLOOKUP(A267,DEC2020_RESPONSERATE_COUNTY_TRA!$B$3:$BX$377,75, FALSE)</f>
        <v>32.200000000000003</v>
      </c>
      <c r="BP267" s="188">
        <f>VLOOKUP(A267,DEC2020_RESPONSERATE_COUNTY_TRA!$B$3:$BY$377,76, FALSE)</f>
        <v>32.200000000000003</v>
      </c>
      <c r="BQ267" s="188">
        <f>VLOOKUP(A267,DEC2020_RESPONSERATE_COUNTY_TRA!$B$3:$BZ$377,77, FALSE)</f>
        <v>32.200000000000003</v>
      </c>
      <c r="BR267" s="188">
        <f>VLOOKUP(A267,DEC2020_RESPONSERATE_COUNTY_TRA!$B$3:$CA$377,78, FALSE)</f>
        <v>32.200000000000003</v>
      </c>
      <c r="BS267" s="188">
        <f>VLOOKUP(A267,DEC2020_RESPONSERATE_COUNTY_TRA!$B$3:$CB$377,79, FALSE)</f>
        <v>32.200000000000003</v>
      </c>
      <c r="BT267" s="188">
        <f>VLOOKUP(A267,DEC2020_RESPONSERATE_COUNTY_TRA!$B$3:$CC$377,80, FALSE)</f>
        <v>32.200000000000003</v>
      </c>
      <c r="BU267" s="188">
        <f>VLOOKUP(A267,DEC2020_RESPONSERATE_COUNTY_TRA!$B$3:$CD$377,81, FALSE)</f>
        <v>32.5</v>
      </c>
      <c r="BV267" s="188">
        <f>VLOOKUP(A267,DEC2020_RESPONSERATE_COUNTY_TRA!$B$3:$CE$377,82, FALSE)</f>
        <v>32.5</v>
      </c>
      <c r="BW267" s="188">
        <f>VLOOKUP(A267,DEC2020_RESPONSERATE_COUNTY_TRA!$B$3:$CF$377,83, FALSE)</f>
        <v>32.5</v>
      </c>
      <c r="BX267" s="188">
        <f>VLOOKUP(A267,DEC2020_RESPONSERATE_COUNTY_TRA!$B$3:$CG$377,84, FALSE)</f>
        <v>32.700000000000003</v>
      </c>
      <c r="BY267" s="188">
        <f>VLOOKUP(A267,DEC2020_RESPONSERATE_COUNTY_TRA!$B$3:$CH$377,85, FALSE)</f>
        <v>32.700000000000003</v>
      </c>
      <c r="BZ267" s="188">
        <f>VLOOKUP(A267,DEC2020_RESPONSERATE_COUNTY_TRA!$B$3:$CI$377,85, FALSE)</f>
        <v>32.700000000000003</v>
      </c>
      <c r="CA267" s="188">
        <f>VLOOKUP(A267,DEC2020_RESPONSERATE_COUNTY_TRA!$B$3:$CJ$377,86, FALSE)</f>
        <v>32.700000000000003</v>
      </c>
      <c r="CB267" s="188">
        <f>VLOOKUP(A267,DEC2020_RESPONSERATE_COUNTY_TRA!$B$3:$CK$377,87, FALSE)</f>
        <v>32.700000000000003</v>
      </c>
      <c r="CC267" s="188">
        <f t="shared" si="12"/>
        <v>0</v>
      </c>
      <c r="CD267" s="41">
        <f t="shared" si="13"/>
        <v>2</v>
      </c>
    </row>
    <row r="268" spans="1:83" ht="15" thickBot="1" x14ac:dyDescent="0.35">
      <c r="A268" s="21" t="s">
        <v>123</v>
      </c>
      <c r="B268" s="21">
        <v>30079000100</v>
      </c>
      <c r="C268" s="22" t="s">
        <v>852</v>
      </c>
      <c r="D268" s="22" t="s">
        <v>1367</v>
      </c>
      <c r="E268" s="22"/>
      <c r="F268" s="96">
        <v>697</v>
      </c>
      <c r="G268" s="104">
        <v>0.15601783060921248</v>
      </c>
      <c r="H268" s="206">
        <v>1.3412816691505217E-2</v>
      </c>
      <c r="I268" s="194">
        <v>51.8</v>
      </c>
      <c r="J268" s="49">
        <v>85</v>
      </c>
      <c r="K268" s="23">
        <f t="shared" si="14"/>
        <v>15</v>
      </c>
      <c r="L268" s="24">
        <f>VLOOKUP(A268,DEC2020_RESPONSERATE_COUNTY_TRA!$B$3:$I$376, 8, FALSE)</f>
        <v>3.2</v>
      </c>
      <c r="M268" s="24">
        <f>VLOOKUP(A268,DEC2020_RESPONSERATE_COUNTY_TRA!$B$3:$J$376, 9, FALSE)</f>
        <v>3.4</v>
      </c>
      <c r="N268" s="24">
        <f>VLOOKUP(A268,DEC2020_RESPONSERATE_COUNTY_TRA!$B$3:$K$376, 10, FALSE)</f>
        <v>4.2</v>
      </c>
      <c r="O268" s="24">
        <f>VLOOKUP(A268,DEC2020_RESPONSERATE_COUNTY_TRA!$B$3:$L$376, 11, FALSE)</f>
        <v>5.2</v>
      </c>
      <c r="P268" s="24">
        <f>VLOOKUP(A268,DEC2020_RESPONSERATE_COUNTY_TRA!$B$3:$M$376, 12, FALSE)</f>
        <v>7.6</v>
      </c>
      <c r="Q268" s="24">
        <f>VLOOKUP(A268,DEC2020_RESPONSERATE_COUNTY_TRA!$B$3:$N$376, 13, FALSE)</f>
        <v>7.7</v>
      </c>
      <c r="R268" s="24">
        <f>VLOOKUP(A268,DEC2020_RESPONSERATE_COUNTY_TRA!$B$3:$O$376, 14, FALSE)</f>
        <v>8.1999999999999993</v>
      </c>
      <c r="S268" s="24">
        <f>VLOOKUP(A268,DEC2020_RESPONSERATE_COUNTY_TRA!$B$3:$P$376, 15, FALSE)</f>
        <v>8.4</v>
      </c>
      <c r="T268" s="24">
        <f>VLOOKUP(A268,DEC2020_RESPONSERATE_COUNTY_TRA!$B$3:$Q$376, 16, FALSE)</f>
        <v>8.4</v>
      </c>
      <c r="U268" s="24">
        <f>VLOOKUP(A268,DEC2020_RESPONSERATE_COUNTY_TRA!$B$3:$R$376, 17, FALSE)</f>
        <v>8.9</v>
      </c>
      <c r="V268" s="24">
        <f>VLOOKUP(A268,DEC2020_RESPONSERATE_COUNTY_TRA!$B$3:$S$376, 18, FALSE)</f>
        <v>9.1999999999999993</v>
      </c>
      <c r="W268" s="24">
        <f>VLOOKUP(A268,DEC2020_RESPONSERATE_COUNTY_TRA!$B$3:$T$376, 19, FALSE)</f>
        <v>9.5</v>
      </c>
      <c r="X268" s="24">
        <f>VLOOKUP(A268,DEC2020_RESPONSERATE_COUNTY_TRA!$B$3:$U$376, 20, FALSE)</f>
        <v>9.6</v>
      </c>
      <c r="Y268" s="24">
        <f>VLOOKUP(A268,DEC2020_RESPONSERATE_COUNTY_TRA!$B$3:$V$376, 21, FALSE)</f>
        <v>9.9</v>
      </c>
      <c r="Z268" s="24">
        <f>VLOOKUP(A268,DEC2020_RESPONSERATE_COUNTY_TRA!$B$3:$W$376, 22, FALSE)</f>
        <v>10.6</v>
      </c>
      <c r="AA268" s="24">
        <f>VLOOKUP(A268,DEC2020_RESPONSERATE_COUNTY_TRA!$B$3:$X$376, 23, FALSE)</f>
        <v>10.6</v>
      </c>
      <c r="AB268" s="24">
        <f>VLOOKUP(A268,DEC2020_RESPONSERATE_COUNTY_TRA!$B$3:$Y$376, 24, FALSE)</f>
        <v>10.8</v>
      </c>
      <c r="AC268" s="24">
        <f>VLOOKUP(A268,DEC2020_RESPONSERATE_COUNTY_TRA!$B$3:$Z$376, 25, FALSE)</f>
        <v>11.3</v>
      </c>
      <c r="AD268" s="24">
        <f>VLOOKUP(A268,DEC2020_RESPONSERATE_COUNTY_TRA!$B$3:$AC$376, 26, FALSE)</f>
        <v>11.3</v>
      </c>
      <c r="AE268" s="24">
        <f>VLOOKUP(A268,DEC2020_RESPONSERATE_COUNTY_TRA!$B$3:$AD$376, 27, FALSE)</f>
        <v>11.3</v>
      </c>
      <c r="AF268" s="24">
        <f>VLOOKUP(A268,DEC2020_RESPONSERATE_COUNTY_TRA!$B$3:$AE$376, 28, FALSE)</f>
        <v>11.9</v>
      </c>
      <c r="AG268" s="24">
        <f>VLOOKUP(A268,DEC2020_RESPONSERATE_COUNTY_TRA!$B$3:$AF$376, 29, FALSE)</f>
        <v>12.3</v>
      </c>
      <c r="AH268" s="24">
        <f>VLOOKUP(A268,DEC2020_RESPONSERATE_COUNTY_TRA!$B$3:$AG$376, 30, FALSE)</f>
        <v>12.8</v>
      </c>
      <c r="AI268" s="24">
        <f>VLOOKUP(A268,DEC2020_RESPONSERATE_COUNTY_TRA!$B$3:$AF$376, 31, FALSE)</f>
        <v>12.8</v>
      </c>
      <c r="AJ268" s="24">
        <f>VLOOKUP(A268,DEC2020_RESPONSERATE_COUNTY_TRA!$B$3:$AG$376, 32, FALSE)</f>
        <v>13.1</v>
      </c>
      <c r="AK268" s="24">
        <f>VLOOKUP(A268,DEC2020_RESPONSERATE_COUNTY_TRA!$B$3:$CP$376, 33, FALSE)</f>
        <v>13.5</v>
      </c>
      <c r="AL268" s="24">
        <f>VLOOKUP(A268,DEC2020_RESPONSERATE_COUNTY_TRA!$B$3:$AR$376,43, FALSE)</f>
        <v>14.4</v>
      </c>
      <c r="AM268" s="24">
        <f>VLOOKUP(A268,DEC2020_RESPONSERATE_COUNTY_TRA!$B$3:$AS$376,44, FALSE)</f>
        <v>14.5</v>
      </c>
      <c r="AN268" s="24">
        <f>VLOOKUP(A268,DEC2020_RESPONSERATE_COUNTY_TRA!$B$3:$AW$376,48, FALSE)</f>
        <v>14.9</v>
      </c>
      <c r="AO268" s="24">
        <f>VLOOKUP(A268,DEC2020_RESPONSERATE_COUNTY_TRA!$B$3:$AX$376,49, FALSE)</f>
        <v>14.9</v>
      </c>
      <c r="AP268" s="24">
        <f>VLOOKUP(A268,DEC2020_RESPONSERATE_COUNTY_TRA!$B$3:$AY$376,49, FALSE)</f>
        <v>14.9</v>
      </c>
      <c r="AQ268" s="24">
        <f>VLOOKUP(A268,DEC2020_RESPONSERATE_COUNTY_TRA!$B$3:$AZ$376,50, FALSE)</f>
        <v>14.9</v>
      </c>
      <c r="AR268" s="24">
        <f>VLOOKUP(A268,DEC2020_RESPONSERATE_COUNTY_TRA!$B$3:$BA$376,51, FALSE)</f>
        <v>14.9</v>
      </c>
      <c r="AS268" s="24">
        <f>VLOOKUP(A268,DEC2020_RESPONSERATE_COUNTY_TRA!$B$3:$BB$376,53, FALSE)</f>
        <v>15</v>
      </c>
      <c r="AT268" s="24">
        <f>VLOOKUP(A268,DEC2020_RESPONSERATE_COUNTY_TRA!$B$3:$BC$376,54, FALSE)</f>
        <v>15</v>
      </c>
      <c r="AU268" s="24">
        <f>VLOOKUP(A268,DEC2020_RESPONSERATE_COUNTY_TRA!$B$3:$BD$376,55, FALSE)</f>
        <v>15</v>
      </c>
      <c r="AV268" s="24">
        <f>VLOOKUP(A268,DEC2020_RESPONSERATE_COUNTY_TRA!$B$3:$BE$376,56, FALSE)</f>
        <v>15</v>
      </c>
      <c r="AW268" s="24">
        <f>VLOOKUP(A268,DEC2020_RESPONSERATE_COUNTY_TRA!$B$3:$BF$376,57, FALSE)</f>
        <v>15</v>
      </c>
      <c r="AX268" s="24">
        <f>VLOOKUP(A268,DEC2020_RESPONSERATE_COUNTY_TRA!$B$3:$BG$376,58, FALSE)</f>
        <v>31.4</v>
      </c>
      <c r="AY268" s="24">
        <f>VLOOKUP(A268,DEC2020_RESPONSERATE_COUNTY_TRA!$B$3:$BH$376,59, FALSE)</f>
        <v>31.4</v>
      </c>
      <c r="AZ268" s="24">
        <f>VLOOKUP(A268,DEC2020_RESPONSERATE_COUNTY_TRA!$B$3:$BI$376,60, FALSE)</f>
        <v>31.5</v>
      </c>
      <c r="BA268" s="24">
        <f>VLOOKUP(A268,DEC2020_RESPONSERATE_COUNTY_TRA!$B$3:$BJ$376,61, FALSE)</f>
        <v>31.5</v>
      </c>
      <c r="BB268" s="24">
        <f>VLOOKUP(A268,DEC2020_RESPONSERATE_COUNTY_TRA!$B$3:$BK$376,62, FALSE)</f>
        <v>31.5</v>
      </c>
      <c r="BC268" s="24">
        <f>VLOOKUP(A268,DEC2020_RESPONSERATE_COUNTY_TRA!$B$3:$BL$376,63, FALSE)</f>
        <v>31.7</v>
      </c>
      <c r="BD268" s="24">
        <f>VLOOKUP(A268,DEC2020_RESPONSERATE_COUNTY_TRA!$B$3:$BM$376,64, FALSE)</f>
        <v>31.7</v>
      </c>
      <c r="BE268" s="24">
        <f>VLOOKUP(A268,DEC2020_RESPONSERATE_COUNTY_TRA!$B$3:$BN$376,65, FALSE)</f>
        <v>31.7</v>
      </c>
      <c r="BF268" s="24">
        <f>VLOOKUP(A268,DEC2020_RESPONSERATE_COUNTY_TRA!$B$3:$BO$376,66, FALSE)</f>
        <v>31.7</v>
      </c>
      <c r="BG268" s="24">
        <f>VLOOKUP(A268,DEC2020_RESPONSERATE_COUNTY_TRA!$B$3:$BP$376,67, FALSE)</f>
        <v>31.8</v>
      </c>
      <c r="BH268" s="24">
        <f>VLOOKUP(A268,DEC2020_RESPONSERATE_COUNTY_TRA!$B$3:$BQ$376,68, FALSE)</f>
        <v>31.8</v>
      </c>
      <c r="BI268" s="24">
        <f>VLOOKUP(A268,DEC2020_RESPONSERATE_COUNTY_TRA!$B$3:$BR$376,69, FALSE)</f>
        <v>31.8</v>
      </c>
      <c r="BJ268" s="24">
        <f>VLOOKUP(A268,DEC2020_RESPONSERATE_COUNTY_TRA!$B$3:$BS$376,70, FALSE)</f>
        <v>31.8</v>
      </c>
      <c r="BK268" s="24">
        <f>VLOOKUP(A268,DEC2020_RESPONSERATE_COUNTY_TRA!$B$3:$BT$376,71, FALSE)</f>
        <v>31.8</v>
      </c>
      <c r="BL268" s="24">
        <f>VLOOKUP(A268,DEC2020_RESPONSERATE_COUNTY_TRA!$B$3:$BU$377,72, FALSE)</f>
        <v>32</v>
      </c>
      <c r="BM268" s="24">
        <f>VLOOKUP(A268,DEC2020_RESPONSERATE_COUNTY_TRA!$B$3:$BV$377,73, FALSE)</f>
        <v>32</v>
      </c>
      <c r="BN268" s="24">
        <f>VLOOKUP(A268,DEC2020_RESPONSERATE_COUNTY_TRA!$B$3:$BW$377,74, FALSE)</f>
        <v>32</v>
      </c>
      <c r="BO268" s="24">
        <f>VLOOKUP(A268,DEC2020_RESPONSERATE_COUNTY_TRA!$B$3:$BX$377,75, FALSE)</f>
        <v>32.200000000000003</v>
      </c>
      <c r="BP268" s="24">
        <f>VLOOKUP(A268,DEC2020_RESPONSERATE_COUNTY_TRA!$B$3:$BY$377,76, FALSE)</f>
        <v>32.200000000000003</v>
      </c>
      <c r="BQ268" s="24">
        <f>VLOOKUP(A268,DEC2020_RESPONSERATE_COUNTY_TRA!$B$3:$BZ$377,77, FALSE)</f>
        <v>32.200000000000003</v>
      </c>
      <c r="BR268" s="24">
        <f>VLOOKUP(A268,DEC2020_RESPONSERATE_COUNTY_TRA!$B$3:$CA$377,78, FALSE)</f>
        <v>32.200000000000003</v>
      </c>
      <c r="BS268" s="24">
        <f>VLOOKUP(A268,DEC2020_RESPONSERATE_COUNTY_TRA!$B$3:$CB$377,79, FALSE)</f>
        <v>32.200000000000003</v>
      </c>
      <c r="BT268" s="24">
        <f>VLOOKUP(A268,DEC2020_RESPONSERATE_COUNTY_TRA!$B$3:$CC$377,80, FALSE)</f>
        <v>32.200000000000003</v>
      </c>
      <c r="BU268" s="24">
        <f>VLOOKUP(A268,DEC2020_RESPONSERATE_COUNTY_TRA!$B$3:$CD$377,81, FALSE)</f>
        <v>32.5</v>
      </c>
      <c r="BV268" s="24">
        <f>VLOOKUP(A268,DEC2020_RESPONSERATE_COUNTY_TRA!$B$3:$CE$377,82, FALSE)</f>
        <v>32.5</v>
      </c>
      <c r="BW268" s="24">
        <f>VLOOKUP(A268,DEC2020_RESPONSERATE_COUNTY_TRA!$B$3:$CF$377,83, FALSE)</f>
        <v>32.5</v>
      </c>
      <c r="BX268" s="24">
        <f>VLOOKUP(A268,DEC2020_RESPONSERATE_COUNTY_TRA!$B$3:$CG$377,84, FALSE)</f>
        <v>32.700000000000003</v>
      </c>
      <c r="BY268" s="24">
        <f>VLOOKUP(A268,DEC2020_RESPONSERATE_COUNTY_TRA!$B$3:$CH$377,85, FALSE)</f>
        <v>32.700000000000003</v>
      </c>
      <c r="BZ268" s="24">
        <f>VLOOKUP(A268,DEC2020_RESPONSERATE_COUNTY_TRA!$B$3:$CI$377,85, FALSE)</f>
        <v>32.700000000000003</v>
      </c>
      <c r="CA268" s="24">
        <f>VLOOKUP(A268,DEC2020_RESPONSERATE_COUNTY_TRA!$B$3:$CJ$377,86, FALSE)</f>
        <v>32.700000000000003</v>
      </c>
      <c r="CB268" s="24">
        <f>VLOOKUP(A268,DEC2020_RESPONSERATE_COUNTY_TRA!$B$3:$CK$377,87, FALSE)</f>
        <v>32.700000000000003</v>
      </c>
      <c r="CC268" s="24">
        <f t="shared" si="12"/>
        <v>0</v>
      </c>
      <c r="CD268" s="42">
        <f t="shared" si="13"/>
        <v>2</v>
      </c>
    </row>
    <row r="269" spans="1:83" ht="18" x14ac:dyDescent="0.35">
      <c r="A269" s="20" t="s">
        <v>83</v>
      </c>
      <c r="B269" s="5"/>
      <c r="C269" s="181" t="s">
        <v>83</v>
      </c>
      <c r="F269" s="180">
        <v>19796</v>
      </c>
      <c r="G269" s="199">
        <v>6.224786804881785E-2</v>
      </c>
      <c r="I269" s="192">
        <v>48.8</v>
      </c>
      <c r="J269" s="91" t="s">
        <v>835</v>
      </c>
      <c r="K269" s="91" t="s">
        <v>835</v>
      </c>
      <c r="L269">
        <f>VLOOKUP(A269,DEC2020_RESPONSERATE_COUNTY_TRA!$B$3:$I$376, 8, FALSE)</f>
        <v>35.9</v>
      </c>
      <c r="M269">
        <f>VLOOKUP(A269,DEC2020_RESPONSERATE_COUNTY_TRA!$B$3:$J$376, 9, FALSE)</f>
        <v>37.1</v>
      </c>
      <c r="N269">
        <f>VLOOKUP(A269,DEC2020_RESPONSERATE_COUNTY_TRA!$B$3:$K$376, 10, FALSE)</f>
        <v>38.9</v>
      </c>
      <c r="O269">
        <f>VLOOKUP(A269,DEC2020_RESPONSERATE_COUNTY_TRA!$B$3:$L$376, 11, FALSE)</f>
        <v>40.9</v>
      </c>
      <c r="P269">
        <f>VLOOKUP(A269,DEC2020_RESPONSERATE_COUNTY_TRA!$B$3:$M$376, 12, FALSE)</f>
        <v>44.3</v>
      </c>
      <c r="Q269" s="61">
        <f>VLOOKUP(A269,DEC2020_RESPONSERATE_COUNTY_TRA!$B$3:$N$376, 13, FALSE)</f>
        <v>45</v>
      </c>
      <c r="R269">
        <f>VLOOKUP(A269,DEC2020_RESPONSERATE_COUNTY_TRA!$B$3:$O$376, 14, FALSE)</f>
        <v>45.6</v>
      </c>
      <c r="S269">
        <f>VLOOKUP(A269,DEC2020_RESPONSERATE_COUNTY_TRA!$B$3:$P$376, 15, FALSE)</f>
        <v>46</v>
      </c>
      <c r="T269">
        <f>VLOOKUP(A269,DEC2020_RESPONSERATE_COUNTY_TRA!$B$3:$Q$376, 16, FALSE)</f>
        <v>46.6</v>
      </c>
      <c r="U269" s="61">
        <f>VLOOKUP(A269,DEC2020_RESPONSERATE_COUNTY_TRA!$B$3:$R$376, 17, FALSE)</f>
        <v>47.6</v>
      </c>
      <c r="V269" s="61">
        <f>VLOOKUP(A269,DEC2020_RESPONSERATE_COUNTY_TRA!$B$3:$S$376, 18, FALSE)</f>
        <v>47.9</v>
      </c>
      <c r="W269" s="61">
        <f>VLOOKUP(A269,DEC2020_RESPONSERATE_COUNTY_TRA!$B$3:$T$376, 19, FALSE)</f>
        <v>48.5</v>
      </c>
      <c r="X269" s="61">
        <f>VLOOKUP(A269,DEC2020_RESPONSERATE_COUNTY_TRA!$B$3:$U$376, 20, FALSE)</f>
        <v>48.8</v>
      </c>
      <c r="Y269" s="61">
        <f>VLOOKUP(A269,DEC2020_RESPONSERATE_COUNTY_TRA!$B$3:$V$376, 21, FALSE)</f>
        <v>49</v>
      </c>
      <c r="Z269" s="61">
        <f>VLOOKUP(A269,DEC2020_RESPONSERATE_COUNTY_TRA!$B$3:$W$376, 22, FALSE)</f>
        <v>49.7</v>
      </c>
      <c r="AA269" s="61">
        <f>VLOOKUP(A269,DEC2020_RESPONSERATE_COUNTY_TRA!$B$3:$X$376, 23, FALSE)</f>
        <v>49.9</v>
      </c>
      <c r="AB269" s="61">
        <f>VLOOKUP(A269,DEC2020_RESPONSERATE_COUNTY_TRA!$B$3:$Y$376, 24, FALSE)</f>
        <v>50</v>
      </c>
      <c r="AC269" s="61">
        <f>VLOOKUP(A269,DEC2020_RESPONSERATE_COUNTY_TRA!$B$3:$Z$376, 25, FALSE)</f>
        <v>50.9</v>
      </c>
      <c r="AD269" s="61">
        <f>VLOOKUP(A269,DEC2020_RESPONSERATE_COUNTY_TRA!$B$3:$AC$376, 26, FALSE)</f>
        <v>51</v>
      </c>
      <c r="AE269" s="188">
        <f>VLOOKUP(A269,DEC2020_RESPONSERATE_COUNTY_TRA!$B$3:$AD$376, 27, FALSE)</f>
        <v>51.2</v>
      </c>
      <c r="AF269" s="188">
        <f>VLOOKUP(A269,DEC2020_RESPONSERATE_COUNTY_TRA!$B$3:$AE$376, 28, FALSE)</f>
        <v>51.6</v>
      </c>
      <c r="AG269" s="188">
        <f>VLOOKUP(A269,DEC2020_RESPONSERATE_COUNTY_TRA!$B$3:$AF$376, 29, FALSE)</f>
        <v>54</v>
      </c>
      <c r="AH269" s="188">
        <f>VLOOKUP(A269,DEC2020_RESPONSERATE_COUNTY_TRA!$B$3:$AG$376, 30, FALSE)</f>
        <v>54.3</v>
      </c>
      <c r="AI269" s="188">
        <f>VLOOKUP(A269,DEC2020_RESPONSERATE_COUNTY_TRA!$B$3:$AF$376, 31, FALSE)</f>
        <v>54.4</v>
      </c>
      <c r="AJ269" s="188">
        <f>VLOOKUP(A269,DEC2020_RESPONSERATE_COUNTY_TRA!$B$3:$AG$376, 32, FALSE)</f>
        <v>55</v>
      </c>
      <c r="AK269" s="188">
        <f>VLOOKUP(A269,DEC2020_RESPONSERATE_COUNTY_TRA!$B$3:$CP$376, 33, FALSE)</f>
        <v>55.6</v>
      </c>
      <c r="AL269" s="188">
        <f>VLOOKUP(A269,DEC2020_RESPONSERATE_COUNTY_TRA!$B$3:$AR$376,43, FALSE)</f>
        <v>58.1</v>
      </c>
      <c r="AM269" s="188">
        <f>VLOOKUP(A269,DEC2020_RESPONSERATE_COUNTY_TRA!$B$3:$AS$376,44, FALSE)</f>
        <v>58.2</v>
      </c>
      <c r="AN269" s="188">
        <f>VLOOKUP(A269,DEC2020_RESPONSERATE_COUNTY_TRA!$B$3:$AW$376,48, FALSE)</f>
        <v>58.5</v>
      </c>
      <c r="AO269" s="188">
        <f>VLOOKUP(A269,DEC2020_RESPONSERATE_COUNTY_TRA!$B$3:$AX$376,49, FALSE)</f>
        <v>58.6</v>
      </c>
      <c r="AP269" s="188">
        <f>VLOOKUP(A269,DEC2020_RESPONSERATE_COUNTY_TRA!$B$3:$AY$376,49, FALSE)</f>
        <v>58.6</v>
      </c>
      <c r="AQ269" s="188">
        <f>VLOOKUP(A269,DEC2020_RESPONSERATE_COUNTY_TRA!$B$3:$AZ$376,50, FALSE)</f>
        <v>58.6</v>
      </c>
      <c r="AR269" s="188">
        <f>VLOOKUP(A269,DEC2020_RESPONSERATE_COUNTY_TRA!$B$3:$BA$376,51, FALSE)</f>
        <v>58.6</v>
      </c>
      <c r="AS269" s="188">
        <f>VLOOKUP(A269,DEC2020_RESPONSERATE_COUNTY_TRA!$B$3:$BB$376,53, FALSE)</f>
        <v>58.7</v>
      </c>
      <c r="AT269" s="188">
        <f>VLOOKUP(A269,DEC2020_RESPONSERATE_COUNTY_TRA!$B$3:$BC$376,54, FALSE)</f>
        <v>58.7</v>
      </c>
      <c r="AU269" s="188">
        <f>VLOOKUP(A269,DEC2020_RESPONSERATE_COUNTY_TRA!$B$3:$BD$376,55, FALSE)</f>
        <v>58.8</v>
      </c>
      <c r="AV269" s="188">
        <f>VLOOKUP(A269,DEC2020_RESPONSERATE_COUNTY_TRA!$B$3:$BE$376,56, FALSE)</f>
        <v>58.8</v>
      </c>
      <c r="AW269" s="188">
        <f>VLOOKUP(A269,DEC2020_RESPONSERATE_COUNTY_TRA!$B$3:$BF$376,57, FALSE)</f>
        <v>58.9</v>
      </c>
      <c r="AX269" s="188">
        <f>VLOOKUP(A269,DEC2020_RESPONSERATE_COUNTY_TRA!$B$3:$BG$376,58, FALSE)</f>
        <v>60.6</v>
      </c>
      <c r="AY269" s="188">
        <f>VLOOKUP(A269,DEC2020_RESPONSERATE_COUNTY_TRA!$B$3:$BH$376,59, FALSE)</f>
        <v>60.6</v>
      </c>
      <c r="AZ269" s="188">
        <f>VLOOKUP(A269,DEC2020_RESPONSERATE_COUNTY_TRA!$B$3:$BI$376,60, FALSE)</f>
        <v>60.6</v>
      </c>
      <c r="BA269" s="188">
        <f>VLOOKUP(A269,DEC2020_RESPONSERATE_COUNTY_TRA!$B$3:$BJ$376,61, FALSE)</f>
        <v>60.7</v>
      </c>
      <c r="BB269" s="188">
        <f>VLOOKUP(A269,DEC2020_RESPONSERATE_COUNTY_TRA!$B$3:$BK$376,62, FALSE)</f>
        <v>60.7</v>
      </c>
      <c r="BC269" s="188">
        <f>VLOOKUP(A269,DEC2020_RESPONSERATE_COUNTY_TRA!$B$3:$BL$376,63, FALSE)</f>
        <v>60.7</v>
      </c>
      <c r="BD269" s="188">
        <f>VLOOKUP(A269,DEC2020_RESPONSERATE_COUNTY_TRA!$B$3:$BM$376,64, FALSE)</f>
        <v>60.8</v>
      </c>
      <c r="BE269" s="188">
        <f>VLOOKUP(A269,DEC2020_RESPONSERATE_COUNTY_TRA!$B$3:$BN$376,65, FALSE)</f>
        <v>60.8</v>
      </c>
      <c r="BF269" s="188">
        <f>VLOOKUP(A269,DEC2020_RESPONSERATE_COUNTY_TRA!$B$3:$BO$376,66, FALSE)</f>
        <v>60.8</v>
      </c>
      <c r="BG269" s="188">
        <f>VLOOKUP(A269,DEC2020_RESPONSERATE_COUNTY_TRA!$B$3:$BP$376,67, FALSE)</f>
        <v>60.8</v>
      </c>
      <c r="BH269" s="188">
        <f>VLOOKUP(A269,DEC2020_RESPONSERATE_COUNTY_TRA!$B$3:$BQ$376,68, FALSE)</f>
        <v>60.9</v>
      </c>
      <c r="BI269" s="188">
        <f>VLOOKUP(A269,DEC2020_RESPONSERATE_COUNTY_TRA!$B$3:$BR$376,69, FALSE)</f>
        <v>60.9</v>
      </c>
      <c r="BJ269" s="188">
        <f>VLOOKUP(A269,DEC2020_RESPONSERATE_COUNTY_TRA!$B$3:$BS$376,70, FALSE)</f>
        <v>60.9</v>
      </c>
      <c r="BK269" s="188">
        <f>VLOOKUP(A269,DEC2020_RESPONSERATE_COUNTY_TRA!$B$3:$BT$376,71, FALSE)</f>
        <v>60.9</v>
      </c>
      <c r="BL269" s="188">
        <f>VLOOKUP(A269,DEC2020_RESPONSERATE_COUNTY_TRA!$B$3:$BU$377,72, FALSE)</f>
        <v>61</v>
      </c>
      <c r="BM269" s="188">
        <f>VLOOKUP(A269,DEC2020_RESPONSERATE_COUNTY_TRA!$B$3:$BV$377,73, FALSE)</f>
        <v>61</v>
      </c>
      <c r="BN269" s="188">
        <f>VLOOKUP(A269,DEC2020_RESPONSERATE_COUNTY_TRA!$B$3:$BW$377,74, FALSE)</f>
        <v>61.1</v>
      </c>
      <c r="BO269" s="188">
        <f>VLOOKUP(A269,DEC2020_RESPONSERATE_COUNTY_TRA!$B$3:$BX$377,75, FALSE)</f>
        <v>61.1</v>
      </c>
      <c r="BP269" s="188">
        <f>VLOOKUP(A269,DEC2020_RESPONSERATE_COUNTY_TRA!$B$3:$BY$377,76, FALSE)</f>
        <v>61.1</v>
      </c>
      <c r="BQ269" s="188">
        <f>VLOOKUP(A269,DEC2020_RESPONSERATE_COUNTY_TRA!$B$3:$BZ$377,77, FALSE)</f>
        <v>61.1</v>
      </c>
      <c r="BR269" s="188">
        <f>VLOOKUP(A269,DEC2020_RESPONSERATE_COUNTY_TRA!$B$3:$CA$377,78, FALSE)</f>
        <v>61.1</v>
      </c>
      <c r="BS269" s="188">
        <f>VLOOKUP(A269,DEC2020_RESPONSERATE_COUNTY_TRA!$B$3:$CB$377,79, FALSE)</f>
        <v>61.2</v>
      </c>
      <c r="BT269" s="188">
        <f>VLOOKUP(A269,DEC2020_RESPONSERATE_COUNTY_TRA!$B$3:$CC$377,80, FALSE)</f>
        <v>61.2</v>
      </c>
      <c r="BU269" s="188">
        <f>VLOOKUP(A269,DEC2020_RESPONSERATE_COUNTY_TRA!$B$3:$CD$377,81, FALSE)</f>
        <v>61.2</v>
      </c>
      <c r="BV269" s="188">
        <f>VLOOKUP(A269,DEC2020_RESPONSERATE_COUNTY_TRA!$B$3:$CE$377,82, FALSE)</f>
        <v>61.3</v>
      </c>
      <c r="BW269" s="188">
        <f>VLOOKUP(A269,DEC2020_RESPONSERATE_COUNTY_TRA!$B$3:$CF$377,83, FALSE)</f>
        <v>61.3</v>
      </c>
      <c r="BX269" s="188">
        <f>VLOOKUP(A269,DEC2020_RESPONSERATE_COUNTY_TRA!$B$3:$CG$377,84, FALSE)</f>
        <v>61.4</v>
      </c>
      <c r="BY269" s="188">
        <f>VLOOKUP(A269,DEC2020_RESPONSERATE_COUNTY_TRA!$B$3:$CH$377,85, FALSE)</f>
        <v>61.4</v>
      </c>
      <c r="BZ269" s="188">
        <f>VLOOKUP(A269,DEC2020_RESPONSERATE_COUNTY_TRA!$B$3:$CI$377,85, FALSE)</f>
        <v>61.4</v>
      </c>
      <c r="CA269" s="188">
        <f>VLOOKUP(A269,DEC2020_RESPONSERATE_COUNTY_TRA!$B$3:$CJ$377,86, FALSE)</f>
        <v>61.4</v>
      </c>
      <c r="CB269" s="188">
        <f>VLOOKUP(A269,DEC2020_RESPONSERATE_COUNTY_TRA!$B$3:$CK$377,87, FALSE)</f>
        <v>61.5</v>
      </c>
      <c r="CC269" s="188">
        <f t="shared" si="12"/>
        <v>0</v>
      </c>
      <c r="CD269" s="41">
        <f t="shared" si="13"/>
        <v>5</v>
      </c>
    </row>
    <row r="270" spans="1:83" ht="43.2" x14ac:dyDescent="0.3">
      <c r="A270" s="16" t="s">
        <v>359</v>
      </c>
      <c r="B270" s="16">
        <v>30081000100</v>
      </c>
      <c r="C270" s="17" t="s">
        <v>1597</v>
      </c>
      <c r="D270" s="17">
        <v>59870</v>
      </c>
      <c r="E270" s="17"/>
      <c r="F270" s="95">
        <v>1642</v>
      </c>
      <c r="G270" s="103">
        <v>4.103802051901026E-2</v>
      </c>
      <c r="H270" s="205">
        <v>2.5049603174603176E-2</v>
      </c>
      <c r="I270" s="193">
        <v>47</v>
      </c>
      <c r="J270" s="18">
        <v>0</v>
      </c>
      <c r="K270" s="18">
        <f t="shared" si="14"/>
        <v>100</v>
      </c>
      <c r="L270" s="19">
        <f>VLOOKUP(A270,DEC2020_RESPONSERATE_COUNTY_TRA!$B$3:$I$376, 8, FALSE)</f>
        <v>32.799999999999997</v>
      </c>
      <c r="M270" s="19">
        <f>VLOOKUP(A270,DEC2020_RESPONSERATE_COUNTY_TRA!$B$3:$J$376, 9, FALSE)</f>
        <v>35.1</v>
      </c>
      <c r="N270" s="19">
        <f>VLOOKUP(A270,DEC2020_RESPONSERATE_COUNTY_TRA!$B$3:$K$376, 10, FALSE)</f>
        <v>37.299999999999997</v>
      </c>
      <c r="O270" s="19">
        <f>VLOOKUP(A270,DEC2020_RESPONSERATE_COUNTY_TRA!$B$3:$L$376, 11, FALSE)</f>
        <v>40.5</v>
      </c>
      <c r="P270" s="19">
        <f>VLOOKUP(A270,DEC2020_RESPONSERATE_COUNTY_TRA!$B$3:$M$376, 12, FALSE)</f>
        <v>45.9</v>
      </c>
      <c r="Q270" s="19">
        <f>VLOOKUP(A270,DEC2020_RESPONSERATE_COUNTY_TRA!$B$3:$N$376, 13, FALSE)</f>
        <v>46.8</v>
      </c>
      <c r="R270" s="19">
        <f>VLOOKUP(A270,DEC2020_RESPONSERATE_COUNTY_TRA!$B$3:$O$376, 14, FALSE)</f>
        <v>48.2</v>
      </c>
      <c r="S270" s="19">
        <f>VLOOKUP(A270,DEC2020_RESPONSERATE_COUNTY_TRA!$B$3:$P$376, 15, FALSE)</f>
        <v>48.9</v>
      </c>
      <c r="T270" s="19">
        <f>VLOOKUP(A270,DEC2020_RESPONSERATE_COUNTY_TRA!$B$3:$Q$376, 16, FALSE)</f>
        <v>49.5</v>
      </c>
      <c r="U270" s="19">
        <f>VLOOKUP(A270,DEC2020_RESPONSERATE_COUNTY_TRA!$B$3:$R$376, 17, FALSE)</f>
        <v>50.3</v>
      </c>
      <c r="V270" s="19">
        <f>VLOOKUP(A270,DEC2020_RESPONSERATE_COUNTY_TRA!$B$3:$S$376, 18, FALSE)</f>
        <v>51.4</v>
      </c>
      <c r="W270" s="19">
        <f>VLOOKUP(A270,DEC2020_RESPONSERATE_COUNTY_TRA!$B$3:$T$376, 19, FALSE)</f>
        <v>53.2</v>
      </c>
      <c r="X270" s="19">
        <f>VLOOKUP(A270,DEC2020_RESPONSERATE_COUNTY_TRA!$B$3:$U$376, 20, FALSE)</f>
        <v>54</v>
      </c>
      <c r="Y270" s="19">
        <f>VLOOKUP(A270,DEC2020_RESPONSERATE_COUNTY_TRA!$B$3:$V$376, 21, FALSE)</f>
        <v>54.3</v>
      </c>
      <c r="Z270" s="19">
        <f>VLOOKUP(A270,DEC2020_RESPONSERATE_COUNTY_TRA!$B$3:$W$376, 22, FALSE)</f>
        <v>55.4</v>
      </c>
      <c r="AA270" s="19">
        <f>VLOOKUP(A270,DEC2020_RESPONSERATE_COUNTY_TRA!$B$3:$X$376, 23, FALSE)</f>
        <v>55.5</v>
      </c>
      <c r="AB270" s="19">
        <f>VLOOKUP(A270,DEC2020_RESPONSERATE_COUNTY_TRA!$B$3:$Y$376, 24, FALSE)</f>
        <v>55.7</v>
      </c>
      <c r="AC270" s="19">
        <f>VLOOKUP(A270,DEC2020_RESPONSERATE_COUNTY_TRA!$B$3:$Z$376, 25, FALSE)</f>
        <v>57.2</v>
      </c>
      <c r="AD270" s="19">
        <f>VLOOKUP(A270,DEC2020_RESPONSERATE_COUNTY_TRA!$B$3:$AC$376, 26, FALSE)</f>
        <v>57.2</v>
      </c>
      <c r="AE270" s="19">
        <f>VLOOKUP(A270,DEC2020_RESPONSERATE_COUNTY_TRA!$B$3:$AD$376, 27, FALSE)</f>
        <v>57.6</v>
      </c>
      <c r="AF270" s="19">
        <f>VLOOKUP(A270,DEC2020_RESPONSERATE_COUNTY_TRA!$B$3:$AE$376, 28, FALSE)</f>
        <v>58.2</v>
      </c>
      <c r="AG270" s="19">
        <f>VLOOKUP(A270,DEC2020_RESPONSERATE_COUNTY_TRA!$B$3:$AF$376, 29, FALSE)</f>
        <v>62.8</v>
      </c>
      <c r="AH270" s="19">
        <f>VLOOKUP(A270,DEC2020_RESPONSERATE_COUNTY_TRA!$B$3:$AG$376, 30, FALSE)</f>
        <v>63.1</v>
      </c>
      <c r="AI270" s="19">
        <f>VLOOKUP(A270,DEC2020_RESPONSERATE_COUNTY_TRA!$B$3:$AF$376, 31, FALSE)</f>
        <v>63.5</v>
      </c>
      <c r="AJ270" s="19">
        <f>VLOOKUP(A270,DEC2020_RESPONSERATE_COUNTY_TRA!$B$3:$AG$376, 32, FALSE)</f>
        <v>64.3</v>
      </c>
      <c r="AK270" s="19">
        <f>VLOOKUP(A270,DEC2020_RESPONSERATE_COUNTY_TRA!$B$3:$CP$376, 33, FALSE)</f>
        <v>64.900000000000006</v>
      </c>
      <c r="AL270" s="19">
        <f>VLOOKUP(A270,DEC2020_RESPONSERATE_COUNTY_TRA!$B$3:$AR$376,43, FALSE)</f>
        <v>67.599999999999994</v>
      </c>
      <c r="AM270" s="19">
        <f>VLOOKUP(A270,DEC2020_RESPONSERATE_COUNTY_TRA!$B$3:$AS$376,44, FALSE)</f>
        <v>67.599999999999994</v>
      </c>
      <c r="AN270" s="19">
        <f>VLOOKUP(A270,DEC2020_RESPONSERATE_COUNTY_TRA!$B$3:$AW$376,48, FALSE)</f>
        <v>68.2</v>
      </c>
      <c r="AO270" s="19">
        <f>VLOOKUP(A270,DEC2020_RESPONSERATE_COUNTY_TRA!$B$3:$AX$376,49, FALSE)</f>
        <v>68.2</v>
      </c>
      <c r="AP270" s="19">
        <f>VLOOKUP(A270,DEC2020_RESPONSERATE_COUNTY_TRA!$B$3:$AY$376,49, FALSE)</f>
        <v>68.2</v>
      </c>
      <c r="AQ270" s="19">
        <f>VLOOKUP(A270,DEC2020_RESPONSERATE_COUNTY_TRA!$B$3:$AZ$376,50, FALSE)</f>
        <v>68.2</v>
      </c>
      <c r="AR270" s="19">
        <f>VLOOKUP(A270,DEC2020_RESPONSERATE_COUNTY_TRA!$B$3:$BA$376,51, FALSE)</f>
        <v>68.3</v>
      </c>
      <c r="AS270" s="19">
        <f>VLOOKUP(A270,DEC2020_RESPONSERATE_COUNTY_TRA!$B$3:$BB$376,53, FALSE)</f>
        <v>68.3</v>
      </c>
      <c r="AT270" s="19">
        <f>VLOOKUP(A270,DEC2020_RESPONSERATE_COUNTY_TRA!$B$3:$BC$376,54, FALSE)</f>
        <v>68.3</v>
      </c>
      <c r="AU270" s="19">
        <f>VLOOKUP(A270,DEC2020_RESPONSERATE_COUNTY_TRA!$B$3:$BD$376,55, FALSE)</f>
        <v>68.5</v>
      </c>
      <c r="AV270" s="19">
        <f>VLOOKUP(A270,DEC2020_RESPONSERATE_COUNTY_TRA!$B$3:$BE$376,56, FALSE)</f>
        <v>68.599999999999994</v>
      </c>
      <c r="AW270" s="19">
        <f>VLOOKUP(A270,DEC2020_RESPONSERATE_COUNTY_TRA!$B$3:$BF$376,57, FALSE)</f>
        <v>68.599999999999994</v>
      </c>
      <c r="AX270" s="19">
        <f>VLOOKUP(A270,DEC2020_RESPONSERATE_COUNTY_TRA!$B$3:$BG$376,58, FALSE)</f>
        <v>68.7</v>
      </c>
      <c r="AY270" s="19">
        <f>VLOOKUP(A270,DEC2020_RESPONSERATE_COUNTY_TRA!$B$3:$BH$376,59, FALSE)</f>
        <v>68.7</v>
      </c>
      <c r="AZ270" s="19">
        <f>VLOOKUP(A270,DEC2020_RESPONSERATE_COUNTY_TRA!$B$3:$BI$376,60, FALSE)</f>
        <v>68.7</v>
      </c>
      <c r="BA270" s="19">
        <f>VLOOKUP(A270,DEC2020_RESPONSERATE_COUNTY_TRA!$B$3:$BJ$376,61, FALSE)</f>
        <v>68.8</v>
      </c>
      <c r="BB270" s="19">
        <f>VLOOKUP(A270,DEC2020_RESPONSERATE_COUNTY_TRA!$B$3:$BK$376,62, FALSE)</f>
        <v>68.900000000000006</v>
      </c>
      <c r="BC270" s="19">
        <f>VLOOKUP(A270,DEC2020_RESPONSERATE_COUNTY_TRA!$B$3:$BL$376,63, FALSE)</f>
        <v>68.900000000000006</v>
      </c>
      <c r="BD270" s="19">
        <f>VLOOKUP(A270,DEC2020_RESPONSERATE_COUNTY_TRA!$B$3:$BM$376,64, FALSE)</f>
        <v>69</v>
      </c>
      <c r="BE270" s="19">
        <f>VLOOKUP(A270,DEC2020_RESPONSERATE_COUNTY_TRA!$B$3:$BN$376,65, FALSE)</f>
        <v>69</v>
      </c>
      <c r="BF270" s="19">
        <f>VLOOKUP(A270,DEC2020_RESPONSERATE_COUNTY_TRA!$B$3:$BO$376,66, FALSE)</f>
        <v>69</v>
      </c>
      <c r="BG270" s="19">
        <f>VLOOKUP(A270,DEC2020_RESPONSERATE_COUNTY_TRA!$B$3:$BP$376,67, FALSE)</f>
        <v>69</v>
      </c>
      <c r="BH270" s="19">
        <f>VLOOKUP(A270,DEC2020_RESPONSERATE_COUNTY_TRA!$B$3:$BQ$376,68, FALSE)</f>
        <v>69.099999999999994</v>
      </c>
      <c r="BI270" s="19">
        <f>VLOOKUP(A270,DEC2020_RESPONSERATE_COUNTY_TRA!$B$3:$BR$376,69, FALSE)</f>
        <v>69.099999999999994</v>
      </c>
      <c r="BJ270" s="19">
        <f>VLOOKUP(A270,DEC2020_RESPONSERATE_COUNTY_TRA!$B$3:$BS$376,70, FALSE)</f>
        <v>69.099999999999994</v>
      </c>
      <c r="BK270" s="19">
        <f>VLOOKUP(A270,DEC2020_RESPONSERATE_COUNTY_TRA!$B$3:$BT$376,71, FALSE)</f>
        <v>69.2</v>
      </c>
      <c r="BL270" s="19">
        <f>VLOOKUP(A270,DEC2020_RESPONSERATE_COUNTY_TRA!$B$3:$BU$377,72, FALSE)</f>
        <v>69.2</v>
      </c>
      <c r="BM270" s="19">
        <f>VLOOKUP(A270,DEC2020_RESPONSERATE_COUNTY_TRA!$B$3:$BV$377,73, FALSE)</f>
        <v>69.2</v>
      </c>
      <c r="BN270" s="19">
        <f>VLOOKUP(A270,DEC2020_RESPONSERATE_COUNTY_TRA!$B$3:$BW$377,74, FALSE)</f>
        <v>69.2</v>
      </c>
      <c r="BO270" s="19">
        <f>VLOOKUP(A270,DEC2020_RESPONSERATE_COUNTY_TRA!$B$3:$BX$377,75, FALSE)</f>
        <v>69.3</v>
      </c>
      <c r="BP270" s="19">
        <f>VLOOKUP(A270,DEC2020_RESPONSERATE_COUNTY_TRA!$B$3:$BY$377,76, FALSE)</f>
        <v>69.3</v>
      </c>
      <c r="BQ270" s="19">
        <f>VLOOKUP(A270,DEC2020_RESPONSERATE_COUNTY_TRA!$B$3:$BZ$377,77, FALSE)</f>
        <v>69.400000000000006</v>
      </c>
      <c r="BR270" s="19">
        <f>VLOOKUP(A270,DEC2020_RESPONSERATE_COUNTY_TRA!$B$3:$CA$377,78, FALSE)</f>
        <v>69.400000000000006</v>
      </c>
      <c r="BS270" s="19">
        <f>VLOOKUP(A270,DEC2020_RESPONSERATE_COUNTY_TRA!$B$3:$CB$377,79, FALSE)</f>
        <v>69.400000000000006</v>
      </c>
      <c r="BT270" s="19">
        <f>VLOOKUP(A270,DEC2020_RESPONSERATE_COUNTY_TRA!$B$3:$CC$377,80, FALSE)</f>
        <v>69.400000000000006</v>
      </c>
      <c r="BU270" s="19">
        <f>VLOOKUP(A270,DEC2020_RESPONSERATE_COUNTY_TRA!$B$3:$CD$377,81, FALSE)</f>
        <v>69.400000000000006</v>
      </c>
      <c r="BV270" s="19">
        <f>VLOOKUP(A270,DEC2020_RESPONSERATE_COUNTY_TRA!$B$3:$CE$377,82, FALSE)</f>
        <v>69.599999999999994</v>
      </c>
      <c r="BW270" s="19">
        <f>VLOOKUP(A270,DEC2020_RESPONSERATE_COUNTY_TRA!$B$3:$CF$377,83, FALSE)</f>
        <v>69.7</v>
      </c>
      <c r="BX270" s="19">
        <f>VLOOKUP(A270,DEC2020_RESPONSERATE_COUNTY_TRA!$B$3:$CG$377,84, FALSE)</f>
        <v>69.7</v>
      </c>
      <c r="BY270" s="19">
        <f>VLOOKUP(A270,DEC2020_RESPONSERATE_COUNTY_TRA!$B$3:$CH$377,85, FALSE)</f>
        <v>69.7</v>
      </c>
      <c r="BZ270" s="19">
        <f>VLOOKUP(A270,DEC2020_RESPONSERATE_COUNTY_TRA!$B$3:$CI$377,85, FALSE)</f>
        <v>69.7</v>
      </c>
      <c r="CA270" s="19">
        <f>VLOOKUP(A270,DEC2020_RESPONSERATE_COUNTY_TRA!$B$3:$CJ$377,86, FALSE)</f>
        <v>69.900000000000006</v>
      </c>
      <c r="CB270" s="19">
        <f>VLOOKUP(A270,DEC2020_RESPONSERATE_COUNTY_TRA!$B$3:$CK$377,87, FALSE)</f>
        <v>70.099999999999994</v>
      </c>
      <c r="CC270" s="19">
        <f t="shared" si="12"/>
        <v>0.10000000000000853</v>
      </c>
      <c r="CD270" s="41">
        <f t="shared" si="13"/>
        <v>6</v>
      </c>
    </row>
    <row r="271" spans="1:83" ht="28.8" x14ac:dyDescent="0.3">
      <c r="A271" s="5" t="s">
        <v>125</v>
      </c>
      <c r="B271" s="5">
        <v>30081000201</v>
      </c>
      <c r="C271" s="181" t="s">
        <v>1598</v>
      </c>
      <c r="D271" s="190" t="s">
        <v>1368</v>
      </c>
      <c r="F271" s="94">
        <v>1806</v>
      </c>
      <c r="G271" s="102">
        <v>6.1111111111111109E-2</v>
      </c>
      <c r="H271" s="204">
        <v>2.9425952725518571E-2</v>
      </c>
      <c r="I271" s="192">
        <v>42</v>
      </c>
      <c r="J271" s="11">
        <v>0</v>
      </c>
      <c r="K271" s="11">
        <f t="shared" si="14"/>
        <v>100</v>
      </c>
      <c r="L271">
        <f>VLOOKUP(A271,DEC2020_RESPONSERATE_COUNTY_TRA!$B$3:$I$376, 8, FALSE)</f>
        <v>46.6</v>
      </c>
      <c r="M271">
        <f>VLOOKUP(A271,DEC2020_RESPONSERATE_COUNTY_TRA!$B$3:$J$376, 9, FALSE)</f>
        <v>47.7</v>
      </c>
      <c r="N271">
        <f>VLOOKUP(A271,DEC2020_RESPONSERATE_COUNTY_TRA!$B$3:$K$376, 10, FALSE)</f>
        <v>49.4</v>
      </c>
      <c r="O271">
        <f>VLOOKUP(A271,DEC2020_RESPONSERATE_COUNTY_TRA!$B$3:$L$376, 11, FALSE)</f>
        <v>51.4</v>
      </c>
      <c r="P271">
        <f>VLOOKUP(A271,DEC2020_RESPONSERATE_COUNTY_TRA!$B$3:$M$376, 12, FALSE)</f>
        <v>53.5</v>
      </c>
      <c r="Q271" s="61">
        <f>VLOOKUP(A271,DEC2020_RESPONSERATE_COUNTY_TRA!$B$3:$N$376, 13, FALSE)</f>
        <v>54</v>
      </c>
      <c r="R271">
        <f>VLOOKUP(A271,DEC2020_RESPONSERATE_COUNTY_TRA!$B$3:$O$376, 14, FALSE)</f>
        <v>54.3</v>
      </c>
      <c r="S271">
        <f>VLOOKUP(A271,DEC2020_RESPONSERATE_COUNTY_TRA!$B$3:$P$376, 15, FALSE)</f>
        <v>54.4</v>
      </c>
      <c r="T271">
        <f>VLOOKUP(A271,DEC2020_RESPONSERATE_COUNTY_TRA!$B$3:$Q$376, 16, FALSE)</f>
        <v>55.3</v>
      </c>
      <c r="U271" s="61">
        <f>VLOOKUP(A271,DEC2020_RESPONSERATE_COUNTY_TRA!$B$3:$R$376, 17, FALSE)</f>
        <v>56.3</v>
      </c>
      <c r="V271" s="61">
        <f>VLOOKUP(A271,DEC2020_RESPONSERATE_COUNTY_TRA!$B$3:$S$376, 18, FALSE)</f>
        <v>56.4</v>
      </c>
      <c r="W271" s="61">
        <f>VLOOKUP(A271,DEC2020_RESPONSERATE_COUNTY_TRA!$B$3:$T$376, 19, FALSE)</f>
        <v>56.6</v>
      </c>
      <c r="X271" s="61">
        <f>VLOOKUP(A271,DEC2020_RESPONSERATE_COUNTY_TRA!$B$3:$U$376, 20, FALSE)</f>
        <v>57</v>
      </c>
      <c r="Y271" s="61">
        <f>VLOOKUP(A271,DEC2020_RESPONSERATE_COUNTY_TRA!$B$3:$V$376, 21, FALSE)</f>
        <v>57.2</v>
      </c>
      <c r="Z271" s="61">
        <f>VLOOKUP(A271,DEC2020_RESPONSERATE_COUNTY_TRA!$B$3:$W$376, 22, FALSE)</f>
        <v>57.9</v>
      </c>
      <c r="AA271" s="61">
        <f>VLOOKUP(A271,DEC2020_RESPONSERATE_COUNTY_TRA!$B$3:$X$376, 23, FALSE)</f>
        <v>58</v>
      </c>
      <c r="AB271" s="61">
        <f>VLOOKUP(A271,DEC2020_RESPONSERATE_COUNTY_TRA!$B$3:$Y$376, 24, FALSE)</f>
        <v>58.1</v>
      </c>
      <c r="AC271" s="61">
        <f>VLOOKUP(A271,DEC2020_RESPONSERATE_COUNTY_TRA!$B$3:$Z$376, 25, FALSE)</f>
        <v>58.7</v>
      </c>
      <c r="AD271" s="61">
        <f>VLOOKUP(A271,DEC2020_RESPONSERATE_COUNTY_TRA!$B$3:$AC$376, 26, FALSE)</f>
        <v>58.7</v>
      </c>
      <c r="AE271" s="188">
        <f>VLOOKUP(A271,DEC2020_RESPONSERATE_COUNTY_TRA!$B$3:$AD$376, 27, FALSE)</f>
        <v>58.7</v>
      </c>
      <c r="AF271" s="188">
        <f>VLOOKUP(A271,DEC2020_RESPONSERATE_COUNTY_TRA!$B$3:$AE$376, 28, FALSE)</f>
        <v>59.1</v>
      </c>
      <c r="AG271" s="188">
        <f>VLOOKUP(A271,DEC2020_RESPONSERATE_COUNTY_TRA!$B$3:$AF$376, 29, FALSE)</f>
        <v>60.2</v>
      </c>
      <c r="AH271" s="188">
        <f>VLOOKUP(A271,DEC2020_RESPONSERATE_COUNTY_TRA!$B$3:$AG$376, 30, FALSE)</f>
        <v>60.6</v>
      </c>
      <c r="AI271" s="188">
        <f>VLOOKUP(A271,DEC2020_RESPONSERATE_COUNTY_TRA!$B$3:$AF$376, 31, FALSE)</f>
        <v>60.6</v>
      </c>
      <c r="AJ271" s="188">
        <f>VLOOKUP(A271,DEC2020_RESPONSERATE_COUNTY_TRA!$B$3:$AG$376, 32, FALSE)</f>
        <v>61.1</v>
      </c>
      <c r="AK271" s="188">
        <f>VLOOKUP(A271,DEC2020_RESPONSERATE_COUNTY_TRA!$B$3:$CP$376, 33, FALSE)</f>
        <v>61.5</v>
      </c>
      <c r="AL271" s="188">
        <f>VLOOKUP(A271,DEC2020_RESPONSERATE_COUNTY_TRA!$B$3:$AR$376,43, FALSE)</f>
        <v>63.9</v>
      </c>
      <c r="AM271" s="188">
        <f>VLOOKUP(A271,DEC2020_RESPONSERATE_COUNTY_TRA!$B$3:$AS$376,44, FALSE)</f>
        <v>64</v>
      </c>
      <c r="AN271" s="188">
        <f>VLOOKUP(A271,DEC2020_RESPONSERATE_COUNTY_TRA!$B$3:$AW$376,48, FALSE)</f>
        <v>64.2</v>
      </c>
      <c r="AO271" s="188">
        <f>VLOOKUP(A271,DEC2020_RESPONSERATE_COUNTY_TRA!$B$3:$AX$376,49, FALSE)</f>
        <v>64.2</v>
      </c>
      <c r="AP271" s="188">
        <f>VLOOKUP(A271,DEC2020_RESPONSERATE_COUNTY_TRA!$B$3:$AY$376,49, FALSE)</f>
        <v>64.2</v>
      </c>
      <c r="AQ271" s="188">
        <f>VLOOKUP(A271,DEC2020_RESPONSERATE_COUNTY_TRA!$B$3:$AZ$376,50, FALSE)</f>
        <v>64.3</v>
      </c>
      <c r="AR271" s="188">
        <f>VLOOKUP(A271,DEC2020_RESPONSERATE_COUNTY_TRA!$B$3:$BA$376,51, FALSE)</f>
        <v>64.3</v>
      </c>
      <c r="AS271" s="188">
        <f>VLOOKUP(A271,DEC2020_RESPONSERATE_COUNTY_TRA!$B$3:$BB$376,53, FALSE)</f>
        <v>64.3</v>
      </c>
      <c r="AT271" s="188">
        <f>VLOOKUP(A271,DEC2020_RESPONSERATE_COUNTY_TRA!$B$3:$BC$376,54, FALSE)</f>
        <v>64.3</v>
      </c>
      <c r="AU271" s="188">
        <f>VLOOKUP(A271,DEC2020_RESPONSERATE_COUNTY_TRA!$B$3:$BD$376,55, FALSE)</f>
        <v>64.3</v>
      </c>
      <c r="AV271" s="188">
        <f>VLOOKUP(A271,DEC2020_RESPONSERATE_COUNTY_TRA!$B$3:$BE$376,56, FALSE)</f>
        <v>64.3</v>
      </c>
      <c r="AW271" s="188">
        <f>VLOOKUP(A271,DEC2020_RESPONSERATE_COUNTY_TRA!$B$3:$BF$376,57, FALSE)</f>
        <v>64.3</v>
      </c>
      <c r="AX271" s="188">
        <f>VLOOKUP(A271,DEC2020_RESPONSERATE_COUNTY_TRA!$B$3:$BG$376,58, FALSE)</f>
        <v>64.3</v>
      </c>
      <c r="AY271" s="188">
        <f>VLOOKUP(A271,DEC2020_RESPONSERATE_COUNTY_TRA!$B$3:$BH$376,59, FALSE)</f>
        <v>64.3</v>
      </c>
      <c r="AZ271" s="188">
        <f>VLOOKUP(A271,DEC2020_RESPONSERATE_COUNTY_TRA!$B$3:$BI$376,60, FALSE)</f>
        <v>64.3</v>
      </c>
      <c r="BA271" s="188">
        <f>VLOOKUP(A271,DEC2020_RESPONSERATE_COUNTY_TRA!$B$3:$BJ$376,61, FALSE)</f>
        <v>64.3</v>
      </c>
      <c r="BB271" s="188">
        <f>VLOOKUP(A271,DEC2020_RESPONSERATE_COUNTY_TRA!$B$3:$BK$376,62, FALSE)</f>
        <v>64.3</v>
      </c>
      <c r="BC271" s="188">
        <f>VLOOKUP(A271,DEC2020_RESPONSERATE_COUNTY_TRA!$B$3:$BL$376,63, FALSE)</f>
        <v>64.3</v>
      </c>
      <c r="BD271" s="188">
        <f>VLOOKUP(A271,DEC2020_RESPONSERATE_COUNTY_TRA!$B$3:$BM$376,64, FALSE)</f>
        <v>64.3</v>
      </c>
      <c r="BE271" s="188">
        <f>VLOOKUP(A271,DEC2020_RESPONSERATE_COUNTY_TRA!$B$3:$BN$376,65, FALSE)</f>
        <v>64.3</v>
      </c>
      <c r="BF271" s="188">
        <f>VLOOKUP(A271,DEC2020_RESPONSERATE_COUNTY_TRA!$B$3:$BO$376,66, FALSE)</f>
        <v>64.3</v>
      </c>
      <c r="BG271" s="188">
        <f>VLOOKUP(A271,DEC2020_RESPONSERATE_COUNTY_TRA!$B$3:$BP$376,67, FALSE)</f>
        <v>64.3</v>
      </c>
      <c r="BH271" s="188">
        <f>VLOOKUP(A271,DEC2020_RESPONSERATE_COUNTY_TRA!$B$3:$BQ$376,68, FALSE)</f>
        <v>64.3</v>
      </c>
      <c r="BI271" s="188">
        <f>VLOOKUP(A271,DEC2020_RESPONSERATE_COUNTY_TRA!$B$3:$BR$376,69, FALSE)</f>
        <v>64.3</v>
      </c>
      <c r="BJ271" s="188">
        <f>VLOOKUP(A271,DEC2020_RESPONSERATE_COUNTY_TRA!$B$3:$BS$376,70, FALSE)</f>
        <v>64.3</v>
      </c>
      <c r="BK271" s="188">
        <f>VLOOKUP(A271,DEC2020_RESPONSERATE_COUNTY_TRA!$B$3:$BT$376,71, FALSE)</f>
        <v>64.3</v>
      </c>
      <c r="BL271" s="188">
        <f>VLOOKUP(A271,DEC2020_RESPONSERATE_COUNTY_TRA!$B$3:$BU$377,72, FALSE)</f>
        <v>64.3</v>
      </c>
      <c r="BM271" s="188">
        <f>VLOOKUP(A271,DEC2020_RESPONSERATE_COUNTY_TRA!$B$3:$BV$377,73, FALSE)</f>
        <v>64.3</v>
      </c>
      <c r="BN271" s="188">
        <f>VLOOKUP(A271,DEC2020_RESPONSERATE_COUNTY_TRA!$B$3:$BW$377,74, FALSE)</f>
        <v>64.3</v>
      </c>
      <c r="BO271" s="188">
        <f>VLOOKUP(A271,DEC2020_RESPONSERATE_COUNTY_TRA!$B$3:$BX$377,75, FALSE)</f>
        <v>64.3</v>
      </c>
      <c r="BP271" s="188">
        <f>VLOOKUP(A271,DEC2020_RESPONSERATE_COUNTY_TRA!$B$3:$BY$377,76, FALSE)</f>
        <v>64.3</v>
      </c>
      <c r="BQ271" s="188">
        <f>VLOOKUP(A271,DEC2020_RESPONSERATE_COUNTY_TRA!$B$3:$BZ$377,77, FALSE)</f>
        <v>64.3</v>
      </c>
      <c r="BR271" s="188">
        <f>VLOOKUP(A271,DEC2020_RESPONSERATE_COUNTY_TRA!$B$3:$CA$377,78, FALSE)</f>
        <v>64.3</v>
      </c>
      <c r="BS271" s="188">
        <f>VLOOKUP(A271,DEC2020_RESPONSERATE_COUNTY_TRA!$B$3:$CB$377,79, FALSE)</f>
        <v>64.3</v>
      </c>
      <c r="BT271" s="188">
        <f>VLOOKUP(A271,DEC2020_RESPONSERATE_COUNTY_TRA!$B$3:$CC$377,80, FALSE)</f>
        <v>64.3</v>
      </c>
      <c r="BU271" s="188">
        <f>VLOOKUP(A271,DEC2020_RESPONSERATE_COUNTY_TRA!$B$3:$CD$377,81, FALSE)</f>
        <v>64.3</v>
      </c>
      <c r="BV271" s="188">
        <f>VLOOKUP(A271,DEC2020_RESPONSERATE_COUNTY_TRA!$B$3:$CE$377,82, FALSE)</f>
        <v>64.3</v>
      </c>
      <c r="BW271" s="188">
        <f>VLOOKUP(A271,DEC2020_RESPONSERATE_COUNTY_TRA!$B$3:$CF$377,83, FALSE)</f>
        <v>64.3</v>
      </c>
      <c r="BX271" s="188">
        <f>VLOOKUP(A271,DEC2020_RESPONSERATE_COUNTY_TRA!$B$3:$CG$377,84, FALSE)</f>
        <v>64.3</v>
      </c>
      <c r="BY271" s="188">
        <f>VLOOKUP(A271,DEC2020_RESPONSERATE_COUNTY_TRA!$B$3:$CH$377,85, FALSE)</f>
        <v>64.3</v>
      </c>
      <c r="BZ271" s="188">
        <f>VLOOKUP(A271,DEC2020_RESPONSERATE_COUNTY_TRA!$B$3:$CI$377,85, FALSE)</f>
        <v>64.3</v>
      </c>
      <c r="CA271" s="188">
        <f>VLOOKUP(A271,DEC2020_RESPONSERATE_COUNTY_TRA!$B$3:$CJ$377,86, FALSE)</f>
        <v>64.400000000000006</v>
      </c>
      <c r="CB271" s="188">
        <f>VLOOKUP(A271,DEC2020_RESPONSERATE_COUNTY_TRA!$B$3:$CK$377,87, FALSE)</f>
        <v>64.400000000000006</v>
      </c>
      <c r="CC271" s="188">
        <f t="shared" si="12"/>
        <v>0</v>
      </c>
      <c r="CD271" s="41">
        <f t="shared" si="13"/>
        <v>5</v>
      </c>
    </row>
    <row r="272" spans="1:83" ht="28.8" x14ac:dyDescent="0.3">
      <c r="A272" s="16" t="s">
        <v>127</v>
      </c>
      <c r="B272" s="16">
        <v>30081000203</v>
      </c>
      <c r="C272" s="17" t="s">
        <v>1599</v>
      </c>
      <c r="D272" s="17" t="s">
        <v>1369</v>
      </c>
      <c r="E272" s="17"/>
      <c r="F272" s="95" t="s">
        <v>1101</v>
      </c>
      <c r="G272" s="103" t="s">
        <v>1101</v>
      </c>
      <c r="H272" s="208" t="s">
        <v>1101</v>
      </c>
      <c r="I272" s="103" t="s">
        <v>1101</v>
      </c>
      <c r="J272" s="18">
        <v>0</v>
      </c>
      <c r="K272" s="18">
        <v>100</v>
      </c>
      <c r="L272" s="19">
        <f>VLOOKUP(A272,DEC2020_RESPONSERATE_COUNTY_TRA!$B$3:$I$376, 8, FALSE)</f>
        <v>33.299999999999997</v>
      </c>
      <c r="M272" s="19">
        <f>VLOOKUP(A272,DEC2020_RESPONSERATE_COUNTY_TRA!$B$3:$J$376, 9, FALSE)</f>
        <v>35.700000000000003</v>
      </c>
      <c r="N272" s="19">
        <f>VLOOKUP(A272,DEC2020_RESPONSERATE_COUNTY_TRA!$B$3:$K$376, 10, FALSE)</f>
        <v>37.6</v>
      </c>
      <c r="O272" s="19">
        <f>VLOOKUP(A272,DEC2020_RESPONSERATE_COUNTY_TRA!$B$3:$L$376, 11, FALSE)</f>
        <v>40.200000000000003</v>
      </c>
      <c r="P272" s="19">
        <f>VLOOKUP(A272,DEC2020_RESPONSERATE_COUNTY_TRA!$B$3:$M$376, 12, FALSE)</f>
        <v>46.6</v>
      </c>
      <c r="Q272" s="19">
        <f>VLOOKUP(A272,DEC2020_RESPONSERATE_COUNTY_TRA!$B$3:$N$376, 13, FALSE)</f>
        <v>48.1</v>
      </c>
      <c r="R272" s="19">
        <f>VLOOKUP(A272,DEC2020_RESPONSERATE_COUNTY_TRA!$B$3:$O$376, 14, FALSE)</f>
        <v>50.2</v>
      </c>
      <c r="S272" s="19">
        <f>VLOOKUP(A272,DEC2020_RESPONSERATE_COUNTY_TRA!$B$3:$P$376, 15, FALSE)</f>
        <v>50.9</v>
      </c>
      <c r="T272" s="19">
        <f>VLOOKUP(A272,DEC2020_RESPONSERATE_COUNTY_TRA!$B$3:$Q$376, 16, FALSE)</f>
        <v>51.9</v>
      </c>
      <c r="U272" s="19">
        <f>VLOOKUP(A272,DEC2020_RESPONSERATE_COUNTY_TRA!$B$3:$R$376, 17, FALSE)</f>
        <v>53.7</v>
      </c>
      <c r="V272" s="19">
        <f>VLOOKUP(A272,DEC2020_RESPONSERATE_COUNTY_TRA!$B$3:$S$376, 18, FALSE)</f>
        <v>54.1</v>
      </c>
      <c r="W272" s="19">
        <f>VLOOKUP(A272,DEC2020_RESPONSERATE_COUNTY_TRA!$B$3:$T$376, 19, FALSE)</f>
        <v>54.9</v>
      </c>
      <c r="X272" s="19">
        <f>VLOOKUP(A272,DEC2020_RESPONSERATE_COUNTY_TRA!$B$3:$U$376, 20, FALSE)</f>
        <v>55.5</v>
      </c>
      <c r="Y272" s="19">
        <f>VLOOKUP(A272,DEC2020_RESPONSERATE_COUNTY_TRA!$B$3:$V$376, 21, FALSE)</f>
        <v>55.8</v>
      </c>
      <c r="Z272" s="19">
        <f>VLOOKUP(A272,DEC2020_RESPONSERATE_COUNTY_TRA!$B$3:$W$376, 22, FALSE)</f>
        <v>56.8</v>
      </c>
      <c r="AA272" s="19">
        <f>VLOOKUP(A272,DEC2020_RESPONSERATE_COUNTY_TRA!$B$3:$X$376, 23, FALSE)</f>
        <v>57</v>
      </c>
      <c r="AB272" s="19">
        <f>VLOOKUP(A272,DEC2020_RESPONSERATE_COUNTY_TRA!$B$3:$Y$376, 24, FALSE)</f>
        <v>57.2</v>
      </c>
      <c r="AC272" s="19">
        <f>VLOOKUP(A272,DEC2020_RESPONSERATE_COUNTY_TRA!$B$3:$Z$376, 25, FALSE)</f>
        <v>59.7</v>
      </c>
      <c r="AD272" s="19">
        <f>VLOOKUP(A272,DEC2020_RESPONSERATE_COUNTY_TRA!$B$3:$AC$376, 26, FALSE)</f>
        <v>59.8</v>
      </c>
      <c r="AE272" s="19">
        <f>VLOOKUP(A272,DEC2020_RESPONSERATE_COUNTY_TRA!$B$3:$AD$376, 27, FALSE)</f>
        <v>60.3</v>
      </c>
      <c r="AF272" s="19">
        <f>VLOOKUP(A272,DEC2020_RESPONSERATE_COUNTY_TRA!$B$3:$AE$376, 28, FALSE)</f>
        <v>60.6</v>
      </c>
      <c r="AG272" s="19">
        <f>VLOOKUP(A272,DEC2020_RESPONSERATE_COUNTY_TRA!$B$3:$AF$376, 29, FALSE)</f>
        <v>65</v>
      </c>
      <c r="AH272" s="19">
        <f>VLOOKUP(A272,DEC2020_RESPONSERATE_COUNTY_TRA!$B$3:$AG$376, 30, FALSE)</f>
        <v>65.2</v>
      </c>
      <c r="AI272" s="19">
        <f>VLOOKUP(A272,DEC2020_RESPONSERATE_COUNTY_TRA!$B$3:$AF$376, 31, FALSE)</f>
        <v>65.3</v>
      </c>
      <c r="AJ272" s="19">
        <f>VLOOKUP(A272,DEC2020_RESPONSERATE_COUNTY_TRA!$B$3:$AG$376, 32, FALSE)</f>
        <v>66.7</v>
      </c>
      <c r="AK272" s="19">
        <f>VLOOKUP(A272,DEC2020_RESPONSERATE_COUNTY_TRA!$B$3:$CP$376, 33, FALSE)</f>
        <v>68.099999999999994</v>
      </c>
      <c r="AL272" s="19">
        <f>VLOOKUP(A272,DEC2020_RESPONSERATE_COUNTY_TRA!$B$3:$AR$376,43, FALSE)</f>
        <v>71.900000000000006</v>
      </c>
      <c r="AM272" s="19">
        <f>VLOOKUP(A272,DEC2020_RESPONSERATE_COUNTY_TRA!$B$3:$AS$376,44, FALSE)</f>
        <v>71.900000000000006</v>
      </c>
      <c r="AN272" s="19">
        <f>VLOOKUP(A272,DEC2020_RESPONSERATE_COUNTY_TRA!$B$3:$AW$376,48, FALSE)</f>
        <v>72.599999999999994</v>
      </c>
      <c r="AO272" s="19">
        <f>VLOOKUP(A272,DEC2020_RESPONSERATE_COUNTY_TRA!$B$3:$AX$376,49, FALSE)</f>
        <v>72.7</v>
      </c>
      <c r="AP272" s="19">
        <f>VLOOKUP(A272,DEC2020_RESPONSERATE_COUNTY_TRA!$B$3:$AY$376,49, FALSE)</f>
        <v>72.7</v>
      </c>
      <c r="AQ272" s="19">
        <f>VLOOKUP(A272,DEC2020_RESPONSERATE_COUNTY_TRA!$B$3:$AZ$376,50, FALSE)</f>
        <v>72.7</v>
      </c>
      <c r="AR272" s="19">
        <f>VLOOKUP(A272,DEC2020_RESPONSERATE_COUNTY_TRA!$B$3:$BA$376,51, FALSE)</f>
        <v>72.7</v>
      </c>
      <c r="AS272" s="19">
        <f>VLOOKUP(A272,DEC2020_RESPONSERATE_COUNTY_TRA!$B$3:$BB$376,53, FALSE)</f>
        <v>72.8</v>
      </c>
      <c r="AT272" s="19">
        <f>VLOOKUP(A272,DEC2020_RESPONSERATE_COUNTY_TRA!$B$3:$BC$376,54, FALSE)</f>
        <v>72.8</v>
      </c>
      <c r="AU272" s="19">
        <f>VLOOKUP(A272,DEC2020_RESPONSERATE_COUNTY_TRA!$B$3:$BD$376,55, FALSE)</f>
        <v>72.900000000000006</v>
      </c>
      <c r="AV272" s="19">
        <f>VLOOKUP(A272,DEC2020_RESPONSERATE_COUNTY_TRA!$B$3:$BE$376,56, FALSE)</f>
        <v>73.099999999999994</v>
      </c>
      <c r="AW272" s="19">
        <f>VLOOKUP(A272,DEC2020_RESPONSERATE_COUNTY_TRA!$B$3:$BF$376,57, FALSE)</f>
        <v>73.099999999999994</v>
      </c>
      <c r="AX272" s="19">
        <f>VLOOKUP(A272,DEC2020_RESPONSERATE_COUNTY_TRA!$B$3:$BG$376,58, FALSE)</f>
        <v>73.3</v>
      </c>
      <c r="AY272" s="19">
        <f>VLOOKUP(A272,DEC2020_RESPONSERATE_COUNTY_TRA!$B$3:$BH$376,59, FALSE)</f>
        <v>73.3</v>
      </c>
      <c r="AZ272" s="19">
        <f>VLOOKUP(A272,DEC2020_RESPONSERATE_COUNTY_TRA!$B$3:$BI$376,60, FALSE)</f>
        <v>73.3</v>
      </c>
      <c r="BA272" s="19">
        <f>VLOOKUP(A272,DEC2020_RESPONSERATE_COUNTY_TRA!$B$3:$BJ$376,61, FALSE)</f>
        <v>73.3</v>
      </c>
      <c r="BB272" s="19">
        <f>VLOOKUP(A272,DEC2020_RESPONSERATE_COUNTY_TRA!$B$3:$BK$376,62, FALSE)</f>
        <v>73.3</v>
      </c>
      <c r="BC272" s="19">
        <f>VLOOKUP(A272,DEC2020_RESPONSERATE_COUNTY_TRA!$B$3:$BL$376,63, FALSE)</f>
        <v>73.3</v>
      </c>
      <c r="BD272" s="19">
        <f>VLOOKUP(A272,DEC2020_RESPONSERATE_COUNTY_TRA!$B$3:$BM$376,64, FALSE)</f>
        <v>73.400000000000006</v>
      </c>
      <c r="BE272" s="19">
        <f>VLOOKUP(A272,DEC2020_RESPONSERATE_COUNTY_TRA!$B$3:$BN$376,65, FALSE)</f>
        <v>73.5</v>
      </c>
      <c r="BF272" s="19">
        <f>VLOOKUP(A272,DEC2020_RESPONSERATE_COUNTY_TRA!$B$3:$BO$376,66, FALSE)</f>
        <v>73.5</v>
      </c>
      <c r="BG272" s="19">
        <f>VLOOKUP(A272,DEC2020_RESPONSERATE_COUNTY_TRA!$B$3:$BP$376,67, FALSE)</f>
        <v>73.5</v>
      </c>
      <c r="BH272" s="19">
        <f>VLOOKUP(A272,DEC2020_RESPONSERATE_COUNTY_TRA!$B$3:$BQ$376,68, FALSE)</f>
        <v>73.5</v>
      </c>
      <c r="BI272" s="19">
        <f>VLOOKUP(A272,DEC2020_RESPONSERATE_COUNTY_TRA!$B$3:$BR$376,69, FALSE)</f>
        <v>73.5</v>
      </c>
      <c r="BJ272" s="19">
        <f>VLOOKUP(A272,DEC2020_RESPONSERATE_COUNTY_TRA!$B$3:$BS$376,70, FALSE)</f>
        <v>73.5</v>
      </c>
      <c r="BK272" s="19">
        <f>VLOOKUP(A272,DEC2020_RESPONSERATE_COUNTY_TRA!$B$3:$BT$376,71, FALSE)</f>
        <v>73.5</v>
      </c>
      <c r="BL272" s="19">
        <f>VLOOKUP(A272,DEC2020_RESPONSERATE_COUNTY_TRA!$B$3:$BU$377,72, FALSE)</f>
        <v>73.599999999999994</v>
      </c>
      <c r="BM272" s="19">
        <f>VLOOKUP(A272,DEC2020_RESPONSERATE_COUNTY_TRA!$B$3:$BV$377,73, FALSE)</f>
        <v>73.7</v>
      </c>
      <c r="BN272" s="19">
        <f>VLOOKUP(A272,DEC2020_RESPONSERATE_COUNTY_TRA!$B$3:$BW$377,74, FALSE)</f>
        <v>73.7</v>
      </c>
      <c r="BO272" s="19">
        <f>VLOOKUP(A272,DEC2020_RESPONSERATE_COUNTY_TRA!$B$3:$BX$377,75, FALSE)</f>
        <v>73.8</v>
      </c>
      <c r="BP272" s="19">
        <f>VLOOKUP(A272,DEC2020_RESPONSERATE_COUNTY_TRA!$B$3:$BY$377,76, FALSE)</f>
        <v>73.8</v>
      </c>
      <c r="BQ272" s="19">
        <f>VLOOKUP(A272,DEC2020_RESPONSERATE_COUNTY_TRA!$B$3:$BZ$377,77, FALSE)</f>
        <v>73.8</v>
      </c>
      <c r="BR272" s="19">
        <f>VLOOKUP(A272,DEC2020_RESPONSERATE_COUNTY_TRA!$B$3:$CA$377,78, FALSE)</f>
        <v>73.8</v>
      </c>
      <c r="BS272" s="19">
        <f>VLOOKUP(A272,DEC2020_RESPONSERATE_COUNTY_TRA!$B$3:$CB$377,79, FALSE)</f>
        <v>73.8</v>
      </c>
      <c r="BT272" s="19">
        <f>VLOOKUP(A272,DEC2020_RESPONSERATE_COUNTY_TRA!$B$3:$CC$377,80, FALSE)</f>
        <v>73.8</v>
      </c>
      <c r="BU272" s="19">
        <f>VLOOKUP(A272,DEC2020_RESPONSERATE_COUNTY_TRA!$B$3:$CD$377,81, FALSE)</f>
        <v>73.8</v>
      </c>
      <c r="BV272" s="19">
        <f>VLOOKUP(A272,DEC2020_RESPONSERATE_COUNTY_TRA!$B$3:$CE$377,82, FALSE)</f>
        <v>73.900000000000006</v>
      </c>
      <c r="BW272" s="19">
        <f>VLOOKUP(A272,DEC2020_RESPONSERATE_COUNTY_TRA!$B$3:$CF$377,83, FALSE)</f>
        <v>73.900000000000006</v>
      </c>
      <c r="BX272" s="19">
        <f>VLOOKUP(A272,DEC2020_RESPONSERATE_COUNTY_TRA!$B$3:$CG$377,84, FALSE)</f>
        <v>74.099999999999994</v>
      </c>
      <c r="BY272" s="19">
        <f>VLOOKUP(A272,DEC2020_RESPONSERATE_COUNTY_TRA!$B$3:$CH$377,85, FALSE)</f>
        <v>74.099999999999994</v>
      </c>
      <c r="BZ272" s="19">
        <f>VLOOKUP(A272,DEC2020_RESPONSERATE_COUNTY_TRA!$B$3:$CI$377,85, FALSE)</f>
        <v>74.099999999999994</v>
      </c>
      <c r="CA272" s="19">
        <f>VLOOKUP(A272,DEC2020_RESPONSERATE_COUNTY_TRA!$B$3:$CJ$377,86, FALSE)</f>
        <v>74.099999999999994</v>
      </c>
      <c r="CB272" s="19">
        <f>VLOOKUP(A272,DEC2020_RESPONSERATE_COUNTY_TRA!$B$3:$CK$377,87, FALSE)</f>
        <v>74.099999999999994</v>
      </c>
      <c r="CC272" s="19">
        <f t="shared" si="12"/>
        <v>0</v>
      </c>
      <c r="CD272" s="41">
        <f t="shared" si="13"/>
        <v>6</v>
      </c>
    </row>
    <row r="273" spans="1:84" ht="28.8" x14ac:dyDescent="0.3">
      <c r="A273" s="5" t="s">
        <v>361</v>
      </c>
      <c r="B273" s="5">
        <v>30081000204</v>
      </c>
      <c r="C273" s="181" t="s">
        <v>1600</v>
      </c>
      <c r="D273" s="190" t="s">
        <v>1370</v>
      </c>
      <c r="F273" s="94" t="s">
        <v>1101</v>
      </c>
      <c r="G273" s="102" t="s">
        <v>1101</v>
      </c>
      <c r="H273" s="209" t="s">
        <v>1101</v>
      </c>
      <c r="I273" s="102" t="s">
        <v>1101</v>
      </c>
      <c r="J273" s="11">
        <v>0</v>
      </c>
      <c r="K273" s="11">
        <f t="shared" si="14"/>
        <v>100</v>
      </c>
      <c r="L273">
        <f>VLOOKUP(A273,DEC2020_RESPONSERATE_COUNTY_TRA!$B$3:$I$376, 8, FALSE)</f>
        <v>29.9</v>
      </c>
      <c r="M273">
        <f>VLOOKUP(A273,DEC2020_RESPONSERATE_COUNTY_TRA!$B$3:$J$376, 9, FALSE)</f>
        <v>31.6</v>
      </c>
      <c r="N273">
        <f>VLOOKUP(A273,DEC2020_RESPONSERATE_COUNTY_TRA!$B$3:$K$376, 10, FALSE)</f>
        <v>33.299999999999997</v>
      </c>
      <c r="O273">
        <f>VLOOKUP(A273,DEC2020_RESPONSERATE_COUNTY_TRA!$B$3:$L$376, 11, FALSE)</f>
        <v>35.6</v>
      </c>
      <c r="P273">
        <f>VLOOKUP(A273,DEC2020_RESPONSERATE_COUNTY_TRA!$B$3:$M$376, 12, FALSE)</f>
        <v>40.9</v>
      </c>
      <c r="Q273" s="61">
        <f>VLOOKUP(A273,DEC2020_RESPONSERATE_COUNTY_TRA!$B$3:$N$376, 13, FALSE)</f>
        <v>42.1</v>
      </c>
      <c r="R273">
        <f>VLOOKUP(A273,DEC2020_RESPONSERATE_COUNTY_TRA!$B$3:$O$376, 14, FALSE)</f>
        <v>43.4</v>
      </c>
      <c r="S273">
        <f>VLOOKUP(A273,DEC2020_RESPONSERATE_COUNTY_TRA!$B$3:$P$376, 15, FALSE)</f>
        <v>44.3</v>
      </c>
      <c r="T273">
        <f>VLOOKUP(A273,DEC2020_RESPONSERATE_COUNTY_TRA!$B$3:$Q$376, 16, FALSE)</f>
        <v>44.8</v>
      </c>
      <c r="U273" s="61">
        <f>VLOOKUP(A273,DEC2020_RESPONSERATE_COUNTY_TRA!$B$3:$R$376, 17, FALSE)</f>
        <v>46</v>
      </c>
      <c r="V273" s="61">
        <f>VLOOKUP(A273,DEC2020_RESPONSERATE_COUNTY_TRA!$B$3:$S$376, 18, FALSE)</f>
        <v>46.3</v>
      </c>
      <c r="W273" s="61">
        <f>VLOOKUP(A273,DEC2020_RESPONSERATE_COUNTY_TRA!$B$3:$T$376, 19, FALSE)</f>
        <v>46.6</v>
      </c>
      <c r="X273" s="61">
        <f>VLOOKUP(A273,DEC2020_RESPONSERATE_COUNTY_TRA!$B$3:$U$376, 20, FALSE)</f>
        <v>47</v>
      </c>
      <c r="Y273" s="61">
        <f>VLOOKUP(A273,DEC2020_RESPONSERATE_COUNTY_TRA!$B$3:$V$376, 21, FALSE)</f>
        <v>47.3</v>
      </c>
      <c r="Z273" s="61">
        <f>VLOOKUP(A273,DEC2020_RESPONSERATE_COUNTY_TRA!$B$3:$W$376, 22, FALSE)</f>
        <v>48.6</v>
      </c>
      <c r="AA273" s="61">
        <f>VLOOKUP(A273,DEC2020_RESPONSERATE_COUNTY_TRA!$B$3:$X$376, 23, FALSE)</f>
        <v>48.8</v>
      </c>
      <c r="AB273" s="61">
        <f>VLOOKUP(A273,DEC2020_RESPONSERATE_COUNTY_TRA!$B$3:$Y$376, 24, FALSE)</f>
        <v>49.2</v>
      </c>
      <c r="AC273" s="61">
        <f>VLOOKUP(A273,DEC2020_RESPONSERATE_COUNTY_TRA!$B$3:$Z$376, 25, FALSE)</f>
        <v>51.5</v>
      </c>
      <c r="AD273" s="61">
        <f>VLOOKUP(A273,DEC2020_RESPONSERATE_COUNTY_TRA!$B$3:$AC$376, 26, FALSE)</f>
        <v>51.6</v>
      </c>
      <c r="AE273" s="188">
        <f>VLOOKUP(A273,DEC2020_RESPONSERATE_COUNTY_TRA!$B$3:$AD$376, 27, FALSE)</f>
        <v>51.9</v>
      </c>
      <c r="AF273" s="188">
        <f>VLOOKUP(A273,DEC2020_RESPONSERATE_COUNTY_TRA!$B$3:$AE$376, 28, FALSE)</f>
        <v>52.8</v>
      </c>
      <c r="AG273" s="188">
        <f>VLOOKUP(A273,DEC2020_RESPONSERATE_COUNTY_TRA!$B$3:$AF$376, 29, FALSE)</f>
        <v>58</v>
      </c>
      <c r="AH273" s="188">
        <f>VLOOKUP(A273,DEC2020_RESPONSERATE_COUNTY_TRA!$B$3:$AG$376, 30, FALSE)</f>
        <v>58.4</v>
      </c>
      <c r="AI273" s="188">
        <f>VLOOKUP(A273,DEC2020_RESPONSERATE_COUNTY_TRA!$B$3:$AF$376, 31, FALSE)</f>
        <v>58.9</v>
      </c>
      <c r="AJ273" s="188">
        <f>VLOOKUP(A273,DEC2020_RESPONSERATE_COUNTY_TRA!$B$3:$AG$376, 32, FALSE)</f>
        <v>59.9</v>
      </c>
      <c r="AK273" s="188">
        <f>VLOOKUP(A273,DEC2020_RESPONSERATE_COUNTY_TRA!$B$3:$CP$376, 33, FALSE)</f>
        <v>60.6</v>
      </c>
      <c r="AL273" s="188">
        <f>VLOOKUP(A273,DEC2020_RESPONSERATE_COUNTY_TRA!$B$3:$AR$376,43, FALSE)</f>
        <v>64</v>
      </c>
      <c r="AM273" s="188">
        <f>VLOOKUP(A273,DEC2020_RESPONSERATE_COUNTY_TRA!$B$3:$AS$376,44, FALSE)</f>
        <v>64</v>
      </c>
      <c r="AN273" s="188">
        <f>VLOOKUP(A273,DEC2020_RESPONSERATE_COUNTY_TRA!$B$3:$AW$376,48, FALSE)</f>
        <v>64.5</v>
      </c>
      <c r="AO273" s="188">
        <f>VLOOKUP(A273,DEC2020_RESPONSERATE_COUNTY_TRA!$B$3:$AX$376,49, FALSE)</f>
        <v>64.599999999999994</v>
      </c>
      <c r="AP273" s="188">
        <f>VLOOKUP(A273,DEC2020_RESPONSERATE_COUNTY_TRA!$B$3:$AY$376,49, FALSE)</f>
        <v>64.599999999999994</v>
      </c>
      <c r="AQ273" s="188">
        <f>VLOOKUP(A273,DEC2020_RESPONSERATE_COUNTY_TRA!$B$3:$AZ$376,50, FALSE)</f>
        <v>64.599999999999994</v>
      </c>
      <c r="AR273" s="188">
        <f>VLOOKUP(A273,DEC2020_RESPONSERATE_COUNTY_TRA!$B$3:$BA$376,51, FALSE)</f>
        <v>64.599999999999994</v>
      </c>
      <c r="AS273" s="188">
        <f>VLOOKUP(A273,DEC2020_RESPONSERATE_COUNTY_TRA!$B$3:$BB$376,53, FALSE)</f>
        <v>64.8</v>
      </c>
      <c r="AT273" s="188">
        <f>VLOOKUP(A273,DEC2020_RESPONSERATE_COUNTY_TRA!$B$3:$BC$376,54, FALSE)</f>
        <v>64.8</v>
      </c>
      <c r="AU273" s="188">
        <f>VLOOKUP(A273,DEC2020_RESPONSERATE_COUNTY_TRA!$B$3:$BD$376,55, FALSE)</f>
        <v>64.900000000000006</v>
      </c>
      <c r="AV273" s="188">
        <f>VLOOKUP(A273,DEC2020_RESPONSERATE_COUNTY_TRA!$B$3:$BE$376,56, FALSE)</f>
        <v>64.900000000000006</v>
      </c>
      <c r="AW273" s="188">
        <f>VLOOKUP(A273,DEC2020_RESPONSERATE_COUNTY_TRA!$B$3:$BF$376,57, FALSE)</f>
        <v>65</v>
      </c>
      <c r="AX273" s="188">
        <f>VLOOKUP(A273,DEC2020_RESPONSERATE_COUNTY_TRA!$B$3:$BG$376,58, FALSE)</f>
        <v>65.2</v>
      </c>
      <c r="AY273" s="188">
        <f>VLOOKUP(A273,DEC2020_RESPONSERATE_COUNTY_TRA!$B$3:$BH$376,59, FALSE)</f>
        <v>65.2</v>
      </c>
      <c r="AZ273" s="188">
        <f>VLOOKUP(A273,DEC2020_RESPONSERATE_COUNTY_TRA!$B$3:$BI$376,60, FALSE)</f>
        <v>65.2</v>
      </c>
      <c r="BA273" s="188">
        <f>VLOOKUP(A273,DEC2020_RESPONSERATE_COUNTY_TRA!$B$3:$BJ$376,61, FALSE)</f>
        <v>65.2</v>
      </c>
      <c r="BB273" s="188">
        <f>VLOOKUP(A273,DEC2020_RESPONSERATE_COUNTY_TRA!$B$3:$BK$376,62, FALSE)</f>
        <v>65.2</v>
      </c>
      <c r="BC273" s="188">
        <f>VLOOKUP(A273,DEC2020_RESPONSERATE_COUNTY_TRA!$B$3:$BL$376,63, FALSE)</f>
        <v>65.3</v>
      </c>
      <c r="BD273" s="188">
        <f>VLOOKUP(A273,DEC2020_RESPONSERATE_COUNTY_TRA!$B$3:$BM$376,64, FALSE)</f>
        <v>65.3</v>
      </c>
      <c r="BE273" s="188">
        <f>VLOOKUP(A273,DEC2020_RESPONSERATE_COUNTY_TRA!$B$3:$BN$376,65, FALSE)</f>
        <v>65.3</v>
      </c>
      <c r="BF273" s="188">
        <f>VLOOKUP(A273,DEC2020_RESPONSERATE_COUNTY_TRA!$B$3:$BO$376,66, FALSE)</f>
        <v>65.3</v>
      </c>
      <c r="BG273" s="188">
        <f>VLOOKUP(A273,DEC2020_RESPONSERATE_COUNTY_TRA!$B$3:$BP$376,67, FALSE)</f>
        <v>65.400000000000006</v>
      </c>
      <c r="BH273" s="188">
        <f>VLOOKUP(A273,DEC2020_RESPONSERATE_COUNTY_TRA!$B$3:$BQ$376,68, FALSE)</f>
        <v>65.400000000000006</v>
      </c>
      <c r="BI273" s="188">
        <f>VLOOKUP(A273,DEC2020_RESPONSERATE_COUNTY_TRA!$B$3:$BR$376,69, FALSE)</f>
        <v>65.5</v>
      </c>
      <c r="BJ273" s="188">
        <f>VLOOKUP(A273,DEC2020_RESPONSERATE_COUNTY_TRA!$B$3:$BS$376,70, FALSE)</f>
        <v>65.5</v>
      </c>
      <c r="BK273" s="188">
        <f>VLOOKUP(A273,DEC2020_RESPONSERATE_COUNTY_TRA!$B$3:$BT$376,71, FALSE)</f>
        <v>65.5</v>
      </c>
      <c r="BL273" s="188">
        <f>VLOOKUP(A273,DEC2020_RESPONSERATE_COUNTY_TRA!$B$3:$BU$377,72, FALSE)</f>
        <v>65.599999999999994</v>
      </c>
      <c r="BM273" s="188">
        <f>VLOOKUP(A273,DEC2020_RESPONSERATE_COUNTY_TRA!$B$3:$BV$377,73, FALSE)</f>
        <v>65.599999999999994</v>
      </c>
      <c r="BN273" s="188">
        <f>VLOOKUP(A273,DEC2020_RESPONSERATE_COUNTY_TRA!$B$3:$BW$377,74, FALSE)</f>
        <v>65.599999999999994</v>
      </c>
      <c r="BO273" s="188">
        <f>VLOOKUP(A273,DEC2020_RESPONSERATE_COUNTY_TRA!$B$3:$BX$377,75, FALSE)</f>
        <v>65.599999999999994</v>
      </c>
      <c r="BP273" s="188">
        <f>VLOOKUP(A273,DEC2020_RESPONSERATE_COUNTY_TRA!$B$3:$BY$377,76, FALSE)</f>
        <v>65.7</v>
      </c>
      <c r="BQ273" s="188">
        <f>VLOOKUP(A273,DEC2020_RESPONSERATE_COUNTY_TRA!$B$3:$BZ$377,77, FALSE)</f>
        <v>65.7</v>
      </c>
      <c r="BR273" s="188">
        <f>VLOOKUP(A273,DEC2020_RESPONSERATE_COUNTY_TRA!$B$3:$CA$377,78, FALSE)</f>
        <v>65.7</v>
      </c>
      <c r="BS273" s="188">
        <f>VLOOKUP(A273,DEC2020_RESPONSERATE_COUNTY_TRA!$B$3:$CB$377,79, FALSE)</f>
        <v>65.7</v>
      </c>
      <c r="BT273" s="188">
        <f>VLOOKUP(A273,DEC2020_RESPONSERATE_COUNTY_TRA!$B$3:$CC$377,80, FALSE)</f>
        <v>65.8</v>
      </c>
      <c r="BU273" s="188">
        <f>VLOOKUP(A273,DEC2020_RESPONSERATE_COUNTY_TRA!$B$3:$CD$377,81, FALSE)</f>
        <v>65.8</v>
      </c>
      <c r="BV273" s="188">
        <f>VLOOKUP(A273,DEC2020_RESPONSERATE_COUNTY_TRA!$B$3:$CE$377,82, FALSE)</f>
        <v>65.900000000000006</v>
      </c>
      <c r="BW273" s="188">
        <f>VLOOKUP(A273,DEC2020_RESPONSERATE_COUNTY_TRA!$B$3:$CF$377,83, FALSE)</f>
        <v>65.900000000000006</v>
      </c>
      <c r="BX273" s="188">
        <f>VLOOKUP(A273,DEC2020_RESPONSERATE_COUNTY_TRA!$B$3:$CG$377,84, FALSE)</f>
        <v>66</v>
      </c>
      <c r="BY273" s="188">
        <f>VLOOKUP(A273,DEC2020_RESPONSERATE_COUNTY_TRA!$B$3:$CH$377,85, FALSE)</f>
        <v>66</v>
      </c>
      <c r="BZ273" s="188">
        <f>VLOOKUP(A273,DEC2020_RESPONSERATE_COUNTY_TRA!$B$3:$CI$377,85, FALSE)</f>
        <v>66</v>
      </c>
      <c r="CA273" s="188">
        <f>VLOOKUP(A273,DEC2020_RESPONSERATE_COUNTY_TRA!$B$3:$CJ$377,86, FALSE)</f>
        <v>66.3</v>
      </c>
      <c r="CB273" s="188">
        <f>VLOOKUP(A273,DEC2020_RESPONSERATE_COUNTY_TRA!$B$3:$CK$377,87, FALSE)</f>
        <v>66.400000000000006</v>
      </c>
      <c r="CC273" s="188">
        <f t="shared" si="12"/>
        <v>0</v>
      </c>
      <c r="CD273" s="41">
        <f t="shared" si="13"/>
        <v>5</v>
      </c>
    </row>
    <row r="274" spans="1:84" ht="28.8" x14ac:dyDescent="0.3">
      <c r="A274" s="16" t="s">
        <v>129</v>
      </c>
      <c r="B274" s="16">
        <v>30081000300</v>
      </c>
      <c r="C274" s="17" t="s">
        <v>1601</v>
      </c>
      <c r="D274" s="17" t="s">
        <v>1371</v>
      </c>
      <c r="E274" s="17"/>
      <c r="F274" s="95">
        <v>1392</v>
      </c>
      <c r="G274" s="103">
        <v>9.7945205479452055E-2</v>
      </c>
      <c r="H274" s="205">
        <v>2.6036644165863067E-2</v>
      </c>
      <c r="I274" s="193">
        <v>47.5</v>
      </c>
      <c r="J274" s="18">
        <v>2.7</v>
      </c>
      <c r="K274" s="18">
        <f t="shared" si="14"/>
        <v>97.3</v>
      </c>
      <c r="L274" s="19">
        <f>VLOOKUP(A274,DEC2020_RESPONSERATE_COUNTY_TRA!$B$3:$I$376, 8, FALSE)</f>
        <v>33.299999999999997</v>
      </c>
      <c r="M274" s="19">
        <f>VLOOKUP(A274,DEC2020_RESPONSERATE_COUNTY_TRA!$B$3:$J$376, 9, FALSE)</f>
        <v>34.4</v>
      </c>
      <c r="N274" s="19">
        <f>VLOOKUP(A274,DEC2020_RESPONSERATE_COUNTY_TRA!$B$3:$K$376, 10, FALSE)</f>
        <v>35.6</v>
      </c>
      <c r="O274" s="19">
        <f>VLOOKUP(A274,DEC2020_RESPONSERATE_COUNTY_TRA!$B$3:$L$376, 11, FALSE)</f>
        <v>37.5</v>
      </c>
      <c r="P274" s="19">
        <f>VLOOKUP(A274,DEC2020_RESPONSERATE_COUNTY_TRA!$B$3:$M$376, 12, FALSE)</f>
        <v>39.9</v>
      </c>
      <c r="Q274" s="19">
        <f>VLOOKUP(A274,DEC2020_RESPONSERATE_COUNTY_TRA!$B$3:$N$376, 13, FALSE)</f>
        <v>40.200000000000003</v>
      </c>
      <c r="R274" s="19">
        <f>VLOOKUP(A274,DEC2020_RESPONSERATE_COUNTY_TRA!$B$3:$O$376, 14, FALSE)</f>
        <v>40.4</v>
      </c>
      <c r="S274" s="19">
        <f>VLOOKUP(A274,DEC2020_RESPONSERATE_COUNTY_TRA!$B$3:$P$376, 15, FALSE)</f>
        <v>40.6</v>
      </c>
      <c r="T274" s="19">
        <f>VLOOKUP(A274,DEC2020_RESPONSERATE_COUNTY_TRA!$B$3:$Q$376, 16, FALSE)</f>
        <v>41.3</v>
      </c>
      <c r="U274" s="19">
        <f>VLOOKUP(A274,DEC2020_RESPONSERATE_COUNTY_TRA!$B$3:$R$376, 17, FALSE)</f>
        <v>42.1</v>
      </c>
      <c r="V274" s="19">
        <f>VLOOKUP(A274,DEC2020_RESPONSERATE_COUNTY_TRA!$B$3:$S$376, 18, FALSE)</f>
        <v>42.2</v>
      </c>
      <c r="W274" s="19">
        <f>VLOOKUP(A274,DEC2020_RESPONSERATE_COUNTY_TRA!$B$3:$T$376, 19, FALSE)</f>
        <v>42.3</v>
      </c>
      <c r="X274" s="19">
        <f>VLOOKUP(A274,DEC2020_RESPONSERATE_COUNTY_TRA!$B$3:$U$376, 20, FALSE)</f>
        <v>42.4</v>
      </c>
      <c r="Y274" s="19">
        <f>VLOOKUP(A274,DEC2020_RESPONSERATE_COUNTY_TRA!$B$3:$V$376, 21, FALSE)</f>
        <v>42.5</v>
      </c>
      <c r="Z274" s="19">
        <f>VLOOKUP(A274,DEC2020_RESPONSERATE_COUNTY_TRA!$B$3:$W$376, 22, FALSE)</f>
        <v>43.1</v>
      </c>
      <c r="AA274" s="19">
        <f>VLOOKUP(A274,DEC2020_RESPONSERATE_COUNTY_TRA!$B$3:$X$376, 23, FALSE)</f>
        <v>43.1</v>
      </c>
      <c r="AB274" s="19">
        <f>VLOOKUP(A274,DEC2020_RESPONSERATE_COUNTY_TRA!$B$3:$Y$376, 24, FALSE)</f>
        <v>43.2</v>
      </c>
      <c r="AC274" s="19">
        <f>VLOOKUP(A274,DEC2020_RESPONSERATE_COUNTY_TRA!$B$3:$Z$376, 25, FALSE)</f>
        <v>43.7</v>
      </c>
      <c r="AD274" s="19">
        <f>VLOOKUP(A274,DEC2020_RESPONSERATE_COUNTY_TRA!$B$3:$AC$376, 26, FALSE)</f>
        <v>43.7</v>
      </c>
      <c r="AE274" s="19">
        <f>VLOOKUP(A274,DEC2020_RESPONSERATE_COUNTY_TRA!$B$3:$AD$376, 27, FALSE)</f>
        <v>43.7</v>
      </c>
      <c r="AF274" s="19">
        <f>VLOOKUP(A274,DEC2020_RESPONSERATE_COUNTY_TRA!$B$3:$AE$376, 28, FALSE)</f>
        <v>43.9</v>
      </c>
      <c r="AG274" s="19">
        <f>VLOOKUP(A274,DEC2020_RESPONSERATE_COUNTY_TRA!$B$3:$AF$376, 29, FALSE)</f>
        <v>45</v>
      </c>
      <c r="AH274" s="19">
        <f>VLOOKUP(A274,DEC2020_RESPONSERATE_COUNTY_TRA!$B$3:$AG$376, 30, FALSE)</f>
        <v>45.2</v>
      </c>
      <c r="AI274" s="19">
        <f>VLOOKUP(A274,DEC2020_RESPONSERATE_COUNTY_TRA!$B$3:$AF$376, 31, FALSE)</f>
        <v>45.2</v>
      </c>
      <c r="AJ274" s="19">
        <f>VLOOKUP(A274,DEC2020_RESPONSERATE_COUNTY_TRA!$B$3:$AG$376, 32, FALSE)</f>
        <v>45.6</v>
      </c>
      <c r="AK274" s="19">
        <f>VLOOKUP(A274,DEC2020_RESPONSERATE_COUNTY_TRA!$B$3:$CP$376, 33, FALSE)</f>
        <v>45.8</v>
      </c>
      <c r="AL274" s="19">
        <f>VLOOKUP(A274,DEC2020_RESPONSERATE_COUNTY_TRA!$B$3:$AR$376,43, FALSE)</f>
        <v>48.2</v>
      </c>
      <c r="AM274" s="19">
        <f>VLOOKUP(A274,DEC2020_RESPONSERATE_COUNTY_TRA!$B$3:$AS$376,44, FALSE)</f>
        <v>48.2</v>
      </c>
      <c r="AN274" s="19">
        <f>VLOOKUP(A274,DEC2020_RESPONSERATE_COUNTY_TRA!$B$3:$AW$376,48, FALSE)</f>
        <v>48.5</v>
      </c>
      <c r="AO274" s="19">
        <f>VLOOKUP(A274,DEC2020_RESPONSERATE_COUNTY_TRA!$B$3:$AX$376,49, FALSE)</f>
        <v>48.5</v>
      </c>
      <c r="AP274" s="19">
        <f>VLOOKUP(A274,DEC2020_RESPONSERATE_COUNTY_TRA!$B$3:$AY$376,49, FALSE)</f>
        <v>48.5</v>
      </c>
      <c r="AQ274" s="19">
        <f>VLOOKUP(A274,DEC2020_RESPONSERATE_COUNTY_TRA!$B$3:$AZ$376,50, FALSE)</f>
        <v>48.7</v>
      </c>
      <c r="AR274" s="19">
        <f>VLOOKUP(A274,DEC2020_RESPONSERATE_COUNTY_TRA!$B$3:$BA$376,51, FALSE)</f>
        <v>48.7</v>
      </c>
      <c r="AS274" s="19">
        <f>VLOOKUP(A274,DEC2020_RESPONSERATE_COUNTY_TRA!$B$3:$BB$376,53, FALSE)</f>
        <v>48.8</v>
      </c>
      <c r="AT274" s="19">
        <f>VLOOKUP(A274,DEC2020_RESPONSERATE_COUNTY_TRA!$B$3:$BC$376,54, FALSE)</f>
        <v>48.9</v>
      </c>
      <c r="AU274" s="19">
        <f>VLOOKUP(A274,DEC2020_RESPONSERATE_COUNTY_TRA!$B$3:$BD$376,55, FALSE)</f>
        <v>49</v>
      </c>
      <c r="AV274" s="19">
        <f>VLOOKUP(A274,DEC2020_RESPONSERATE_COUNTY_TRA!$B$3:$BE$376,56, FALSE)</f>
        <v>49.1</v>
      </c>
      <c r="AW274" s="19">
        <f>VLOOKUP(A274,DEC2020_RESPONSERATE_COUNTY_TRA!$B$3:$BF$376,57, FALSE)</f>
        <v>49.1</v>
      </c>
      <c r="AX274" s="19">
        <f>VLOOKUP(A274,DEC2020_RESPONSERATE_COUNTY_TRA!$B$3:$BG$376,58, FALSE)</f>
        <v>50.3</v>
      </c>
      <c r="AY274" s="19">
        <f>VLOOKUP(A274,DEC2020_RESPONSERATE_COUNTY_TRA!$B$3:$BH$376,59, FALSE)</f>
        <v>50.4</v>
      </c>
      <c r="AZ274" s="19">
        <f>VLOOKUP(A274,DEC2020_RESPONSERATE_COUNTY_TRA!$B$3:$BI$376,60, FALSE)</f>
        <v>50.4</v>
      </c>
      <c r="BA274" s="19">
        <f>VLOOKUP(A274,DEC2020_RESPONSERATE_COUNTY_TRA!$B$3:$BJ$376,61, FALSE)</f>
        <v>50.5</v>
      </c>
      <c r="BB274" s="19">
        <f>VLOOKUP(A274,DEC2020_RESPONSERATE_COUNTY_TRA!$B$3:$BK$376,62, FALSE)</f>
        <v>50.7</v>
      </c>
      <c r="BC274" s="19">
        <f>VLOOKUP(A274,DEC2020_RESPONSERATE_COUNTY_TRA!$B$3:$BL$376,63, FALSE)</f>
        <v>50.8</v>
      </c>
      <c r="BD274" s="19">
        <f>VLOOKUP(A274,DEC2020_RESPONSERATE_COUNTY_TRA!$B$3:$BM$376,64, FALSE)</f>
        <v>50.8</v>
      </c>
      <c r="BE274" s="19">
        <f>VLOOKUP(A274,DEC2020_RESPONSERATE_COUNTY_TRA!$B$3:$BN$376,65, FALSE)</f>
        <v>50.8</v>
      </c>
      <c r="BF274" s="19">
        <f>VLOOKUP(A274,DEC2020_RESPONSERATE_COUNTY_TRA!$B$3:$BO$376,66, FALSE)</f>
        <v>50.8</v>
      </c>
      <c r="BG274" s="19">
        <f>VLOOKUP(A274,DEC2020_RESPONSERATE_COUNTY_TRA!$B$3:$BP$376,67, FALSE)</f>
        <v>50.8</v>
      </c>
      <c r="BH274" s="19">
        <f>VLOOKUP(A274,DEC2020_RESPONSERATE_COUNTY_TRA!$B$3:$BQ$376,68, FALSE)</f>
        <v>50.9</v>
      </c>
      <c r="BI274" s="19">
        <f>VLOOKUP(A274,DEC2020_RESPONSERATE_COUNTY_TRA!$B$3:$BR$376,69, FALSE)</f>
        <v>50.9</v>
      </c>
      <c r="BJ274" s="19">
        <f>VLOOKUP(A274,DEC2020_RESPONSERATE_COUNTY_TRA!$B$3:$BS$376,70, FALSE)</f>
        <v>51</v>
      </c>
      <c r="BK274" s="19">
        <f>VLOOKUP(A274,DEC2020_RESPONSERATE_COUNTY_TRA!$B$3:$BT$376,71, FALSE)</f>
        <v>51</v>
      </c>
      <c r="BL274" s="19">
        <f>VLOOKUP(A274,DEC2020_RESPONSERATE_COUNTY_TRA!$B$3:$BU$377,72, FALSE)</f>
        <v>51.1</v>
      </c>
      <c r="BM274" s="19">
        <f>VLOOKUP(A274,DEC2020_RESPONSERATE_COUNTY_TRA!$B$3:$BV$377,73, FALSE)</f>
        <v>51.1</v>
      </c>
      <c r="BN274" s="19">
        <f>VLOOKUP(A274,DEC2020_RESPONSERATE_COUNTY_TRA!$B$3:$BW$377,74, FALSE)</f>
        <v>51.3</v>
      </c>
      <c r="BO274" s="19">
        <f>VLOOKUP(A274,DEC2020_RESPONSERATE_COUNTY_TRA!$B$3:$BX$377,75, FALSE)</f>
        <v>51.3</v>
      </c>
      <c r="BP274" s="19">
        <f>VLOOKUP(A274,DEC2020_RESPONSERATE_COUNTY_TRA!$B$3:$BY$377,76, FALSE)</f>
        <v>51.4</v>
      </c>
      <c r="BQ274" s="19">
        <f>VLOOKUP(A274,DEC2020_RESPONSERATE_COUNTY_TRA!$B$3:$BZ$377,77, FALSE)</f>
        <v>51.4</v>
      </c>
      <c r="BR274" s="19">
        <f>VLOOKUP(A274,DEC2020_RESPONSERATE_COUNTY_TRA!$B$3:$CA$377,78, FALSE)</f>
        <v>51.4</v>
      </c>
      <c r="BS274" s="19">
        <f>VLOOKUP(A274,DEC2020_RESPONSERATE_COUNTY_TRA!$B$3:$CB$377,79, FALSE)</f>
        <v>51.4</v>
      </c>
      <c r="BT274" s="19">
        <f>VLOOKUP(A274,DEC2020_RESPONSERATE_COUNTY_TRA!$B$3:$CC$377,80, FALSE)</f>
        <v>51.4</v>
      </c>
      <c r="BU274" s="19">
        <f>VLOOKUP(A274,DEC2020_RESPONSERATE_COUNTY_TRA!$B$3:$CD$377,81, FALSE)</f>
        <v>51.4</v>
      </c>
      <c r="BV274" s="19">
        <f>VLOOKUP(A274,DEC2020_RESPONSERATE_COUNTY_TRA!$B$3:$CE$377,82, FALSE)</f>
        <v>51.4</v>
      </c>
      <c r="BW274" s="19">
        <f>VLOOKUP(A274,DEC2020_RESPONSERATE_COUNTY_TRA!$B$3:$CF$377,83, FALSE)</f>
        <v>51.5</v>
      </c>
      <c r="BX274" s="19">
        <f>VLOOKUP(A274,DEC2020_RESPONSERATE_COUNTY_TRA!$B$3:$CG$377,84, FALSE)</f>
        <v>51.5</v>
      </c>
      <c r="BY274" s="19">
        <f>VLOOKUP(A274,DEC2020_RESPONSERATE_COUNTY_TRA!$B$3:$CH$377,85, FALSE)</f>
        <v>51.5</v>
      </c>
      <c r="BZ274" s="19">
        <f>VLOOKUP(A274,DEC2020_RESPONSERATE_COUNTY_TRA!$B$3:$CI$377,85, FALSE)</f>
        <v>51.5</v>
      </c>
      <c r="CA274" s="19">
        <f>VLOOKUP(A274,DEC2020_RESPONSERATE_COUNTY_TRA!$B$3:$CJ$377,86, FALSE)</f>
        <v>51.5</v>
      </c>
      <c r="CB274" s="19">
        <f>VLOOKUP(A274,DEC2020_RESPONSERATE_COUNTY_TRA!$B$3:$CK$377,87, FALSE)</f>
        <v>51.6</v>
      </c>
      <c r="CC274" s="19">
        <f t="shared" si="12"/>
        <v>0</v>
      </c>
      <c r="CD274" s="41">
        <f t="shared" si="13"/>
        <v>4</v>
      </c>
    </row>
    <row r="275" spans="1:84" ht="28.8" x14ac:dyDescent="0.3">
      <c r="A275" s="5" t="s">
        <v>131</v>
      </c>
      <c r="B275" s="5">
        <v>30081000401</v>
      </c>
      <c r="C275" s="181" t="s">
        <v>1602</v>
      </c>
      <c r="D275" s="190" t="s">
        <v>1372</v>
      </c>
      <c r="F275" s="94">
        <v>985</v>
      </c>
      <c r="G275" s="102">
        <v>8.9566929133858261E-2</v>
      </c>
      <c r="H275" s="204">
        <v>9.5170955234402544E-3</v>
      </c>
      <c r="I275" s="192">
        <v>37.299999999999997</v>
      </c>
      <c r="J275" s="11">
        <v>13.2</v>
      </c>
      <c r="K275" s="11">
        <f t="shared" si="14"/>
        <v>86.8</v>
      </c>
      <c r="L275">
        <f>VLOOKUP(A275,DEC2020_RESPONSERATE_COUNTY_TRA!$B$3:$I$376, 8, FALSE)</f>
        <v>37.5</v>
      </c>
      <c r="M275">
        <f>VLOOKUP(A275,DEC2020_RESPONSERATE_COUNTY_TRA!$B$3:$J$376, 9, FALSE)</f>
        <v>37.9</v>
      </c>
      <c r="N275">
        <f>VLOOKUP(A275,DEC2020_RESPONSERATE_COUNTY_TRA!$B$3:$K$376, 10, FALSE)</f>
        <v>40.1</v>
      </c>
      <c r="O275">
        <f>VLOOKUP(A275,DEC2020_RESPONSERATE_COUNTY_TRA!$B$3:$L$376, 11, FALSE)</f>
        <v>42.6</v>
      </c>
      <c r="P275">
        <f>VLOOKUP(A275,DEC2020_RESPONSERATE_COUNTY_TRA!$B$3:$M$376, 12, FALSE)</f>
        <v>45.3</v>
      </c>
      <c r="Q275" s="61">
        <f>VLOOKUP(A275,DEC2020_RESPONSERATE_COUNTY_TRA!$B$3:$N$376, 13, FALSE)</f>
        <v>45.6</v>
      </c>
      <c r="R275">
        <f>VLOOKUP(A275,DEC2020_RESPONSERATE_COUNTY_TRA!$B$3:$O$376, 14, FALSE)</f>
        <v>45.8</v>
      </c>
      <c r="S275">
        <f>VLOOKUP(A275,DEC2020_RESPONSERATE_COUNTY_TRA!$B$3:$P$376, 15, FALSE)</f>
        <v>45.9</v>
      </c>
      <c r="T275">
        <f>VLOOKUP(A275,DEC2020_RESPONSERATE_COUNTY_TRA!$B$3:$Q$376, 16, FALSE)</f>
        <v>46.7</v>
      </c>
      <c r="U275" s="61">
        <f>VLOOKUP(A275,DEC2020_RESPONSERATE_COUNTY_TRA!$B$3:$R$376, 17, FALSE)</f>
        <v>47.5</v>
      </c>
      <c r="V275" s="61">
        <f>VLOOKUP(A275,DEC2020_RESPONSERATE_COUNTY_TRA!$B$3:$S$376, 18, FALSE)</f>
        <v>47.5</v>
      </c>
      <c r="W275" s="61">
        <f>VLOOKUP(A275,DEC2020_RESPONSERATE_COUNTY_TRA!$B$3:$T$376, 19, FALSE)</f>
        <v>47.7</v>
      </c>
      <c r="X275" s="61">
        <f>VLOOKUP(A275,DEC2020_RESPONSERATE_COUNTY_TRA!$B$3:$U$376, 20, FALSE)</f>
        <v>47.8</v>
      </c>
      <c r="Y275" s="61">
        <f>VLOOKUP(A275,DEC2020_RESPONSERATE_COUNTY_TRA!$B$3:$V$376, 21, FALSE)</f>
        <v>47.8</v>
      </c>
      <c r="Z275" s="61">
        <f>VLOOKUP(A275,DEC2020_RESPONSERATE_COUNTY_TRA!$B$3:$W$376, 22, FALSE)</f>
        <v>48.6</v>
      </c>
      <c r="AA275" s="61">
        <f>VLOOKUP(A275,DEC2020_RESPONSERATE_COUNTY_TRA!$B$3:$X$376, 23, FALSE)</f>
        <v>48.8</v>
      </c>
      <c r="AB275" s="61">
        <f>VLOOKUP(A275,DEC2020_RESPONSERATE_COUNTY_TRA!$B$3:$Y$376, 24, FALSE)</f>
        <v>48.8</v>
      </c>
      <c r="AC275" s="61">
        <f>VLOOKUP(A275,DEC2020_RESPONSERATE_COUNTY_TRA!$B$3:$Z$376, 25, FALSE)</f>
        <v>49.5</v>
      </c>
      <c r="AD275" s="61">
        <f>VLOOKUP(A275,DEC2020_RESPONSERATE_COUNTY_TRA!$B$3:$AC$376, 26, FALSE)</f>
        <v>49.5</v>
      </c>
      <c r="AE275" s="188">
        <f>VLOOKUP(A275,DEC2020_RESPONSERATE_COUNTY_TRA!$B$3:$AD$376, 27, FALSE)</f>
        <v>49.7</v>
      </c>
      <c r="AF275" s="188">
        <f>VLOOKUP(A275,DEC2020_RESPONSERATE_COUNTY_TRA!$B$3:$AE$376, 28, FALSE)</f>
        <v>49.8</v>
      </c>
      <c r="AG275" s="188">
        <f>VLOOKUP(A275,DEC2020_RESPONSERATE_COUNTY_TRA!$B$3:$AF$376, 29, FALSE)</f>
        <v>51</v>
      </c>
      <c r="AH275" s="188">
        <f>VLOOKUP(A275,DEC2020_RESPONSERATE_COUNTY_TRA!$B$3:$AG$376, 30, FALSE)</f>
        <v>51.4</v>
      </c>
      <c r="AI275" s="188">
        <f>VLOOKUP(A275,DEC2020_RESPONSERATE_COUNTY_TRA!$B$3:$AF$376, 31, FALSE)</f>
        <v>51.5</v>
      </c>
      <c r="AJ275" s="188">
        <f>VLOOKUP(A275,DEC2020_RESPONSERATE_COUNTY_TRA!$B$3:$AG$376, 32, FALSE)</f>
        <v>51.7</v>
      </c>
      <c r="AK275" s="188">
        <f>VLOOKUP(A275,DEC2020_RESPONSERATE_COUNTY_TRA!$B$3:$CP$376, 33, FALSE)</f>
        <v>52.4</v>
      </c>
      <c r="AL275" s="188">
        <f>VLOOKUP(A275,DEC2020_RESPONSERATE_COUNTY_TRA!$B$3:$AR$376,43, FALSE)</f>
        <v>54.8</v>
      </c>
      <c r="AM275" s="188">
        <f>VLOOKUP(A275,DEC2020_RESPONSERATE_COUNTY_TRA!$B$3:$AS$376,44, FALSE)</f>
        <v>54.9</v>
      </c>
      <c r="AN275" s="188">
        <f>VLOOKUP(A275,DEC2020_RESPONSERATE_COUNTY_TRA!$B$3:$AW$376,48, FALSE)</f>
        <v>55</v>
      </c>
      <c r="AO275" s="188">
        <f>VLOOKUP(A275,DEC2020_RESPONSERATE_COUNTY_TRA!$B$3:$AX$376,49, FALSE)</f>
        <v>55</v>
      </c>
      <c r="AP275" s="188">
        <f>VLOOKUP(A275,DEC2020_RESPONSERATE_COUNTY_TRA!$B$3:$AY$376,49, FALSE)</f>
        <v>55</v>
      </c>
      <c r="AQ275" s="188">
        <f>VLOOKUP(A275,DEC2020_RESPONSERATE_COUNTY_TRA!$B$3:$AZ$376,50, FALSE)</f>
        <v>55</v>
      </c>
      <c r="AR275" s="188">
        <f>VLOOKUP(A275,DEC2020_RESPONSERATE_COUNTY_TRA!$B$3:$BA$376,51, FALSE)</f>
        <v>55</v>
      </c>
      <c r="AS275" s="188">
        <f>VLOOKUP(A275,DEC2020_RESPONSERATE_COUNTY_TRA!$B$3:$BB$376,53, FALSE)</f>
        <v>55</v>
      </c>
      <c r="AT275" s="188">
        <f>VLOOKUP(A275,DEC2020_RESPONSERATE_COUNTY_TRA!$B$3:$BC$376,54, FALSE)</f>
        <v>55</v>
      </c>
      <c r="AU275" s="188">
        <f>VLOOKUP(A275,DEC2020_RESPONSERATE_COUNTY_TRA!$B$3:$BD$376,55, FALSE)</f>
        <v>55</v>
      </c>
      <c r="AV275" s="188">
        <f>VLOOKUP(A275,DEC2020_RESPONSERATE_COUNTY_TRA!$B$3:$BE$376,56, FALSE)</f>
        <v>55</v>
      </c>
      <c r="AW275" s="188">
        <f>VLOOKUP(A275,DEC2020_RESPONSERATE_COUNTY_TRA!$B$3:$BF$376,57, FALSE)</f>
        <v>55</v>
      </c>
      <c r="AX275" s="188">
        <f>VLOOKUP(A275,DEC2020_RESPONSERATE_COUNTY_TRA!$B$3:$BG$376,58, FALSE)</f>
        <v>59.3</v>
      </c>
      <c r="AY275" s="188">
        <f>VLOOKUP(A275,DEC2020_RESPONSERATE_COUNTY_TRA!$B$3:$BH$376,59, FALSE)</f>
        <v>59.3</v>
      </c>
      <c r="AZ275" s="188">
        <f>VLOOKUP(A275,DEC2020_RESPONSERATE_COUNTY_TRA!$B$3:$BI$376,60, FALSE)</f>
        <v>59.4</v>
      </c>
      <c r="BA275" s="188">
        <f>VLOOKUP(A275,DEC2020_RESPONSERATE_COUNTY_TRA!$B$3:$BJ$376,61, FALSE)</f>
        <v>59.5</v>
      </c>
      <c r="BB275" s="188">
        <f>VLOOKUP(A275,DEC2020_RESPONSERATE_COUNTY_TRA!$B$3:$BK$376,62, FALSE)</f>
        <v>59.5</v>
      </c>
      <c r="BC275" s="188">
        <f>VLOOKUP(A275,DEC2020_RESPONSERATE_COUNTY_TRA!$B$3:$BL$376,63, FALSE)</f>
        <v>59.6</v>
      </c>
      <c r="BD275" s="188">
        <f>VLOOKUP(A275,DEC2020_RESPONSERATE_COUNTY_TRA!$B$3:$BM$376,64, FALSE)</f>
        <v>59.7</v>
      </c>
      <c r="BE275" s="188">
        <f>VLOOKUP(A275,DEC2020_RESPONSERATE_COUNTY_TRA!$B$3:$BN$376,65, FALSE)</f>
        <v>59.8</v>
      </c>
      <c r="BF275" s="188">
        <f>VLOOKUP(A275,DEC2020_RESPONSERATE_COUNTY_TRA!$B$3:$BO$376,66, FALSE)</f>
        <v>59.8</v>
      </c>
      <c r="BG275" s="188">
        <f>VLOOKUP(A275,DEC2020_RESPONSERATE_COUNTY_TRA!$B$3:$BP$376,67, FALSE)</f>
        <v>59.9</v>
      </c>
      <c r="BH275" s="188">
        <f>VLOOKUP(A275,DEC2020_RESPONSERATE_COUNTY_TRA!$B$3:$BQ$376,68, FALSE)</f>
        <v>59.9</v>
      </c>
      <c r="BI275" s="188">
        <f>VLOOKUP(A275,DEC2020_RESPONSERATE_COUNTY_TRA!$B$3:$BR$376,69, FALSE)</f>
        <v>60</v>
      </c>
      <c r="BJ275" s="188">
        <f>VLOOKUP(A275,DEC2020_RESPONSERATE_COUNTY_TRA!$B$3:$BS$376,70, FALSE)</f>
        <v>60.1</v>
      </c>
      <c r="BK275" s="188">
        <f>VLOOKUP(A275,DEC2020_RESPONSERATE_COUNTY_TRA!$B$3:$BT$376,71, FALSE)</f>
        <v>60.1</v>
      </c>
      <c r="BL275" s="188">
        <f>VLOOKUP(A275,DEC2020_RESPONSERATE_COUNTY_TRA!$B$3:$BU$377,72, FALSE)</f>
        <v>60.2</v>
      </c>
      <c r="BM275" s="188">
        <f>VLOOKUP(A275,DEC2020_RESPONSERATE_COUNTY_TRA!$B$3:$BV$377,73, FALSE)</f>
        <v>60.3</v>
      </c>
      <c r="BN275" s="188">
        <f>VLOOKUP(A275,DEC2020_RESPONSERATE_COUNTY_TRA!$B$3:$BW$377,74, FALSE)</f>
        <v>60.4</v>
      </c>
      <c r="BO275" s="188">
        <f>VLOOKUP(A275,DEC2020_RESPONSERATE_COUNTY_TRA!$B$3:$BX$377,75, FALSE)</f>
        <v>60.4</v>
      </c>
      <c r="BP275" s="188">
        <f>VLOOKUP(A275,DEC2020_RESPONSERATE_COUNTY_TRA!$B$3:$BY$377,76, FALSE)</f>
        <v>60.6</v>
      </c>
      <c r="BQ275" s="188">
        <f>VLOOKUP(A275,DEC2020_RESPONSERATE_COUNTY_TRA!$B$3:$BZ$377,77, FALSE)</f>
        <v>60.6</v>
      </c>
      <c r="BR275" s="188">
        <f>VLOOKUP(A275,DEC2020_RESPONSERATE_COUNTY_TRA!$B$3:$CA$377,78, FALSE)</f>
        <v>60.6</v>
      </c>
      <c r="BS275" s="188">
        <f>VLOOKUP(A275,DEC2020_RESPONSERATE_COUNTY_TRA!$B$3:$CB$377,79, FALSE)</f>
        <v>60.6</v>
      </c>
      <c r="BT275" s="188">
        <f>VLOOKUP(A275,DEC2020_RESPONSERATE_COUNTY_TRA!$B$3:$CC$377,80, FALSE)</f>
        <v>60.7</v>
      </c>
      <c r="BU275" s="188">
        <f>VLOOKUP(A275,DEC2020_RESPONSERATE_COUNTY_TRA!$B$3:$CD$377,81, FALSE)</f>
        <v>61</v>
      </c>
      <c r="BV275" s="188">
        <f>VLOOKUP(A275,DEC2020_RESPONSERATE_COUNTY_TRA!$B$3:$CE$377,82, FALSE)</f>
        <v>61</v>
      </c>
      <c r="BW275" s="188">
        <f>VLOOKUP(A275,DEC2020_RESPONSERATE_COUNTY_TRA!$B$3:$CF$377,83, FALSE)</f>
        <v>61.1</v>
      </c>
      <c r="BX275" s="188">
        <f>VLOOKUP(A275,DEC2020_RESPONSERATE_COUNTY_TRA!$B$3:$CG$377,84, FALSE)</f>
        <v>61.1</v>
      </c>
      <c r="BY275" s="188">
        <f>VLOOKUP(A275,DEC2020_RESPONSERATE_COUNTY_TRA!$B$3:$CH$377,85, FALSE)</f>
        <v>61.1</v>
      </c>
      <c r="BZ275" s="188">
        <f>VLOOKUP(A275,DEC2020_RESPONSERATE_COUNTY_TRA!$B$3:$CI$377,85, FALSE)</f>
        <v>61.1</v>
      </c>
      <c r="CA275" s="188">
        <f>VLOOKUP(A275,DEC2020_RESPONSERATE_COUNTY_TRA!$B$3:$CJ$377,86, FALSE)</f>
        <v>61.1</v>
      </c>
      <c r="CB275" s="188">
        <f>VLOOKUP(A275,DEC2020_RESPONSERATE_COUNTY_TRA!$B$3:$CK$377,87, FALSE)</f>
        <v>61.2</v>
      </c>
      <c r="CC275" s="188">
        <f t="shared" si="12"/>
        <v>0</v>
      </c>
      <c r="CD275" s="41">
        <f t="shared" si="13"/>
        <v>5</v>
      </c>
    </row>
    <row r="276" spans="1:84" ht="28.8" x14ac:dyDescent="0.3">
      <c r="A276" s="16" t="s">
        <v>363</v>
      </c>
      <c r="B276" s="16">
        <v>30081000402</v>
      </c>
      <c r="C276" s="17" t="s">
        <v>1656</v>
      </c>
      <c r="D276" s="17" t="s">
        <v>1373</v>
      </c>
      <c r="E276" s="17"/>
      <c r="F276" s="95">
        <v>2558</v>
      </c>
      <c r="G276" s="103">
        <v>6.7420266451352448E-2</v>
      </c>
      <c r="H276" s="205">
        <v>3.2079274437353041E-2</v>
      </c>
      <c r="I276" s="193">
        <v>47.1</v>
      </c>
      <c r="J276" s="18">
        <v>3.3</v>
      </c>
      <c r="K276" s="18">
        <f t="shared" si="14"/>
        <v>96.7</v>
      </c>
      <c r="L276" s="19">
        <f>VLOOKUP(A276,DEC2020_RESPONSERATE_COUNTY_TRA!$B$3:$I$376, 8, FALSE)</f>
        <v>28.5</v>
      </c>
      <c r="M276" s="19">
        <f>VLOOKUP(A276,DEC2020_RESPONSERATE_COUNTY_TRA!$B$3:$J$376, 9, FALSE)</f>
        <v>30.5</v>
      </c>
      <c r="N276" s="19">
        <f>VLOOKUP(A276,DEC2020_RESPONSERATE_COUNTY_TRA!$B$3:$K$376, 10, FALSE)</f>
        <v>32.5</v>
      </c>
      <c r="O276" s="19">
        <f>VLOOKUP(A276,DEC2020_RESPONSERATE_COUNTY_TRA!$B$3:$L$376, 11, FALSE)</f>
        <v>34.9</v>
      </c>
      <c r="P276" s="19">
        <f>VLOOKUP(A276,DEC2020_RESPONSERATE_COUNTY_TRA!$B$3:$M$376, 12, FALSE)</f>
        <v>39.6</v>
      </c>
      <c r="Q276" s="19">
        <f>VLOOKUP(A276,DEC2020_RESPONSERATE_COUNTY_TRA!$B$3:$N$376, 13, FALSE)</f>
        <v>40.700000000000003</v>
      </c>
      <c r="R276" s="19">
        <f>VLOOKUP(A276,DEC2020_RESPONSERATE_COUNTY_TRA!$B$3:$O$376, 14, FALSE)</f>
        <v>41.5</v>
      </c>
      <c r="S276" s="19">
        <f>VLOOKUP(A276,DEC2020_RESPONSERATE_COUNTY_TRA!$B$3:$P$376, 15, FALSE)</f>
        <v>42.3</v>
      </c>
      <c r="T276" s="19">
        <f>VLOOKUP(A276,DEC2020_RESPONSERATE_COUNTY_TRA!$B$3:$Q$376, 16, FALSE)</f>
        <v>42.8</v>
      </c>
      <c r="U276" s="19">
        <f>VLOOKUP(A276,DEC2020_RESPONSERATE_COUNTY_TRA!$B$3:$R$376, 17, FALSE)</f>
        <v>44.4</v>
      </c>
      <c r="V276" s="19">
        <f>VLOOKUP(A276,DEC2020_RESPONSERATE_COUNTY_TRA!$B$3:$S$376, 18, FALSE)</f>
        <v>45</v>
      </c>
      <c r="W276" s="19">
        <f>VLOOKUP(A276,DEC2020_RESPONSERATE_COUNTY_TRA!$B$3:$T$376, 19, FALSE)</f>
        <v>45.9</v>
      </c>
      <c r="X276" s="19">
        <f>VLOOKUP(A276,DEC2020_RESPONSERATE_COUNTY_TRA!$B$3:$U$376, 20, FALSE)</f>
        <v>46.4</v>
      </c>
      <c r="Y276" s="19">
        <f>VLOOKUP(A276,DEC2020_RESPONSERATE_COUNTY_TRA!$B$3:$V$376, 21, FALSE)</f>
        <v>46.8</v>
      </c>
      <c r="Z276" s="19">
        <f>VLOOKUP(A276,DEC2020_RESPONSERATE_COUNTY_TRA!$B$3:$W$376, 22, FALSE)</f>
        <v>47.6</v>
      </c>
      <c r="AA276" s="19">
        <f>VLOOKUP(A276,DEC2020_RESPONSERATE_COUNTY_TRA!$B$3:$X$376, 23, FALSE)</f>
        <v>47.8</v>
      </c>
      <c r="AB276" s="19">
        <f>VLOOKUP(A276,DEC2020_RESPONSERATE_COUNTY_TRA!$B$3:$Y$376, 24, FALSE)</f>
        <v>48.1</v>
      </c>
      <c r="AC276" s="19">
        <f>VLOOKUP(A276,DEC2020_RESPONSERATE_COUNTY_TRA!$B$3:$Z$376, 25, FALSE)</f>
        <v>48.9</v>
      </c>
      <c r="AD276" s="19">
        <f>VLOOKUP(A276,DEC2020_RESPONSERATE_COUNTY_TRA!$B$3:$AC$376, 26, FALSE)</f>
        <v>48.9</v>
      </c>
      <c r="AE276" s="19">
        <f>VLOOKUP(A276,DEC2020_RESPONSERATE_COUNTY_TRA!$B$3:$AD$376, 27, FALSE)</f>
        <v>49.2</v>
      </c>
      <c r="AF276" s="19">
        <f>VLOOKUP(A276,DEC2020_RESPONSERATE_COUNTY_TRA!$B$3:$AE$376, 28, FALSE)</f>
        <v>49.9</v>
      </c>
      <c r="AG276" s="19">
        <f>VLOOKUP(A276,DEC2020_RESPONSERATE_COUNTY_TRA!$B$3:$AF$376, 29, FALSE)</f>
        <v>54.7</v>
      </c>
      <c r="AH276" s="19">
        <f>VLOOKUP(A276,DEC2020_RESPONSERATE_COUNTY_TRA!$B$3:$AG$376, 30, FALSE)</f>
        <v>55.2</v>
      </c>
      <c r="AI276" s="19">
        <f>VLOOKUP(A276,DEC2020_RESPONSERATE_COUNTY_TRA!$B$3:$AF$376, 31, FALSE)</f>
        <v>55.3</v>
      </c>
      <c r="AJ276" s="19">
        <f>VLOOKUP(A276,DEC2020_RESPONSERATE_COUNTY_TRA!$B$3:$AG$376, 32, FALSE)</f>
        <v>56.2</v>
      </c>
      <c r="AK276" s="19">
        <f>VLOOKUP(A276,DEC2020_RESPONSERATE_COUNTY_TRA!$B$3:$CP$376, 33, FALSE)</f>
        <v>57.1</v>
      </c>
      <c r="AL276" s="19">
        <f>VLOOKUP(A276,DEC2020_RESPONSERATE_COUNTY_TRA!$B$3:$AR$376,43, FALSE)</f>
        <v>60.1</v>
      </c>
      <c r="AM276" s="19">
        <f>VLOOKUP(A276,DEC2020_RESPONSERATE_COUNTY_TRA!$B$3:$AS$376,44, FALSE)</f>
        <v>60.1</v>
      </c>
      <c r="AN276" s="19">
        <f>VLOOKUP(A276,DEC2020_RESPONSERATE_COUNTY_TRA!$B$3:$AW$376,48, FALSE)</f>
        <v>60.4</v>
      </c>
      <c r="AO276" s="19">
        <f>VLOOKUP(A276,DEC2020_RESPONSERATE_COUNTY_TRA!$B$3:$AX$376,49, FALSE)</f>
        <v>60.4</v>
      </c>
      <c r="AP276" s="19">
        <f>VLOOKUP(A276,DEC2020_RESPONSERATE_COUNTY_TRA!$B$3:$AY$376,49, FALSE)</f>
        <v>60.4</v>
      </c>
      <c r="AQ276" s="19">
        <f>VLOOKUP(A276,DEC2020_RESPONSERATE_COUNTY_TRA!$B$3:$AZ$376,50, FALSE)</f>
        <v>60.5</v>
      </c>
      <c r="AR276" s="19">
        <f>VLOOKUP(A276,DEC2020_RESPONSERATE_COUNTY_TRA!$B$3:$BA$376,51, FALSE)</f>
        <v>60.5</v>
      </c>
      <c r="AS276" s="19">
        <f>VLOOKUP(A276,DEC2020_RESPONSERATE_COUNTY_TRA!$B$3:$BB$376,53, FALSE)</f>
        <v>60.7</v>
      </c>
      <c r="AT276" s="19">
        <f>VLOOKUP(A276,DEC2020_RESPONSERATE_COUNTY_TRA!$B$3:$BC$376,54, FALSE)</f>
        <v>60.8</v>
      </c>
      <c r="AU276" s="19">
        <f>VLOOKUP(A276,DEC2020_RESPONSERATE_COUNTY_TRA!$B$3:$BD$376,55, FALSE)</f>
        <v>60.8</v>
      </c>
      <c r="AV276" s="19">
        <f>VLOOKUP(A276,DEC2020_RESPONSERATE_COUNTY_TRA!$B$3:$BE$376,56, FALSE)</f>
        <v>60.8</v>
      </c>
      <c r="AW276" s="19">
        <f>VLOOKUP(A276,DEC2020_RESPONSERATE_COUNTY_TRA!$B$3:$BF$376,57, FALSE)</f>
        <v>60.8</v>
      </c>
      <c r="AX276" s="19">
        <f>VLOOKUP(A276,DEC2020_RESPONSERATE_COUNTY_TRA!$B$3:$BG$376,58, FALSE)</f>
        <v>61.7</v>
      </c>
      <c r="AY276" s="19">
        <f>VLOOKUP(A276,DEC2020_RESPONSERATE_COUNTY_TRA!$B$3:$BH$376,59, FALSE)</f>
        <v>61.8</v>
      </c>
      <c r="AZ276" s="19">
        <f>VLOOKUP(A276,DEC2020_RESPONSERATE_COUNTY_TRA!$B$3:$BI$376,60, FALSE)</f>
        <v>61.9</v>
      </c>
      <c r="BA276" s="19">
        <f>VLOOKUP(A276,DEC2020_RESPONSERATE_COUNTY_TRA!$B$3:$BJ$376,61, FALSE)</f>
        <v>61.9</v>
      </c>
      <c r="BB276" s="19">
        <f>VLOOKUP(A276,DEC2020_RESPONSERATE_COUNTY_TRA!$B$3:$BK$376,62, FALSE)</f>
        <v>62</v>
      </c>
      <c r="BC276" s="19">
        <f>VLOOKUP(A276,DEC2020_RESPONSERATE_COUNTY_TRA!$B$3:$BL$376,63, FALSE)</f>
        <v>62.1</v>
      </c>
      <c r="BD276" s="19">
        <f>VLOOKUP(A276,DEC2020_RESPONSERATE_COUNTY_TRA!$B$3:$BM$376,64, FALSE)</f>
        <v>62.1</v>
      </c>
      <c r="BE276" s="19">
        <f>VLOOKUP(A276,DEC2020_RESPONSERATE_COUNTY_TRA!$B$3:$BN$376,65, FALSE)</f>
        <v>62.1</v>
      </c>
      <c r="BF276" s="19">
        <f>VLOOKUP(A276,DEC2020_RESPONSERATE_COUNTY_TRA!$B$3:$BO$376,66, FALSE)</f>
        <v>62.2</v>
      </c>
      <c r="BG276" s="19">
        <f>VLOOKUP(A276,DEC2020_RESPONSERATE_COUNTY_TRA!$B$3:$BP$376,67, FALSE)</f>
        <v>62.2</v>
      </c>
      <c r="BH276" s="19">
        <f>VLOOKUP(A276,DEC2020_RESPONSERATE_COUNTY_TRA!$B$3:$BQ$376,68, FALSE)</f>
        <v>62.2</v>
      </c>
      <c r="BI276" s="19">
        <f>VLOOKUP(A276,DEC2020_RESPONSERATE_COUNTY_TRA!$B$3:$BR$376,69, FALSE)</f>
        <v>62.2</v>
      </c>
      <c r="BJ276" s="19">
        <f>VLOOKUP(A276,DEC2020_RESPONSERATE_COUNTY_TRA!$B$3:$BS$376,70, FALSE)</f>
        <v>62.2</v>
      </c>
      <c r="BK276" s="19">
        <f>VLOOKUP(A276,DEC2020_RESPONSERATE_COUNTY_TRA!$B$3:$BT$376,71, FALSE)</f>
        <v>62.2</v>
      </c>
      <c r="BL276" s="19">
        <f>VLOOKUP(A276,DEC2020_RESPONSERATE_COUNTY_TRA!$B$3:$BU$377,72, FALSE)</f>
        <v>62.2</v>
      </c>
      <c r="BM276" s="19">
        <f>VLOOKUP(A276,DEC2020_RESPONSERATE_COUNTY_TRA!$B$3:$BV$377,73, FALSE)</f>
        <v>62.2</v>
      </c>
      <c r="BN276" s="19">
        <f>VLOOKUP(A276,DEC2020_RESPONSERATE_COUNTY_TRA!$B$3:$BW$377,74, FALSE)</f>
        <v>62.2</v>
      </c>
      <c r="BO276" s="19">
        <f>VLOOKUP(A276,DEC2020_RESPONSERATE_COUNTY_TRA!$B$3:$BX$377,75, FALSE)</f>
        <v>62.2</v>
      </c>
      <c r="BP276" s="19">
        <f>VLOOKUP(A276,DEC2020_RESPONSERATE_COUNTY_TRA!$B$3:$BY$377,76, FALSE)</f>
        <v>62.2</v>
      </c>
      <c r="BQ276" s="19">
        <f>VLOOKUP(A276,DEC2020_RESPONSERATE_COUNTY_TRA!$B$3:$BZ$377,77, FALSE)</f>
        <v>62.2</v>
      </c>
      <c r="BR276" s="19">
        <f>VLOOKUP(A276,DEC2020_RESPONSERATE_COUNTY_TRA!$B$3:$CA$377,78, FALSE)</f>
        <v>62.2</v>
      </c>
      <c r="BS276" s="19">
        <f>VLOOKUP(A276,DEC2020_RESPONSERATE_COUNTY_TRA!$B$3:$CB$377,79, FALSE)</f>
        <v>62.3</v>
      </c>
      <c r="BT276" s="19">
        <f>VLOOKUP(A276,DEC2020_RESPONSERATE_COUNTY_TRA!$B$3:$CC$377,80, FALSE)</f>
        <v>62.3</v>
      </c>
      <c r="BU276" s="19">
        <f>VLOOKUP(A276,DEC2020_RESPONSERATE_COUNTY_TRA!$B$3:$CD$377,81, FALSE)</f>
        <v>62.4</v>
      </c>
      <c r="BV276" s="19">
        <f>VLOOKUP(A276,DEC2020_RESPONSERATE_COUNTY_TRA!$B$3:$CE$377,82, FALSE)</f>
        <v>62.5</v>
      </c>
      <c r="BW276" s="19">
        <f>VLOOKUP(A276,DEC2020_RESPONSERATE_COUNTY_TRA!$B$3:$CF$377,83, FALSE)</f>
        <v>62.5</v>
      </c>
      <c r="BX276" s="19">
        <f>VLOOKUP(A276,DEC2020_RESPONSERATE_COUNTY_TRA!$B$3:$CG$377,84, FALSE)</f>
        <v>62.5</v>
      </c>
      <c r="BY276" s="19">
        <f>VLOOKUP(A276,DEC2020_RESPONSERATE_COUNTY_TRA!$B$3:$CH$377,85, FALSE)</f>
        <v>62.5</v>
      </c>
      <c r="BZ276" s="19">
        <f>VLOOKUP(A276,DEC2020_RESPONSERATE_COUNTY_TRA!$B$3:$CI$377,85, FALSE)</f>
        <v>62.5</v>
      </c>
      <c r="CA276" s="19">
        <f>VLOOKUP(A276,DEC2020_RESPONSERATE_COUNTY_TRA!$B$3:$CJ$377,86, FALSE)</f>
        <v>62.5</v>
      </c>
      <c r="CB276" s="19">
        <f>VLOOKUP(A276,DEC2020_RESPONSERATE_COUNTY_TRA!$B$3:$CK$377,87, FALSE)</f>
        <v>62.6</v>
      </c>
      <c r="CC276" s="19">
        <f t="shared" si="12"/>
        <v>0</v>
      </c>
      <c r="CD276" s="41">
        <f t="shared" si="13"/>
        <v>5</v>
      </c>
    </row>
    <row r="277" spans="1:84" ht="28.8" x14ac:dyDescent="0.3">
      <c r="A277" s="5" t="s">
        <v>133</v>
      </c>
      <c r="B277" s="5">
        <v>30081000501</v>
      </c>
      <c r="C277" s="181" t="s">
        <v>1603</v>
      </c>
      <c r="D277" s="190">
        <v>59840</v>
      </c>
      <c r="F277" s="94" t="s">
        <v>1101</v>
      </c>
      <c r="G277" s="102" t="s">
        <v>1101</v>
      </c>
      <c r="H277" s="209" t="s">
        <v>1101</v>
      </c>
      <c r="I277" s="102" t="s">
        <v>1101</v>
      </c>
      <c r="J277" s="11">
        <v>0</v>
      </c>
      <c r="K277" s="11">
        <v>100</v>
      </c>
      <c r="L277">
        <f>VLOOKUP(A277,DEC2020_RESPONSERATE_COUNTY_TRA!$B$3:$I$376, 8, FALSE)</f>
        <v>43.2</v>
      </c>
      <c r="M277">
        <f>VLOOKUP(A277,DEC2020_RESPONSERATE_COUNTY_TRA!$B$3:$J$376, 9, FALSE)</f>
        <v>43.8</v>
      </c>
      <c r="N277">
        <f>VLOOKUP(A277,DEC2020_RESPONSERATE_COUNTY_TRA!$B$3:$K$376, 10, FALSE)</f>
        <v>45.8</v>
      </c>
      <c r="O277">
        <f>VLOOKUP(A277,DEC2020_RESPONSERATE_COUNTY_TRA!$B$3:$L$376, 11, FALSE)</f>
        <v>48</v>
      </c>
      <c r="P277">
        <f>VLOOKUP(A277,DEC2020_RESPONSERATE_COUNTY_TRA!$B$3:$M$376, 12, FALSE)</f>
        <v>50.7</v>
      </c>
      <c r="Q277" s="61">
        <f>VLOOKUP(A277,DEC2020_RESPONSERATE_COUNTY_TRA!$B$3:$N$376, 13, FALSE)</f>
        <v>52</v>
      </c>
      <c r="R277">
        <f>VLOOKUP(A277,DEC2020_RESPONSERATE_COUNTY_TRA!$B$3:$O$376, 14, FALSE)</f>
        <v>52.1</v>
      </c>
      <c r="S277">
        <f>VLOOKUP(A277,DEC2020_RESPONSERATE_COUNTY_TRA!$B$3:$P$376, 15, FALSE)</f>
        <v>52.2</v>
      </c>
      <c r="T277">
        <f>VLOOKUP(A277,DEC2020_RESPONSERATE_COUNTY_TRA!$B$3:$Q$376, 16, FALSE)</f>
        <v>53.1</v>
      </c>
      <c r="U277" s="61">
        <f>VLOOKUP(A277,DEC2020_RESPONSERATE_COUNTY_TRA!$B$3:$R$376, 17, FALSE)</f>
        <v>53.9</v>
      </c>
      <c r="V277" s="61">
        <f>VLOOKUP(A277,DEC2020_RESPONSERATE_COUNTY_TRA!$B$3:$S$376, 18, FALSE)</f>
        <v>53.9</v>
      </c>
      <c r="W277" s="61">
        <f>VLOOKUP(A277,DEC2020_RESPONSERATE_COUNTY_TRA!$B$3:$T$376, 19, FALSE)</f>
        <v>54.5</v>
      </c>
      <c r="X277" s="61">
        <f>VLOOKUP(A277,DEC2020_RESPONSERATE_COUNTY_TRA!$B$3:$U$376, 20, FALSE)</f>
        <v>54.7</v>
      </c>
      <c r="Y277" s="61">
        <f>VLOOKUP(A277,DEC2020_RESPONSERATE_COUNTY_TRA!$B$3:$V$376, 21, FALSE)</f>
        <v>54.7</v>
      </c>
      <c r="Z277" s="61">
        <f>VLOOKUP(A277,DEC2020_RESPONSERATE_COUNTY_TRA!$B$3:$W$376, 22, FALSE)</f>
        <v>55.2</v>
      </c>
      <c r="AA277" s="61">
        <f>VLOOKUP(A277,DEC2020_RESPONSERATE_COUNTY_TRA!$B$3:$X$376, 23, FALSE)</f>
        <v>55.4</v>
      </c>
      <c r="AB277" s="61">
        <f>VLOOKUP(A277,DEC2020_RESPONSERATE_COUNTY_TRA!$B$3:$Y$376, 24, FALSE)</f>
        <v>55.5</v>
      </c>
      <c r="AC277" s="61">
        <f>VLOOKUP(A277,DEC2020_RESPONSERATE_COUNTY_TRA!$B$3:$Z$376, 25, FALSE)</f>
        <v>56.2</v>
      </c>
      <c r="AD277" s="61">
        <f>VLOOKUP(A277,DEC2020_RESPONSERATE_COUNTY_TRA!$B$3:$AC$376, 26, FALSE)</f>
        <v>56.2</v>
      </c>
      <c r="AE277" s="188">
        <f>VLOOKUP(A277,DEC2020_RESPONSERATE_COUNTY_TRA!$B$3:$AD$376, 27, FALSE)</f>
        <v>56.2</v>
      </c>
      <c r="AF277" s="188">
        <f>VLOOKUP(A277,DEC2020_RESPONSERATE_COUNTY_TRA!$B$3:$AE$376, 28, FALSE)</f>
        <v>56.2</v>
      </c>
      <c r="AG277" s="188">
        <f>VLOOKUP(A277,DEC2020_RESPONSERATE_COUNTY_TRA!$B$3:$AF$376, 29, FALSE)</f>
        <v>57.1</v>
      </c>
      <c r="AH277" s="188">
        <f>VLOOKUP(A277,DEC2020_RESPONSERATE_COUNTY_TRA!$B$3:$AG$376, 30, FALSE)</f>
        <v>57.3</v>
      </c>
      <c r="AI277" s="188">
        <f>VLOOKUP(A277,DEC2020_RESPONSERATE_COUNTY_TRA!$B$3:$AF$376, 31, FALSE)</f>
        <v>57.6</v>
      </c>
      <c r="AJ277" s="188">
        <f>VLOOKUP(A277,DEC2020_RESPONSERATE_COUNTY_TRA!$B$3:$AG$376, 32, FALSE)</f>
        <v>58.4</v>
      </c>
      <c r="AK277" s="188">
        <f>VLOOKUP(A277,DEC2020_RESPONSERATE_COUNTY_TRA!$B$3:$CP$376, 33, FALSE)</f>
        <v>58.8</v>
      </c>
      <c r="AL277" s="188">
        <f>VLOOKUP(A277,DEC2020_RESPONSERATE_COUNTY_TRA!$B$3:$AR$376,43, FALSE)</f>
        <v>60.7</v>
      </c>
      <c r="AM277" s="188">
        <f>VLOOKUP(A277,DEC2020_RESPONSERATE_COUNTY_TRA!$B$3:$AS$376,44, FALSE)</f>
        <v>60.7</v>
      </c>
      <c r="AN277" s="188">
        <f>VLOOKUP(A277,DEC2020_RESPONSERATE_COUNTY_TRA!$B$3:$AW$376,48, FALSE)</f>
        <v>61.4</v>
      </c>
      <c r="AO277" s="188">
        <f>VLOOKUP(A277,DEC2020_RESPONSERATE_COUNTY_TRA!$B$3:$AX$376,49, FALSE)</f>
        <v>61.4</v>
      </c>
      <c r="AP277" s="188">
        <f>VLOOKUP(A277,DEC2020_RESPONSERATE_COUNTY_TRA!$B$3:$AY$376,49, FALSE)</f>
        <v>61.4</v>
      </c>
      <c r="AQ277" s="188">
        <f>VLOOKUP(A277,DEC2020_RESPONSERATE_COUNTY_TRA!$B$3:$AZ$376,50, FALSE)</f>
        <v>61.4</v>
      </c>
      <c r="AR277" s="188">
        <f>VLOOKUP(A277,DEC2020_RESPONSERATE_COUNTY_TRA!$B$3:$BA$376,51, FALSE)</f>
        <v>61.4</v>
      </c>
      <c r="AS277" s="188">
        <f>VLOOKUP(A277,DEC2020_RESPONSERATE_COUNTY_TRA!$B$3:$BB$376,53, FALSE)</f>
        <v>61.6</v>
      </c>
      <c r="AT277" s="188">
        <f>VLOOKUP(A277,DEC2020_RESPONSERATE_COUNTY_TRA!$B$3:$BC$376,54, FALSE)</f>
        <v>61.6</v>
      </c>
      <c r="AU277" s="188">
        <f>VLOOKUP(A277,DEC2020_RESPONSERATE_COUNTY_TRA!$B$3:$BD$376,55, FALSE)</f>
        <v>61.6</v>
      </c>
      <c r="AV277" s="188">
        <f>VLOOKUP(A277,DEC2020_RESPONSERATE_COUNTY_TRA!$B$3:$BE$376,56, FALSE)</f>
        <v>61.8</v>
      </c>
      <c r="AW277" s="188">
        <f>VLOOKUP(A277,DEC2020_RESPONSERATE_COUNTY_TRA!$B$3:$BF$376,57, FALSE)</f>
        <v>61.8</v>
      </c>
      <c r="AX277" s="188">
        <f>VLOOKUP(A277,DEC2020_RESPONSERATE_COUNTY_TRA!$B$3:$BG$376,58, FALSE)</f>
        <v>61.8</v>
      </c>
      <c r="AY277" s="188">
        <f>VLOOKUP(A277,DEC2020_RESPONSERATE_COUNTY_TRA!$B$3:$BH$376,59, FALSE)</f>
        <v>61.8</v>
      </c>
      <c r="AZ277" s="188">
        <f>VLOOKUP(A277,DEC2020_RESPONSERATE_COUNTY_TRA!$B$3:$BI$376,60, FALSE)</f>
        <v>61.9</v>
      </c>
      <c r="BA277" s="188">
        <f>VLOOKUP(A277,DEC2020_RESPONSERATE_COUNTY_TRA!$B$3:$BJ$376,61, FALSE)</f>
        <v>61.9</v>
      </c>
      <c r="BB277" s="188">
        <f>VLOOKUP(A277,DEC2020_RESPONSERATE_COUNTY_TRA!$B$3:$BK$376,62, FALSE)</f>
        <v>61.9</v>
      </c>
      <c r="BC277" s="188">
        <f>VLOOKUP(A277,DEC2020_RESPONSERATE_COUNTY_TRA!$B$3:$BL$376,63, FALSE)</f>
        <v>61.9</v>
      </c>
      <c r="BD277" s="188">
        <f>VLOOKUP(A277,DEC2020_RESPONSERATE_COUNTY_TRA!$B$3:$BM$376,64, FALSE)</f>
        <v>61.9</v>
      </c>
      <c r="BE277" s="188">
        <f>VLOOKUP(A277,DEC2020_RESPONSERATE_COUNTY_TRA!$B$3:$BN$376,65, FALSE)</f>
        <v>61.9</v>
      </c>
      <c r="BF277" s="188">
        <f>VLOOKUP(A277,DEC2020_RESPONSERATE_COUNTY_TRA!$B$3:$BO$376,66, FALSE)</f>
        <v>61.9</v>
      </c>
      <c r="BG277" s="188">
        <f>VLOOKUP(A277,DEC2020_RESPONSERATE_COUNTY_TRA!$B$3:$BP$376,67, FALSE)</f>
        <v>61.9</v>
      </c>
      <c r="BH277" s="188">
        <f>VLOOKUP(A277,DEC2020_RESPONSERATE_COUNTY_TRA!$B$3:$BQ$376,68, FALSE)</f>
        <v>61.9</v>
      </c>
      <c r="BI277" s="188">
        <f>VLOOKUP(A277,DEC2020_RESPONSERATE_COUNTY_TRA!$B$3:$BR$376,69, FALSE)</f>
        <v>61.9</v>
      </c>
      <c r="BJ277" s="188">
        <f>VLOOKUP(A277,DEC2020_RESPONSERATE_COUNTY_TRA!$B$3:$BS$376,70, FALSE)</f>
        <v>61.9</v>
      </c>
      <c r="BK277" s="188">
        <f>VLOOKUP(A277,DEC2020_RESPONSERATE_COUNTY_TRA!$B$3:$BT$376,71, FALSE)</f>
        <v>61.9</v>
      </c>
      <c r="BL277" s="188">
        <f>VLOOKUP(A277,DEC2020_RESPONSERATE_COUNTY_TRA!$B$3:$BU$377,72, FALSE)</f>
        <v>61.9</v>
      </c>
      <c r="BM277" s="188">
        <f>VLOOKUP(A277,DEC2020_RESPONSERATE_COUNTY_TRA!$B$3:$BV$377,73, FALSE)</f>
        <v>61.9</v>
      </c>
      <c r="BN277" s="188">
        <f>VLOOKUP(A277,DEC2020_RESPONSERATE_COUNTY_TRA!$B$3:$BW$377,74, FALSE)</f>
        <v>61.9</v>
      </c>
      <c r="BO277" s="188">
        <f>VLOOKUP(A277,DEC2020_RESPONSERATE_COUNTY_TRA!$B$3:$BX$377,75, FALSE)</f>
        <v>61.9</v>
      </c>
      <c r="BP277" s="188">
        <f>VLOOKUP(A277,DEC2020_RESPONSERATE_COUNTY_TRA!$B$3:$BY$377,76, FALSE)</f>
        <v>61.9</v>
      </c>
      <c r="BQ277" s="188">
        <f>VLOOKUP(A277,DEC2020_RESPONSERATE_COUNTY_TRA!$B$3:$BZ$377,77, FALSE)</f>
        <v>61.9</v>
      </c>
      <c r="BR277" s="188">
        <f>VLOOKUP(A277,DEC2020_RESPONSERATE_COUNTY_TRA!$B$3:$CA$377,78, FALSE)</f>
        <v>61.9</v>
      </c>
      <c r="BS277" s="188">
        <f>VLOOKUP(A277,DEC2020_RESPONSERATE_COUNTY_TRA!$B$3:$CB$377,79, FALSE)</f>
        <v>61.9</v>
      </c>
      <c r="BT277" s="188">
        <f>VLOOKUP(A277,DEC2020_RESPONSERATE_COUNTY_TRA!$B$3:$CC$377,80, FALSE)</f>
        <v>61.9</v>
      </c>
      <c r="BU277" s="188">
        <f>VLOOKUP(A277,DEC2020_RESPONSERATE_COUNTY_TRA!$B$3:$CD$377,81, FALSE)</f>
        <v>61.9</v>
      </c>
      <c r="BV277" s="188">
        <f>VLOOKUP(A277,DEC2020_RESPONSERATE_COUNTY_TRA!$B$3:$CE$377,82, FALSE)</f>
        <v>61.9</v>
      </c>
      <c r="BW277" s="188">
        <f>VLOOKUP(A277,DEC2020_RESPONSERATE_COUNTY_TRA!$B$3:$CF$377,83, FALSE)</f>
        <v>61.9</v>
      </c>
      <c r="BX277" s="188">
        <f>VLOOKUP(A277,DEC2020_RESPONSERATE_COUNTY_TRA!$B$3:$CG$377,84, FALSE)</f>
        <v>61.9</v>
      </c>
      <c r="BY277" s="188">
        <f>VLOOKUP(A277,DEC2020_RESPONSERATE_COUNTY_TRA!$B$3:$CH$377,85, FALSE)</f>
        <v>61.9</v>
      </c>
      <c r="BZ277" s="188">
        <f>VLOOKUP(A277,DEC2020_RESPONSERATE_COUNTY_TRA!$B$3:$CI$377,85, FALSE)</f>
        <v>61.9</v>
      </c>
      <c r="CA277" s="188">
        <f>VLOOKUP(A277,DEC2020_RESPONSERATE_COUNTY_TRA!$B$3:$CJ$377,86, FALSE)</f>
        <v>62</v>
      </c>
      <c r="CB277" s="188">
        <f>VLOOKUP(A277,DEC2020_RESPONSERATE_COUNTY_TRA!$B$3:$CK$377,87, FALSE)</f>
        <v>62</v>
      </c>
      <c r="CC277" s="188">
        <f t="shared" si="12"/>
        <v>0</v>
      </c>
      <c r="CD277" s="41">
        <f t="shared" si="13"/>
        <v>5</v>
      </c>
    </row>
    <row r="278" spans="1:84" ht="28.8" x14ac:dyDescent="0.3">
      <c r="A278" s="16" t="s">
        <v>365</v>
      </c>
      <c r="B278" s="16">
        <v>30081000502</v>
      </c>
      <c r="C278" s="17" t="s">
        <v>1604</v>
      </c>
      <c r="D278" s="17">
        <v>59840</v>
      </c>
      <c r="E278" s="17"/>
      <c r="F278" s="95" t="s">
        <v>1101</v>
      </c>
      <c r="G278" s="103" t="s">
        <v>1101</v>
      </c>
      <c r="H278" s="208" t="s">
        <v>1101</v>
      </c>
      <c r="I278" s="103" t="s">
        <v>1101</v>
      </c>
      <c r="J278" s="18">
        <v>0</v>
      </c>
      <c r="K278" s="18">
        <v>100</v>
      </c>
      <c r="L278" s="19">
        <f>VLOOKUP(A278,DEC2020_RESPONSERATE_COUNTY_TRA!$B$3:$I$376, 8, FALSE)</f>
        <v>48.5</v>
      </c>
      <c r="M278" s="19">
        <f>VLOOKUP(A278,DEC2020_RESPONSERATE_COUNTY_TRA!$B$3:$J$376, 9, FALSE)</f>
        <v>49.3</v>
      </c>
      <c r="N278" s="19">
        <f>VLOOKUP(A278,DEC2020_RESPONSERATE_COUNTY_TRA!$B$3:$K$376, 10, FALSE)</f>
        <v>51.2</v>
      </c>
      <c r="O278" s="19">
        <f>VLOOKUP(A278,DEC2020_RESPONSERATE_COUNTY_TRA!$B$3:$L$376, 11, FALSE)</f>
        <v>52.9</v>
      </c>
      <c r="P278" s="19">
        <f>VLOOKUP(A278,DEC2020_RESPONSERATE_COUNTY_TRA!$B$3:$M$376, 12, FALSE)</f>
        <v>55.3</v>
      </c>
      <c r="Q278" s="19">
        <f>VLOOKUP(A278,DEC2020_RESPONSERATE_COUNTY_TRA!$B$3:$N$376, 13, FALSE)</f>
        <v>55.8</v>
      </c>
      <c r="R278" s="19">
        <f>VLOOKUP(A278,DEC2020_RESPONSERATE_COUNTY_TRA!$B$3:$O$376, 14, FALSE)</f>
        <v>56.2</v>
      </c>
      <c r="S278" s="19">
        <f>VLOOKUP(A278,DEC2020_RESPONSERATE_COUNTY_TRA!$B$3:$P$376, 15, FALSE)</f>
        <v>56.4</v>
      </c>
      <c r="T278" s="19">
        <f>VLOOKUP(A278,DEC2020_RESPONSERATE_COUNTY_TRA!$B$3:$Q$376, 16, FALSE)</f>
        <v>56.9</v>
      </c>
      <c r="U278" s="19">
        <f>VLOOKUP(A278,DEC2020_RESPONSERATE_COUNTY_TRA!$B$3:$R$376, 17, FALSE)</f>
        <v>57.9</v>
      </c>
      <c r="V278" s="19">
        <f>VLOOKUP(A278,DEC2020_RESPONSERATE_COUNTY_TRA!$B$3:$S$376, 18, FALSE)</f>
        <v>58.2</v>
      </c>
      <c r="W278" s="19">
        <f>VLOOKUP(A278,DEC2020_RESPONSERATE_COUNTY_TRA!$B$3:$T$376, 19, FALSE)</f>
        <v>58.6</v>
      </c>
      <c r="X278" s="19">
        <f>VLOOKUP(A278,DEC2020_RESPONSERATE_COUNTY_TRA!$B$3:$U$376, 20, FALSE)</f>
        <v>59</v>
      </c>
      <c r="Y278" s="19">
        <f>VLOOKUP(A278,DEC2020_RESPONSERATE_COUNTY_TRA!$B$3:$V$376, 21, FALSE)</f>
        <v>59.1</v>
      </c>
      <c r="Z278" s="19">
        <f>VLOOKUP(A278,DEC2020_RESPONSERATE_COUNTY_TRA!$B$3:$W$376, 22, FALSE)</f>
        <v>60</v>
      </c>
      <c r="AA278" s="19">
        <f>VLOOKUP(A278,DEC2020_RESPONSERATE_COUNTY_TRA!$B$3:$X$376, 23, FALSE)</f>
        <v>60.1</v>
      </c>
      <c r="AB278" s="19">
        <f>VLOOKUP(A278,DEC2020_RESPONSERATE_COUNTY_TRA!$B$3:$Y$376, 24, FALSE)</f>
        <v>60.1</v>
      </c>
      <c r="AC278" s="19">
        <f>VLOOKUP(A278,DEC2020_RESPONSERATE_COUNTY_TRA!$B$3:$Z$376, 25, FALSE)</f>
        <v>60.6</v>
      </c>
      <c r="AD278" s="19">
        <f>VLOOKUP(A278,DEC2020_RESPONSERATE_COUNTY_TRA!$B$3:$AC$376, 26, FALSE)</f>
        <v>60.6</v>
      </c>
      <c r="AE278" s="19">
        <f>VLOOKUP(A278,DEC2020_RESPONSERATE_COUNTY_TRA!$B$3:$AD$376, 27, FALSE)</f>
        <v>60.7</v>
      </c>
      <c r="AF278" s="19">
        <f>VLOOKUP(A278,DEC2020_RESPONSERATE_COUNTY_TRA!$B$3:$AE$376, 28, FALSE)</f>
        <v>61.1</v>
      </c>
      <c r="AG278" s="19">
        <f>VLOOKUP(A278,DEC2020_RESPONSERATE_COUNTY_TRA!$B$3:$AF$376, 29, FALSE)</f>
        <v>62.1</v>
      </c>
      <c r="AH278" s="19">
        <f>VLOOKUP(A278,DEC2020_RESPONSERATE_COUNTY_TRA!$B$3:$AG$376, 30, FALSE)</f>
        <v>62.4</v>
      </c>
      <c r="AI278" s="19">
        <f>VLOOKUP(A278,DEC2020_RESPONSERATE_COUNTY_TRA!$B$3:$AF$376, 31, FALSE)</f>
        <v>62.4</v>
      </c>
      <c r="AJ278" s="19">
        <f>VLOOKUP(A278,DEC2020_RESPONSERATE_COUNTY_TRA!$B$3:$AG$376, 32, FALSE)</f>
        <v>62.7</v>
      </c>
      <c r="AK278" s="19">
        <f>VLOOKUP(A278,DEC2020_RESPONSERATE_COUNTY_TRA!$B$3:$CP$376, 33, FALSE)</f>
        <v>63.1</v>
      </c>
      <c r="AL278" s="19">
        <f>VLOOKUP(A278,DEC2020_RESPONSERATE_COUNTY_TRA!$B$3:$AR$376,43, FALSE)</f>
        <v>65.2</v>
      </c>
      <c r="AM278" s="19">
        <f>VLOOKUP(A278,DEC2020_RESPONSERATE_COUNTY_TRA!$B$3:$AS$376,44, FALSE)</f>
        <v>65.3</v>
      </c>
      <c r="AN278" s="19">
        <f>VLOOKUP(A278,DEC2020_RESPONSERATE_COUNTY_TRA!$B$3:$AW$376,48, FALSE)</f>
        <v>65.599999999999994</v>
      </c>
      <c r="AO278" s="19">
        <f>VLOOKUP(A278,DEC2020_RESPONSERATE_COUNTY_TRA!$B$3:$AX$376,49, FALSE)</f>
        <v>65.599999999999994</v>
      </c>
      <c r="AP278" s="19">
        <f>VLOOKUP(A278,DEC2020_RESPONSERATE_COUNTY_TRA!$B$3:$AY$376,49, FALSE)</f>
        <v>65.599999999999994</v>
      </c>
      <c r="AQ278" s="19">
        <f>VLOOKUP(A278,DEC2020_RESPONSERATE_COUNTY_TRA!$B$3:$AZ$376,50, FALSE)</f>
        <v>65.7</v>
      </c>
      <c r="AR278" s="19">
        <f>VLOOKUP(A278,DEC2020_RESPONSERATE_COUNTY_TRA!$B$3:$BA$376,51, FALSE)</f>
        <v>65.7</v>
      </c>
      <c r="AS278" s="19">
        <f>VLOOKUP(A278,DEC2020_RESPONSERATE_COUNTY_TRA!$B$3:$BB$376,53, FALSE)</f>
        <v>65.8</v>
      </c>
      <c r="AT278" s="19">
        <f>VLOOKUP(A278,DEC2020_RESPONSERATE_COUNTY_TRA!$B$3:$BC$376,54, FALSE)</f>
        <v>65.8</v>
      </c>
      <c r="AU278" s="19">
        <f>VLOOKUP(A278,DEC2020_RESPONSERATE_COUNTY_TRA!$B$3:$BD$376,55, FALSE)</f>
        <v>65.900000000000006</v>
      </c>
      <c r="AV278" s="19">
        <f>VLOOKUP(A278,DEC2020_RESPONSERATE_COUNTY_TRA!$B$3:$BE$376,56, FALSE)</f>
        <v>65.900000000000006</v>
      </c>
      <c r="AW278" s="19">
        <f>VLOOKUP(A278,DEC2020_RESPONSERATE_COUNTY_TRA!$B$3:$BF$376,57, FALSE)</f>
        <v>65.900000000000006</v>
      </c>
      <c r="AX278" s="19">
        <f>VLOOKUP(A278,DEC2020_RESPONSERATE_COUNTY_TRA!$B$3:$BG$376,58, FALSE)</f>
        <v>65.900000000000006</v>
      </c>
      <c r="AY278" s="19">
        <f>VLOOKUP(A278,DEC2020_RESPONSERATE_COUNTY_TRA!$B$3:$BH$376,59, FALSE)</f>
        <v>65.900000000000006</v>
      </c>
      <c r="AZ278" s="19">
        <f>VLOOKUP(A278,DEC2020_RESPONSERATE_COUNTY_TRA!$B$3:$BI$376,60, FALSE)</f>
        <v>65.900000000000006</v>
      </c>
      <c r="BA278" s="19">
        <f>VLOOKUP(A278,DEC2020_RESPONSERATE_COUNTY_TRA!$B$3:$BJ$376,61, FALSE)</f>
        <v>65.900000000000006</v>
      </c>
      <c r="BB278" s="19">
        <f>VLOOKUP(A278,DEC2020_RESPONSERATE_COUNTY_TRA!$B$3:$BK$376,62, FALSE)</f>
        <v>66</v>
      </c>
      <c r="BC278" s="19">
        <f>VLOOKUP(A278,DEC2020_RESPONSERATE_COUNTY_TRA!$B$3:$BL$376,63, FALSE)</f>
        <v>66</v>
      </c>
      <c r="BD278" s="19">
        <f>VLOOKUP(A278,DEC2020_RESPONSERATE_COUNTY_TRA!$B$3:$BM$376,64, FALSE)</f>
        <v>66</v>
      </c>
      <c r="BE278" s="19">
        <f>VLOOKUP(A278,DEC2020_RESPONSERATE_COUNTY_TRA!$B$3:$BN$376,65, FALSE)</f>
        <v>66</v>
      </c>
      <c r="BF278" s="19">
        <f>VLOOKUP(A278,DEC2020_RESPONSERATE_COUNTY_TRA!$B$3:$BO$376,66, FALSE)</f>
        <v>66</v>
      </c>
      <c r="BG278" s="19">
        <f>VLOOKUP(A278,DEC2020_RESPONSERATE_COUNTY_TRA!$B$3:$BP$376,67, FALSE)</f>
        <v>66.099999999999994</v>
      </c>
      <c r="BH278" s="19">
        <f>VLOOKUP(A278,DEC2020_RESPONSERATE_COUNTY_TRA!$B$3:$BQ$376,68, FALSE)</f>
        <v>66.099999999999994</v>
      </c>
      <c r="BI278" s="19">
        <f>VLOOKUP(A278,DEC2020_RESPONSERATE_COUNTY_TRA!$B$3:$BR$376,69, FALSE)</f>
        <v>66.099999999999994</v>
      </c>
      <c r="BJ278" s="19">
        <f>VLOOKUP(A278,DEC2020_RESPONSERATE_COUNTY_TRA!$B$3:$BS$376,70, FALSE)</f>
        <v>66.2</v>
      </c>
      <c r="BK278" s="19">
        <f>VLOOKUP(A278,DEC2020_RESPONSERATE_COUNTY_TRA!$B$3:$BT$376,71, FALSE)</f>
        <v>66.2</v>
      </c>
      <c r="BL278" s="19">
        <f>VLOOKUP(A278,DEC2020_RESPONSERATE_COUNTY_TRA!$B$3:$BU$377,72, FALSE)</f>
        <v>66.3</v>
      </c>
      <c r="BM278" s="19">
        <f>VLOOKUP(A278,DEC2020_RESPONSERATE_COUNTY_TRA!$B$3:$BV$377,73, FALSE)</f>
        <v>66.3</v>
      </c>
      <c r="BN278" s="19">
        <f>VLOOKUP(A278,DEC2020_RESPONSERATE_COUNTY_TRA!$B$3:$BW$377,74, FALSE)</f>
        <v>66.3</v>
      </c>
      <c r="BO278" s="19">
        <f>VLOOKUP(A278,DEC2020_RESPONSERATE_COUNTY_TRA!$B$3:$BX$377,75, FALSE)</f>
        <v>66.400000000000006</v>
      </c>
      <c r="BP278" s="19">
        <f>VLOOKUP(A278,DEC2020_RESPONSERATE_COUNTY_TRA!$B$3:$BY$377,76, FALSE)</f>
        <v>66.400000000000006</v>
      </c>
      <c r="BQ278" s="19">
        <f>VLOOKUP(A278,DEC2020_RESPONSERATE_COUNTY_TRA!$B$3:$BZ$377,77, FALSE)</f>
        <v>66.5</v>
      </c>
      <c r="BR278" s="19">
        <f>VLOOKUP(A278,DEC2020_RESPONSERATE_COUNTY_TRA!$B$3:$CA$377,78, FALSE)</f>
        <v>66.5</v>
      </c>
      <c r="BS278" s="19">
        <f>VLOOKUP(A278,DEC2020_RESPONSERATE_COUNTY_TRA!$B$3:$CB$377,79, FALSE)</f>
        <v>66.5</v>
      </c>
      <c r="BT278" s="19">
        <f>VLOOKUP(A278,DEC2020_RESPONSERATE_COUNTY_TRA!$B$3:$CC$377,80, FALSE)</f>
        <v>66.5</v>
      </c>
      <c r="BU278" s="19">
        <f>VLOOKUP(A278,DEC2020_RESPONSERATE_COUNTY_TRA!$B$3:$CD$377,81, FALSE)</f>
        <v>66.5</v>
      </c>
      <c r="BV278" s="19">
        <f>VLOOKUP(A278,DEC2020_RESPONSERATE_COUNTY_TRA!$B$3:$CE$377,82, FALSE)</f>
        <v>66.5</v>
      </c>
      <c r="BW278" s="19">
        <f>VLOOKUP(A278,DEC2020_RESPONSERATE_COUNTY_TRA!$B$3:$CF$377,83, FALSE)</f>
        <v>66.599999999999994</v>
      </c>
      <c r="BX278" s="19">
        <f>VLOOKUP(A278,DEC2020_RESPONSERATE_COUNTY_TRA!$B$3:$CG$377,84, FALSE)</f>
        <v>66.599999999999994</v>
      </c>
      <c r="BY278" s="19">
        <f>VLOOKUP(A278,DEC2020_RESPONSERATE_COUNTY_TRA!$B$3:$CH$377,85, FALSE)</f>
        <v>66.599999999999994</v>
      </c>
      <c r="BZ278" s="19">
        <f>VLOOKUP(A278,DEC2020_RESPONSERATE_COUNTY_TRA!$B$3:$CI$377,85, FALSE)</f>
        <v>66.599999999999994</v>
      </c>
      <c r="CA278" s="19">
        <f>VLOOKUP(A278,DEC2020_RESPONSERATE_COUNTY_TRA!$B$3:$CJ$377,86, FALSE)</f>
        <v>66.599999999999994</v>
      </c>
      <c r="CB278" s="19">
        <f>VLOOKUP(A278,DEC2020_RESPONSERATE_COUNTY_TRA!$B$3:$CK$377,87, FALSE)</f>
        <v>66.599999999999994</v>
      </c>
      <c r="CC278" s="19">
        <f t="shared" si="12"/>
        <v>9.9999999999994316E-2</v>
      </c>
      <c r="CD278" s="41">
        <f t="shared" si="13"/>
        <v>5</v>
      </c>
    </row>
    <row r="279" spans="1:84" ht="28.8" x14ac:dyDescent="0.3">
      <c r="A279" s="5" t="s">
        <v>135</v>
      </c>
      <c r="B279" s="5">
        <v>30081000601</v>
      </c>
      <c r="C279" s="181" t="s">
        <v>1605</v>
      </c>
      <c r="D279" s="190">
        <v>59840</v>
      </c>
      <c r="F279" s="94" t="s">
        <v>1101</v>
      </c>
      <c r="G279" s="102" t="s">
        <v>1101</v>
      </c>
      <c r="H279" s="209" t="s">
        <v>1101</v>
      </c>
      <c r="I279" s="102" t="s">
        <v>1101</v>
      </c>
      <c r="J279" s="11">
        <v>0</v>
      </c>
      <c r="K279" s="11">
        <v>100</v>
      </c>
      <c r="L279">
        <f>VLOOKUP(A279,DEC2020_RESPONSERATE_COUNTY_TRA!$B$3:$I$376, 8, FALSE)</f>
        <v>52.6</v>
      </c>
      <c r="M279">
        <f>VLOOKUP(A279,DEC2020_RESPONSERATE_COUNTY_TRA!$B$3:$J$376, 9, FALSE)</f>
        <v>52.9</v>
      </c>
      <c r="N279">
        <f>VLOOKUP(A279,DEC2020_RESPONSERATE_COUNTY_TRA!$B$3:$K$376, 10, FALSE)</f>
        <v>54.6</v>
      </c>
      <c r="O279">
        <f>VLOOKUP(A279,DEC2020_RESPONSERATE_COUNTY_TRA!$B$3:$L$376, 11, FALSE)</f>
        <v>56.2</v>
      </c>
      <c r="P279">
        <f>VLOOKUP(A279,DEC2020_RESPONSERATE_COUNTY_TRA!$B$3:$M$376, 12, FALSE)</f>
        <v>59.5</v>
      </c>
      <c r="Q279" s="61">
        <f>VLOOKUP(A279,DEC2020_RESPONSERATE_COUNTY_TRA!$B$3:$N$376, 13, FALSE)</f>
        <v>60.3</v>
      </c>
      <c r="R279">
        <f>VLOOKUP(A279,DEC2020_RESPONSERATE_COUNTY_TRA!$B$3:$O$376, 14, FALSE)</f>
        <v>60.5</v>
      </c>
      <c r="S279">
        <f>VLOOKUP(A279,DEC2020_RESPONSERATE_COUNTY_TRA!$B$3:$P$376, 15, FALSE)</f>
        <v>60.5</v>
      </c>
      <c r="T279">
        <f>VLOOKUP(A279,DEC2020_RESPONSERATE_COUNTY_TRA!$B$3:$Q$376, 16, FALSE)</f>
        <v>61.4</v>
      </c>
      <c r="U279" s="61">
        <f>VLOOKUP(A279,DEC2020_RESPONSERATE_COUNTY_TRA!$B$3:$R$376, 17, FALSE)</f>
        <v>62.3</v>
      </c>
      <c r="V279" s="61">
        <f>VLOOKUP(A279,DEC2020_RESPONSERATE_COUNTY_TRA!$B$3:$S$376, 18, FALSE)</f>
        <v>62.3</v>
      </c>
      <c r="W279" s="61">
        <f>VLOOKUP(A279,DEC2020_RESPONSERATE_COUNTY_TRA!$B$3:$T$376, 19, FALSE)</f>
        <v>62.8</v>
      </c>
      <c r="X279" s="61">
        <f>VLOOKUP(A279,DEC2020_RESPONSERATE_COUNTY_TRA!$B$3:$U$376, 20, FALSE)</f>
        <v>63.2</v>
      </c>
      <c r="Y279" s="61">
        <f>VLOOKUP(A279,DEC2020_RESPONSERATE_COUNTY_TRA!$B$3:$V$376, 21, FALSE)</f>
        <v>63.3</v>
      </c>
      <c r="Z279" s="61">
        <f>VLOOKUP(A279,DEC2020_RESPONSERATE_COUNTY_TRA!$B$3:$W$376, 22, FALSE)</f>
        <v>63.9</v>
      </c>
      <c r="AA279" s="61">
        <f>VLOOKUP(A279,DEC2020_RESPONSERATE_COUNTY_TRA!$B$3:$X$376, 23, FALSE)</f>
        <v>63.9</v>
      </c>
      <c r="AB279" s="61">
        <f>VLOOKUP(A279,DEC2020_RESPONSERATE_COUNTY_TRA!$B$3:$Y$376, 24, FALSE)</f>
        <v>64.099999999999994</v>
      </c>
      <c r="AC279" s="61">
        <f>VLOOKUP(A279,DEC2020_RESPONSERATE_COUNTY_TRA!$B$3:$Z$376, 25, FALSE)</f>
        <v>64.400000000000006</v>
      </c>
      <c r="AD279" s="61">
        <f>VLOOKUP(A279,DEC2020_RESPONSERATE_COUNTY_TRA!$B$3:$AC$376, 26, FALSE)</f>
        <v>64.400000000000006</v>
      </c>
      <c r="AE279" s="188">
        <f>VLOOKUP(A279,DEC2020_RESPONSERATE_COUNTY_TRA!$B$3:$AD$376, 27, FALSE)</f>
        <v>64.5</v>
      </c>
      <c r="AF279" s="188">
        <f>VLOOKUP(A279,DEC2020_RESPONSERATE_COUNTY_TRA!$B$3:$AE$376, 28, FALSE)</f>
        <v>64.599999999999994</v>
      </c>
      <c r="AG279" s="188">
        <f>VLOOKUP(A279,DEC2020_RESPONSERATE_COUNTY_TRA!$B$3:$AF$376, 29, FALSE)</f>
        <v>65.5</v>
      </c>
      <c r="AH279" s="188">
        <f>VLOOKUP(A279,DEC2020_RESPONSERATE_COUNTY_TRA!$B$3:$AG$376, 30, FALSE)</f>
        <v>65.8</v>
      </c>
      <c r="AI279" s="188">
        <f>VLOOKUP(A279,DEC2020_RESPONSERATE_COUNTY_TRA!$B$3:$AF$376, 31, FALSE)</f>
        <v>65.8</v>
      </c>
      <c r="AJ279" s="188">
        <f>VLOOKUP(A279,DEC2020_RESPONSERATE_COUNTY_TRA!$B$3:$AG$376, 32, FALSE)</f>
        <v>66.400000000000006</v>
      </c>
      <c r="AK279" s="188">
        <f>VLOOKUP(A279,DEC2020_RESPONSERATE_COUNTY_TRA!$B$3:$CP$376, 33, FALSE)</f>
        <v>66.900000000000006</v>
      </c>
      <c r="AL279" s="188">
        <f>VLOOKUP(A279,DEC2020_RESPONSERATE_COUNTY_TRA!$B$3:$AR$376,43, FALSE)</f>
        <v>69.099999999999994</v>
      </c>
      <c r="AM279" s="188">
        <f>VLOOKUP(A279,DEC2020_RESPONSERATE_COUNTY_TRA!$B$3:$AS$376,44, FALSE)</f>
        <v>69.099999999999994</v>
      </c>
      <c r="AN279" s="188">
        <f>VLOOKUP(A279,DEC2020_RESPONSERATE_COUNTY_TRA!$B$3:$AW$376,48, FALSE)</f>
        <v>69.5</v>
      </c>
      <c r="AO279" s="188">
        <f>VLOOKUP(A279,DEC2020_RESPONSERATE_COUNTY_TRA!$B$3:$AX$376,49, FALSE)</f>
        <v>69.5</v>
      </c>
      <c r="AP279" s="188">
        <f>VLOOKUP(A279,DEC2020_RESPONSERATE_COUNTY_TRA!$B$3:$AY$376,49, FALSE)</f>
        <v>69.5</v>
      </c>
      <c r="AQ279" s="188">
        <f>VLOOKUP(A279,DEC2020_RESPONSERATE_COUNTY_TRA!$B$3:$AZ$376,50, FALSE)</f>
        <v>69.5</v>
      </c>
      <c r="AR279" s="188">
        <f>VLOOKUP(A279,DEC2020_RESPONSERATE_COUNTY_TRA!$B$3:$BA$376,51, FALSE)</f>
        <v>69.5</v>
      </c>
      <c r="AS279" s="188">
        <f>VLOOKUP(A279,DEC2020_RESPONSERATE_COUNTY_TRA!$B$3:$BB$376,53, FALSE)</f>
        <v>69.5</v>
      </c>
      <c r="AT279" s="188">
        <f>VLOOKUP(A279,DEC2020_RESPONSERATE_COUNTY_TRA!$B$3:$BC$376,54, FALSE)</f>
        <v>69.5</v>
      </c>
      <c r="AU279" s="188">
        <f>VLOOKUP(A279,DEC2020_RESPONSERATE_COUNTY_TRA!$B$3:$BD$376,55, FALSE)</f>
        <v>69.5</v>
      </c>
      <c r="AV279" s="188">
        <f>VLOOKUP(A279,DEC2020_RESPONSERATE_COUNTY_TRA!$B$3:$BE$376,56, FALSE)</f>
        <v>69.5</v>
      </c>
      <c r="AW279" s="188">
        <f>VLOOKUP(A279,DEC2020_RESPONSERATE_COUNTY_TRA!$B$3:$BF$376,57, FALSE)</f>
        <v>69.5</v>
      </c>
      <c r="AX279" s="188">
        <f>VLOOKUP(A279,DEC2020_RESPONSERATE_COUNTY_TRA!$B$3:$BG$376,58, FALSE)</f>
        <v>69.7</v>
      </c>
      <c r="AY279" s="188">
        <f>VLOOKUP(A279,DEC2020_RESPONSERATE_COUNTY_TRA!$B$3:$BH$376,59, FALSE)</f>
        <v>69.7</v>
      </c>
      <c r="AZ279" s="188">
        <f>VLOOKUP(A279,DEC2020_RESPONSERATE_COUNTY_TRA!$B$3:$BI$376,60, FALSE)</f>
        <v>69.7</v>
      </c>
      <c r="BA279" s="188">
        <f>VLOOKUP(A279,DEC2020_RESPONSERATE_COUNTY_TRA!$B$3:$BJ$376,61, FALSE)</f>
        <v>69.7</v>
      </c>
      <c r="BB279" s="188">
        <f>VLOOKUP(A279,DEC2020_RESPONSERATE_COUNTY_TRA!$B$3:$BK$376,62, FALSE)</f>
        <v>69.7</v>
      </c>
      <c r="BC279" s="188">
        <f>VLOOKUP(A279,DEC2020_RESPONSERATE_COUNTY_TRA!$B$3:$BL$376,63, FALSE)</f>
        <v>69.7</v>
      </c>
      <c r="BD279" s="188">
        <f>VLOOKUP(A279,DEC2020_RESPONSERATE_COUNTY_TRA!$B$3:$BM$376,64, FALSE)</f>
        <v>69.7</v>
      </c>
      <c r="BE279" s="188">
        <f>VLOOKUP(A279,DEC2020_RESPONSERATE_COUNTY_TRA!$B$3:$BN$376,65, FALSE)</f>
        <v>69.7</v>
      </c>
      <c r="BF279" s="188">
        <f>VLOOKUP(A279,DEC2020_RESPONSERATE_COUNTY_TRA!$B$3:$BO$376,66, FALSE)</f>
        <v>69.7</v>
      </c>
      <c r="BG279" s="188">
        <f>VLOOKUP(A279,DEC2020_RESPONSERATE_COUNTY_TRA!$B$3:$BP$376,67, FALSE)</f>
        <v>69.7</v>
      </c>
      <c r="BH279" s="188">
        <f>VLOOKUP(A279,DEC2020_RESPONSERATE_COUNTY_TRA!$B$3:$BQ$376,68, FALSE)</f>
        <v>69.7</v>
      </c>
      <c r="BI279" s="188">
        <f>VLOOKUP(A279,DEC2020_RESPONSERATE_COUNTY_TRA!$B$3:$BR$376,69, FALSE)</f>
        <v>69.7</v>
      </c>
      <c r="BJ279" s="188">
        <f>VLOOKUP(A279,DEC2020_RESPONSERATE_COUNTY_TRA!$B$3:$BS$376,70, FALSE)</f>
        <v>69.7</v>
      </c>
      <c r="BK279" s="188">
        <f>VLOOKUP(A279,DEC2020_RESPONSERATE_COUNTY_TRA!$B$3:$BT$376,71, FALSE)</f>
        <v>69.7</v>
      </c>
      <c r="BL279" s="188">
        <f>VLOOKUP(A279,DEC2020_RESPONSERATE_COUNTY_TRA!$B$3:$BU$377,72, FALSE)</f>
        <v>69.7</v>
      </c>
      <c r="BM279" s="188">
        <f>VLOOKUP(A279,DEC2020_RESPONSERATE_COUNTY_TRA!$B$3:$BV$377,73, FALSE)</f>
        <v>69.7</v>
      </c>
      <c r="BN279" s="188">
        <f>VLOOKUP(A279,DEC2020_RESPONSERATE_COUNTY_TRA!$B$3:$BW$377,74, FALSE)</f>
        <v>69.7</v>
      </c>
      <c r="BO279" s="188">
        <f>VLOOKUP(A279,DEC2020_RESPONSERATE_COUNTY_TRA!$B$3:$BX$377,75, FALSE)</f>
        <v>69.7</v>
      </c>
      <c r="BP279" s="188">
        <f>VLOOKUP(A279,DEC2020_RESPONSERATE_COUNTY_TRA!$B$3:$BY$377,76, FALSE)</f>
        <v>69.7</v>
      </c>
      <c r="BQ279" s="188">
        <f>VLOOKUP(A279,DEC2020_RESPONSERATE_COUNTY_TRA!$B$3:$BZ$377,77, FALSE)</f>
        <v>69.7</v>
      </c>
      <c r="BR279" s="188">
        <f>VLOOKUP(A279,DEC2020_RESPONSERATE_COUNTY_TRA!$B$3:$CA$377,78, FALSE)</f>
        <v>69.7</v>
      </c>
      <c r="BS279" s="188">
        <f>VLOOKUP(A279,DEC2020_RESPONSERATE_COUNTY_TRA!$B$3:$CB$377,79, FALSE)</f>
        <v>69.7</v>
      </c>
      <c r="BT279" s="188">
        <f>VLOOKUP(A279,DEC2020_RESPONSERATE_COUNTY_TRA!$B$3:$CC$377,80, FALSE)</f>
        <v>69.7</v>
      </c>
      <c r="BU279" s="188">
        <f>VLOOKUP(A279,DEC2020_RESPONSERATE_COUNTY_TRA!$B$3:$CD$377,81, FALSE)</f>
        <v>69.7</v>
      </c>
      <c r="BV279" s="188">
        <f>VLOOKUP(A279,DEC2020_RESPONSERATE_COUNTY_TRA!$B$3:$CE$377,82, FALSE)</f>
        <v>69.900000000000006</v>
      </c>
      <c r="BW279" s="188">
        <f>VLOOKUP(A279,DEC2020_RESPONSERATE_COUNTY_TRA!$B$3:$CF$377,83, FALSE)</f>
        <v>69.900000000000006</v>
      </c>
      <c r="BX279" s="188">
        <f>VLOOKUP(A279,DEC2020_RESPONSERATE_COUNTY_TRA!$B$3:$CG$377,84, FALSE)</f>
        <v>69.900000000000006</v>
      </c>
      <c r="BY279" s="188">
        <f>VLOOKUP(A279,DEC2020_RESPONSERATE_COUNTY_TRA!$B$3:$CH$377,85, FALSE)</f>
        <v>69.900000000000006</v>
      </c>
      <c r="BZ279" s="188">
        <f>VLOOKUP(A279,DEC2020_RESPONSERATE_COUNTY_TRA!$B$3:$CI$377,85, FALSE)</f>
        <v>69.900000000000006</v>
      </c>
      <c r="CA279" s="188">
        <f>VLOOKUP(A279,DEC2020_RESPONSERATE_COUNTY_TRA!$B$3:$CJ$377,86, FALSE)</f>
        <v>70</v>
      </c>
      <c r="CB279" s="188">
        <f>VLOOKUP(A279,DEC2020_RESPONSERATE_COUNTY_TRA!$B$3:$CK$377,87, FALSE)</f>
        <v>70.099999999999994</v>
      </c>
      <c r="CC279" s="188">
        <f t="shared" si="12"/>
        <v>0</v>
      </c>
      <c r="CD279" s="41">
        <f t="shared" si="13"/>
        <v>6</v>
      </c>
    </row>
    <row r="280" spans="1:84" ht="28.8" x14ac:dyDescent="0.3">
      <c r="A280" s="16" t="s">
        <v>137</v>
      </c>
      <c r="B280" s="16">
        <v>30081000602</v>
      </c>
      <c r="C280" s="17" t="s">
        <v>1606</v>
      </c>
      <c r="D280" s="17">
        <v>59840</v>
      </c>
      <c r="E280" s="17"/>
      <c r="F280" s="95" t="s">
        <v>1101</v>
      </c>
      <c r="G280" s="103" t="s">
        <v>1101</v>
      </c>
      <c r="H280" s="208" t="s">
        <v>1101</v>
      </c>
      <c r="I280" s="103" t="s">
        <v>1101</v>
      </c>
      <c r="J280" s="18">
        <v>0</v>
      </c>
      <c r="K280" s="18">
        <v>100</v>
      </c>
      <c r="L280" s="19">
        <f>VLOOKUP(A280,DEC2020_RESPONSERATE_COUNTY_TRA!$B$3:$I$376, 8, FALSE)</f>
        <v>46.8</v>
      </c>
      <c r="M280" s="19">
        <f>VLOOKUP(A280,DEC2020_RESPONSERATE_COUNTY_TRA!$B$3:$J$376, 9, FALSE)</f>
        <v>47.3</v>
      </c>
      <c r="N280" s="19">
        <f>VLOOKUP(A280,DEC2020_RESPONSERATE_COUNTY_TRA!$B$3:$K$376, 10, FALSE)</f>
        <v>49.2</v>
      </c>
      <c r="O280" s="19">
        <f>VLOOKUP(A280,DEC2020_RESPONSERATE_COUNTY_TRA!$B$3:$L$376, 11, FALSE)</f>
        <v>51</v>
      </c>
      <c r="P280" s="19">
        <f>VLOOKUP(A280,DEC2020_RESPONSERATE_COUNTY_TRA!$B$3:$M$376, 12, FALSE)</f>
        <v>53.5</v>
      </c>
      <c r="Q280" s="19">
        <f>VLOOKUP(A280,DEC2020_RESPONSERATE_COUNTY_TRA!$B$3:$N$376, 13, FALSE)</f>
        <v>53.8</v>
      </c>
      <c r="R280" s="19">
        <f>VLOOKUP(A280,DEC2020_RESPONSERATE_COUNTY_TRA!$B$3:$O$376, 14, FALSE)</f>
        <v>54</v>
      </c>
      <c r="S280" s="19">
        <f>VLOOKUP(A280,DEC2020_RESPONSERATE_COUNTY_TRA!$B$3:$P$376, 15, FALSE)</f>
        <v>54.2</v>
      </c>
      <c r="T280" s="19">
        <f>VLOOKUP(A280,DEC2020_RESPONSERATE_COUNTY_TRA!$B$3:$Q$376, 16, FALSE)</f>
        <v>55</v>
      </c>
      <c r="U280" s="19">
        <f>VLOOKUP(A280,DEC2020_RESPONSERATE_COUNTY_TRA!$B$3:$R$376, 17, FALSE)</f>
        <v>56.1</v>
      </c>
      <c r="V280" s="19">
        <f>VLOOKUP(A280,DEC2020_RESPONSERATE_COUNTY_TRA!$B$3:$S$376, 18, FALSE)</f>
        <v>56.4</v>
      </c>
      <c r="W280" s="19">
        <f>VLOOKUP(A280,DEC2020_RESPONSERATE_COUNTY_TRA!$B$3:$T$376, 19, FALSE)</f>
        <v>56.5</v>
      </c>
      <c r="X280" s="19">
        <f>VLOOKUP(A280,DEC2020_RESPONSERATE_COUNTY_TRA!$B$3:$U$376, 20, FALSE)</f>
        <v>56.6</v>
      </c>
      <c r="Y280" s="19">
        <f>VLOOKUP(A280,DEC2020_RESPONSERATE_COUNTY_TRA!$B$3:$V$376, 21, FALSE)</f>
        <v>56.8</v>
      </c>
      <c r="Z280" s="19">
        <f>VLOOKUP(A280,DEC2020_RESPONSERATE_COUNTY_TRA!$B$3:$W$376, 22, FALSE)</f>
        <v>57.4</v>
      </c>
      <c r="AA280" s="19">
        <f>VLOOKUP(A280,DEC2020_RESPONSERATE_COUNTY_TRA!$B$3:$X$376, 23, FALSE)</f>
        <v>57.6</v>
      </c>
      <c r="AB280" s="19">
        <f>VLOOKUP(A280,DEC2020_RESPONSERATE_COUNTY_TRA!$B$3:$Y$376, 24, FALSE)</f>
        <v>57.6</v>
      </c>
      <c r="AC280" s="19">
        <f>VLOOKUP(A280,DEC2020_RESPONSERATE_COUNTY_TRA!$B$3:$Z$376, 25, FALSE)</f>
        <v>58.4</v>
      </c>
      <c r="AD280" s="19">
        <f>VLOOKUP(A280,DEC2020_RESPONSERATE_COUNTY_TRA!$B$3:$AC$376, 26, FALSE)</f>
        <v>58.5</v>
      </c>
      <c r="AE280" s="19">
        <f>VLOOKUP(A280,DEC2020_RESPONSERATE_COUNTY_TRA!$B$3:$AD$376, 27, FALSE)</f>
        <v>58.6</v>
      </c>
      <c r="AF280" s="19">
        <f>VLOOKUP(A280,DEC2020_RESPONSERATE_COUNTY_TRA!$B$3:$AE$376, 28, FALSE)</f>
        <v>59</v>
      </c>
      <c r="AG280" s="19">
        <f>VLOOKUP(A280,DEC2020_RESPONSERATE_COUNTY_TRA!$B$3:$AF$376, 29, FALSE)</f>
        <v>60.5</v>
      </c>
      <c r="AH280" s="19">
        <f>VLOOKUP(A280,DEC2020_RESPONSERATE_COUNTY_TRA!$B$3:$AG$376, 30, FALSE)</f>
        <v>60.8</v>
      </c>
      <c r="AI280" s="19">
        <f>VLOOKUP(A280,DEC2020_RESPONSERATE_COUNTY_TRA!$B$3:$AF$376, 31, FALSE)</f>
        <v>60.8</v>
      </c>
      <c r="AJ280" s="19">
        <f>VLOOKUP(A280,DEC2020_RESPONSERATE_COUNTY_TRA!$B$3:$AG$376, 32, FALSE)</f>
        <v>61.7</v>
      </c>
      <c r="AK280" s="19">
        <f>VLOOKUP(A280,DEC2020_RESPONSERATE_COUNTY_TRA!$B$3:$CP$376, 33, FALSE)</f>
        <v>62.3</v>
      </c>
      <c r="AL280" s="19">
        <f>VLOOKUP(A280,DEC2020_RESPONSERATE_COUNTY_TRA!$B$3:$AR$376,43, FALSE)</f>
        <v>65.2</v>
      </c>
      <c r="AM280" s="19">
        <f>VLOOKUP(A280,DEC2020_RESPONSERATE_COUNTY_TRA!$B$3:$AS$376,44, FALSE)</f>
        <v>65.3</v>
      </c>
      <c r="AN280" s="19">
        <f>VLOOKUP(A280,DEC2020_RESPONSERATE_COUNTY_TRA!$B$3:$AW$376,48, FALSE)</f>
        <v>65.8</v>
      </c>
      <c r="AO280" s="19">
        <f>VLOOKUP(A280,DEC2020_RESPONSERATE_COUNTY_TRA!$B$3:$AX$376,49, FALSE)</f>
        <v>65.900000000000006</v>
      </c>
      <c r="AP280" s="19">
        <f>VLOOKUP(A280,DEC2020_RESPONSERATE_COUNTY_TRA!$B$3:$AY$376,49, FALSE)</f>
        <v>65.900000000000006</v>
      </c>
      <c r="AQ280" s="19">
        <f>VLOOKUP(A280,DEC2020_RESPONSERATE_COUNTY_TRA!$B$3:$AZ$376,50, FALSE)</f>
        <v>66</v>
      </c>
      <c r="AR280" s="19">
        <f>VLOOKUP(A280,DEC2020_RESPONSERATE_COUNTY_TRA!$B$3:$BA$376,51, FALSE)</f>
        <v>66</v>
      </c>
      <c r="AS280" s="19">
        <f>VLOOKUP(A280,DEC2020_RESPONSERATE_COUNTY_TRA!$B$3:$BB$376,53, FALSE)</f>
        <v>66.099999999999994</v>
      </c>
      <c r="AT280" s="19">
        <f>VLOOKUP(A280,DEC2020_RESPONSERATE_COUNTY_TRA!$B$3:$BC$376,54, FALSE)</f>
        <v>66.099999999999994</v>
      </c>
      <c r="AU280" s="19">
        <f>VLOOKUP(A280,DEC2020_RESPONSERATE_COUNTY_TRA!$B$3:$BD$376,55, FALSE)</f>
        <v>66.2</v>
      </c>
      <c r="AV280" s="19">
        <f>VLOOKUP(A280,DEC2020_RESPONSERATE_COUNTY_TRA!$B$3:$BE$376,56, FALSE)</f>
        <v>66.2</v>
      </c>
      <c r="AW280" s="19">
        <f>VLOOKUP(A280,DEC2020_RESPONSERATE_COUNTY_TRA!$B$3:$BF$376,57, FALSE)</f>
        <v>66.2</v>
      </c>
      <c r="AX280" s="19">
        <f>VLOOKUP(A280,DEC2020_RESPONSERATE_COUNTY_TRA!$B$3:$BG$376,58, FALSE)</f>
        <v>66.2</v>
      </c>
      <c r="AY280" s="19">
        <f>VLOOKUP(A280,DEC2020_RESPONSERATE_COUNTY_TRA!$B$3:$BH$376,59, FALSE)</f>
        <v>66.2</v>
      </c>
      <c r="AZ280" s="19">
        <f>VLOOKUP(A280,DEC2020_RESPONSERATE_COUNTY_TRA!$B$3:$BI$376,60, FALSE)</f>
        <v>66.3</v>
      </c>
      <c r="BA280" s="19">
        <f>VLOOKUP(A280,DEC2020_RESPONSERATE_COUNTY_TRA!$B$3:$BJ$376,61, FALSE)</f>
        <v>66.400000000000006</v>
      </c>
      <c r="BB280" s="19">
        <f>VLOOKUP(A280,DEC2020_RESPONSERATE_COUNTY_TRA!$B$3:$BK$376,62, FALSE)</f>
        <v>66.400000000000006</v>
      </c>
      <c r="BC280" s="19">
        <f>VLOOKUP(A280,DEC2020_RESPONSERATE_COUNTY_TRA!$B$3:$BL$376,63, FALSE)</f>
        <v>66.400000000000006</v>
      </c>
      <c r="BD280" s="19">
        <f>VLOOKUP(A280,DEC2020_RESPONSERATE_COUNTY_TRA!$B$3:$BM$376,64, FALSE)</f>
        <v>66.400000000000006</v>
      </c>
      <c r="BE280" s="19">
        <f>VLOOKUP(A280,DEC2020_RESPONSERATE_COUNTY_TRA!$B$3:$BN$376,65, FALSE)</f>
        <v>66.400000000000006</v>
      </c>
      <c r="BF280" s="19">
        <f>VLOOKUP(A280,DEC2020_RESPONSERATE_COUNTY_TRA!$B$3:$BO$376,66, FALSE)</f>
        <v>66.400000000000006</v>
      </c>
      <c r="BG280" s="19">
        <f>VLOOKUP(A280,DEC2020_RESPONSERATE_COUNTY_TRA!$B$3:$BP$376,67, FALSE)</f>
        <v>66.400000000000006</v>
      </c>
      <c r="BH280" s="19">
        <f>VLOOKUP(A280,DEC2020_RESPONSERATE_COUNTY_TRA!$B$3:$BQ$376,68, FALSE)</f>
        <v>66.400000000000006</v>
      </c>
      <c r="BI280" s="19">
        <f>VLOOKUP(A280,DEC2020_RESPONSERATE_COUNTY_TRA!$B$3:$BR$376,69, FALSE)</f>
        <v>66.400000000000006</v>
      </c>
      <c r="BJ280" s="19">
        <f>VLOOKUP(A280,DEC2020_RESPONSERATE_COUNTY_TRA!$B$3:$BS$376,70, FALSE)</f>
        <v>66.5</v>
      </c>
      <c r="BK280" s="19">
        <f>VLOOKUP(A280,DEC2020_RESPONSERATE_COUNTY_TRA!$B$3:$BT$376,71, FALSE)</f>
        <v>66.5</v>
      </c>
      <c r="BL280" s="19">
        <f>VLOOKUP(A280,DEC2020_RESPONSERATE_COUNTY_TRA!$B$3:$BU$377,72, FALSE)</f>
        <v>66.5</v>
      </c>
      <c r="BM280" s="19">
        <f>VLOOKUP(A280,DEC2020_RESPONSERATE_COUNTY_TRA!$B$3:$BV$377,73, FALSE)</f>
        <v>66.5</v>
      </c>
      <c r="BN280" s="19">
        <f>VLOOKUP(A280,DEC2020_RESPONSERATE_COUNTY_TRA!$B$3:$BW$377,74, FALSE)</f>
        <v>66.599999999999994</v>
      </c>
      <c r="BO280" s="19">
        <f>VLOOKUP(A280,DEC2020_RESPONSERATE_COUNTY_TRA!$B$3:$BX$377,75, FALSE)</f>
        <v>66.599999999999994</v>
      </c>
      <c r="BP280" s="19">
        <f>VLOOKUP(A280,DEC2020_RESPONSERATE_COUNTY_TRA!$B$3:$BY$377,76, FALSE)</f>
        <v>66.599999999999994</v>
      </c>
      <c r="BQ280" s="19">
        <f>VLOOKUP(A280,DEC2020_RESPONSERATE_COUNTY_TRA!$B$3:$BZ$377,77, FALSE)</f>
        <v>66.599999999999994</v>
      </c>
      <c r="BR280" s="19">
        <f>VLOOKUP(A280,DEC2020_RESPONSERATE_COUNTY_TRA!$B$3:$CA$377,78, FALSE)</f>
        <v>66.599999999999994</v>
      </c>
      <c r="BS280" s="19">
        <f>VLOOKUP(A280,DEC2020_RESPONSERATE_COUNTY_TRA!$B$3:$CB$377,79, FALSE)</f>
        <v>66.599999999999994</v>
      </c>
      <c r="BT280" s="19">
        <f>VLOOKUP(A280,DEC2020_RESPONSERATE_COUNTY_TRA!$B$3:$CC$377,80, FALSE)</f>
        <v>66.599999999999994</v>
      </c>
      <c r="BU280" s="19">
        <f>VLOOKUP(A280,DEC2020_RESPONSERATE_COUNTY_TRA!$B$3:$CD$377,81, FALSE)</f>
        <v>66.599999999999994</v>
      </c>
      <c r="BV280" s="19">
        <f>VLOOKUP(A280,DEC2020_RESPONSERATE_COUNTY_TRA!$B$3:$CE$377,82, FALSE)</f>
        <v>66.8</v>
      </c>
      <c r="BW280" s="19">
        <f>VLOOKUP(A280,DEC2020_RESPONSERATE_COUNTY_TRA!$B$3:$CF$377,83, FALSE)</f>
        <v>66.8</v>
      </c>
      <c r="BX280" s="19">
        <f>VLOOKUP(A280,DEC2020_RESPONSERATE_COUNTY_TRA!$B$3:$CG$377,84, FALSE)</f>
        <v>66.8</v>
      </c>
      <c r="BY280" s="19">
        <f>VLOOKUP(A280,DEC2020_RESPONSERATE_COUNTY_TRA!$B$3:$CH$377,85, FALSE)</f>
        <v>66.8</v>
      </c>
      <c r="BZ280" s="19">
        <f>VLOOKUP(A280,DEC2020_RESPONSERATE_COUNTY_TRA!$B$3:$CI$377,85, FALSE)</f>
        <v>66.8</v>
      </c>
      <c r="CA280" s="19">
        <f>VLOOKUP(A280,DEC2020_RESPONSERATE_COUNTY_TRA!$B$3:$CJ$377,86, FALSE)</f>
        <v>66.8</v>
      </c>
      <c r="CB280" s="19">
        <f>VLOOKUP(A280,DEC2020_RESPONSERATE_COUNTY_TRA!$B$3:$CK$377,87, FALSE)</f>
        <v>66.900000000000006</v>
      </c>
      <c r="CC280" s="19">
        <f t="shared" si="12"/>
        <v>0</v>
      </c>
      <c r="CD280" s="41">
        <f t="shared" si="13"/>
        <v>5</v>
      </c>
    </row>
    <row r="281" spans="1:84" x14ac:dyDescent="0.3">
      <c r="A281" s="5" t="s">
        <v>367</v>
      </c>
      <c r="B281" s="5">
        <v>30081000700</v>
      </c>
      <c r="C281" s="181" t="s">
        <v>1647</v>
      </c>
      <c r="D281" s="190" t="s">
        <v>1374</v>
      </c>
      <c r="F281" s="94">
        <v>1127</v>
      </c>
      <c r="G281" s="102">
        <v>0.14457831325301204</v>
      </c>
      <c r="H281" s="204">
        <v>3.1995937023869984E-2</v>
      </c>
      <c r="I281" s="192">
        <v>53.5</v>
      </c>
      <c r="J281" s="11">
        <v>36.799999999999997</v>
      </c>
      <c r="K281" s="11">
        <f t="shared" si="14"/>
        <v>63.2</v>
      </c>
      <c r="L281">
        <f>VLOOKUP(A281,DEC2020_RESPONSERATE_COUNTY_TRA!$B$3:$I$376, 8, FALSE)</f>
        <v>21.5</v>
      </c>
      <c r="M281">
        <f>VLOOKUP(A281,DEC2020_RESPONSERATE_COUNTY_TRA!$B$3:$J$376, 9, FALSE)</f>
        <v>22.3</v>
      </c>
      <c r="N281">
        <f>VLOOKUP(A281,DEC2020_RESPONSERATE_COUNTY_TRA!$B$3:$K$376, 10, FALSE)</f>
        <v>23.5</v>
      </c>
      <c r="O281">
        <f>VLOOKUP(A281,DEC2020_RESPONSERATE_COUNTY_TRA!$B$3:$L$376, 11, FALSE)</f>
        <v>24.7</v>
      </c>
      <c r="P281">
        <f>VLOOKUP(A281,DEC2020_RESPONSERATE_COUNTY_TRA!$B$3:$M$376, 12, FALSE)</f>
        <v>26.2</v>
      </c>
      <c r="Q281" s="61">
        <f>VLOOKUP(A281,DEC2020_RESPONSERATE_COUNTY_TRA!$B$3:$N$376, 13, FALSE)</f>
        <v>26.6</v>
      </c>
      <c r="R281">
        <f>VLOOKUP(A281,DEC2020_RESPONSERATE_COUNTY_TRA!$B$3:$O$376, 14, FALSE)</f>
        <v>26.8</v>
      </c>
      <c r="S281">
        <f>VLOOKUP(A281,DEC2020_RESPONSERATE_COUNTY_TRA!$B$3:$P$376, 15, FALSE)</f>
        <v>27</v>
      </c>
      <c r="T281">
        <f>VLOOKUP(A281,DEC2020_RESPONSERATE_COUNTY_TRA!$B$3:$Q$376, 16, FALSE)</f>
        <v>27.2</v>
      </c>
      <c r="U281" s="61">
        <f>VLOOKUP(A281,DEC2020_RESPONSERATE_COUNTY_TRA!$B$3:$R$376, 17, FALSE)</f>
        <v>28</v>
      </c>
      <c r="V281" s="61">
        <f>VLOOKUP(A281,DEC2020_RESPONSERATE_COUNTY_TRA!$B$3:$S$376, 18, FALSE)</f>
        <v>28</v>
      </c>
      <c r="W281" s="61">
        <f>VLOOKUP(A281,DEC2020_RESPONSERATE_COUNTY_TRA!$B$3:$T$376, 19, FALSE)</f>
        <v>28.4</v>
      </c>
      <c r="X281" s="61">
        <f>VLOOKUP(A281,DEC2020_RESPONSERATE_COUNTY_TRA!$B$3:$U$376, 20, FALSE)</f>
        <v>28.6</v>
      </c>
      <c r="Y281" s="61">
        <f>VLOOKUP(A281,DEC2020_RESPONSERATE_COUNTY_TRA!$B$3:$V$376, 21, FALSE)</f>
        <v>28.7</v>
      </c>
      <c r="Z281" s="61">
        <f>VLOOKUP(A281,DEC2020_RESPONSERATE_COUNTY_TRA!$B$3:$W$376, 22, FALSE)</f>
        <v>28.9</v>
      </c>
      <c r="AA281" s="61">
        <f>VLOOKUP(A281,DEC2020_RESPONSERATE_COUNTY_TRA!$B$3:$X$376, 23, FALSE)</f>
        <v>29</v>
      </c>
      <c r="AB281" s="61">
        <f>VLOOKUP(A281,DEC2020_RESPONSERATE_COUNTY_TRA!$B$3:$Y$376, 24, FALSE)</f>
        <v>29.1</v>
      </c>
      <c r="AC281" s="61">
        <f>VLOOKUP(A281,DEC2020_RESPONSERATE_COUNTY_TRA!$B$3:$Z$376, 25, FALSE)</f>
        <v>29.7</v>
      </c>
      <c r="AD281" s="61">
        <f>VLOOKUP(A281,DEC2020_RESPONSERATE_COUNTY_TRA!$B$3:$AC$376, 26, FALSE)</f>
        <v>29.7</v>
      </c>
      <c r="AE281" s="188">
        <f>VLOOKUP(A281,DEC2020_RESPONSERATE_COUNTY_TRA!$B$3:$AD$376, 27, FALSE)</f>
        <v>29.8</v>
      </c>
      <c r="AF281" s="188">
        <f>VLOOKUP(A281,DEC2020_RESPONSERATE_COUNTY_TRA!$B$3:$AE$376, 28, FALSE)</f>
        <v>29.8</v>
      </c>
      <c r="AG281" s="188">
        <f>VLOOKUP(A281,DEC2020_RESPONSERATE_COUNTY_TRA!$B$3:$AF$376, 29, FALSE)</f>
        <v>30.2</v>
      </c>
      <c r="AH281" s="188">
        <f>VLOOKUP(A281,DEC2020_RESPONSERATE_COUNTY_TRA!$B$3:$AG$376, 30, FALSE)</f>
        <v>30.3</v>
      </c>
      <c r="AI281" s="188">
        <f>VLOOKUP(A281,DEC2020_RESPONSERATE_COUNTY_TRA!$B$3:$AF$376, 31, FALSE)</f>
        <v>30.3</v>
      </c>
      <c r="AJ281" s="188">
        <f>VLOOKUP(A281,DEC2020_RESPONSERATE_COUNTY_TRA!$B$3:$AG$376, 32, FALSE)</f>
        <v>30.4</v>
      </c>
      <c r="AK281" s="188">
        <f>VLOOKUP(A281,DEC2020_RESPONSERATE_COUNTY_TRA!$B$3:$CP$376, 33, FALSE)</f>
        <v>30.7</v>
      </c>
      <c r="AL281" s="188">
        <f>VLOOKUP(A281,DEC2020_RESPONSERATE_COUNTY_TRA!$B$3:$AR$376,43, FALSE)</f>
        <v>32.1</v>
      </c>
      <c r="AM281" s="188">
        <f>VLOOKUP(A281,DEC2020_RESPONSERATE_COUNTY_TRA!$B$3:$AS$376,44, FALSE)</f>
        <v>32.1</v>
      </c>
      <c r="AN281" s="188">
        <f>VLOOKUP(A281,DEC2020_RESPONSERATE_COUNTY_TRA!$B$3:$AW$376,48, FALSE)</f>
        <v>32.1</v>
      </c>
      <c r="AO281" s="188">
        <f>VLOOKUP(A281,DEC2020_RESPONSERATE_COUNTY_TRA!$B$3:$AX$376,49, FALSE)</f>
        <v>32.1</v>
      </c>
      <c r="AP281" s="188">
        <f>VLOOKUP(A281,DEC2020_RESPONSERATE_COUNTY_TRA!$B$3:$AY$376,49, FALSE)</f>
        <v>32.1</v>
      </c>
      <c r="AQ281" s="188">
        <f>VLOOKUP(A281,DEC2020_RESPONSERATE_COUNTY_TRA!$B$3:$AZ$376,50, FALSE)</f>
        <v>32.200000000000003</v>
      </c>
      <c r="AR281" s="188">
        <f>VLOOKUP(A281,DEC2020_RESPONSERATE_COUNTY_TRA!$B$3:$BA$376,51, FALSE)</f>
        <v>32.200000000000003</v>
      </c>
      <c r="AS281" s="188">
        <f>VLOOKUP(A281,DEC2020_RESPONSERATE_COUNTY_TRA!$B$3:$BB$376,53, FALSE)</f>
        <v>32.200000000000003</v>
      </c>
      <c r="AT281" s="188">
        <f>VLOOKUP(A281,DEC2020_RESPONSERATE_COUNTY_TRA!$B$3:$BC$376,54, FALSE)</f>
        <v>32.200000000000003</v>
      </c>
      <c r="AU281" s="188">
        <f>VLOOKUP(A281,DEC2020_RESPONSERATE_COUNTY_TRA!$B$3:$BD$376,55, FALSE)</f>
        <v>32.200000000000003</v>
      </c>
      <c r="AV281" s="188">
        <f>VLOOKUP(A281,DEC2020_RESPONSERATE_COUNTY_TRA!$B$3:$BE$376,56, FALSE)</f>
        <v>32.5</v>
      </c>
      <c r="AW281" s="188">
        <f>VLOOKUP(A281,DEC2020_RESPONSERATE_COUNTY_TRA!$B$3:$BF$376,57, FALSE)</f>
        <v>32.5</v>
      </c>
      <c r="AX281" s="188">
        <f>VLOOKUP(A281,DEC2020_RESPONSERATE_COUNTY_TRA!$B$3:$BG$376,58, FALSE)</f>
        <v>46.4</v>
      </c>
      <c r="AY281" s="188">
        <f>VLOOKUP(A281,DEC2020_RESPONSERATE_COUNTY_TRA!$B$3:$BH$376,59, FALSE)</f>
        <v>46.6</v>
      </c>
      <c r="AZ281" s="188">
        <f>VLOOKUP(A281,DEC2020_RESPONSERATE_COUNTY_TRA!$B$3:$BI$376,60, FALSE)</f>
        <v>46.6</v>
      </c>
      <c r="BA281" s="188">
        <f>VLOOKUP(A281,DEC2020_RESPONSERATE_COUNTY_TRA!$B$3:$BJ$376,61, FALSE)</f>
        <v>46.6</v>
      </c>
      <c r="BB281" s="188">
        <f>VLOOKUP(A281,DEC2020_RESPONSERATE_COUNTY_TRA!$B$3:$BK$376,62, FALSE)</f>
        <v>46.6</v>
      </c>
      <c r="BC281" s="188">
        <f>VLOOKUP(A281,DEC2020_RESPONSERATE_COUNTY_TRA!$B$3:$BL$376,63, FALSE)</f>
        <v>46.6</v>
      </c>
      <c r="BD281" s="188">
        <f>VLOOKUP(A281,DEC2020_RESPONSERATE_COUNTY_TRA!$B$3:$BM$376,64, FALSE)</f>
        <v>46.6</v>
      </c>
      <c r="BE281" s="188">
        <f>VLOOKUP(A281,DEC2020_RESPONSERATE_COUNTY_TRA!$B$3:$BN$376,65, FALSE)</f>
        <v>46.6</v>
      </c>
      <c r="BF281" s="188">
        <f>VLOOKUP(A281,DEC2020_RESPONSERATE_COUNTY_TRA!$B$3:$BO$376,66, FALSE)</f>
        <v>46.9</v>
      </c>
      <c r="BG281" s="188">
        <f>VLOOKUP(A281,DEC2020_RESPONSERATE_COUNTY_TRA!$B$3:$BP$376,67, FALSE)</f>
        <v>46.9</v>
      </c>
      <c r="BH281" s="188">
        <f>VLOOKUP(A281,DEC2020_RESPONSERATE_COUNTY_TRA!$B$3:$BQ$376,68, FALSE)</f>
        <v>46.9</v>
      </c>
      <c r="BI281" s="188">
        <f>VLOOKUP(A281,DEC2020_RESPONSERATE_COUNTY_TRA!$B$3:$BR$376,69, FALSE)</f>
        <v>46.9</v>
      </c>
      <c r="BJ281" s="188">
        <f>VLOOKUP(A281,DEC2020_RESPONSERATE_COUNTY_TRA!$B$3:$BS$376,70, FALSE)</f>
        <v>47.1</v>
      </c>
      <c r="BK281" s="188">
        <f>VLOOKUP(A281,DEC2020_RESPONSERATE_COUNTY_TRA!$B$3:$BT$376,71, FALSE)</f>
        <v>47.1</v>
      </c>
      <c r="BL281" s="188">
        <f>VLOOKUP(A281,DEC2020_RESPONSERATE_COUNTY_TRA!$B$3:$BU$377,72, FALSE)</f>
        <v>47.1</v>
      </c>
      <c r="BM281" s="188">
        <f>VLOOKUP(A281,DEC2020_RESPONSERATE_COUNTY_TRA!$B$3:$BV$377,73, FALSE)</f>
        <v>47.2</v>
      </c>
      <c r="BN281" s="188">
        <f>VLOOKUP(A281,DEC2020_RESPONSERATE_COUNTY_TRA!$B$3:$BW$377,74, FALSE)</f>
        <v>47.2</v>
      </c>
      <c r="BO281" s="188">
        <f>VLOOKUP(A281,DEC2020_RESPONSERATE_COUNTY_TRA!$B$3:$BX$377,75, FALSE)</f>
        <v>47.3</v>
      </c>
      <c r="BP281" s="188">
        <f>VLOOKUP(A281,DEC2020_RESPONSERATE_COUNTY_TRA!$B$3:$BY$377,76, FALSE)</f>
        <v>47.3</v>
      </c>
      <c r="BQ281" s="188">
        <f>VLOOKUP(A281,DEC2020_RESPONSERATE_COUNTY_TRA!$B$3:$BZ$377,77, FALSE)</f>
        <v>47.3</v>
      </c>
      <c r="BR281" s="188">
        <f>VLOOKUP(A281,DEC2020_RESPONSERATE_COUNTY_TRA!$B$3:$CA$377,78, FALSE)</f>
        <v>47.3</v>
      </c>
      <c r="BS281" s="188">
        <f>VLOOKUP(A281,DEC2020_RESPONSERATE_COUNTY_TRA!$B$3:$CB$377,79, FALSE)</f>
        <v>47.4</v>
      </c>
      <c r="BT281" s="188">
        <f>VLOOKUP(A281,DEC2020_RESPONSERATE_COUNTY_TRA!$B$3:$CC$377,80, FALSE)</f>
        <v>47.4</v>
      </c>
      <c r="BU281" s="188">
        <f>VLOOKUP(A281,DEC2020_RESPONSERATE_COUNTY_TRA!$B$3:$CD$377,81, FALSE)</f>
        <v>47.5</v>
      </c>
      <c r="BV281" s="188">
        <f>VLOOKUP(A281,DEC2020_RESPONSERATE_COUNTY_TRA!$B$3:$CE$377,82, FALSE)</f>
        <v>47.5</v>
      </c>
      <c r="BW281" s="188">
        <f>VLOOKUP(A281,DEC2020_RESPONSERATE_COUNTY_TRA!$B$3:$CF$377,83, FALSE)</f>
        <v>47.6</v>
      </c>
      <c r="BX281" s="188">
        <f>VLOOKUP(A281,DEC2020_RESPONSERATE_COUNTY_TRA!$B$3:$CG$377,84, FALSE)</f>
        <v>47.6</v>
      </c>
      <c r="BY281" s="188">
        <f>VLOOKUP(A281,DEC2020_RESPONSERATE_COUNTY_TRA!$B$3:$CH$377,85, FALSE)</f>
        <v>47.6</v>
      </c>
      <c r="BZ281" s="188">
        <f>VLOOKUP(A281,DEC2020_RESPONSERATE_COUNTY_TRA!$B$3:$CI$377,85, FALSE)</f>
        <v>47.6</v>
      </c>
      <c r="CA281" s="188">
        <f>VLOOKUP(A281,DEC2020_RESPONSERATE_COUNTY_TRA!$B$3:$CJ$377,86, FALSE)</f>
        <v>47.7</v>
      </c>
      <c r="CB281" s="188">
        <f>VLOOKUP(A281,DEC2020_RESPONSERATE_COUNTY_TRA!$B$3:$CK$377,87, FALSE)</f>
        <v>47.8</v>
      </c>
      <c r="CC281" s="188">
        <f t="shared" si="12"/>
        <v>0</v>
      </c>
      <c r="CD281" s="41">
        <f t="shared" si="13"/>
        <v>3</v>
      </c>
    </row>
    <row r="282" spans="1:84" ht="29.4" thickBot="1" x14ac:dyDescent="0.35">
      <c r="A282" s="21" t="s">
        <v>139</v>
      </c>
      <c r="B282" s="21">
        <v>30081000800</v>
      </c>
      <c r="C282" s="22" t="s">
        <v>1596</v>
      </c>
      <c r="D282" s="22" t="s">
        <v>1375</v>
      </c>
      <c r="E282" s="22"/>
      <c r="F282" s="96">
        <v>1012</v>
      </c>
      <c r="G282" s="104">
        <v>0.46844444444444444</v>
      </c>
      <c r="H282" s="206">
        <v>2.6615969581749048E-2</v>
      </c>
      <c r="I282" s="194">
        <v>58.2</v>
      </c>
      <c r="J282" s="23">
        <v>43.4</v>
      </c>
      <c r="K282" s="23">
        <f t="shared" si="14"/>
        <v>56.6</v>
      </c>
      <c r="L282" s="24">
        <f>VLOOKUP(A282,DEC2020_RESPONSERATE_COUNTY_TRA!$B$3:$I$376, 8, FALSE)</f>
        <v>12.7</v>
      </c>
      <c r="M282" s="24">
        <f>VLOOKUP(A282,DEC2020_RESPONSERATE_COUNTY_TRA!$B$3:$J$376, 9, FALSE)</f>
        <v>13.2</v>
      </c>
      <c r="N282" s="24">
        <f>VLOOKUP(A282,DEC2020_RESPONSERATE_COUNTY_TRA!$B$3:$K$376, 10, FALSE)</f>
        <v>14.3</v>
      </c>
      <c r="O282" s="24">
        <f>VLOOKUP(A282,DEC2020_RESPONSERATE_COUNTY_TRA!$B$3:$L$376, 11, FALSE)</f>
        <v>14.9</v>
      </c>
      <c r="P282" s="24">
        <f>VLOOKUP(A282,DEC2020_RESPONSERATE_COUNTY_TRA!$B$3:$M$376, 12, FALSE)</f>
        <v>16</v>
      </c>
      <c r="Q282" s="24">
        <f>VLOOKUP(A282,DEC2020_RESPONSERATE_COUNTY_TRA!$B$3:$N$376, 13, FALSE)</f>
        <v>16.399999999999999</v>
      </c>
      <c r="R282" s="24">
        <f>VLOOKUP(A282,DEC2020_RESPONSERATE_COUNTY_TRA!$B$3:$O$376, 14, FALSE)</f>
        <v>16.5</v>
      </c>
      <c r="S282" s="24">
        <f>VLOOKUP(A282,DEC2020_RESPONSERATE_COUNTY_TRA!$B$3:$P$376, 15, FALSE)</f>
        <v>16.600000000000001</v>
      </c>
      <c r="T282" s="24">
        <f>VLOOKUP(A282,DEC2020_RESPONSERATE_COUNTY_TRA!$B$3:$Q$376, 16, FALSE)</f>
        <v>17</v>
      </c>
      <c r="U282" s="24">
        <f>VLOOKUP(A282,DEC2020_RESPONSERATE_COUNTY_TRA!$B$3:$R$376, 17, FALSE)</f>
        <v>17.399999999999999</v>
      </c>
      <c r="V282" s="24">
        <f>VLOOKUP(A282,DEC2020_RESPONSERATE_COUNTY_TRA!$B$3:$S$376, 18, FALSE)</f>
        <v>17.5</v>
      </c>
      <c r="W282" s="24">
        <f>VLOOKUP(A282,DEC2020_RESPONSERATE_COUNTY_TRA!$B$3:$T$376, 19, FALSE)</f>
        <v>17.600000000000001</v>
      </c>
      <c r="X282" s="24">
        <f>VLOOKUP(A282,DEC2020_RESPONSERATE_COUNTY_TRA!$B$3:$U$376, 20, FALSE)</f>
        <v>17.7</v>
      </c>
      <c r="Y282" s="24">
        <f>VLOOKUP(A282,DEC2020_RESPONSERATE_COUNTY_TRA!$B$3:$V$376, 21, FALSE)</f>
        <v>17.8</v>
      </c>
      <c r="Z282" s="24">
        <f>VLOOKUP(A282,DEC2020_RESPONSERATE_COUNTY_TRA!$B$3:$W$376, 22, FALSE)</f>
        <v>17.899999999999999</v>
      </c>
      <c r="AA282" s="24">
        <f>VLOOKUP(A282,DEC2020_RESPONSERATE_COUNTY_TRA!$B$3:$X$376, 23, FALSE)</f>
        <v>17.899999999999999</v>
      </c>
      <c r="AB282" s="24">
        <f>VLOOKUP(A282,DEC2020_RESPONSERATE_COUNTY_TRA!$B$3:$Y$376, 24, FALSE)</f>
        <v>18</v>
      </c>
      <c r="AC282" s="24">
        <f>VLOOKUP(A282,DEC2020_RESPONSERATE_COUNTY_TRA!$B$3:$Z$376, 25, FALSE)</f>
        <v>18.100000000000001</v>
      </c>
      <c r="AD282" s="24">
        <f>VLOOKUP(A282,DEC2020_RESPONSERATE_COUNTY_TRA!$B$3:$AC$376, 26, FALSE)</f>
        <v>18.100000000000001</v>
      </c>
      <c r="AE282" s="24">
        <f>VLOOKUP(A282,DEC2020_RESPONSERATE_COUNTY_TRA!$B$3:$AD$376, 27, FALSE)</f>
        <v>18.100000000000001</v>
      </c>
      <c r="AF282" s="24">
        <f>VLOOKUP(A282,DEC2020_RESPONSERATE_COUNTY_TRA!$B$3:$AE$376, 28, FALSE)</f>
        <v>18.2</v>
      </c>
      <c r="AG282" s="24">
        <f>VLOOKUP(A282,DEC2020_RESPONSERATE_COUNTY_TRA!$B$3:$AF$376, 29, FALSE)</f>
        <v>18.5</v>
      </c>
      <c r="AH282" s="24">
        <f>VLOOKUP(A282,DEC2020_RESPONSERATE_COUNTY_TRA!$B$3:$AG$376, 30, FALSE)</f>
        <v>18.7</v>
      </c>
      <c r="AI282" s="24">
        <f>VLOOKUP(A282,DEC2020_RESPONSERATE_COUNTY_TRA!$B$3:$AF$376, 31, FALSE)</f>
        <v>18.7</v>
      </c>
      <c r="AJ282" s="24">
        <f>VLOOKUP(A282,DEC2020_RESPONSERATE_COUNTY_TRA!$B$3:$AG$376, 32, FALSE)</f>
        <v>18.8</v>
      </c>
      <c r="AK282" s="24">
        <f>VLOOKUP(A282,DEC2020_RESPONSERATE_COUNTY_TRA!$B$3:$CP$376, 33, FALSE)</f>
        <v>18.899999999999999</v>
      </c>
      <c r="AL282" s="24">
        <f>VLOOKUP(A282,DEC2020_RESPONSERATE_COUNTY_TRA!$B$3:$AR$376,43, FALSE)</f>
        <v>19.8</v>
      </c>
      <c r="AM282" s="24">
        <f>VLOOKUP(A282,DEC2020_RESPONSERATE_COUNTY_TRA!$B$3:$AS$376,44, FALSE)</f>
        <v>19.899999999999999</v>
      </c>
      <c r="AN282" s="24">
        <f>VLOOKUP(A282,DEC2020_RESPONSERATE_COUNTY_TRA!$B$3:$AW$376,48, FALSE)</f>
        <v>20.100000000000001</v>
      </c>
      <c r="AO282" s="24">
        <f>VLOOKUP(A282,DEC2020_RESPONSERATE_COUNTY_TRA!$B$3:$AX$376,49, FALSE)</f>
        <v>20.100000000000001</v>
      </c>
      <c r="AP282" s="24">
        <f>VLOOKUP(A282,DEC2020_RESPONSERATE_COUNTY_TRA!$B$3:$AY$376,49, FALSE)</f>
        <v>20.100000000000001</v>
      </c>
      <c r="AQ282" s="24">
        <f>VLOOKUP(A282,DEC2020_RESPONSERATE_COUNTY_TRA!$B$3:$AZ$376,50, FALSE)</f>
        <v>20.100000000000001</v>
      </c>
      <c r="AR282" s="24">
        <f>VLOOKUP(A282,DEC2020_RESPONSERATE_COUNTY_TRA!$B$3:$BA$376,51, FALSE)</f>
        <v>20.100000000000001</v>
      </c>
      <c r="AS282" s="24">
        <f>VLOOKUP(A282,DEC2020_RESPONSERATE_COUNTY_TRA!$B$3:$BB$376,53, FALSE)</f>
        <v>20.100000000000001</v>
      </c>
      <c r="AT282" s="24">
        <f>VLOOKUP(A282,DEC2020_RESPONSERATE_COUNTY_TRA!$B$3:$BC$376,54, FALSE)</f>
        <v>20.100000000000001</v>
      </c>
      <c r="AU282" s="24">
        <f>VLOOKUP(A282,DEC2020_RESPONSERATE_COUNTY_TRA!$B$3:$BD$376,55, FALSE)</f>
        <v>20.100000000000001</v>
      </c>
      <c r="AV282" s="24">
        <f>VLOOKUP(A282,DEC2020_RESPONSERATE_COUNTY_TRA!$B$3:$BE$376,56, FALSE)</f>
        <v>20.100000000000001</v>
      </c>
      <c r="AW282" s="24">
        <f>VLOOKUP(A282,DEC2020_RESPONSERATE_COUNTY_TRA!$B$3:$BF$376,57, FALSE)</f>
        <v>20.100000000000001</v>
      </c>
      <c r="AX282" s="24">
        <f>VLOOKUP(A282,DEC2020_RESPONSERATE_COUNTY_TRA!$B$3:$BG$376,58, FALSE)</f>
        <v>26.3</v>
      </c>
      <c r="AY282" s="24">
        <f>VLOOKUP(A282,DEC2020_RESPONSERATE_COUNTY_TRA!$B$3:$BH$376,59, FALSE)</f>
        <v>26.3</v>
      </c>
      <c r="AZ282" s="24">
        <f>VLOOKUP(A282,DEC2020_RESPONSERATE_COUNTY_TRA!$B$3:$BI$376,60, FALSE)</f>
        <v>26.4</v>
      </c>
      <c r="BA282" s="24">
        <f>VLOOKUP(A282,DEC2020_RESPONSERATE_COUNTY_TRA!$B$3:$BJ$376,61, FALSE)</f>
        <v>26.4</v>
      </c>
      <c r="BB282" s="24">
        <f>VLOOKUP(A282,DEC2020_RESPONSERATE_COUNTY_TRA!$B$3:$BK$376,62, FALSE)</f>
        <v>26.5</v>
      </c>
      <c r="BC282" s="24">
        <f>VLOOKUP(A282,DEC2020_RESPONSERATE_COUNTY_TRA!$B$3:$BL$376,63, FALSE)</f>
        <v>26.7</v>
      </c>
      <c r="BD282" s="24">
        <f>VLOOKUP(A282,DEC2020_RESPONSERATE_COUNTY_TRA!$B$3:$BM$376,64, FALSE)</f>
        <v>26.9</v>
      </c>
      <c r="BE282" s="24">
        <f>VLOOKUP(A282,DEC2020_RESPONSERATE_COUNTY_TRA!$B$3:$BN$376,65, FALSE)</f>
        <v>26.9</v>
      </c>
      <c r="BF282" s="24">
        <f>VLOOKUP(A282,DEC2020_RESPONSERATE_COUNTY_TRA!$B$3:$BO$376,66, FALSE)</f>
        <v>26.9</v>
      </c>
      <c r="BG282" s="24">
        <f>VLOOKUP(A282,DEC2020_RESPONSERATE_COUNTY_TRA!$B$3:$BP$376,67, FALSE)</f>
        <v>26.9</v>
      </c>
      <c r="BH282" s="24">
        <f>VLOOKUP(A282,DEC2020_RESPONSERATE_COUNTY_TRA!$B$3:$BQ$376,68, FALSE)</f>
        <v>26.9</v>
      </c>
      <c r="BI282" s="24">
        <f>VLOOKUP(A282,DEC2020_RESPONSERATE_COUNTY_TRA!$B$3:$BR$376,69, FALSE)</f>
        <v>26.9</v>
      </c>
      <c r="BJ282" s="24">
        <f>VLOOKUP(A282,DEC2020_RESPONSERATE_COUNTY_TRA!$B$3:$BS$376,70, FALSE)</f>
        <v>26.9</v>
      </c>
      <c r="BK282" s="24">
        <f>VLOOKUP(A282,DEC2020_RESPONSERATE_COUNTY_TRA!$B$3:$BT$376,71, FALSE)</f>
        <v>26.9</v>
      </c>
      <c r="BL282" s="24">
        <f>VLOOKUP(A282,DEC2020_RESPONSERATE_COUNTY_TRA!$B$3:$BU$377,72, FALSE)</f>
        <v>27.1</v>
      </c>
      <c r="BM282" s="24">
        <f>VLOOKUP(A282,DEC2020_RESPONSERATE_COUNTY_TRA!$B$3:$BV$377,73, FALSE)</f>
        <v>27.1</v>
      </c>
      <c r="BN282" s="24">
        <f>VLOOKUP(A282,DEC2020_RESPONSERATE_COUNTY_TRA!$B$3:$BW$377,74, FALSE)</f>
        <v>27.3</v>
      </c>
      <c r="BO282" s="24">
        <f>VLOOKUP(A282,DEC2020_RESPONSERATE_COUNTY_TRA!$B$3:$BX$377,75, FALSE)</f>
        <v>27.3</v>
      </c>
      <c r="BP282" s="24">
        <f>VLOOKUP(A282,DEC2020_RESPONSERATE_COUNTY_TRA!$B$3:$BY$377,76, FALSE)</f>
        <v>27.4</v>
      </c>
      <c r="BQ282" s="24">
        <f>VLOOKUP(A282,DEC2020_RESPONSERATE_COUNTY_TRA!$B$3:$BZ$377,77, FALSE)</f>
        <v>27.4</v>
      </c>
      <c r="BR282" s="24">
        <f>VLOOKUP(A282,DEC2020_RESPONSERATE_COUNTY_TRA!$B$3:$CA$377,78, FALSE)</f>
        <v>27.4</v>
      </c>
      <c r="BS282" s="24">
        <f>VLOOKUP(A282,DEC2020_RESPONSERATE_COUNTY_TRA!$B$3:$CB$377,79, FALSE)</f>
        <v>27.4</v>
      </c>
      <c r="BT282" s="24">
        <f>VLOOKUP(A282,DEC2020_RESPONSERATE_COUNTY_TRA!$B$3:$CC$377,80, FALSE)</f>
        <v>27.4</v>
      </c>
      <c r="BU282" s="24">
        <f>VLOOKUP(A282,DEC2020_RESPONSERATE_COUNTY_TRA!$B$3:$CD$377,81, FALSE)</f>
        <v>27.5</v>
      </c>
      <c r="BV282" s="24">
        <f>VLOOKUP(A282,DEC2020_RESPONSERATE_COUNTY_TRA!$B$3:$CE$377,82, FALSE)</f>
        <v>27.6</v>
      </c>
      <c r="BW282" s="24">
        <f>VLOOKUP(A282,DEC2020_RESPONSERATE_COUNTY_TRA!$B$3:$CF$377,83, FALSE)</f>
        <v>27.6</v>
      </c>
      <c r="BX282" s="24">
        <f>VLOOKUP(A282,DEC2020_RESPONSERATE_COUNTY_TRA!$B$3:$CG$377,84, FALSE)</f>
        <v>27.7</v>
      </c>
      <c r="BY282" s="24">
        <f>VLOOKUP(A282,DEC2020_RESPONSERATE_COUNTY_TRA!$B$3:$CH$377,85, FALSE)</f>
        <v>27.7</v>
      </c>
      <c r="BZ282" s="24">
        <f>VLOOKUP(A282,DEC2020_RESPONSERATE_COUNTY_TRA!$B$3:$CI$377,85, FALSE)</f>
        <v>27.7</v>
      </c>
      <c r="CA282" s="24">
        <f>VLOOKUP(A282,DEC2020_RESPONSERATE_COUNTY_TRA!$B$3:$CJ$377,86, FALSE)</f>
        <v>27.7</v>
      </c>
      <c r="CB282" s="24">
        <f>VLOOKUP(A282,DEC2020_RESPONSERATE_COUNTY_TRA!$B$3:$CK$377,87, FALSE)</f>
        <v>27.7</v>
      </c>
      <c r="CC282" s="24">
        <f t="shared" si="12"/>
        <v>0</v>
      </c>
      <c r="CD282" s="42">
        <f t="shared" si="13"/>
        <v>2</v>
      </c>
    </row>
    <row r="283" spans="1:84" ht="18" x14ac:dyDescent="0.35">
      <c r="A283" s="20" t="s">
        <v>85</v>
      </c>
      <c r="B283" s="5"/>
      <c r="C283" s="181" t="s">
        <v>85</v>
      </c>
      <c r="F283" s="180">
        <v>5203</v>
      </c>
      <c r="G283" s="199">
        <v>1.8241758241758242E-2</v>
      </c>
      <c r="I283" s="192">
        <v>38.9</v>
      </c>
      <c r="J283" s="91" t="s">
        <v>835</v>
      </c>
      <c r="K283" s="91" t="s">
        <v>835</v>
      </c>
      <c r="L283">
        <f>VLOOKUP(A283,DEC2020_RESPONSERATE_COUNTY_TRA!$B$3:$I$376, 8, FALSE)</f>
        <v>23.8</v>
      </c>
      <c r="M283">
        <f>VLOOKUP(A283,DEC2020_RESPONSERATE_COUNTY_TRA!$B$3:$J$376, 9, FALSE)</f>
        <v>25.2</v>
      </c>
      <c r="N283">
        <f>VLOOKUP(A283,DEC2020_RESPONSERATE_COUNTY_TRA!$B$3:$K$376, 10, FALSE)</f>
        <v>26.9</v>
      </c>
      <c r="O283">
        <f>VLOOKUP(A283,DEC2020_RESPONSERATE_COUNTY_TRA!$B$3:$L$376, 11, FALSE)</f>
        <v>28.7</v>
      </c>
      <c r="P283">
        <f>VLOOKUP(A283,DEC2020_RESPONSERATE_COUNTY_TRA!$B$3:$M$376, 12, FALSE)</f>
        <v>31.4</v>
      </c>
      <c r="Q283" s="61">
        <f>VLOOKUP(A283,DEC2020_RESPONSERATE_COUNTY_TRA!$B$3:$N$376, 13, FALSE)</f>
        <v>32</v>
      </c>
      <c r="R283">
        <f>VLOOKUP(A283,DEC2020_RESPONSERATE_COUNTY_TRA!$B$3:$O$376, 14, FALSE)</f>
        <v>32.6</v>
      </c>
      <c r="S283">
        <f>VLOOKUP(A283,DEC2020_RESPONSERATE_COUNTY_TRA!$B$3:$P$376, 15, FALSE)</f>
        <v>33.1</v>
      </c>
      <c r="T283">
        <f>VLOOKUP(A283,DEC2020_RESPONSERATE_COUNTY_TRA!$B$3:$Q$376, 16, FALSE)</f>
        <v>33.5</v>
      </c>
      <c r="U283" s="61">
        <f>VLOOKUP(A283,DEC2020_RESPONSERATE_COUNTY_TRA!$B$3:$R$376, 17, FALSE)</f>
        <v>34.5</v>
      </c>
      <c r="V283" s="61">
        <f>VLOOKUP(A283,DEC2020_RESPONSERATE_COUNTY_TRA!$B$3:$S$376, 18, FALSE)</f>
        <v>35.200000000000003</v>
      </c>
      <c r="W283" s="61">
        <f>VLOOKUP(A283,DEC2020_RESPONSERATE_COUNTY_TRA!$B$3:$T$376, 19, FALSE)</f>
        <v>35.6</v>
      </c>
      <c r="X283" s="61">
        <f>VLOOKUP(A283,DEC2020_RESPONSERATE_COUNTY_TRA!$B$3:$U$376, 20, FALSE)</f>
        <v>36.200000000000003</v>
      </c>
      <c r="Y283" s="61">
        <f>VLOOKUP(A283,DEC2020_RESPONSERATE_COUNTY_TRA!$B$3:$V$376, 21, FALSE)</f>
        <v>36.799999999999997</v>
      </c>
      <c r="Z283" s="61">
        <f>VLOOKUP(A283,DEC2020_RESPONSERATE_COUNTY_TRA!$B$3:$W$376, 22, FALSE)</f>
        <v>37.9</v>
      </c>
      <c r="AA283" s="61">
        <f>VLOOKUP(A283,DEC2020_RESPONSERATE_COUNTY_TRA!$B$3:$X$376, 23, FALSE)</f>
        <v>38</v>
      </c>
      <c r="AB283" s="61">
        <f>VLOOKUP(A283,DEC2020_RESPONSERATE_COUNTY_TRA!$B$3:$Y$376, 24, FALSE)</f>
        <v>38.200000000000003</v>
      </c>
      <c r="AC283" s="61">
        <f>VLOOKUP(A283,DEC2020_RESPONSERATE_COUNTY_TRA!$B$3:$Z$376, 25, FALSE)</f>
        <v>40.299999999999997</v>
      </c>
      <c r="AD283" s="61">
        <f>VLOOKUP(A283,DEC2020_RESPONSERATE_COUNTY_TRA!$B$3:$AC$376, 26, FALSE)</f>
        <v>40.700000000000003</v>
      </c>
      <c r="AE283" s="188">
        <f>VLOOKUP(A283,DEC2020_RESPONSERATE_COUNTY_TRA!$B$3:$AD$376, 27, FALSE)</f>
        <v>40.9</v>
      </c>
      <c r="AF283" s="188">
        <f>VLOOKUP(A283,DEC2020_RESPONSERATE_COUNTY_TRA!$B$3:$AE$376, 28, FALSE)</f>
        <v>41.9</v>
      </c>
      <c r="AG283" s="188">
        <f>VLOOKUP(A283,DEC2020_RESPONSERATE_COUNTY_TRA!$B$3:$AF$376, 29, FALSE)</f>
        <v>43.3</v>
      </c>
      <c r="AH283" s="188">
        <f>VLOOKUP(A283,DEC2020_RESPONSERATE_COUNTY_TRA!$B$3:$AG$376, 30, FALSE)</f>
        <v>43.5</v>
      </c>
      <c r="AI283" s="188">
        <f>VLOOKUP(A283,DEC2020_RESPONSERATE_COUNTY_TRA!$B$3:$AF$376, 31, FALSE)</f>
        <v>43.6</v>
      </c>
      <c r="AJ283" s="188">
        <f>VLOOKUP(A283,DEC2020_RESPONSERATE_COUNTY_TRA!$B$3:$AG$376, 32, FALSE)</f>
        <v>44</v>
      </c>
      <c r="AK283" s="188">
        <f>VLOOKUP(A283,DEC2020_RESPONSERATE_COUNTY_TRA!$B$3:$CP$376, 33, FALSE)</f>
        <v>44.3</v>
      </c>
      <c r="AL283" s="188">
        <f>VLOOKUP(A283,DEC2020_RESPONSERATE_COUNTY_TRA!$B$3:$AR$376,43, FALSE)</f>
        <v>45.9</v>
      </c>
      <c r="AM283" s="188">
        <f>VLOOKUP(A283,DEC2020_RESPONSERATE_COUNTY_TRA!$B$3:$AS$376,44, FALSE)</f>
        <v>45.9</v>
      </c>
      <c r="AN283" s="188">
        <f>VLOOKUP(A283,DEC2020_RESPONSERATE_COUNTY_TRA!$B$3:$AW$376,48, FALSE)</f>
        <v>46.2</v>
      </c>
      <c r="AO283" s="188">
        <f>VLOOKUP(A283,DEC2020_RESPONSERATE_COUNTY_TRA!$B$3:$AX$376,49, FALSE)</f>
        <v>46.3</v>
      </c>
      <c r="AP283" s="188">
        <f>VLOOKUP(A283,DEC2020_RESPONSERATE_COUNTY_TRA!$B$3:$AY$376,49, FALSE)</f>
        <v>46.3</v>
      </c>
      <c r="AQ283" s="188">
        <f>VLOOKUP(A283,DEC2020_RESPONSERATE_COUNTY_TRA!$B$3:$AZ$376,50, FALSE)</f>
        <v>46.4</v>
      </c>
      <c r="AR283" s="188">
        <f>VLOOKUP(A283,DEC2020_RESPONSERATE_COUNTY_TRA!$B$3:$BA$376,51, FALSE)</f>
        <v>46.4</v>
      </c>
      <c r="AS283" s="188">
        <f>VLOOKUP(A283,DEC2020_RESPONSERATE_COUNTY_TRA!$B$3:$BB$376,53, FALSE)</f>
        <v>46.5</v>
      </c>
      <c r="AT283" s="188">
        <f>VLOOKUP(A283,DEC2020_RESPONSERATE_COUNTY_TRA!$B$3:$BC$376,54, FALSE)</f>
        <v>46.6</v>
      </c>
      <c r="AU283" s="188">
        <f>VLOOKUP(A283,DEC2020_RESPONSERATE_COUNTY_TRA!$B$3:$BD$376,55, FALSE)</f>
        <v>46.6</v>
      </c>
      <c r="AV283" s="188">
        <f>VLOOKUP(A283,DEC2020_RESPONSERATE_COUNTY_TRA!$B$3:$BE$376,56, FALSE)</f>
        <v>46.6</v>
      </c>
      <c r="AW283" s="188">
        <f>VLOOKUP(A283,DEC2020_RESPONSERATE_COUNTY_TRA!$B$3:$BF$376,57, FALSE)</f>
        <v>46.7</v>
      </c>
      <c r="AX283" s="188">
        <f>VLOOKUP(A283,DEC2020_RESPONSERATE_COUNTY_TRA!$B$3:$BG$376,58, FALSE)</f>
        <v>50.3</v>
      </c>
      <c r="AY283" s="188">
        <f>VLOOKUP(A283,DEC2020_RESPONSERATE_COUNTY_TRA!$B$3:$BH$376,59, FALSE)</f>
        <v>50.3</v>
      </c>
      <c r="AZ283" s="188">
        <f>VLOOKUP(A283,DEC2020_RESPONSERATE_COUNTY_TRA!$B$3:$BI$376,60, FALSE)</f>
        <v>50.4</v>
      </c>
      <c r="BA283" s="188">
        <f>VLOOKUP(A283,DEC2020_RESPONSERATE_COUNTY_TRA!$B$3:$BJ$376,61, FALSE)</f>
        <v>50.4</v>
      </c>
      <c r="BB283" s="188">
        <f>VLOOKUP(A283,DEC2020_RESPONSERATE_COUNTY_TRA!$B$3:$BK$376,62, FALSE)</f>
        <v>50.4</v>
      </c>
      <c r="BC283" s="188">
        <f>VLOOKUP(A283,DEC2020_RESPONSERATE_COUNTY_TRA!$B$3:$BL$376,63, FALSE)</f>
        <v>50.4</v>
      </c>
      <c r="BD283" s="188">
        <f>VLOOKUP(A283,DEC2020_RESPONSERATE_COUNTY_TRA!$B$3:$BM$376,64, FALSE)</f>
        <v>50.5</v>
      </c>
      <c r="BE283" s="188">
        <f>VLOOKUP(A283,DEC2020_RESPONSERATE_COUNTY_TRA!$B$3:$BN$376,65, FALSE)</f>
        <v>50.5</v>
      </c>
      <c r="BF283" s="188">
        <f>VLOOKUP(A283,DEC2020_RESPONSERATE_COUNTY_TRA!$B$3:$BO$376,66, FALSE)</f>
        <v>50.5</v>
      </c>
      <c r="BG283" s="188">
        <f>VLOOKUP(A283,DEC2020_RESPONSERATE_COUNTY_TRA!$B$3:$BP$376,67, FALSE)</f>
        <v>50.5</v>
      </c>
      <c r="BH283" s="188">
        <f>VLOOKUP(A283,DEC2020_RESPONSERATE_COUNTY_TRA!$B$3:$BQ$376,68, FALSE)</f>
        <v>50.6</v>
      </c>
      <c r="BI283" s="188">
        <f>VLOOKUP(A283,DEC2020_RESPONSERATE_COUNTY_TRA!$B$3:$BR$376,69, FALSE)</f>
        <v>50.6</v>
      </c>
      <c r="BJ283" s="188">
        <f>VLOOKUP(A283,DEC2020_RESPONSERATE_COUNTY_TRA!$B$3:$BS$376,70, FALSE)</f>
        <v>50.6</v>
      </c>
      <c r="BK283" s="188">
        <f>VLOOKUP(A283,DEC2020_RESPONSERATE_COUNTY_TRA!$B$3:$BT$376,71, FALSE)</f>
        <v>50.6</v>
      </c>
      <c r="BL283" s="188">
        <f>VLOOKUP(A283,DEC2020_RESPONSERATE_COUNTY_TRA!$B$3:$BU$377,72, FALSE)</f>
        <v>50.6</v>
      </c>
      <c r="BM283" s="188">
        <f>VLOOKUP(A283,DEC2020_RESPONSERATE_COUNTY_TRA!$B$3:$BV$377,73, FALSE)</f>
        <v>50.7</v>
      </c>
      <c r="BN283" s="188">
        <f>VLOOKUP(A283,DEC2020_RESPONSERATE_COUNTY_TRA!$B$3:$BW$377,74, FALSE)</f>
        <v>50.7</v>
      </c>
      <c r="BO283" s="188">
        <f>VLOOKUP(A283,DEC2020_RESPONSERATE_COUNTY_TRA!$B$3:$BX$377,75, FALSE)</f>
        <v>50.7</v>
      </c>
      <c r="BP283" s="188">
        <f>VLOOKUP(A283,DEC2020_RESPONSERATE_COUNTY_TRA!$B$3:$BY$377,76, FALSE)</f>
        <v>50.7</v>
      </c>
      <c r="BQ283" s="188">
        <f>VLOOKUP(A283,DEC2020_RESPONSERATE_COUNTY_TRA!$B$3:$BZ$377,77, FALSE)</f>
        <v>50.8</v>
      </c>
      <c r="BR283" s="188">
        <f>VLOOKUP(A283,DEC2020_RESPONSERATE_COUNTY_TRA!$B$3:$CA$377,78, FALSE)</f>
        <v>50.8</v>
      </c>
      <c r="BS283" s="188">
        <f>VLOOKUP(A283,DEC2020_RESPONSERATE_COUNTY_TRA!$B$3:$CB$377,79, FALSE)</f>
        <v>50.8</v>
      </c>
      <c r="BT283" s="188">
        <f>VLOOKUP(A283,DEC2020_RESPONSERATE_COUNTY_TRA!$B$3:$CC$377,80, FALSE)</f>
        <v>50.8</v>
      </c>
      <c r="BU283" s="188">
        <f>VLOOKUP(A283,DEC2020_RESPONSERATE_COUNTY_TRA!$B$3:$CD$377,81, FALSE)</f>
        <v>50.8</v>
      </c>
      <c r="BV283" s="188">
        <f>VLOOKUP(A283,DEC2020_RESPONSERATE_COUNTY_TRA!$B$3:$CE$377,82, FALSE)</f>
        <v>50.9</v>
      </c>
      <c r="BW283" s="188">
        <f>VLOOKUP(A283,DEC2020_RESPONSERATE_COUNTY_TRA!$B$3:$CF$377,83, FALSE)</f>
        <v>50.9</v>
      </c>
      <c r="BX283" s="188">
        <f>VLOOKUP(A283,DEC2020_RESPONSERATE_COUNTY_TRA!$B$3:$CG$377,84, FALSE)</f>
        <v>50.9</v>
      </c>
      <c r="BY283" s="188">
        <f>VLOOKUP(A283,DEC2020_RESPONSERATE_COUNTY_TRA!$B$3:$CH$377,85, FALSE)</f>
        <v>51</v>
      </c>
      <c r="BZ283" s="188">
        <f>VLOOKUP(A283,DEC2020_RESPONSERATE_COUNTY_TRA!$B$3:$CI$377,85, FALSE)</f>
        <v>51</v>
      </c>
      <c r="CA283" s="188">
        <f>VLOOKUP(A283,DEC2020_RESPONSERATE_COUNTY_TRA!$B$3:$CJ$377,86, FALSE)</f>
        <v>51</v>
      </c>
      <c r="CB283" s="188">
        <f>VLOOKUP(A283,DEC2020_RESPONSERATE_COUNTY_TRA!$B$3:$CK$377,87, FALSE)</f>
        <v>51.1</v>
      </c>
      <c r="CC283" s="188">
        <f t="shared" si="12"/>
        <v>9.9999999999994316E-2</v>
      </c>
      <c r="CD283" s="41">
        <f t="shared" si="13"/>
        <v>4</v>
      </c>
    </row>
    <row r="284" spans="1:84" ht="28.8" x14ac:dyDescent="0.3">
      <c r="A284" s="16" t="s">
        <v>141</v>
      </c>
      <c r="B284" s="16">
        <v>30083070100</v>
      </c>
      <c r="C284" s="17" t="s">
        <v>1589</v>
      </c>
      <c r="D284" s="17" t="s">
        <v>1376</v>
      </c>
      <c r="E284" s="17"/>
      <c r="F284" s="95">
        <v>769</v>
      </c>
      <c r="G284" s="103">
        <v>0.10212765957446808</v>
      </c>
      <c r="H284" s="205">
        <v>3.1286210892236384E-2</v>
      </c>
      <c r="I284" s="193">
        <v>40.1</v>
      </c>
      <c r="J284" s="48">
        <v>51</v>
      </c>
      <c r="K284" s="18">
        <f t="shared" si="14"/>
        <v>49</v>
      </c>
      <c r="L284" s="19">
        <f>VLOOKUP(A284,DEC2020_RESPONSERATE_COUNTY_TRA!$B$3:$I$376, 8, FALSE)</f>
        <v>14.8</v>
      </c>
      <c r="M284" s="19">
        <f>VLOOKUP(A284,DEC2020_RESPONSERATE_COUNTY_TRA!$B$3:$J$376, 9, FALSE)</f>
        <v>15.4</v>
      </c>
      <c r="N284" s="19">
        <f>VLOOKUP(A284,DEC2020_RESPONSERATE_COUNTY_TRA!$B$3:$K$376, 10, FALSE)</f>
        <v>17</v>
      </c>
      <c r="O284" s="19">
        <f>VLOOKUP(A284,DEC2020_RESPONSERATE_COUNTY_TRA!$B$3:$L$376, 11, FALSE)</f>
        <v>18.5</v>
      </c>
      <c r="P284" s="19">
        <f>VLOOKUP(A284,DEC2020_RESPONSERATE_COUNTY_TRA!$B$3:$M$376, 12, FALSE)</f>
        <v>20.7</v>
      </c>
      <c r="Q284" s="19">
        <f>VLOOKUP(A284,DEC2020_RESPONSERATE_COUNTY_TRA!$B$3:$N$376, 13, FALSE)</f>
        <v>21</v>
      </c>
      <c r="R284" s="19">
        <f>VLOOKUP(A284,DEC2020_RESPONSERATE_COUNTY_TRA!$B$3:$O$376, 14, FALSE)</f>
        <v>21.5</v>
      </c>
      <c r="S284" s="19">
        <f>VLOOKUP(A284,DEC2020_RESPONSERATE_COUNTY_TRA!$B$3:$P$376, 15, FALSE)</f>
        <v>21.8</v>
      </c>
      <c r="T284" s="19">
        <f>VLOOKUP(A284,DEC2020_RESPONSERATE_COUNTY_TRA!$B$3:$Q$376, 16, FALSE)</f>
        <v>22.4</v>
      </c>
      <c r="U284" s="19">
        <f>VLOOKUP(A284,DEC2020_RESPONSERATE_COUNTY_TRA!$B$3:$R$376, 17, FALSE)</f>
        <v>23.4</v>
      </c>
      <c r="V284" s="19">
        <f>VLOOKUP(A284,DEC2020_RESPONSERATE_COUNTY_TRA!$B$3:$S$376, 18, FALSE)</f>
        <v>23.5</v>
      </c>
      <c r="W284" s="19">
        <f>VLOOKUP(A284,DEC2020_RESPONSERATE_COUNTY_TRA!$B$3:$T$376, 19, FALSE)</f>
        <v>23.6</v>
      </c>
      <c r="X284" s="19">
        <f>VLOOKUP(A284,DEC2020_RESPONSERATE_COUNTY_TRA!$B$3:$U$376, 20, FALSE)</f>
        <v>23.6</v>
      </c>
      <c r="Y284" s="19">
        <f>VLOOKUP(A284,DEC2020_RESPONSERATE_COUNTY_TRA!$B$3:$V$376, 21, FALSE)</f>
        <v>23.9</v>
      </c>
      <c r="Z284" s="19">
        <f>VLOOKUP(A284,DEC2020_RESPONSERATE_COUNTY_TRA!$B$3:$W$376, 22, FALSE)</f>
        <v>24.1</v>
      </c>
      <c r="AA284" s="19">
        <f>VLOOKUP(A284,DEC2020_RESPONSERATE_COUNTY_TRA!$B$3:$X$376, 23, FALSE)</f>
        <v>24.2</v>
      </c>
      <c r="AB284" s="19">
        <f>VLOOKUP(A284,DEC2020_RESPONSERATE_COUNTY_TRA!$B$3:$Y$376, 24, FALSE)</f>
        <v>24.4</v>
      </c>
      <c r="AC284" s="19">
        <f>VLOOKUP(A284,DEC2020_RESPONSERATE_COUNTY_TRA!$B$3:$Z$376, 25, FALSE)</f>
        <v>25.5</v>
      </c>
      <c r="AD284" s="19">
        <f>VLOOKUP(A284,DEC2020_RESPONSERATE_COUNTY_TRA!$B$3:$AC$376, 26, FALSE)</f>
        <v>25.6</v>
      </c>
      <c r="AE284" s="19">
        <f>VLOOKUP(A284,DEC2020_RESPONSERATE_COUNTY_TRA!$B$3:$AD$376, 27, FALSE)</f>
        <v>25.7</v>
      </c>
      <c r="AF284" s="19">
        <f>VLOOKUP(A284,DEC2020_RESPONSERATE_COUNTY_TRA!$B$3:$AE$376, 28, FALSE)</f>
        <v>26.4</v>
      </c>
      <c r="AG284" s="19">
        <f>VLOOKUP(A284,DEC2020_RESPONSERATE_COUNTY_TRA!$B$3:$AF$376, 29, FALSE)</f>
        <v>27.2</v>
      </c>
      <c r="AH284" s="19">
        <f>VLOOKUP(A284,DEC2020_RESPONSERATE_COUNTY_TRA!$B$3:$AG$376, 30, FALSE)</f>
        <v>27.3</v>
      </c>
      <c r="AI284" s="19">
        <f>VLOOKUP(A284,DEC2020_RESPONSERATE_COUNTY_TRA!$B$3:$AF$376, 31, FALSE)</f>
        <v>27.4</v>
      </c>
      <c r="AJ284" s="19">
        <f>VLOOKUP(A284,DEC2020_RESPONSERATE_COUNTY_TRA!$B$3:$AG$376, 32, FALSE)</f>
        <v>27.9</v>
      </c>
      <c r="AK284" s="19">
        <f>VLOOKUP(A284,DEC2020_RESPONSERATE_COUNTY_TRA!$B$3:$CP$376, 33, FALSE)</f>
        <v>28.3</v>
      </c>
      <c r="AL284" s="19">
        <f>VLOOKUP(A284,DEC2020_RESPONSERATE_COUNTY_TRA!$B$3:$AR$376,43, FALSE)</f>
        <v>29.9</v>
      </c>
      <c r="AM284" s="19">
        <f>VLOOKUP(A284,DEC2020_RESPONSERATE_COUNTY_TRA!$B$3:$AS$376,44, FALSE)</f>
        <v>30</v>
      </c>
      <c r="AN284" s="19">
        <f>VLOOKUP(A284,DEC2020_RESPONSERATE_COUNTY_TRA!$B$3:$AW$376,48, FALSE)</f>
        <v>30.3</v>
      </c>
      <c r="AO284" s="19">
        <f>VLOOKUP(A284,DEC2020_RESPONSERATE_COUNTY_TRA!$B$3:$AX$376,49, FALSE)</f>
        <v>30.4</v>
      </c>
      <c r="AP284" s="19">
        <f>VLOOKUP(A284,DEC2020_RESPONSERATE_COUNTY_TRA!$B$3:$AY$376,49, FALSE)</f>
        <v>30.4</v>
      </c>
      <c r="AQ284" s="19">
        <f>VLOOKUP(A284,DEC2020_RESPONSERATE_COUNTY_TRA!$B$3:$AZ$376,50, FALSE)</f>
        <v>30.5</v>
      </c>
      <c r="AR284" s="19">
        <f>VLOOKUP(A284,DEC2020_RESPONSERATE_COUNTY_TRA!$B$3:$BA$376,51, FALSE)</f>
        <v>30.6</v>
      </c>
      <c r="AS284" s="19">
        <f>VLOOKUP(A284,DEC2020_RESPONSERATE_COUNTY_TRA!$B$3:$BB$376,53, FALSE)</f>
        <v>30.6</v>
      </c>
      <c r="AT284" s="19">
        <f>VLOOKUP(A284,DEC2020_RESPONSERATE_COUNTY_TRA!$B$3:$BC$376,54, FALSE)</f>
        <v>30.6</v>
      </c>
      <c r="AU284" s="19">
        <f>VLOOKUP(A284,DEC2020_RESPONSERATE_COUNTY_TRA!$B$3:$BD$376,55, FALSE)</f>
        <v>30.6</v>
      </c>
      <c r="AV284" s="19">
        <f>VLOOKUP(A284,DEC2020_RESPONSERATE_COUNTY_TRA!$B$3:$BE$376,56, FALSE)</f>
        <v>30.6</v>
      </c>
      <c r="AW284" s="19">
        <f>VLOOKUP(A284,DEC2020_RESPONSERATE_COUNTY_TRA!$B$3:$BF$376,57, FALSE)</f>
        <v>30.6</v>
      </c>
      <c r="AX284" s="19">
        <f>VLOOKUP(A284,DEC2020_RESPONSERATE_COUNTY_TRA!$B$3:$BG$376,58, FALSE)</f>
        <v>41.5</v>
      </c>
      <c r="AY284" s="19">
        <f>VLOOKUP(A284,DEC2020_RESPONSERATE_COUNTY_TRA!$B$3:$BH$376,59, FALSE)</f>
        <v>41.5</v>
      </c>
      <c r="AZ284" s="19">
        <f>VLOOKUP(A284,DEC2020_RESPONSERATE_COUNTY_TRA!$B$3:$BI$376,60, FALSE)</f>
        <v>41.5</v>
      </c>
      <c r="BA284" s="19">
        <f>VLOOKUP(A284,DEC2020_RESPONSERATE_COUNTY_TRA!$B$3:$BJ$376,61, FALSE)</f>
        <v>41.6</v>
      </c>
      <c r="BB284" s="19">
        <f>VLOOKUP(A284,DEC2020_RESPONSERATE_COUNTY_TRA!$B$3:$BK$376,62, FALSE)</f>
        <v>41.6</v>
      </c>
      <c r="BC284" s="19">
        <f>VLOOKUP(A284,DEC2020_RESPONSERATE_COUNTY_TRA!$B$3:$BL$376,63, FALSE)</f>
        <v>41.6</v>
      </c>
      <c r="BD284" s="19">
        <f>VLOOKUP(A284,DEC2020_RESPONSERATE_COUNTY_TRA!$B$3:$BM$376,64, FALSE)</f>
        <v>41.6</v>
      </c>
      <c r="BE284" s="19">
        <f>VLOOKUP(A284,DEC2020_RESPONSERATE_COUNTY_TRA!$B$3:$BN$376,65, FALSE)</f>
        <v>41.6</v>
      </c>
      <c r="BF284" s="19">
        <f>VLOOKUP(A284,DEC2020_RESPONSERATE_COUNTY_TRA!$B$3:$BO$376,66, FALSE)</f>
        <v>41.7</v>
      </c>
      <c r="BG284" s="19">
        <f>VLOOKUP(A284,DEC2020_RESPONSERATE_COUNTY_TRA!$B$3:$BP$376,67, FALSE)</f>
        <v>41.7</v>
      </c>
      <c r="BH284" s="19">
        <f>VLOOKUP(A284,DEC2020_RESPONSERATE_COUNTY_TRA!$B$3:$BQ$376,68, FALSE)</f>
        <v>41.7</v>
      </c>
      <c r="BI284" s="19">
        <f>VLOOKUP(A284,DEC2020_RESPONSERATE_COUNTY_TRA!$B$3:$BR$376,69, FALSE)</f>
        <v>41.8</v>
      </c>
      <c r="BJ284" s="19">
        <f>VLOOKUP(A284,DEC2020_RESPONSERATE_COUNTY_TRA!$B$3:$BS$376,70, FALSE)</f>
        <v>41.8</v>
      </c>
      <c r="BK284" s="19">
        <f>VLOOKUP(A284,DEC2020_RESPONSERATE_COUNTY_TRA!$B$3:$BT$376,71, FALSE)</f>
        <v>41.8</v>
      </c>
      <c r="BL284" s="19">
        <f>VLOOKUP(A284,DEC2020_RESPONSERATE_COUNTY_TRA!$B$3:$BU$377,72, FALSE)</f>
        <v>41.8</v>
      </c>
      <c r="BM284" s="19">
        <f>VLOOKUP(A284,DEC2020_RESPONSERATE_COUNTY_TRA!$B$3:$BV$377,73, FALSE)</f>
        <v>41.8</v>
      </c>
      <c r="BN284" s="19">
        <f>VLOOKUP(A284,DEC2020_RESPONSERATE_COUNTY_TRA!$B$3:$BW$377,74, FALSE)</f>
        <v>41.8</v>
      </c>
      <c r="BO284" s="19">
        <f>VLOOKUP(A284,DEC2020_RESPONSERATE_COUNTY_TRA!$B$3:$BX$377,75, FALSE)</f>
        <v>41.9</v>
      </c>
      <c r="BP284" s="19">
        <f>VLOOKUP(A284,DEC2020_RESPONSERATE_COUNTY_TRA!$B$3:$BY$377,76, FALSE)</f>
        <v>41.9</v>
      </c>
      <c r="BQ284" s="19">
        <f>VLOOKUP(A284,DEC2020_RESPONSERATE_COUNTY_TRA!$B$3:$BZ$377,77, FALSE)</f>
        <v>42</v>
      </c>
      <c r="BR284" s="19">
        <f>VLOOKUP(A284,DEC2020_RESPONSERATE_COUNTY_TRA!$B$3:$CA$377,78, FALSE)</f>
        <v>42</v>
      </c>
      <c r="BS284" s="19">
        <f>VLOOKUP(A284,DEC2020_RESPONSERATE_COUNTY_TRA!$B$3:$CB$377,79, FALSE)</f>
        <v>42</v>
      </c>
      <c r="BT284" s="19">
        <f>VLOOKUP(A284,DEC2020_RESPONSERATE_COUNTY_TRA!$B$3:$CC$377,80, FALSE)</f>
        <v>42</v>
      </c>
      <c r="BU284" s="19">
        <f>VLOOKUP(A284,DEC2020_RESPONSERATE_COUNTY_TRA!$B$3:$CD$377,81, FALSE)</f>
        <v>42</v>
      </c>
      <c r="BV284" s="19">
        <f>VLOOKUP(A284,DEC2020_RESPONSERATE_COUNTY_TRA!$B$3:$CE$377,82, FALSE)</f>
        <v>42.1</v>
      </c>
      <c r="BW284" s="19">
        <f>VLOOKUP(A284,DEC2020_RESPONSERATE_COUNTY_TRA!$B$3:$CF$377,83, FALSE)</f>
        <v>42.1</v>
      </c>
      <c r="BX284" s="19">
        <f>VLOOKUP(A284,DEC2020_RESPONSERATE_COUNTY_TRA!$B$3:$CG$377,84, FALSE)</f>
        <v>42.2</v>
      </c>
      <c r="BY284" s="19">
        <f>VLOOKUP(A284,DEC2020_RESPONSERATE_COUNTY_TRA!$B$3:$CH$377,85, FALSE)</f>
        <v>42.3</v>
      </c>
      <c r="BZ284" s="19">
        <f>VLOOKUP(A284,DEC2020_RESPONSERATE_COUNTY_TRA!$B$3:$CI$377,85, FALSE)</f>
        <v>42.3</v>
      </c>
      <c r="CA284" s="19">
        <f>VLOOKUP(A284,DEC2020_RESPONSERATE_COUNTY_TRA!$B$3:$CJ$377,86, FALSE)</f>
        <v>42.4</v>
      </c>
      <c r="CB284" s="19">
        <f>VLOOKUP(A284,DEC2020_RESPONSERATE_COUNTY_TRA!$B$3:$CK$377,87, FALSE)</f>
        <v>42.4</v>
      </c>
      <c r="CC284" s="19">
        <f t="shared" si="12"/>
        <v>0.10000000000000142</v>
      </c>
      <c r="CD284" s="41">
        <f t="shared" si="13"/>
        <v>3</v>
      </c>
    </row>
    <row r="285" spans="1:84" ht="28.8" x14ac:dyDescent="0.3">
      <c r="A285" s="5" t="s">
        <v>369</v>
      </c>
      <c r="B285" s="5">
        <v>30083070200</v>
      </c>
      <c r="C285" s="181" t="s">
        <v>1590</v>
      </c>
      <c r="D285" s="190" t="s">
        <v>1377</v>
      </c>
      <c r="F285" s="94">
        <v>842</v>
      </c>
      <c r="G285" s="102">
        <v>0.11843876177658143</v>
      </c>
      <c r="H285" s="204">
        <v>8.8091353996737357E-2</v>
      </c>
      <c r="I285" s="192">
        <v>40.9</v>
      </c>
      <c r="J285" s="11">
        <v>48.5</v>
      </c>
      <c r="K285" s="11">
        <f>100-J285</f>
        <v>51.5</v>
      </c>
      <c r="L285">
        <f>VLOOKUP(A285,DEC2020_RESPONSERATE_COUNTY_TRA!$B$3:$I$376, 8, FALSE)</f>
        <v>13.3</v>
      </c>
      <c r="M285">
        <f>VLOOKUP(A285,DEC2020_RESPONSERATE_COUNTY_TRA!$B$3:$J$376, 9, FALSE)</f>
        <v>14</v>
      </c>
      <c r="N285">
        <f>VLOOKUP(A285,DEC2020_RESPONSERATE_COUNTY_TRA!$B$3:$K$376, 10, FALSE)</f>
        <v>14.8</v>
      </c>
      <c r="O285">
        <f>VLOOKUP(A285,DEC2020_RESPONSERATE_COUNTY_TRA!$B$3:$L$376, 11, FALSE)</f>
        <v>15.6</v>
      </c>
      <c r="P285">
        <f>VLOOKUP(A285,DEC2020_RESPONSERATE_COUNTY_TRA!$B$3:$M$376, 12, FALSE)</f>
        <v>17</v>
      </c>
      <c r="Q285" s="61">
        <f>VLOOKUP(A285,DEC2020_RESPONSERATE_COUNTY_TRA!$B$3:$N$376, 13, FALSE)</f>
        <v>17.3</v>
      </c>
      <c r="R285">
        <f>VLOOKUP(A285,DEC2020_RESPONSERATE_COUNTY_TRA!$B$3:$O$376, 14, FALSE)</f>
        <v>17.5</v>
      </c>
      <c r="S285">
        <f>VLOOKUP(A285,DEC2020_RESPONSERATE_COUNTY_TRA!$B$3:$P$376, 15, FALSE)</f>
        <v>17.7</v>
      </c>
      <c r="T285">
        <f>VLOOKUP(A285,DEC2020_RESPONSERATE_COUNTY_TRA!$B$3:$Q$376, 16, FALSE)</f>
        <v>17.8</v>
      </c>
      <c r="U285" s="61">
        <f>VLOOKUP(A285,DEC2020_RESPONSERATE_COUNTY_TRA!$B$3:$R$376, 17, FALSE)</f>
        <v>18.3</v>
      </c>
      <c r="V285" s="61">
        <f>VLOOKUP(A285,DEC2020_RESPONSERATE_COUNTY_TRA!$B$3:$S$376, 18, FALSE)</f>
        <v>18.899999999999999</v>
      </c>
      <c r="W285" s="61">
        <f>VLOOKUP(A285,DEC2020_RESPONSERATE_COUNTY_TRA!$B$3:$T$376, 19, FALSE)</f>
        <v>19.3</v>
      </c>
      <c r="X285" s="61">
        <f>VLOOKUP(A285,DEC2020_RESPONSERATE_COUNTY_TRA!$B$3:$U$376, 20, FALSE)</f>
        <v>20.100000000000001</v>
      </c>
      <c r="Y285" s="61">
        <f>VLOOKUP(A285,DEC2020_RESPONSERATE_COUNTY_TRA!$B$3:$V$376, 21, FALSE)</f>
        <v>20.6</v>
      </c>
      <c r="Z285" s="61">
        <f>VLOOKUP(A285,DEC2020_RESPONSERATE_COUNTY_TRA!$B$3:$W$376, 22, FALSE)</f>
        <v>22</v>
      </c>
      <c r="AA285" s="61">
        <f>VLOOKUP(A285,DEC2020_RESPONSERATE_COUNTY_TRA!$B$3:$X$376, 23, FALSE)</f>
        <v>22.3</v>
      </c>
      <c r="AB285" s="61">
        <f>VLOOKUP(A285,DEC2020_RESPONSERATE_COUNTY_TRA!$B$3:$Y$376, 24, FALSE)</f>
        <v>22.6</v>
      </c>
      <c r="AC285" s="61">
        <f>VLOOKUP(A285,DEC2020_RESPONSERATE_COUNTY_TRA!$B$3:$Z$376, 25, FALSE)</f>
        <v>24.2</v>
      </c>
      <c r="AD285" s="61">
        <f>VLOOKUP(A285,DEC2020_RESPONSERATE_COUNTY_TRA!$B$3:$AC$376, 26, FALSE)</f>
        <v>24.8</v>
      </c>
      <c r="AE285" s="188">
        <f>VLOOKUP(A285,DEC2020_RESPONSERATE_COUNTY_TRA!$B$3:$AD$376, 27, FALSE)</f>
        <v>24.9</v>
      </c>
      <c r="AF285" s="188">
        <f>VLOOKUP(A285,DEC2020_RESPONSERATE_COUNTY_TRA!$B$3:$AE$376, 28, FALSE)</f>
        <v>25.8</v>
      </c>
      <c r="AG285" s="188">
        <f>VLOOKUP(A285,DEC2020_RESPONSERATE_COUNTY_TRA!$B$3:$AF$376, 29, FALSE)</f>
        <v>26.3</v>
      </c>
      <c r="AH285" s="188">
        <f>VLOOKUP(A285,DEC2020_RESPONSERATE_COUNTY_TRA!$B$3:$AG$376, 30, FALSE)</f>
        <v>26.4</v>
      </c>
      <c r="AI285" s="188">
        <f>VLOOKUP(A285,DEC2020_RESPONSERATE_COUNTY_TRA!$B$3:$AF$376, 31, FALSE)</f>
        <v>26.4</v>
      </c>
      <c r="AJ285" s="188">
        <f>VLOOKUP(A285,DEC2020_RESPONSERATE_COUNTY_TRA!$B$3:$AG$376, 32, FALSE)</f>
        <v>26.6</v>
      </c>
      <c r="AK285" s="188">
        <f>VLOOKUP(A285,DEC2020_RESPONSERATE_COUNTY_TRA!$B$3:$CP$376, 33, FALSE)</f>
        <v>26.9</v>
      </c>
      <c r="AL285" s="188">
        <f>VLOOKUP(A285,DEC2020_RESPONSERATE_COUNTY_TRA!$B$3:$AR$376,43, FALSE)</f>
        <v>27.6</v>
      </c>
      <c r="AM285" s="188">
        <f>VLOOKUP(A285,DEC2020_RESPONSERATE_COUNTY_TRA!$B$3:$AS$376,44, FALSE)</f>
        <v>27.6</v>
      </c>
      <c r="AN285" s="188">
        <f>VLOOKUP(A285,DEC2020_RESPONSERATE_COUNTY_TRA!$B$3:$AW$376,48, FALSE)</f>
        <v>27.7</v>
      </c>
      <c r="AO285" s="188">
        <f>VLOOKUP(A285,DEC2020_RESPONSERATE_COUNTY_TRA!$B$3:$AX$376,49, FALSE)</f>
        <v>27.7</v>
      </c>
      <c r="AP285" s="188">
        <f>VLOOKUP(A285,DEC2020_RESPONSERATE_COUNTY_TRA!$B$3:$AY$376,49, FALSE)</f>
        <v>27.7</v>
      </c>
      <c r="AQ285" s="188">
        <f>VLOOKUP(A285,DEC2020_RESPONSERATE_COUNTY_TRA!$B$3:$AZ$376,50, FALSE)</f>
        <v>27.8</v>
      </c>
      <c r="AR285" s="188">
        <f>VLOOKUP(A285,DEC2020_RESPONSERATE_COUNTY_TRA!$B$3:$BA$376,51, FALSE)</f>
        <v>27.8</v>
      </c>
      <c r="AS285" s="188">
        <f>VLOOKUP(A285,DEC2020_RESPONSERATE_COUNTY_TRA!$B$3:$BB$376,53, FALSE)</f>
        <v>28</v>
      </c>
      <c r="AT285" s="188">
        <f>VLOOKUP(A285,DEC2020_RESPONSERATE_COUNTY_TRA!$B$3:$BC$376,54, FALSE)</f>
        <v>28</v>
      </c>
      <c r="AU285" s="188">
        <f>VLOOKUP(A285,DEC2020_RESPONSERATE_COUNTY_TRA!$B$3:$BD$376,55, FALSE)</f>
        <v>28</v>
      </c>
      <c r="AV285" s="188">
        <f>VLOOKUP(A285,DEC2020_RESPONSERATE_COUNTY_TRA!$B$3:$BE$376,56, FALSE)</f>
        <v>28</v>
      </c>
      <c r="AW285" s="188">
        <f>VLOOKUP(A285,DEC2020_RESPONSERATE_COUNTY_TRA!$B$3:$BF$376,57, FALSE)</f>
        <v>28.1</v>
      </c>
      <c r="AX285" s="188">
        <f>VLOOKUP(A285,DEC2020_RESPONSERATE_COUNTY_TRA!$B$3:$BG$376,58, FALSE)</f>
        <v>36.9</v>
      </c>
      <c r="AY285" s="188">
        <f>VLOOKUP(A285,DEC2020_RESPONSERATE_COUNTY_TRA!$B$3:$BH$376,59, FALSE)</f>
        <v>36.9</v>
      </c>
      <c r="AZ285" s="188">
        <f>VLOOKUP(A285,DEC2020_RESPONSERATE_COUNTY_TRA!$B$3:$BI$376,60, FALSE)</f>
        <v>36.9</v>
      </c>
      <c r="BA285" s="188">
        <f>VLOOKUP(A285,DEC2020_RESPONSERATE_COUNTY_TRA!$B$3:$BJ$376,61, FALSE)</f>
        <v>36.9</v>
      </c>
      <c r="BB285" s="188">
        <f>VLOOKUP(A285,DEC2020_RESPONSERATE_COUNTY_TRA!$B$3:$BK$376,62, FALSE)</f>
        <v>36.9</v>
      </c>
      <c r="BC285" s="188">
        <f>VLOOKUP(A285,DEC2020_RESPONSERATE_COUNTY_TRA!$B$3:$BL$376,63, FALSE)</f>
        <v>37</v>
      </c>
      <c r="BD285" s="188">
        <f>VLOOKUP(A285,DEC2020_RESPONSERATE_COUNTY_TRA!$B$3:$BM$376,64, FALSE)</f>
        <v>37</v>
      </c>
      <c r="BE285" s="188">
        <f>VLOOKUP(A285,DEC2020_RESPONSERATE_COUNTY_TRA!$B$3:$BN$376,65, FALSE)</f>
        <v>37.1</v>
      </c>
      <c r="BF285" s="188">
        <f>VLOOKUP(A285,DEC2020_RESPONSERATE_COUNTY_TRA!$B$3:$BO$376,66, FALSE)</f>
        <v>37.1</v>
      </c>
      <c r="BG285" s="188">
        <f>VLOOKUP(A285,DEC2020_RESPONSERATE_COUNTY_TRA!$B$3:$BP$376,67, FALSE)</f>
        <v>37.1</v>
      </c>
      <c r="BH285" s="188">
        <f>VLOOKUP(A285,DEC2020_RESPONSERATE_COUNTY_TRA!$B$3:$BQ$376,68, FALSE)</f>
        <v>37.1</v>
      </c>
      <c r="BI285" s="188">
        <f>VLOOKUP(A285,DEC2020_RESPONSERATE_COUNTY_TRA!$B$3:$BR$376,69, FALSE)</f>
        <v>37.1</v>
      </c>
      <c r="BJ285" s="188">
        <f>VLOOKUP(A285,DEC2020_RESPONSERATE_COUNTY_TRA!$B$3:$BS$376,70, FALSE)</f>
        <v>37.1</v>
      </c>
      <c r="BK285" s="188">
        <f>VLOOKUP(A285,DEC2020_RESPONSERATE_COUNTY_TRA!$B$3:$BT$376,71, FALSE)</f>
        <v>37.1</v>
      </c>
      <c r="BL285" s="188">
        <f>VLOOKUP(A285,DEC2020_RESPONSERATE_COUNTY_TRA!$B$3:$BU$377,72, FALSE)</f>
        <v>37.1</v>
      </c>
      <c r="BM285" s="188">
        <f>VLOOKUP(A285,DEC2020_RESPONSERATE_COUNTY_TRA!$B$3:$BV$377,73, FALSE)</f>
        <v>37.1</v>
      </c>
      <c r="BN285" s="188">
        <f>VLOOKUP(A285,DEC2020_RESPONSERATE_COUNTY_TRA!$B$3:$BW$377,74, FALSE)</f>
        <v>37.1</v>
      </c>
      <c r="BO285" s="188">
        <f>VLOOKUP(A285,DEC2020_RESPONSERATE_COUNTY_TRA!$B$3:$BX$377,75, FALSE)</f>
        <v>37.1</v>
      </c>
      <c r="BP285" s="188">
        <f>VLOOKUP(A285,DEC2020_RESPONSERATE_COUNTY_TRA!$B$3:$BY$377,76, FALSE)</f>
        <v>37.1</v>
      </c>
      <c r="BQ285" s="188">
        <f>VLOOKUP(A285,DEC2020_RESPONSERATE_COUNTY_TRA!$B$3:$BZ$377,77, FALSE)</f>
        <v>37.1</v>
      </c>
      <c r="BR285" s="188">
        <f>VLOOKUP(A285,DEC2020_RESPONSERATE_COUNTY_TRA!$B$3:$CA$377,78, FALSE)</f>
        <v>37.1</v>
      </c>
      <c r="BS285" s="188">
        <f>VLOOKUP(A285,DEC2020_RESPONSERATE_COUNTY_TRA!$B$3:$CB$377,79, FALSE)</f>
        <v>37.1</v>
      </c>
      <c r="BT285" s="188">
        <f>VLOOKUP(A285,DEC2020_RESPONSERATE_COUNTY_TRA!$B$3:$CC$377,80, FALSE)</f>
        <v>37.1</v>
      </c>
      <c r="BU285" s="188">
        <f>VLOOKUP(A285,DEC2020_RESPONSERATE_COUNTY_TRA!$B$3:$CD$377,81, FALSE)</f>
        <v>37.1</v>
      </c>
      <c r="BV285" s="188">
        <f>VLOOKUP(A285,DEC2020_RESPONSERATE_COUNTY_TRA!$B$3:$CE$377,82, FALSE)</f>
        <v>37.1</v>
      </c>
      <c r="BW285" s="188">
        <f>VLOOKUP(A285,DEC2020_RESPONSERATE_COUNTY_TRA!$B$3:$CF$377,83, FALSE)</f>
        <v>37.1</v>
      </c>
      <c r="BX285" s="188">
        <f>VLOOKUP(A285,DEC2020_RESPONSERATE_COUNTY_TRA!$B$3:$CG$377,84, FALSE)</f>
        <v>37.1</v>
      </c>
      <c r="BY285" s="188">
        <f>VLOOKUP(A285,DEC2020_RESPONSERATE_COUNTY_TRA!$B$3:$CH$377,85, FALSE)</f>
        <v>37.1</v>
      </c>
      <c r="BZ285" s="188">
        <f>VLOOKUP(A285,DEC2020_RESPONSERATE_COUNTY_TRA!$B$3:$CI$377,85, FALSE)</f>
        <v>37.1</v>
      </c>
      <c r="CA285" s="188">
        <f>VLOOKUP(A285,DEC2020_RESPONSERATE_COUNTY_TRA!$B$3:$CJ$377,86, FALSE)</f>
        <v>37.299999999999997</v>
      </c>
      <c r="CB285" s="188">
        <f>VLOOKUP(A285,DEC2020_RESPONSERATE_COUNTY_TRA!$B$3:$CK$377,87, FALSE)</f>
        <v>37.4</v>
      </c>
      <c r="CC285" s="188">
        <f t="shared" si="12"/>
        <v>0</v>
      </c>
      <c r="CD285" s="41">
        <f t="shared" si="13"/>
        <v>2</v>
      </c>
    </row>
    <row r="286" spans="1:84" ht="28.8" x14ac:dyDescent="0.3">
      <c r="A286" s="5" t="s">
        <v>143</v>
      </c>
      <c r="B286" s="5">
        <v>30083070301</v>
      </c>
      <c r="C286" s="181" t="s">
        <v>1591</v>
      </c>
      <c r="D286" s="190">
        <v>59270</v>
      </c>
      <c r="F286" s="94" t="s">
        <v>1101</v>
      </c>
      <c r="G286" s="102" t="s">
        <v>1101</v>
      </c>
      <c r="J286" s="11">
        <v>0</v>
      </c>
      <c r="K286" s="11">
        <v>100</v>
      </c>
      <c r="L286">
        <f>VLOOKUP(A286,DEC2020_RESPONSERATE_COUNTY_TRA!$B$3:$I$376, 8, FALSE)</f>
        <v>26.5</v>
      </c>
      <c r="M286">
        <f>VLOOKUP(A286,DEC2020_RESPONSERATE_COUNTY_TRA!$B$3:$J$376, 9, FALSE)</f>
        <v>28.5</v>
      </c>
      <c r="N286">
        <f>VLOOKUP(A286,DEC2020_RESPONSERATE_COUNTY_TRA!$B$3:$K$376, 10, FALSE)</f>
        <v>31</v>
      </c>
      <c r="O286">
        <f>VLOOKUP(A286,DEC2020_RESPONSERATE_COUNTY_TRA!$B$3:$L$376, 11, FALSE)</f>
        <v>33</v>
      </c>
      <c r="P286">
        <f>VLOOKUP(A286,DEC2020_RESPONSERATE_COUNTY_TRA!$B$3:$M$376, 12, FALSE)</f>
        <v>36.5</v>
      </c>
      <c r="Q286" s="61">
        <f>VLOOKUP(A286,DEC2020_RESPONSERATE_COUNTY_TRA!$B$3:$N$376, 13, FALSE)</f>
        <v>37.4</v>
      </c>
      <c r="R286">
        <f>VLOOKUP(A286,DEC2020_RESPONSERATE_COUNTY_TRA!$B$3:$O$376, 14, FALSE)</f>
        <v>38.200000000000003</v>
      </c>
      <c r="S286">
        <f>VLOOKUP(A286,DEC2020_RESPONSERATE_COUNTY_TRA!$B$3:$P$376, 15, FALSE)</f>
        <v>39</v>
      </c>
      <c r="T286">
        <f>VLOOKUP(A286,DEC2020_RESPONSERATE_COUNTY_TRA!$B$3:$Q$376, 16, FALSE)</f>
        <v>39.5</v>
      </c>
      <c r="U286" s="61">
        <f>VLOOKUP(A286,DEC2020_RESPONSERATE_COUNTY_TRA!$B$3:$R$376, 17, FALSE)</f>
        <v>40.4</v>
      </c>
      <c r="V286" s="61">
        <f>VLOOKUP(A286,DEC2020_RESPONSERATE_COUNTY_TRA!$B$3:$S$376, 18, FALSE)</f>
        <v>40.700000000000003</v>
      </c>
      <c r="W286" s="61">
        <f>VLOOKUP(A286,DEC2020_RESPONSERATE_COUNTY_TRA!$B$3:$T$376, 19, FALSE)</f>
        <v>41.2</v>
      </c>
      <c r="X286" s="61">
        <f>VLOOKUP(A286,DEC2020_RESPONSERATE_COUNTY_TRA!$B$3:$U$376, 20, FALSE)</f>
        <v>41.3</v>
      </c>
      <c r="Y286" s="61">
        <f>VLOOKUP(A286,DEC2020_RESPONSERATE_COUNTY_TRA!$B$3:$V$376, 21, FALSE)</f>
        <v>41.5</v>
      </c>
      <c r="Z286" s="61">
        <f>VLOOKUP(A286,DEC2020_RESPONSERATE_COUNTY_TRA!$B$3:$W$376, 22, FALSE)</f>
        <v>42.1</v>
      </c>
      <c r="AA286" s="61">
        <f>VLOOKUP(A286,DEC2020_RESPONSERATE_COUNTY_TRA!$B$3:$X$376, 23, FALSE)</f>
        <v>42.1</v>
      </c>
      <c r="AB286" s="61">
        <f>VLOOKUP(A286,DEC2020_RESPONSERATE_COUNTY_TRA!$B$3:$Y$376, 24, FALSE)</f>
        <v>42.3</v>
      </c>
      <c r="AC286" s="61">
        <f>VLOOKUP(A286,DEC2020_RESPONSERATE_COUNTY_TRA!$B$3:$Z$376, 25, FALSE)</f>
        <v>45.4</v>
      </c>
      <c r="AD286" s="61">
        <f>VLOOKUP(A286,DEC2020_RESPONSERATE_COUNTY_TRA!$B$3:$AC$376, 26, FALSE)</f>
        <v>45.9</v>
      </c>
      <c r="AE286" s="188">
        <f>VLOOKUP(A286,DEC2020_RESPONSERATE_COUNTY_TRA!$B$3:$AD$376, 27, FALSE)</f>
        <v>46</v>
      </c>
      <c r="AF286" s="188">
        <f>VLOOKUP(A286,DEC2020_RESPONSERATE_COUNTY_TRA!$B$3:$AE$376, 28, FALSE)</f>
        <v>47</v>
      </c>
      <c r="AG286" s="188">
        <f>VLOOKUP(A286,DEC2020_RESPONSERATE_COUNTY_TRA!$B$3:$AF$376, 29, FALSE)</f>
        <v>49.1</v>
      </c>
      <c r="AH286" s="188">
        <f>VLOOKUP(A286,DEC2020_RESPONSERATE_COUNTY_TRA!$B$3:$AG$376, 30, FALSE)</f>
        <v>49.3</v>
      </c>
      <c r="AI286" s="188">
        <f>VLOOKUP(A286,DEC2020_RESPONSERATE_COUNTY_TRA!$B$3:$AF$376, 31, FALSE)</f>
        <v>49.6</v>
      </c>
      <c r="AJ286" s="188">
        <f>VLOOKUP(A286,DEC2020_RESPONSERATE_COUNTY_TRA!$B$3:$AG$376, 32, FALSE)</f>
        <v>50.1</v>
      </c>
      <c r="AK286" s="188">
        <f>VLOOKUP(A286,DEC2020_RESPONSERATE_COUNTY_TRA!$B$3:$CP$376, 33, FALSE)</f>
        <v>50.8</v>
      </c>
      <c r="AL286" s="188">
        <f>VLOOKUP(A286,DEC2020_RESPONSERATE_COUNTY_TRA!$B$3:$AR$376,43, FALSE)</f>
        <v>52.8</v>
      </c>
      <c r="AM286" s="188">
        <f>VLOOKUP(A286,DEC2020_RESPONSERATE_COUNTY_TRA!$B$3:$AS$376,44, FALSE)</f>
        <v>52.8</v>
      </c>
      <c r="AN286" s="188">
        <f>VLOOKUP(A286,DEC2020_RESPONSERATE_COUNTY_TRA!$B$3:$AW$376,48, FALSE)</f>
        <v>53.4</v>
      </c>
      <c r="AO286" s="188">
        <f>VLOOKUP(A286,DEC2020_RESPONSERATE_COUNTY_TRA!$B$3:$AX$376,49, FALSE)</f>
        <v>53.5</v>
      </c>
      <c r="AP286" s="188">
        <f>VLOOKUP(A286,DEC2020_RESPONSERATE_COUNTY_TRA!$B$3:$AY$376,49, FALSE)</f>
        <v>53.5</v>
      </c>
      <c r="AQ286" s="188">
        <f>VLOOKUP(A286,DEC2020_RESPONSERATE_COUNTY_TRA!$B$3:$AZ$376,50, FALSE)</f>
        <v>53.6</v>
      </c>
      <c r="AR286" s="188">
        <f>VLOOKUP(A286,DEC2020_RESPONSERATE_COUNTY_TRA!$B$3:$BA$376,51, FALSE)</f>
        <v>53.6</v>
      </c>
      <c r="AS286" s="188">
        <f>VLOOKUP(A286,DEC2020_RESPONSERATE_COUNTY_TRA!$B$3:$BB$376,53, FALSE)</f>
        <v>53.7</v>
      </c>
      <c r="AT286" s="188">
        <f>VLOOKUP(A286,DEC2020_RESPONSERATE_COUNTY_TRA!$B$3:$BC$376,54, FALSE)</f>
        <v>53.9</v>
      </c>
      <c r="AU286" s="188">
        <f>VLOOKUP(A286,DEC2020_RESPONSERATE_COUNTY_TRA!$B$3:$BD$376,55, FALSE)</f>
        <v>53.9</v>
      </c>
      <c r="AV286" s="188">
        <f>VLOOKUP(A286,DEC2020_RESPONSERATE_COUNTY_TRA!$B$3:$BE$376,56, FALSE)</f>
        <v>54</v>
      </c>
      <c r="AW286" s="188">
        <f>VLOOKUP(A286,DEC2020_RESPONSERATE_COUNTY_TRA!$B$3:$BF$376,57, FALSE)</f>
        <v>54.1</v>
      </c>
      <c r="AX286" s="188">
        <f>VLOOKUP(A286,DEC2020_RESPONSERATE_COUNTY_TRA!$B$3:$BG$376,58, FALSE)</f>
        <v>54.3</v>
      </c>
      <c r="AY286" s="188">
        <f>VLOOKUP(A286,DEC2020_RESPONSERATE_COUNTY_TRA!$B$3:$BH$376,59, FALSE)</f>
        <v>54.3</v>
      </c>
      <c r="AZ286" s="188">
        <f>VLOOKUP(A286,DEC2020_RESPONSERATE_COUNTY_TRA!$B$3:$BI$376,60, FALSE)</f>
        <v>54.4</v>
      </c>
      <c r="BA286" s="188">
        <f>VLOOKUP(A286,DEC2020_RESPONSERATE_COUNTY_TRA!$B$3:$BJ$376,61, FALSE)</f>
        <v>54.4</v>
      </c>
      <c r="BB286" s="188">
        <f>VLOOKUP(A286,DEC2020_RESPONSERATE_COUNTY_TRA!$B$3:$BK$376,62, FALSE)</f>
        <v>54.5</v>
      </c>
      <c r="BC286" s="188">
        <f>VLOOKUP(A286,DEC2020_RESPONSERATE_COUNTY_TRA!$B$3:$BL$376,63, FALSE)</f>
        <v>54.5</v>
      </c>
      <c r="BD286" s="188">
        <f>VLOOKUP(A286,DEC2020_RESPONSERATE_COUNTY_TRA!$B$3:$BM$376,64, FALSE)</f>
        <v>54.5</v>
      </c>
      <c r="BE286" s="188">
        <f>VLOOKUP(A286,DEC2020_RESPONSERATE_COUNTY_TRA!$B$3:$BN$376,65, FALSE)</f>
        <v>54.6</v>
      </c>
      <c r="BF286" s="188">
        <f>VLOOKUP(A286,DEC2020_RESPONSERATE_COUNTY_TRA!$B$3:$BO$376,66, FALSE)</f>
        <v>54.6</v>
      </c>
      <c r="BG286" s="188">
        <f>VLOOKUP(A286,DEC2020_RESPONSERATE_COUNTY_TRA!$B$3:$BP$376,67, FALSE)</f>
        <v>54.6</v>
      </c>
      <c r="BH286" s="188">
        <f>VLOOKUP(A286,DEC2020_RESPONSERATE_COUNTY_TRA!$B$3:$BQ$376,68, FALSE)</f>
        <v>54.7</v>
      </c>
      <c r="BI286" s="188">
        <f>VLOOKUP(A286,DEC2020_RESPONSERATE_COUNTY_TRA!$B$3:$BR$376,69, FALSE)</f>
        <v>54.7</v>
      </c>
      <c r="BJ286" s="188">
        <f>VLOOKUP(A286,DEC2020_RESPONSERATE_COUNTY_TRA!$B$3:$BS$376,70, FALSE)</f>
        <v>54.7</v>
      </c>
      <c r="BK286" s="188">
        <f>VLOOKUP(A286,DEC2020_RESPONSERATE_COUNTY_TRA!$B$3:$BT$376,71, FALSE)</f>
        <v>54.7</v>
      </c>
      <c r="BL286" s="188">
        <f>VLOOKUP(A286,DEC2020_RESPONSERATE_COUNTY_TRA!$B$3:$BU$377,72, FALSE)</f>
        <v>54.7</v>
      </c>
      <c r="BM286" s="188">
        <f>VLOOKUP(A286,DEC2020_RESPONSERATE_COUNTY_TRA!$B$3:$BV$377,73, FALSE)</f>
        <v>54.7</v>
      </c>
      <c r="BN286" s="188">
        <f>VLOOKUP(A286,DEC2020_RESPONSERATE_COUNTY_TRA!$B$3:$BW$377,74, FALSE)</f>
        <v>54.7</v>
      </c>
      <c r="BO286" s="188">
        <f>VLOOKUP(A286,DEC2020_RESPONSERATE_COUNTY_TRA!$B$3:$BX$377,75, FALSE)</f>
        <v>54.7</v>
      </c>
      <c r="BP286" s="188">
        <f>VLOOKUP(A286,DEC2020_RESPONSERATE_COUNTY_TRA!$B$3:$BY$377,76, FALSE)</f>
        <v>54.8</v>
      </c>
      <c r="BQ286" s="188">
        <f>VLOOKUP(A286,DEC2020_RESPONSERATE_COUNTY_TRA!$B$3:$BZ$377,77, FALSE)</f>
        <v>54.9</v>
      </c>
      <c r="BR286" s="188">
        <f>VLOOKUP(A286,DEC2020_RESPONSERATE_COUNTY_TRA!$B$3:$CA$377,78, FALSE)</f>
        <v>54.9</v>
      </c>
      <c r="BS286" s="188">
        <f>VLOOKUP(A286,DEC2020_RESPONSERATE_COUNTY_TRA!$B$3:$CB$377,79, FALSE)</f>
        <v>54.9</v>
      </c>
      <c r="BT286" s="188">
        <f>VLOOKUP(A286,DEC2020_RESPONSERATE_COUNTY_TRA!$B$3:$CC$377,80, FALSE)</f>
        <v>54.9</v>
      </c>
      <c r="BU286" s="188">
        <f>VLOOKUP(A286,DEC2020_RESPONSERATE_COUNTY_TRA!$B$3:$CD$377,81, FALSE)</f>
        <v>55</v>
      </c>
      <c r="BV286" s="188">
        <f>VLOOKUP(A286,DEC2020_RESPONSERATE_COUNTY_TRA!$B$3:$CE$377,82, FALSE)</f>
        <v>55.1</v>
      </c>
      <c r="BW286" s="188">
        <f>VLOOKUP(A286,DEC2020_RESPONSERATE_COUNTY_TRA!$B$3:$CF$377,83, FALSE)</f>
        <v>55.1</v>
      </c>
      <c r="BX286" s="188">
        <f>VLOOKUP(A286,DEC2020_RESPONSERATE_COUNTY_TRA!$B$3:$CG$377,84, FALSE)</f>
        <v>55.1</v>
      </c>
      <c r="BY286" s="188">
        <f>VLOOKUP(A286,DEC2020_RESPONSERATE_COUNTY_TRA!$B$3:$CH$377,85, FALSE)</f>
        <v>55.1</v>
      </c>
      <c r="BZ286" s="188">
        <f>VLOOKUP(A286,DEC2020_RESPONSERATE_COUNTY_TRA!$B$3:$CI$377,85, FALSE)</f>
        <v>55.1</v>
      </c>
      <c r="CA286" s="188">
        <f>VLOOKUP(A286,DEC2020_RESPONSERATE_COUNTY_TRA!$B$3:$CJ$377,86, FALSE)</f>
        <v>55.1</v>
      </c>
      <c r="CB286" s="188">
        <f>VLOOKUP(A286,DEC2020_RESPONSERATE_COUNTY_TRA!$B$3:$CK$377,87, FALSE)</f>
        <v>55.1</v>
      </c>
      <c r="CC286" s="188">
        <f t="shared" si="12"/>
        <v>0.10000000000000142</v>
      </c>
      <c r="CD286" s="41">
        <f t="shared" si="13"/>
        <v>4</v>
      </c>
    </row>
    <row r="287" spans="1:84" s="188" customFormat="1" ht="28.8" x14ac:dyDescent="0.3">
      <c r="A287" s="251" t="s">
        <v>371</v>
      </c>
      <c r="B287" s="251">
        <v>30083070302</v>
      </c>
      <c r="C287" s="263" t="s">
        <v>1592</v>
      </c>
      <c r="D287" s="263">
        <v>59270</v>
      </c>
      <c r="E287" s="263"/>
      <c r="F287" s="264" t="s">
        <v>1101</v>
      </c>
      <c r="G287" s="265" t="s">
        <v>1101</v>
      </c>
      <c r="H287" s="266"/>
      <c r="I287" s="267"/>
      <c r="J287" s="268">
        <v>0</v>
      </c>
      <c r="K287" s="268">
        <v>100</v>
      </c>
      <c r="L287" s="269">
        <f>VLOOKUP(A287,DEC2020_RESPONSERATE_COUNTY_TRA!$B$3:$I$376, 8, FALSE)</f>
        <v>33.200000000000003</v>
      </c>
      <c r="M287" s="269">
        <f>VLOOKUP(A287,DEC2020_RESPONSERATE_COUNTY_TRA!$B$3:$J$376, 9, FALSE)</f>
        <v>34.4</v>
      </c>
      <c r="N287" s="269">
        <f>VLOOKUP(A287,DEC2020_RESPONSERATE_COUNTY_TRA!$B$3:$K$376, 10, FALSE)</f>
        <v>37</v>
      </c>
      <c r="O287" s="269">
        <f>VLOOKUP(A287,DEC2020_RESPONSERATE_COUNTY_TRA!$B$3:$L$376, 11, FALSE)</f>
        <v>39</v>
      </c>
      <c r="P287" s="269">
        <f>VLOOKUP(A287,DEC2020_RESPONSERATE_COUNTY_TRA!$B$3:$M$376, 12, FALSE)</f>
        <v>42.6</v>
      </c>
      <c r="Q287" s="269">
        <f>VLOOKUP(A287,DEC2020_RESPONSERATE_COUNTY_TRA!$B$3:$N$376, 13, FALSE)</f>
        <v>43.4</v>
      </c>
      <c r="R287" s="269">
        <f>VLOOKUP(A287,DEC2020_RESPONSERATE_COUNTY_TRA!$B$3:$O$376, 14, FALSE)</f>
        <v>44.7</v>
      </c>
      <c r="S287" s="269">
        <f>VLOOKUP(A287,DEC2020_RESPONSERATE_COUNTY_TRA!$B$3:$P$376, 15, FALSE)</f>
        <v>45.5</v>
      </c>
      <c r="T287" s="269">
        <f>VLOOKUP(A287,DEC2020_RESPONSERATE_COUNTY_TRA!$B$3:$Q$376, 16, FALSE)</f>
        <v>45.9</v>
      </c>
      <c r="U287" s="269">
        <f>VLOOKUP(A287,DEC2020_RESPONSERATE_COUNTY_TRA!$B$3:$R$376, 17, FALSE)</f>
        <v>47.6</v>
      </c>
      <c r="V287" s="269">
        <f>VLOOKUP(A287,DEC2020_RESPONSERATE_COUNTY_TRA!$B$3:$S$376, 18, FALSE)</f>
        <v>47.7</v>
      </c>
      <c r="W287" s="269">
        <f>VLOOKUP(A287,DEC2020_RESPONSERATE_COUNTY_TRA!$B$3:$T$376, 19, FALSE)</f>
        <v>48.4</v>
      </c>
      <c r="X287" s="269">
        <f>VLOOKUP(A287,DEC2020_RESPONSERATE_COUNTY_TRA!$B$3:$U$376, 20, FALSE)</f>
        <v>48.8</v>
      </c>
      <c r="Y287" s="269">
        <f>VLOOKUP(A287,DEC2020_RESPONSERATE_COUNTY_TRA!$B$3:$V$376, 21, FALSE)</f>
        <v>48.9</v>
      </c>
      <c r="Z287" s="269">
        <f>VLOOKUP(A287,DEC2020_RESPONSERATE_COUNTY_TRA!$B$3:$W$376, 22, FALSE)</f>
        <v>49.7</v>
      </c>
      <c r="AA287" s="269">
        <f>VLOOKUP(A287,DEC2020_RESPONSERATE_COUNTY_TRA!$B$3:$X$376, 23, FALSE)</f>
        <v>49.8</v>
      </c>
      <c r="AB287" s="269">
        <f>VLOOKUP(A287,DEC2020_RESPONSERATE_COUNTY_TRA!$B$3:$Y$376, 24, FALSE)</f>
        <v>49.8</v>
      </c>
      <c r="AC287" s="269">
        <f>VLOOKUP(A287,DEC2020_RESPONSERATE_COUNTY_TRA!$B$3:$Z$376, 25, FALSE)</f>
        <v>54.4</v>
      </c>
      <c r="AD287" s="269">
        <f>VLOOKUP(A287,DEC2020_RESPONSERATE_COUNTY_TRA!$B$3:$AC$376, 26, FALSE)</f>
        <v>55.1</v>
      </c>
      <c r="AE287" s="269">
        <f>VLOOKUP(A287,DEC2020_RESPONSERATE_COUNTY_TRA!$B$3:$AD$376, 27, FALSE)</f>
        <v>55.4</v>
      </c>
      <c r="AF287" s="269">
        <f>VLOOKUP(A287,DEC2020_RESPONSERATE_COUNTY_TRA!$B$3:$AE$376, 28, FALSE)</f>
        <v>56.3</v>
      </c>
      <c r="AG287" s="269">
        <f>VLOOKUP(A287,DEC2020_RESPONSERATE_COUNTY_TRA!$B$3:$AF$376, 29, FALSE)</f>
        <v>59.2</v>
      </c>
      <c r="AH287" s="269">
        <f>VLOOKUP(A287,DEC2020_RESPONSERATE_COUNTY_TRA!$B$3:$AG$376, 30, FALSE)</f>
        <v>59.3</v>
      </c>
      <c r="AI287" s="269">
        <f>VLOOKUP(A287,DEC2020_RESPONSERATE_COUNTY_TRA!$B$3:$AF$376, 31, FALSE)</f>
        <v>59.3</v>
      </c>
      <c r="AJ287" s="269">
        <f>VLOOKUP(A287,DEC2020_RESPONSERATE_COUNTY_TRA!$B$3:$AG$376, 32, FALSE)</f>
        <v>59.6</v>
      </c>
      <c r="AK287" s="269">
        <f>VLOOKUP(A287,DEC2020_RESPONSERATE_COUNTY_TRA!$B$3:$CP$376, 33, FALSE)</f>
        <v>59.8</v>
      </c>
      <c r="AL287" s="269">
        <f>VLOOKUP(A287,DEC2020_RESPONSERATE_COUNTY_TRA!$B$3:$AR$376,43, FALSE)</f>
        <v>62.1</v>
      </c>
      <c r="AM287" s="269">
        <f>VLOOKUP(A287,DEC2020_RESPONSERATE_COUNTY_TRA!$B$3:$AS$376,44, FALSE)</f>
        <v>62.1</v>
      </c>
      <c r="AN287" s="269">
        <f>VLOOKUP(A287,DEC2020_RESPONSERATE_COUNTY_TRA!$B$3:$AW$376,48, FALSE)</f>
        <v>62.2</v>
      </c>
      <c r="AO287" s="269">
        <f>VLOOKUP(A287,DEC2020_RESPONSERATE_COUNTY_TRA!$B$3:$AX$376,49, FALSE)</f>
        <v>62.3</v>
      </c>
      <c r="AP287" s="269">
        <f>VLOOKUP(A287,DEC2020_RESPONSERATE_COUNTY_TRA!$B$3:$AY$376,49, FALSE)</f>
        <v>62.3</v>
      </c>
      <c r="AQ287" s="269">
        <f>VLOOKUP(A287,DEC2020_RESPONSERATE_COUNTY_TRA!$B$3:$AZ$376,50, FALSE)</f>
        <v>62.5</v>
      </c>
      <c r="AR287" s="269">
        <f>VLOOKUP(A287,DEC2020_RESPONSERATE_COUNTY_TRA!$B$3:$BA$376,51, FALSE)</f>
        <v>62.5</v>
      </c>
      <c r="AS287" s="269">
        <f>VLOOKUP(A287,DEC2020_RESPONSERATE_COUNTY_TRA!$B$3:$BB$376,53, FALSE)</f>
        <v>62.5</v>
      </c>
      <c r="AT287" s="269">
        <f>VLOOKUP(A287,DEC2020_RESPONSERATE_COUNTY_TRA!$B$3:$BC$376,54, FALSE)</f>
        <v>62.6</v>
      </c>
      <c r="AU287" s="269">
        <f>VLOOKUP(A287,DEC2020_RESPONSERATE_COUNTY_TRA!$B$3:$BD$376,55, FALSE)</f>
        <v>62.7</v>
      </c>
      <c r="AV287" s="269">
        <f>VLOOKUP(A287,DEC2020_RESPONSERATE_COUNTY_TRA!$B$3:$BE$376,56, FALSE)</f>
        <v>62.8</v>
      </c>
      <c r="AW287" s="269">
        <f>VLOOKUP(A287,DEC2020_RESPONSERATE_COUNTY_TRA!$B$3:$BF$376,57, FALSE)</f>
        <v>62.8</v>
      </c>
      <c r="AX287" s="269">
        <f>VLOOKUP(A287,DEC2020_RESPONSERATE_COUNTY_TRA!$B$3:$BG$376,58, FALSE)</f>
        <v>62.8</v>
      </c>
      <c r="AY287" s="269">
        <f>VLOOKUP(A287,DEC2020_RESPONSERATE_COUNTY_TRA!$B$3:$BH$376,59, FALSE)</f>
        <v>63</v>
      </c>
      <c r="AZ287" s="269">
        <f>VLOOKUP(A287,DEC2020_RESPONSERATE_COUNTY_TRA!$B$3:$BI$376,60, FALSE)</f>
        <v>63</v>
      </c>
      <c r="BA287" s="269">
        <f>VLOOKUP(A287,DEC2020_RESPONSERATE_COUNTY_TRA!$B$3:$BJ$376,61, FALSE)</f>
        <v>63</v>
      </c>
      <c r="BB287" s="269">
        <f>VLOOKUP(A287,DEC2020_RESPONSERATE_COUNTY_TRA!$B$3:$BK$376,62, FALSE)</f>
        <v>63</v>
      </c>
      <c r="BC287" s="269">
        <f>VLOOKUP(A287,DEC2020_RESPONSERATE_COUNTY_TRA!$B$3:$BL$376,63, FALSE)</f>
        <v>63</v>
      </c>
      <c r="BD287" s="269">
        <f>VLOOKUP(A287,DEC2020_RESPONSERATE_COUNTY_TRA!$B$3:$BM$376,64, FALSE)</f>
        <v>63.1</v>
      </c>
      <c r="BE287" s="269">
        <f>VLOOKUP(A287,DEC2020_RESPONSERATE_COUNTY_TRA!$B$3:$BN$376,65, FALSE)</f>
        <v>63.1</v>
      </c>
      <c r="BF287" s="269">
        <f>VLOOKUP(A287,DEC2020_RESPONSERATE_COUNTY_TRA!$B$3:$BO$376,66, FALSE)</f>
        <v>63.1</v>
      </c>
      <c r="BG287" s="269">
        <f>VLOOKUP(A287,DEC2020_RESPONSERATE_COUNTY_TRA!$B$3:$BP$376,67, FALSE)</f>
        <v>63.1</v>
      </c>
      <c r="BH287" s="269">
        <f>VLOOKUP(A287,DEC2020_RESPONSERATE_COUNTY_TRA!$B$3:$BQ$376,68, FALSE)</f>
        <v>63.2</v>
      </c>
      <c r="BI287" s="269">
        <f>VLOOKUP(A287,DEC2020_RESPONSERATE_COUNTY_TRA!$B$3:$BR$376,69, FALSE)</f>
        <v>63.2</v>
      </c>
      <c r="BJ287" s="269">
        <f>VLOOKUP(A287,DEC2020_RESPONSERATE_COUNTY_TRA!$B$3:$BS$376,70, FALSE)</f>
        <v>63.2</v>
      </c>
      <c r="BK287" s="269">
        <f>VLOOKUP(A287,DEC2020_RESPONSERATE_COUNTY_TRA!$B$3:$BT$376,71, FALSE)</f>
        <v>63.2</v>
      </c>
      <c r="BL287" s="269">
        <f>VLOOKUP(A287,DEC2020_RESPONSERATE_COUNTY_TRA!$B$3:$BU$377,72, FALSE)</f>
        <v>63.4</v>
      </c>
      <c r="BM287" s="269">
        <f>VLOOKUP(A287,DEC2020_RESPONSERATE_COUNTY_TRA!$B$3:$BV$377,73, FALSE)</f>
        <v>63.5</v>
      </c>
      <c r="BN287" s="269">
        <f>VLOOKUP(A287,DEC2020_RESPONSERATE_COUNTY_TRA!$B$3:$BW$377,74, FALSE)</f>
        <v>63.5</v>
      </c>
      <c r="BO287" s="269">
        <f>VLOOKUP(A287,DEC2020_RESPONSERATE_COUNTY_TRA!$B$3:$BX$377,75, FALSE)</f>
        <v>63.5</v>
      </c>
      <c r="BP287" s="269">
        <f>VLOOKUP(A287,DEC2020_RESPONSERATE_COUNTY_TRA!$B$3:$BY$377,76, FALSE)</f>
        <v>63.5</v>
      </c>
      <c r="BQ287" s="269">
        <f>VLOOKUP(A287,DEC2020_RESPONSERATE_COUNTY_TRA!$B$3:$BZ$377,77, FALSE)</f>
        <v>63.5</v>
      </c>
      <c r="BR287" s="269">
        <f>VLOOKUP(A287,DEC2020_RESPONSERATE_COUNTY_TRA!$B$3:$CA$377,78, FALSE)</f>
        <v>63.5</v>
      </c>
      <c r="BS287" s="269">
        <f>VLOOKUP(A287,DEC2020_RESPONSERATE_COUNTY_TRA!$B$3:$CB$377,79, FALSE)</f>
        <v>63.5</v>
      </c>
      <c r="BT287" s="269">
        <f>VLOOKUP(A287,DEC2020_RESPONSERATE_COUNTY_TRA!$B$3:$CC$377,80, FALSE)</f>
        <v>63.5</v>
      </c>
      <c r="BU287" s="269">
        <f>VLOOKUP(A287,DEC2020_RESPONSERATE_COUNTY_TRA!$B$3:$CD$377,81, FALSE)</f>
        <v>63.6</v>
      </c>
      <c r="BV287" s="269">
        <f>VLOOKUP(A287,DEC2020_RESPONSERATE_COUNTY_TRA!$B$3:$CE$377,82, FALSE)</f>
        <v>63.9</v>
      </c>
      <c r="BW287" s="269">
        <f>VLOOKUP(A287,DEC2020_RESPONSERATE_COUNTY_TRA!$B$3:$CF$377,83, FALSE)</f>
        <v>63.9</v>
      </c>
      <c r="BX287" s="269">
        <f>VLOOKUP(A287,DEC2020_RESPONSERATE_COUNTY_TRA!$B$3:$CG$377,84, FALSE)</f>
        <v>63.9</v>
      </c>
      <c r="BY287" s="269">
        <f>VLOOKUP(A287,DEC2020_RESPONSERATE_COUNTY_TRA!$B$3:$CH$377,85, FALSE)</f>
        <v>63.9</v>
      </c>
      <c r="BZ287" s="269">
        <f>VLOOKUP(A287,DEC2020_RESPONSERATE_COUNTY_TRA!$B$3:$CI$377,85, FALSE)</f>
        <v>63.9</v>
      </c>
      <c r="CA287" s="269">
        <f>VLOOKUP(A287,DEC2020_RESPONSERATE_COUNTY_TRA!$B$3:$CJ$377,86, FALSE)</f>
        <v>64</v>
      </c>
      <c r="CB287" s="269">
        <f>VLOOKUP(A287,DEC2020_RESPONSERATE_COUNTY_TRA!$B$3:$CK$377,87, FALSE)</f>
        <v>64.3</v>
      </c>
      <c r="CC287" s="269">
        <f t="shared" si="12"/>
        <v>0</v>
      </c>
      <c r="CD287" s="41">
        <f t="shared" si="13"/>
        <v>5</v>
      </c>
      <c r="CE287" s="45"/>
      <c r="CF287" s="15"/>
    </row>
    <row r="288" spans="1:84" ht="29.4" thickBot="1" x14ac:dyDescent="0.35">
      <c r="A288" s="176" t="s">
        <v>145</v>
      </c>
      <c r="B288" s="176">
        <v>30083070302</v>
      </c>
      <c r="C288" s="43" t="s">
        <v>1657</v>
      </c>
      <c r="D288" s="43">
        <v>59270</v>
      </c>
      <c r="E288" s="43"/>
      <c r="F288" s="98"/>
      <c r="G288" s="106"/>
      <c r="H288" s="210"/>
      <c r="I288" s="196"/>
      <c r="J288" s="178"/>
      <c r="K288" s="178"/>
      <c r="L288" s="179">
        <f>VLOOKUP(A288,DEC2020_RESPONSERATE_COUNTY_TRA!$B$3:$I$376, 8, FALSE)</f>
        <v>30.9</v>
      </c>
      <c r="M288" s="179">
        <f>VLOOKUP(A288,DEC2020_RESPONSERATE_COUNTY_TRA!$B$3:$J$376, 9, FALSE)</f>
        <v>32.700000000000003</v>
      </c>
      <c r="N288" s="179">
        <f>VLOOKUP(A288,DEC2020_RESPONSERATE_COUNTY_TRA!$B$3:$K$376, 10, FALSE)</f>
        <v>34.200000000000003</v>
      </c>
      <c r="O288" s="179">
        <f>VLOOKUP(A288,DEC2020_RESPONSERATE_COUNTY_TRA!$B$3:$L$376, 11, FALSE)</f>
        <v>36.5</v>
      </c>
      <c r="P288" s="179">
        <f>VLOOKUP(A288,DEC2020_RESPONSERATE_COUNTY_TRA!$B$3:$M$376, 12, FALSE)</f>
        <v>39.200000000000003</v>
      </c>
      <c r="Q288" s="179">
        <f>VLOOKUP(A288,DEC2020_RESPONSERATE_COUNTY_TRA!$B$3:$N$376, 13, FALSE)</f>
        <v>39.799999999999997</v>
      </c>
      <c r="R288" s="179">
        <f>VLOOKUP(A288,DEC2020_RESPONSERATE_COUNTY_TRA!$B$3:$O$376, 14, FALSE)</f>
        <v>40.299999999999997</v>
      </c>
      <c r="S288" s="179">
        <f>VLOOKUP(A288,DEC2020_RESPONSERATE_COUNTY_TRA!$B$3:$P$376, 15, FALSE)</f>
        <v>40.700000000000003</v>
      </c>
      <c r="T288" s="179">
        <f>VLOOKUP(A288,DEC2020_RESPONSERATE_COUNTY_TRA!$B$3:$Q$376, 16, FALSE)</f>
        <v>41.1</v>
      </c>
      <c r="U288" s="179">
        <f>VLOOKUP(A288,DEC2020_RESPONSERATE_COUNTY_TRA!$B$3:$R$376, 17, FALSE)</f>
        <v>42.5</v>
      </c>
      <c r="V288" s="179">
        <f>VLOOKUP(A288,DEC2020_RESPONSERATE_COUNTY_TRA!$B$3:$S$376, 18, FALSE)</f>
        <v>44.2</v>
      </c>
      <c r="W288" s="179">
        <f>VLOOKUP(A288,DEC2020_RESPONSERATE_COUNTY_TRA!$B$3:$T$376, 19, FALSE)</f>
        <v>44.5</v>
      </c>
      <c r="X288" s="179">
        <f>VLOOKUP(A288,DEC2020_RESPONSERATE_COUNTY_TRA!$B$3:$U$376, 20, FALSE)</f>
        <v>45.9</v>
      </c>
      <c r="Y288" s="179">
        <f>VLOOKUP(A288,DEC2020_RESPONSERATE_COUNTY_TRA!$B$3:$V$376, 21, FALSE)</f>
        <v>47.6</v>
      </c>
      <c r="Z288" s="179">
        <f>VLOOKUP(A288,DEC2020_RESPONSERATE_COUNTY_TRA!$B$3:$W$376, 22, FALSE)</f>
        <v>49.8</v>
      </c>
      <c r="AA288" s="179">
        <f>VLOOKUP(A288,DEC2020_RESPONSERATE_COUNTY_TRA!$B$3:$X$376, 23, FALSE)</f>
        <v>49.8</v>
      </c>
      <c r="AB288" s="179">
        <f>VLOOKUP(A288,DEC2020_RESPONSERATE_COUNTY_TRA!$B$3:$Y$376, 24, FALSE)</f>
        <v>49.9</v>
      </c>
      <c r="AC288" s="179">
        <f>VLOOKUP(A288,DEC2020_RESPONSERATE_COUNTY_TRA!$B$3:$Z$376, 25, FALSE)</f>
        <v>51</v>
      </c>
      <c r="AD288" s="179">
        <f>VLOOKUP(A288,DEC2020_RESPONSERATE_COUNTY_TRA!$B$3:$AC$376, 26, FALSE)</f>
        <v>51.3</v>
      </c>
      <c r="AE288" s="179">
        <f>VLOOKUP(A288,DEC2020_RESPONSERATE_COUNTY_TRA!$B$3:$AD$376, 27, FALSE)</f>
        <v>51.7</v>
      </c>
      <c r="AF288" s="179">
        <f>VLOOKUP(A288,DEC2020_RESPONSERATE_COUNTY_TRA!$B$3:$AE$376, 28, FALSE)</f>
        <v>53.1</v>
      </c>
      <c r="AG288" s="179">
        <f>VLOOKUP(A288,DEC2020_RESPONSERATE_COUNTY_TRA!$B$3:$AF$376, 29, FALSE)</f>
        <v>54</v>
      </c>
      <c r="AH288" s="179">
        <f>VLOOKUP(A288,DEC2020_RESPONSERATE_COUNTY_TRA!$B$3:$AG$376, 30, FALSE)</f>
        <v>54.3</v>
      </c>
      <c r="AI288" s="179">
        <f>VLOOKUP(A288,DEC2020_RESPONSERATE_COUNTY_TRA!$B$3:$AF$376, 31, FALSE)</f>
        <v>54.3</v>
      </c>
      <c r="AJ288" s="179">
        <f>VLOOKUP(A288,DEC2020_RESPONSERATE_COUNTY_TRA!$B$3:$AG$376, 32, FALSE)</f>
        <v>54.7</v>
      </c>
      <c r="AK288" s="179">
        <f>VLOOKUP(A288,DEC2020_RESPONSERATE_COUNTY_TRA!$B$3:$CP$376, 33, FALSE)</f>
        <v>54.8</v>
      </c>
      <c r="AL288" s="179">
        <f>VLOOKUP(A288,DEC2020_RESPONSERATE_COUNTY_TRA!$B$3:$AR$376,43, FALSE)</f>
        <v>56.1</v>
      </c>
      <c r="AM288" s="179">
        <f>VLOOKUP(A288,DEC2020_RESPONSERATE_COUNTY_TRA!$B$3:$AS$376,44, FALSE)</f>
        <v>56.2</v>
      </c>
      <c r="AN288" s="179">
        <f>VLOOKUP(A288,DEC2020_RESPONSERATE_COUNTY_TRA!$B$3:$AW$376,48, FALSE)</f>
        <v>56.4</v>
      </c>
      <c r="AO288" s="179">
        <f>VLOOKUP(A288,DEC2020_RESPONSERATE_COUNTY_TRA!$B$3:$AX$376,49, FALSE)</f>
        <v>56.5</v>
      </c>
      <c r="AP288" s="179">
        <f>VLOOKUP(A288,DEC2020_RESPONSERATE_COUNTY_TRA!$B$3:$AY$376,49, FALSE)</f>
        <v>56.5</v>
      </c>
      <c r="AQ288" s="179">
        <f>VLOOKUP(A288,DEC2020_RESPONSERATE_COUNTY_TRA!$B$3:$AZ$376,50, FALSE)</f>
        <v>56.6</v>
      </c>
      <c r="AR288" s="179">
        <f>VLOOKUP(A288,DEC2020_RESPONSERATE_COUNTY_TRA!$B$3:$BA$376,51, FALSE)</f>
        <v>56.6</v>
      </c>
      <c r="AS288" s="179">
        <f>VLOOKUP(A288,DEC2020_RESPONSERATE_COUNTY_TRA!$B$3:$BB$376,53, FALSE)</f>
        <v>56.6</v>
      </c>
      <c r="AT288" s="179">
        <f>VLOOKUP(A288,DEC2020_RESPONSERATE_COUNTY_TRA!$B$3:$BC$376,54, FALSE)</f>
        <v>56.6</v>
      </c>
      <c r="AU288" s="179">
        <f>VLOOKUP(A288,DEC2020_RESPONSERATE_COUNTY_TRA!$B$3:$BD$376,55, FALSE)</f>
        <v>56.6</v>
      </c>
      <c r="AV288" s="179">
        <f>VLOOKUP(A288,DEC2020_RESPONSERATE_COUNTY_TRA!$B$3:$BE$376,56, FALSE)</f>
        <v>56.6</v>
      </c>
      <c r="AW288" s="179">
        <f>VLOOKUP(A288,DEC2020_RESPONSERATE_COUNTY_TRA!$B$3:$BF$376,57, FALSE)</f>
        <v>56.7</v>
      </c>
      <c r="AX288" s="179">
        <f>VLOOKUP(A288,DEC2020_RESPONSERATE_COUNTY_TRA!$B$3:$BG$376,58, FALSE)</f>
        <v>56.7</v>
      </c>
      <c r="AY288" s="179">
        <f>VLOOKUP(A288,DEC2020_RESPONSERATE_COUNTY_TRA!$B$3:$BH$376,59, FALSE)</f>
        <v>56.7</v>
      </c>
      <c r="AZ288" s="179">
        <f>VLOOKUP(A288,DEC2020_RESPONSERATE_COUNTY_TRA!$B$3:$BI$376,60, FALSE)</f>
        <v>56.8</v>
      </c>
      <c r="BA288" s="179">
        <f>VLOOKUP(A288,DEC2020_RESPONSERATE_COUNTY_TRA!$B$3:$BJ$376,61, FALSE)</f>
        <v>56.8</v>
      </c>
      <c r="BB288" s="179">
        <f>VLOOKUP(A288,DEC2020_RESPONSERATE_COUNTY_TRA!$B$3:$BK$376,62, FALSE)</f>
        <v>56.9</v>
      </c>
      <c r="BC288" s="179">
        <f>VLOOKUP(A288,DEC2020_RESPONSERATE_COUNTY_TRA!$B$3:$BL$376,63, FALSE)</f>
        <v>56.9</v>
      </c>
      <c r="BD288" s="179">
        <f>VLOOKUP(A288,DEC2020_RESPONSERATE_COUNTY_TRA!$B$3:$BM$376,64, FALSE)</f>
        <v>57</v>
      </c>
      <c r="BE288" s="179">
        <f>VLOOKUP(A288,DEC2020_RESPONSERATE_COUNTY_TRA!$B$3:$BN$376,65, FALSE)</f>
        <v>57</v>
      </c>
      <c r="BF288" s="179">
        <f>VLOOKUP(A288,DEC2020_RESPONSERATE_COUNTY_TRA!$B$3:$BO$376,66, FALSE)</f>
        <v>57</v>
      </c>
      <c r="BG288" s="179">
        <f>VLOOKUP(A288,DEC2020_RESPONSERATE_COUNTY_TRA!$B$3:$BP$376,67, FALSE)</f>
        <v>57</v>
      </c>
      <c r="BH288" s="179">
        <f>VLOOKUP(A288,DEC2020_RESPONSERATE_COUNTY_TRA!$B$3:$BQ$376,68, FALSE)</f>
        <v>57</v>
      </c>
      <c r="BI288" s="179">
        <f>VLOOKUP(A288,DEC2020_RESPONSERATE_COUNTY_TRA!$B$3:$BR$376,69, FALSE)</f>
        <v>57</v>
      </c>
      <c r="BJ288" s="179">
        <f>VLOOKUP(A288,DEC2020_RESPONSERATE_COUNTY_TRA!$B$3:$BS$376,70, FALSE)</f>
        <v>57</v>
      </c>
      <c r="BK288" s="179">
        <f>VLOOKUP(A288,DEC2020_RESPONSERATE_COUNTY_TRA!$B$3:$BT$376,71, FALSE)</f>
        <v>57</v>
      </c>
      <c r="BL288" s="179">
        <f>VLOOKUP(A288,DEC2020_RESPONSERATE_COUNTY_TRA!$B$3:$BU$377,72, FALSE)</f>
        <v>57</v>
      </c>
      <c r="BM288" s="179">
        <f>VLOOKUP(A288,DEC2020_RESPONSERATE_COUNTY_TRA!$B$3:$BV$377,73, FALSE)</f>
        <v>57.1</v>
      </c>
      <c r="BN288" s="179">
        <f>VLOOKUP(A288,DEC2020_RESPONSERATE_COUNTY_TRA!$B$3:$BW$377,74, FALSE)</f>
        <v>57.1</v>
      </c>
      <c r="BO288" s="179">
        <f>VLOOKUP(A288,DEC2020_RESPONSERATE_COUNTY_TRA!$B$3:$BX$377,75, FALSE)</f>
        <v>57.1</v>
      </c>
      <c r="BP288" s="179">
        <f>VLOOKUP(A288,DEC2020_RESPONSERATE_COUNTY_TRA!$B$3:$BY$377,76, FALSE)</f>
        <v>57.1</v>
      </c>
      <c r="BQ288" s="179">
        <f>VLOOKUP(A288,DEC2020_RESPONSERATE_COUNTY_TRA!$B$3:$BZ$377,77, FALSE)</f>
        <v>57.1</v>
      </c>
      <c r="BR288" s="179">
        <f>VLOOKUP(A288,DEC2020_RESPONSERATE_COUNTY_TRA!$B$3:$CA$377,78, FALSE)</f>
        <v>57.1</v>
      </c>
      <c r="BS288" s="179">
        <f>VLOOKUP(A288,DEC2020_RESPONSERATE_COUNTY_TRA!$B$3:$CB$377,79, FALSE)</f>
        <v>57.1</v>
      </c>
      <c r="BT288" s="179">
        <f>VLOOKUP(A288,DEC2020_RESPONSERATE_COUNTY_TRA!$B$3:$CC$377,80, FALSE)</f>
        <v>57.1</v>
      </c>
      <c r="BU288" s="179">
        <f>VLOOKUP(A288,DEC2020_RESPONSERATE_COUNTY_TRA!$B$3:$CD$377,81, FALSE)</f>
        <v>57.1</v>
      </c>
      <c r="BV288" s="179">
        <f>VLOOKUP(A288,DEC2020_RESPONSERATE_COUNTY_TRA!$B$3:$CE$377,82, FALSE)</f>
        <v>57.2</v>
      </c>
      <c r="BW288" s="179">
        <f>VLOOKUP(A288,DEC2020_RESPONSERATE_COUNTY_TRA!$B$3:$CF$377,83, FALSE)</f>
        <v>57.2</v>
      </c>
      <c r="BX288" s="179">
        <f>VLOOKUP(A288,DEC2020_RESPONSERATE_COUNTY_TRA!$B$3:$CG$377,84, FALSE)</f>
        <v>57.2</v>
      </c>
      <c r="BY288" s="179">
        <f>VLOOKUP(A288,DEC2020_RESPONSERATE_COUNTY_TRA!$B$3:$CH$377,85, FALSE)</f>
        <v>57.3</v>
      </c>
      <c r="BZ288" s="179">
        <f>VLOOKUP(A288,DEC2020_RESPONSERATE_COUNTY_TRA!$B$3:$CI$377,85, FALSE)</f>
        <v>57.3</v>
      </c>
      <c r="CA288" s="179">
        <f>VLOOKUP(A288,DEC2020_RESPONSERATE_COUNTY_TRA!$B$3:$CJ$377,86, FALSE)</f>
        <v>57.3</v>
      </c>
      <c r="CB288" s="179">
        <f>VLOOKUP(A288,DEC2020_RESPONSERATE_COUNTY_TRA!$B$3:$CK$377,87, FALSE)</f>
        <v>57.3</v>
      </c>
      <c r="CC288" s="179">
        <f t="shared" si="12"/>
        <v>0</v>
      </c>
      <c r="CD288" s="42">
        <f t="shared" si="13"/>
        <v>4</v>
      </c>
    </row>
    <row r="289" spans="1:83" ht="18" x14ac:dyDescent="0.35">
      <c r="A289" s="20" t="s">
        <v>87</v>
      </c>
      <c r="B289" s="5"/>
      <c r="C289" s="181" t="s">
        <v>87</v>
      </c>
      <c r="F289" s="180">
        <v>4123</v>
      </c>
      <c r="G289" s="199">
        <v>2.239724341619493E-2</v>
      </c>
      <c r="I289" s="192">
        <v>30.3</v>
      </c>
      <c r="J289" s="91" t="s">
        <v>835</v>
      </c>
      <c r="K289" s="91" t="s">
        <v>835</v>
      </c>
      <c r="L289">
        <f>VLOOKUP(A289,DEC2020_RESPONSERATE_COUNTY_TRA!$B$3:$I$376, 8, FALSE)</f>
        <v>4.8</v>
      </c>
      <c r="M289">
        <f>VLOOKUP(A289,DEC2020_RESPONSERATE_COUNTY_TRA!$B$3:$J$376, 9, FALSE)</f>
        <v>6</v>
      </c>
      <c r="N289">
        <f>VLOOKUP(A289,DEC2020_RESPONSERATE_COUNTY_TRA!$B$3:$K$376, 10, FALSE)</f>
        <v>7.2</v>
      </c>
      <c r="O289">
        <f>VLOOKUP(A289,DEC2020_RESPONSERATE_COUNTY_TRA!$B$3:$L$376, 11, FALSE)</f>
        <v>8.9</v>
      </c>
      <c r="P289">
        <f>VLOOKUP(A289,DEC2020_RESPONSERATE_COUNTY_TRA!$B$3:$M$376, 12, FALSE)</f>
        <v>10.6</v>
      </c>
      <c r="Q289" s="61">
        <f>VLOOKUP(A289,DEC2020_RESPONSERATE_COUNTY_TRA!$B$3:$N$376, 13, FALSE)</f>
        <v>11</v>
      </c>
      <c r="R289">
        <f>VLOOKUP(A289,DEC2020_RESPONSERATE_COUNTY_TRA!$B$3:$O$376, 14, FALSE)</f>
        <v>11.4</v>
      </c>
      <c r="S289">
        <f>VLOOKUP(A289,DEC2020_RESPONSERATE_COUNTY_TRA!$B$3:$P$376, 15, FALSE)</f>
        <v>11.6</v>
      </c>
      <c r="T289">
        <f>VLOOKUP(A289,DEC2020_RESPONSERATE_COUNTY_TRA!$B$3:$Q$376, 16, FALSE)</f>
        <v>11.9</v>
      </c>
      <c r="U289" s="61">
        <f>VLOOKUP(A289,DEC2020_RESPONSERATE_COUNTY_TRA!$B$3:$R$376, 17, FALSE)</f>
        <v>12.5</v>
      </c>
      <c r="V289" s="61">
        <f>VLOOKUP(A289,DEC2020_RESPONSERATE_COUNTY_TRA!$B$3:$S$376, 18, FALSE)</f>
        <v>12.7</v>
      </c>
      <c r="W289" s="61">
        <f>VLOOKUP(A289,DEC2020_RESPONSERATE_COUNTY_TRA!$B$3:$T$376, 19, FALSE)</f>
        <v>13</v>
      </c>
      <c r="X289" s="61">
        <f>VLOOKUP(A289,DEC2020_RESPONSERATE_COUNTY_TRA!$B$3:$U$376, 20, FALSE)</f>
        <v>13.2</v>
      </c>
      <c r="Y289" s="61">
        <f>VLOOKUP(A289,DEC2020_RESPONSERATE_COUNTY_TRA!$B$3:$V$376, 21, FALSE)</f>
        <v>13.4</v>
      </c>
      <c r="Z289" s="61">
        <f>VLOOKUP(A289,DEC2020_RESPONSERATE_COUNTY_TRA!$B$3:$W$376, 22, FALSE)</f>
        <v>13.8</v>
      </c>
      <c r="AA289" s="61">
        <f>VLOOKUP(A289,DEC2020_RESPONSERATE_COUNTY_TRA!$B$3:$X$376, 23, FALSE)</f>
        <v>14</v>
      </c>
      <c r="AB289" s="61">
        <f>VLOOKUP(A289,DEC2020_RESPONSERATE_COUNTY_TRA!$B$3:$Y$376, 24, FALSE)</f>
        <v>14.1</v>
      </c>
      <c r="AC289" s="61">
        <f>VLOOKUP(A289,DEC2020_RESPONSERATE_COUNTY_TRA!$B$3:$Z$376, 25, FALSE)</f>
        <v>14.7</v>
      </c>
      <c r="AD289" s="61">
        <f>VLOOKUP(A289,DEC2020_RESPONSERATE_COUNTY_TRA!$B$3:$AC$376, 26, FALSE)</f>
        <v>14.9</v>
      </c>
      <c r="AE289" s="188">
        <f>VLOOKUP(A289,DEC2020_RESPONSERATE_COUNTY_TRA!$B$3:$AD$376, 27, FALSE)</f>
        <v>15</v>
      </c>
      <c r="AF289" s="188">
        <f>VLOOKUP(A289,DEC2020_RESPONSERATE_COUNTY_TRA!$B$3:$AE$376, 28, FALSE)</f>
        <v>15.1</v>
      </c>
      <c r="AG289" s="188">
        <f>VLOOKUP(A289,DEC2020_RESPONSERATE_COUNTY_TRA!$B$3:$AF$376, 29, FALSE)</f>
        <v>15.5</v>
      </c>
      <c r="AH289" s="188">
        <f>VLOOKUP(A289,DEC2020_RESPONSERATE_COUNTY_TRA!$B$3:$AG$376, 30, FALSE)</f>
        <v>15.6</v>
      </c>
      <c r="AI289" s="188">
        <f>VLOOKUP(A289,DEC2020_RESPONSERATE_COUNTY_TRA!$B$3:$AF$376, 31, FALSE)</f>
        <v>15.7</v>
      </c>
      <c r="AJ289" s="188">
        <f>VLOOKUP(A289,DEC2020_RESPONSERATE_COUNTY_TRA!$B$3:$AG$376, 32, FALSE)</f>
        <v>15.8</v>
      </c>
      <c r="AK289" s="188">
        <f>VLOOKUP(A289,DEC2020_RESPONSERATE_COUNTY_TRA!$B$3:$CP$376, 33, FALSE)</f>
        <v>15.9</v>
      </c>
      <c r="AL289" s="188">
        <f>VLOOKUP(A289,DEC2020_RESPONSERATE_COUNTY_TRA!$B$3:$AR$376,43, FALSE)</f>
        <v>17.2</v>
      </c>
      <c r="AM289" s="188">
        <f>VLOOKUP(A289,DEC2020_RESPONSERATE_COUNTY_TRA!$B$3:$AS$376,44, FALSE)</f>
        <v>17.2</v>
      </c>
      <c r="AN289" s="188">
        <f>VLOOKUP(A289,DEC2020_RESPONSERATE_COUNTY_TRA!$B$3:$AW$376,48, FALSE)</f>
        <v>17.5</v>
      </c>
      <c r="AO289" s="188">
        <f>VLOOKUP(A289,DEC2020_RESPONSERATE_COUNTY_TRA!$B$3:$AX$376,49, FALSE)</f>
        <v>17.600000000000001</v>
      </c>
      <c r="AP289" s="188">
        <f>VLOOKUP(A289,DEC2020_RESPONSERATE_COUNTY_TRA!$B$3:$AY$376,49, FALSE)</f>
        <v>17.600000000000001</v>
      </c>
      <c r="AQ289" s="188">
        <f>VLOOKUP(A289,DEC2020_RESPONSERATE_COUNTY_TRA!$B$3:$AZ$376,50, FALSE)</f>
        <v>17.600000000000001</v>
      </c>
      <c r="AR289" s="188">
        <f>VLOOKUP(A289,DEC2020_RESPONSERATE_COUNTY_TRA!$B$3:$BA$376,51, FALSE)</f>
        <v>18.100000000000001</v>
      </c>
      <c r="AS289" s="188">
        <f>VLOOKUP(A289,DEC2020_RESPONSERATE_COUNTY_TRA!$B$3:$BB$376,53, FALSE)</f>
        <v>18.899999999999999</v>
      </c>
      <c r="AT289" s="188">
        <f>VLOOKUP(A289,DEC2020_RESPONSERATE_COUNTY_TRA!$B$3:$BC$376,54, FALSE)</f>
        <v>18.899999999999999</v>
      </c>
      <c r="AU289" s="188">
        <f>VLOOKUP(A289,DEC2020_RESPONSERATE_COUNTY_TRA!$B$3:$BD$376,55, FALSE)</f>
        <v>19</v>
      </c>
      <c r="AV289" s="188">
        <f>VLOOKUP(A289,DEC2020_RESPONSERATE_COUNTY_TRA!$B$3:$BE$376,56, FALSE)</f>
        <v>19</v>
      </c>
      <c r="AW289" s="188">
        <f>VLOOKUP(A289,DEC2020_RESPONSERATE_COUNTY_TRA!$B$3:$BF$376,57, FALSE)</f>
        <v>19</v>
      </c>
      <c r="AX289" s="188">
        <f>VLOOKUP(A289,DEC2020_RESPONSERATE_COUNTY_TRA!$B$3:$BG$376,58, FALSE)</f>
        <v>26.6</v>
      </c>
      <c r="AY289" s="188">
        <f>VLOOKUP(A289,DEC2020_RESPONSERATE_COUNTY_TRA!$B$3:$BH$376,59, FALSE)</f>
        <v>27.4</v>
      </c>
      <c r="AZ289" s="188">
        <f>VLOOKUP(A289,DEC2020_RESPONSERATE_COUNTY_TRA!$B$3:$BI$376,60, FALSE)</f>
        <v>28.2</v>
      </c>
      <c r="BA289" s="188">
        <f>VLOOKUP(A289,DEC2020_RESPONSERATE_COUNTY_TRA!$B$3:$BJ$376,61, FALSE)</f>
        <v>28.7</v>
      </c>
      <c r="BB289" s="188">
        <f>VLOOKUP(A289,DEC2020_RESPONSERATE_COUNTY_TRA!$B$3:$BK$376,62, FALSE)</f>
        <v>29.1</v>
      </c>
      <c r="BC289" s="188">
        <f>VLOOKUP(A289,DEC2020_RESPONSERATE_COUNTY_TRA!$B$3:$BL$376,63, FALSE)</f>
        <v>29.4</v>
      </c>
      <c r="BD289" s="188">
        <f>VLOOKUP(A289,DEC2020_RESPONSERATE_COUNTY_TRA!$B$3:$BM$376,64, FALSE)</f>
        <v>29.8</v>
      </c>
      <c r="BE289" s="188">
        <f>VLOOKUP(A289,DEC2020_RESPONSERATE_COUNTY_TRA!$B$3:$BN$376,65, FALSE)</f>
        <v>29.8</v>
      </c>
      <c r="BF289" s="188">
        <f>VLOOKUP(A289,DEC2020_RESPONSERATE_COUNTY_TRA!$B$3:$BO$376,66, FALSE)</f>
        <v>30.2</v>
      </c>
      <c r="BG289" s="188">
        <f>VLOOKUP(A289,DEC2020_RESPONSERATE_COUNTY_TRA!$B$3:$BP$376,67, FALSE)</f>
        <v>30.4</v>
      </c>
      <c r="BH289" s="188">
        <f>VLOOKUP(A289,DEC2020_RESPONSERATE_COUNTY_TRA!$B$3:$BQ$376,68, FALSE)</f>
        <v>30.6</v>
      </c>
      <c r="BI289" s="188">
        <f>VLOOKUP(A289,DEC2020_RESPONSERATE_COUNTY_TRA!$B$3:$BR$376,69, FALSE)</f>
        <v>30.6</v>
      </c>
      <c r="BJ289" s="188">
        <f>VLOOKUP(A289,DEC2020_RESPONSERATE_COUNTY_TRA!$B$3:$BS$376,70, FALSE)</f>
        <v>30.9</v>
      </c>
      <c r="BK289" s="188">
        <f>VLOOKUP(A289,DEC2020_RESPONSERATE_COUNTY_TRA!$B$3:$BT$376,71, FALSE)</f>
        <v>31</v>
      </c>
      <c r="BL289" s="188">
        <f>VLOOKUP(A289,DEC2020_RESPONSERATE_COUNTY_TRA!$B$3:$BU$377,72, FALSE)</f>
        <v>31.2</v>
      </c>
      <c r="BM289" s="188">
        <f>VLOOKUP(A289,DEC2020_RESPONSERATE_COUNTY_TRA!$B$3:$BV$377,73, FALSE)</f>
        <v>31.2</v>
      </c>
      <c r="BN289" s="188">
        <f>VLOOKUP(A289,DEC2020_RESPONSERATE_COUNTY_TRA!$B$3:$BW$377,74, FALSE)</f>
        <v>31.3</v>
      </c>
      <c r="BO289" s="188">
        <f>VLOOKUP(A289,DEC2020_RESPONSERATE_COUNTY_TRA!$B$3:$BX$377,75, FALSE)</f>
        <v>31.5</v>
      </c>
      <c r="BP289" s="188">
        <f>VLOOKUP(A289,DEC2020_RESPONSERATE_COUNTY_TRA!$B$3:$BY$377,76, FALSE)</f>
        <v>31.6</v>
      </c>
      <c r="BQ289" s="188">
        <f>VLOOKUP(A289,DEC2020_RESPONSERATE_COUNTY_TRA!$B$3:$BZ$377,77, FALSE)</f>
        <v>31.6</v>
      </c>
      <c r="BR289" s="188">
        <f>VLOOKUP(A289,DEC2020_RESPONSERATE_COUNTY_TRA!$B$3:$CA$377,78, FALSE)</f>
        <v>31.8</v>
      </c>
      <c r="BS289" s="188">
        <f>VLOOKUP(A289,DEC2020_RESPONSERATE_COUNTY_TRA!$B$3:$CB$377,79, FALSE)</f>
        <v>31.9</v>
      </c>
      <c r="BT289" s="188">
        <f>VLOOKUP(A289,DEC2020_RESPONSERATE_COUNTY_TRA!$B$3:$CC$377,80, FALSE)</f>
        <v>32</v>
      </c>
      <c r="BU289" s="188">
        <f>VLOOKUP(A289,DEC2020_RESPONSERATE_COUNTY_TRA!$B$3:$CD$377,81, FALSE)</f>
        <v>32.1</v>
      </c>
      <c r="BV289" s="188">
        <f>VLOOKUP(A289,DEC2020_RESPONSERATE_COUNTY_TRA!$B$3:$CE$377,82, FALSE)</f>
        <v>32.299999999999997</v>
      </c>
      <c r="BW289" s="188">
        <f>VLOOKUP(A289,DEC2020_RESPONSERATE_COUNTY_TRA!$B$3:$CF$377,83, FALSE)</f>
        <v>32.6</v>
      </c>
      <c r="BX289" s="188">
        <f>VLOOKUP(A289,DEC2020_RESPONSERATE_COUNTY_TRA!$B$3:$CG$377,84, FALSE)</f>
        <v>32.700000000000003</v>
      </c>
      <c r="BY289" s="188">
        <f>VLOOKUP(A289,DEC2020_RESPONSERATE_COUNTY_TRA!$B$3:$CH$377,85, FALSE)</f>
        <v>32.9</v>
      </c>
      <c r="BZ289" s="188">
        <f>VLOOKUP(A289,DEC2020_RESPONSERATE_COUNTY_TRA!$B$3:$CI$377,85, FALSE)</f>
        <v>32.9</v>
      </c>
      <c r="CA289" s="188">
        <f>VLOOKUP(A289,DEC2020_RESPONSERATE_COUNTY_TRA!$B$3:$CJ$377,86, FALSE)</f>
        <v>33.1</v>
      </c>
      <c r="CB289" s="188">
        <f>VLOOKUP(A289,DEC2020_RESPONSERATE_COUNTY_TRA!$B$3:$CK$377,87, FALSE)</f>
        <v>33.1</v>
      </c>
      <c r="CC289" s="188">
        <f t="shared" si="12"/>
        <v>0</v>
      </c>
      <c r="CD289" s="41">
        <f t="shared" si="13"/>
        <v>2</v>
      </c>
    </row>
    <row r="290" spans="1:83" x14ac:dyDescent="0.3">
      <c r="A290" s="5" t="s">
        <v>147</v>
      </c>
      <c r="B290" s="5">
        <v>30085080100</v>
      </c>
      <c r="C290" s="181" t="s">
        <v>870</v>
      </c>
      <c r="D290" s="190" t="s">
        <v>1379</v>
      </c>
      <c r="F290" s="94">
        <v>841</v>
      </c>
      <c r="G290" s="102">
        <v>0.12931034482758622</v>
      </c>
      <c r="H290" s="204">
        <v>0.11183851609383524</v>
      </c>
      <c r="I290" s="192">
        <v>39.200000000000003</v>
      </c>
      <c r="J290" s="47">
        <v>77.099999999999994</v>
      </c>
      <c r="K290" s="11">
        <f t="shared" si="14"/>
        <v>22.900000000000006</v>
      </c>
      <c r="L290">
        <f>VLOOKUP(A290,DEC2020_RESPONSERATE_COUNTY_TRA!$B$3:$I$376, 8, FALSE)</f>
        <v>9.5</v>
      </c>
      <c r="M290">
        <f>VLOOKUP(A290,DEC2020_RESPONSERATE_COUNTY_TRA!$B$3:$J$376, 9, FALSE)</f>
        <v>10.7</v>
      </c>
      <c r="N290">
        <f>VLOOKUP(A290,DEC2020_RESPONSERATE_COUNTY_TRA!$B$3:$K$376, 10, FALSE)</f>
        <v>12.4</v>
      </c>
      <c r="O290">
        <f>VLOOKUP(A290,DEC2020_RESPONSERATE_COUNTY_TRA!$B$3:$L$376, 11, FALSE)</f>
        <v>15.7</v>
      </c>
      <c r="P290">
        <f>VLOOKUP(A290,DEC2020_RESPONSERATE_COUNTY_TRA!$B$3:$M$376, 12, FALSE)</f>
        <v>18.399999999999999</v>
      </c>
      <c r="Q290" s="61">
        <f>VLOOKUP(A290,DEC2020_RESPONSERATE_COUNTY_TRA!$B$3:$N$376, 13, FALSE)</f>
        <v>19.100000000000001</v>
      </c>
      <c r="R290">
        <f>VLOOKUP(A290,DEC2020_RESPONSERATE_COUNTY_TRA!$B$3:$O$376, 14, FALSE)</f>
        <v>19.5</v>
      </c>
      <c r="S290">
        <f>VLOOKUP(A290,DEC2020_RESPONSERATE_COUNTY_TRA!$B$3:$P$376, 15, FALSE)</f>
        <v>19.600000000000001</v>
      </c>
      <c r="T290">
        <f>VLOOKUP(A290,DEC2020_RESPONSERATE_COUNTY_TRA!$B$3:$Q$376, 16, FALSE)</f>
        <v>20</v>
      </c>
      <c r="U290" s="61">
        <f>VLOOKUP(A290,DEC2020_RESPONSERATE_COUNTY_TRA!$B$3:$R$376, 17, FALSE)</f>
        <v>20.7</v>
      </c>
      <c r="V290" s="61">
        <f>VLOOKUP(A290,DEC2020_RESPONSERATE_COUNTY_TRA!$B$3:$S$376, 18, FALSE)</f>
        <v>21.1</v>
      </c>
      <c r="W290" s="61">
        <f>VLOOKUP(A290,DEC2020_RESPONSERATE_COUNTY_TRA!$B$3:$T$376, 19, FALSE)</f>
        <v>21.4</v>
      </c>
      <c r="X290" s="61">
        <f>VLOOKUP(A290,DEC2020_RESPONSERATE_COUNTY_TRA!$B$3:$U$376, 20, FALSE)</f>
        <v>21.6</v>
      </c>
      <c r="Y290" s="61">
        <f>VLOOKUP(A290,DEC2020_RESPONSERATE_COUNTY_TRA!$B$3:$V$376, 21, FALSE)</f>
        <v>21.8</v>
      </c>
      <c r="Z290" s="61">
        <f>VLOOKUP(A290,DEC2020_RESPONSERATE_COUNTY_TRA!$B$3:$W$376, 22, FALSE)</f>
        <v>22.3</v>
      </c>
      <c r="AA290" s="61">
        <f>VLOOKUP(A290,DEC2020_RESPONSERATE_COUNTY_TRA!$B$3:$X$376, 23, FALSE)</f>
        <v>22.3</v>
      </c>
      <c r="AB290" s="61">
        <f>VLOOKUP(A290,DEC2020_RESPONSERATE_COUNTY_TRA!$B$3:$Y$376, 24, FALSE)</f>
        <v>22.5</v>
      </c>
      <c r="AC290" s="61">
        <f>VLOOKUP(A290,DEC2020_RESPONSERATE_COUNTY_TRA!$B$3:$Z$376, 25, FALSE)</f>
        <v>23</v>
      </c>
      <c r="AD290" s="61">
        <f>VLOOKUP(A290,DEC2020_RESPONSERATE_COUNTY_TRA!$B$3:$AC$376, 26, FALSE)</f>
        <v>23.2</v>
      </c>
      <c r="AE290" s="188">
        <f>VLOOKUP(A290,DEC2020_RESPONSERATE_COUNTY_TRA!$B$3:$AD$376, 27, FALSE)</f>
        <v>23.5</v>
      </c>
      <c r="AF290" s="188">
        <f>VLOOKUP(A290,DEC2020_RESPONSERATE_COUNTY_TRA!$B$3:$AE$376, 28, FALSE)</f>
        <v>23.7</v>
      </c>
      <c r="AG290" s="188">
        <f>VLOOKUP(A290,DEC2020_RESPONSERATE_COUNTY_TRA!$B$3:$AF$376, 29, FALSE)</f>
        <v>24.4</v>
      </c>
      <c r="AH290" s="188">
        <f>VLOOKUP(A290,DEC2020_RESPONSERATE_COUNTY_TRA!$B$3:$AG$376, 30, FALSE)</f>
        <v>24.6</v>
      </c>
      <c r="AI290" s="188">
        <f>VLOOKUP(A290,DEC2020_RESPONSERATE_COUNTY_TRA!$B$3:$AF$376, 31, FALSE)</f>
        <v>25</v>
      </c>
      <c r="AJ290" s="188">
        <f>VLOOKUP(A290,DEC2020_RESPONSERATE_COUNTY_TRA!$B$3:$AG$376, 32, FALSE)</f>
        <v>25.1</v>
      </c>
      <c r="AK290" s="188">
        <f>VLOOKUP(A290,DEC2020_RESPONSERATE_COUNTY_TRA!$B$3:$CP$376, 33, FALSE)</f>
        <v>25.3</v>
      </c>
      <c r="AL290" s="188">
        <f>VLOOKUP(A290,DEC2020_RESPONSERATE_COUNTY_TRA!$B$3:$AR$376,43, FALSE)</f>
        <v>26.5</v>
      </c>
      <c r="AM290" s="188">
        <f>VLOOKUP(A290,DEC2020_RESPONSERATE_COUNTY_TRA!$B$3:$AS$376,44, FALSE)</f>
        <v>26.6</v>
      </c>
      <c r="AN290" s="188">
        <f>VLOOKUP(A290,DEC2020_RESPONSERATE_COUNTY_TRA!$B$3:$AW$376,48, FALSE)</f>
        <v>26.8</v>
      </c>
      <c r="AO290" s="188">
        <f>VLOOKUP(A290,DEC2020_RESPONSERATE_COUNTY_TRA!$B$3:$AX$376,49, FALSE)</f>
        <v>26.8</v>
      </c>
      <c r="AP290" s="188">
        <f>VLOOKUP(A290,DEC2020_RESPONSERATE_COUNTY_TRA!$B$3:$AY$376,49, FALSE)</f>
        <v>26.8</v>
      </c>
      <c r="AQ290" s="188">
        <f>VLOOKUP(A290,DEC2020_RESPONSERATE_COUNTY_TRA!$B$3:$AZ$376,50, FALSE)</f>
        <v>26.8</v>
      </c>
      <c r="AR290" s="188">
        <f>VLOOKUP(A290,DEC2020_RESPONSERATE_COUNTY_TRA!$B$3:$BA$376,51, FALSE)</f>
        <v>26.8</v>
      </c>
      <c r="AS290" s="188">
        <f>VLOOKUP(A290,DEC2020_RESPONSERATE_COUNTY_TRA!$B$3:$BB$376,53, FALSE)</f>
        <v>26.9</v>
      </c>
      <c r="AT290" s="188">
        <f>VLOOKUP(A290,DEC2020_RESPONSERATE_COUNTY_TRA!$B$3:$BC$376,54, FALSE)</f>
        <v>26.9</v>
      </c>
      <c r="AU290" s="188">
        <f>VLOOKUP(A290,DEC2020_RESPONSERATE_COUNTY_TRA!$B$3:$BD$376,55, FALSE)</f>
        <v>26.9</v>
      </c>
      <c r="AV290" s="188">
        <f>VLOOKUP(A290,DEC2020_RESPONSERATE_COUNTY_TRA!$B$3:$BE$376,56, FALSE)</f>
        <v>26.9</v>
      </c>
      <c r="AW290" s="188">
        <f>VLOOKUP(A290,DEC2020_RESPONSERATE_COUNTY_TRA!$B$3:$BF$376,57, FALSE)</f>
        <v>27.1</v>
      </c>
      <c r="AX290" s="188">
        <f>VLOOKUP(A290,DEC2020_RESPONSERATE_COUNTY_TRA!$B$3:$BG$376,58, FALSE)</f>
        <v>37</v>
      </c>
      <c r="AY290" s="188">
        <f>VLOOKUP(A290,DEC2020_RESPONSERATE_COUNTY_TRA!$B$3:$BH$376,59, FALSE)</f>
        <v>37</v>
      </c>
      <c r="AZ290" s="188">
        <f>VLOOKUP(A290,DEC2020_RESPONSERATE_COUNTY_TRA!$B$3:$BI$376,60, FALSE)</f>
        <v>37.1</v>
      </c>
      <c r="BA290" s="188">
        <f>VLOOKUP(A290,DEC2020_RESPONSERATE_COUNTY_TRA!$B$3:$BJ$376,61, FALSE)</f>
        <v>37.1</v>
      </c>
      <c r="BB290" s="188">
        <f>VLOOKUP(A290,DEC2020_RESPONSERATE_COUNTY_TRA!$B$3:$BK$376,62, FALSE)</f>
        <v>37.1</v>
      </c>
      <c r="BC290" s="188">
        <f>VLOOKUP(A290,DEC2020_RESPONSERATE_COUNTY_TRA!$B$3:$BL$376,63, FALSE)</f>
        <v>37.1</v>
      </c>
      <c r="BD290" s="188">
        <f>VLOOKUP(A290,DEC2020_RESPONSERATE_COUNTY_TRA!$B$3:$BM$376,64, FALSE)</f>
        <v>37.1</v>
      </c>
      <c r="BE290" s="188">
        <f>VLOOKUP(A290,DEC2020_RESPONSERATE_COUNTY_TRA!$B$3:$BN$376,65, FALSE)</f>
        <v>37.200000000000003</v>
      </c>
      <c r="BF290" s="188">
        <f>VLOOKUP(A290,DEC2020_RESPONSERATE_COUNTY_TRA!$B$3:$BO$376,66, FALSE)</f>
        <v>37.200000000000003</v>
      </c>
      <c r="BG290" s="188">
        <f>VLOOKUP(A290,DEC2020_RESPONSERATE_COUNTY_TRA!$B$3:$BP$376,67, FALSE)</f>
        <v>37.200000000000003</v>
      </c>
      <c r="BH290" s="188">
        <f>VLOOKUP(A290,DEC2020_RESPONSERATE_COUNTY_TRA!$B$3:$BQ$376,68, FALSE)</f>
        <v>37.299999999999997</v>
      </c>
      <c r="BI290" s="188">
        <f>VLOOKUP(A290,DEC2020_RESPONSERATE_COUNTY_TRA!$B$3:$BR$376,69, FALSE)</f>
        <v>37.4</v>
      </c>
      <c r="BJ290" s="188">
        <f>VLOOKUP(A290,DEC2020_RESPONSERATE_COUNTY_TRA!$B$3:$BS$376,70, FALSE)</f>
        <v>37.4</v>
      </c>
      <c r="BK290" s="188">
        <f>VLOOKUP(A290,DEC2020_RESPONSERATE_COUNTY_TRA!$B$3:$BT$376,71, FALSE)</f>
        <v>37.4</v>
      </c>
      <c r="BL290" s="188">
        <f>VLOOKUP(A290,DEC2020_RESPONSERATE_COUNTY_TRA!$B$3:$BU$377,72, FALSE)</f>
        <v>37.5</v>
      </c>
      <c r="BM290" s="188">
        <f>VLOOKUP(A290,DEC2020_RESPONSERATE_COUNTY_TRA!$B$3:$BV$377,73, FALSE)</f>
        <v>37.5</v>
      </c>
      <c r="BN290" s="188">
        <f>VLOOKUP(A290,DEC2020_RESPONSERATE_COUNTY_TRA!$B$3:$BW$377,74, FALSE)</f>
        <v>37.5</v>
      </c>
      <c r="BO290" s="188">
        <f>VLOOKUP(A290,DEC2020_RESPONSERATE_COUNTY_TRA!$B$3:$BX$377,75, FALSE)</f>
        <v>37.6</v>
      </c>
      <c r="BP290" s="188">
        <f>VLOOKUP(A290,DEC2020_RESPONSERATE_COUNTY_TRA!$B$3:$BY$377,76, FALSE)</f>
        <v>37.6</v>
      </c>
      <c r="BQ290" s="188">
        <f>VLOOKUP(A290,DEC2020_RESPONSERATE_COUNTY_TRA!$B$3:$BZ$377,77, FALSE)</f>
        <v>37.799999999999997</v>
      </c>
      <c r="BR290" s="188">
        <f>VLOOKUP(A290,DEC2020_RESPONSERATE_COUNTY_TRA!$B$3:$CA$377,78, FALSE)</f>
        <v>38</v>
      </c>
      <c r="BS290" s="188">
        <f>VLOOKUP(A290,DEC2020_RESPONSERATE_COUNTY_TRA!$B$3:$CB$377,79, FALSE)</f>
        <v>38.1</v>
      </c>
      <c r="BT290" s="188">
        <f>VLOOKUP(A290,DEC2020_RESPONSERATE_COUNTY_TRA!$B$3:$CC$377,80, FALSE)</f>
        <v>38.1</v>
      </c>
      <c r="BU290" s="188">
        <f>VLOOKUP(A290,DEC2020_RESPONSERATE_COUNTY_TRA!$B$3:$CD$377,81, FALSE)</f>
        <v>38.200000000000003</v>
      </c>
      <c r="BV290" s="188">
        <f>VLOOKUP(A290,DEC2020_RESPONSERATE_COUNTY_TRA!$B$3:$CE$377,82, FALSE)</f>
        <v>38.4</v>
      </c>
      <c r="BW290" s="188">
        <f>VLOOKUP(A290,DEC2020_RESPONSERATE_COUNTY_TRA!$B$3:$CF$377,83, FALSE)</f>
        <v>38.5</v>
      </c>
      <c r="BX290" s="188">
        <f>VLOOKUP(A290,DEC2020_RESPONSERATE_COUNTY_TRA!$B$3:$CG$377,84, FALSE)</f>
        <v>38.6</v>
      </c>
      <c r="BY290" s="188">
        <f>VLOOKUP(A290,DEC2020_RESPONSERATE_COUNTY_TRA!$B$3:$CH$377,85, FALSE)</f>
        <v>39</v>
      </c>
      <c r="BZ290" s="188">
        <f>VLOOKUP(A290,DEC2020_RESPONSERATE_COUNTY_TRA!$B$3:$CI$377,85, FALSE)</f>
        <v>39</v>
      </c>
      <c r="CA290" s="188">
        <f>VLOOKUP(A290,DEC2020_RESPONSERATE_COUNTY_TRA!$B$3:$CJ$377,86, FALSE)</f>
        <v>39.1</v>
      </c>
      <c r="CB290" s="188">
        <f>VLOOKUP(A290,DEC2020_RESPONSERATE_COUNTY_TRA!$B$3:$CK$377,87, FALSE)</f>
        <v>39.1</v>
      </c>
      <c r="CC290" s="188">
        <f t="shared" si="12"/>
        <v>0.19999999999999574</v>
      </c>
      <c r="CD290" s="41">
        <f t="shared" si="13"/>
        <v>2</v>
      </c>
    </row>
    <row r="291" spans="1:83" ht="28.8" x14ac:dyDescent="0.3">
      <c r="A291" s="16" t="s">
        <v>373</v>
      </c>
      <c r="B291" s="16">
        <v>30085940001</v>
      </c>
      <c r="C291" s="17" t="s">
        <v>868</v>
      </c>
      <c r="D291" s="17">
        <v>59201</v>
      </c>
      <c r="E291" s="17"/>
      <c r="F291" s="95">
        <v>1722</v>
      </c>
      <c r="G291" s="103">
        <v>6.3805759457933375E-2</v>
      </c>
      <c r="H291" s="205">
        <v>0.62939999999999996</v>
      </c>
      <c r="I291" s="193">
        <v>30.2</v>
      </c>
      <c r="J291" s="48">
        <v>100</v>
      </c>
      <c r="K291" s="18">
        <f t="shared" si="14"/>
        <v>0</v>
      </c>
      <c r="L291" s="19">
        <f>VLOOKUP(A291,DEC2020_RESPONSERATE_COUNTY_TRA!$B$3:$I$376, 8, FALSE)</f>
        <v>4.9000000000000004</v>
      </c>
      <c r="M291" s="19">
        <f>VLOOKUP(A291,DEC2020_RESPONSERATE_COUNTY_TRA!$B$3:$J$376, 9, FALSE)</f>
        <v>6.8</v>
      </c>
      <c r="N291" s="19">
        <f>VLOOKUP(A291,DEC2020_RESPONSERATE_COUNTY_TRA!$B$3:$K$376, 10, FALSE)</f>
        <v>8.1</v>
      </c>
      <c r="O291" s="19">
        <f>VLOOKUP(A291,DEC2020_RESPONSERATE_COUNTY_TRA!$B$3:$L$376, 11, FALSE)</f>
        <v>9.5</v>
      </c>
      <c r="P291" s="19">
        <f>VLOOKUP(A291,DEC2020_RESPONSERATE_COUNTY_TRA!$B$3:$M$376, 12, FALSE)</f>
        <v>11.2</v>
      </c>
      <c r="Q291" s="19">
        <f>VLOOKUP(A291,DEC2020_RESPONSERATE_COUNTY_TRA!$B$3:$N$376, 13, FALSE)</f>
        <v>11.6</v>
      </c>
      <c r="R291" s="19">
        <f>VLOOKUP(A291,DEC2020_RESPONSERATE_COUNTY_TRA!$B$3:$O$376, 14, FALSE)</f>
        <v>12.2</v>
      </c>
      <c r="S291" s="19">
        <f>VLOOKUP(A291,DEC2020_RESPONSERATE_COUNTY_TRA!$B$3:$P$376, 15, FALSE)</f>
        <v>12.5</v>
      </c>
      <c r="T291" s="19">
        <f>VLOOKUP(A291,DEC2020_RESPONSERATE_COUNTY_TRA!$B$3:$Q$376, 16, FALSE)</f>
        <v>12.9</v>
      </c>
      <c r="U291" s="19">
        <f>VLOOKUP(A291,DEC2020_RESPONSERATE_COUNTY_TRA!$B$3:$R$376, 17, FALSE)</f>
        <v>13.8</v>
      </c>
      <c r="V291" s="19">
        <f>VLOOKUP(A291,DEC2020_RESPONSERATE_COUNTY_TRA!$B$3:$S$376, 18, FALSE)</f>
        <v>14</v>
      </c>
      <c r="W291" s="19">
        <f>VLOOKUP(A291,DEC2020_RESPONSERATE_COUNTY_TRA!$B$3:$T$376, 19, FALSE)</f>
        <v>14.5</v>
      </c>
      <c r="X291" s="19">
        <f>VLOOKUP(A291,DEC2020_RESPONSERATE_COUNTY_TRA!$B$3:$U$376, 20, FALSE)</f>
        <v>14.7</v>
      </c>
      <c r="Y291" s="19">
        <f>VLOOKUP(A291,DEC2020_RESPONSERATE_COUNTY_TRA!$B$3:$V$376, 21, FALSE)</f>
        <v>14.9</v>
      </c>
      <c r="Z291" s="19">
        <f>VLOOKUP(A291,DEC2020_RESPONSERATE_COUNTY_TRA!$B$3:$W$376, 22, FALSE)</f>
        <v>15.6</v>
      </c>
      <c r="AA291" s="19">
        <f>VLOOKUP(A291,DEC2020_RESPONSERATE_COUNTY_TRA!$B$3:$X$376, 23, FALSE)</f>
        <v>15.7</v>
      </c>
      <c r="AB291" s="19">
        <f>VLOOKUP(A291,DEC2020_RESPONSERATE_COUNTY_TRA!$B$3:$Y$376, 24, FALSE)</f>
        <v>16</v>
      </c>
      <c r="AC291" s="19">
        <f>VLOOKUP(A291,DEC2020_RESPONSERATE_COUNTY_TRA!$B$3:$Z$376, 25, FALSE)</f>
        <v>16.8</v>
      </c>
      <c r="AD291" s="19">
        <f>VLOOKUP(A291,DEC2020_RESPONSERATE_COUNTY_TRA!$B$3:$AC$376, 26, FALSE)</f>
        <v>16.899999999999999</v>
      </c>
      <c r="AE291" s="19">
        <f>VLOOKUP(A291,DEC2020_RESPONSERATE_COUNTY_TRA!$B$3:$AD$376, 27, FALSE)</f>
        <v>16.899999999999999</v>
      </c>
      <c r="AF291" s="19">
        <f>VLOOKUP(A291,DEC2020_RESPONSERATE_COUNTY_TRA!$B$3:$AE$376, 28, FALSE)</f>
        <v>17.100000000000001</v>
      </c>
      <c r="AG291" s="19">
        <f>VLOOKUP(A291,DEC2020_RESPONSERATE_COUNTY_TRA!$B$3:$AF$376, 29, FALSE)</f>
        <v>17.5</v>
      </c>
      <c r="AH291" s="19">
        <f>VLOOKUP(A291,DEC2020_RESPONSERATE_COUNTY_TRA!$B$3:$AG$376, 30, FALSE)</f>
        <v>17.600000000000001</v>
      </c>
      <c r="AI291" s="19">
        <f>VLOOKUP(A291,DEC2020_RESPONSERATE_COUNTY_TRA!$B$3:$AF$376, 31, FALSE)</f>
        <v>17.7</v>
      </c>
      <c r="AJ291" s="19">
        <f>VLOOKUP(A291,DEC2020_RESPONSERATE_COUNTY_TRA!$B$3:$AG$376, 32, FALSE)</f>
        <v>17.8</v>
      </c>
      <c r="AK291" s="19">
        <f>VLOOKUP(A291,DEC2020_RESPONSERATE_COUNTY_TRA!$B$3:$CP$376, 33, FALSE)</f>
        <v>17.899999999999999</v>
      </c>
      <c r="AL291" s="19">
        <f>VLOOKUP(A291,DEC2020_RESPONSERATE_COUNTY_TRA!$B$3:$AR$376,43, FALSE)</f>
        <v>19.7</v>
      </c>
      <c r="AM291" s="19">
        <f>VLOOKUP(A291,DEC2020_RESPONSERATE_COUNTY_TRA!$B$3:$AS$376,44, FALSE)</f>
        <v>19.7</v>
      </c>
      <c r="AN291" s="19">
        <f>VLOOKUP(A291,DEC2020_RESPONSERATE_COUNTY_TRA!$B$3:$AW$376,48, FALSE)</f>
        <v>20</v>
      </c>
      <c r="AO291" s="19">
        <f>VLOOKUP(A291,DEC2020_RESPONSERATE_COUNTY_TRA!$B$3:$AX$376,49, FALSE)</f>
        <v>20</v>
      </c>
      <c r="AP291" s="19">
        <f>VLOOKUP(A291,DEC2020_RESPONSERATE_COUNTY_TRA!$B$3:$AY$376,49, FALSE)</f>
        <v>20</v>
      </c>
      <c r="AQ291" s="19">
        <f>VLOOKUP(A291,DEC2020_RESPONSERATE_COUNTY_TRA!$B$3:$AZ$376,50, FALSE)</f>
        <v>20</v>
      </c>
      <c r="AR291" s="19">
        <f>VLOOKUP(A291,DEC2020_RESPONSERATE_COUNTY_TRA!$B$3:$BA$376,51, FALSE)</f>
        <v>20.399999999999999</v>
      </c>
      <c r="AS291" s="19">
        <f>VLOOKUP(A291,DEC2020_RESPONSERATE_COUNTY_TRA!$B$3:$BB$376,53, FALSE)</f>
        <v>22</v>
      </c>
      <c r="AT291" s="19">
        <f>VLOOKUP(A291,DEC2020_RESPONSERATE_COUNTY_TRA!$B$3:$BC$376,54, FALSE)</f>
        <v>22.2</v>
      </c>
      <c r="AU291" s="19">
        <f>VLOOKUP(A291,DEC2020_RESPONSERATE_COUNTY_TRA!$B$3:$BD$376,55, FALSE)</f>
        <v>22.3</v>
      </c>
      <c r="AV291" s="19">
        <f>VLOOKUP(A291,DEC2020_RESPONSERATE_COUNTY_TRA!$B$3:$BE$376,56, FALSE)</f>
        <v>22.3</v>
      </c>
      <c r="AW291" s="19">
        <f>VLOOKUP(A291,DEC2020_RESPONSERATE_COUNTY_TRA!$B$3:$BF$376,57, FALSE)</f>
        <v>22.3</v>
      </c>
      <c r="AX291" s="19">
        <f>VLOOKUP(A291,DEC2020_RESPONSERATE_COUNTY_TRA!$B$3:$BG$376,58, FALSE)</f>
        <v>30.2</v>
      </c>
      <c r="AY291" s="19">
        <f>VLOOKUP(A291,DEC2020_RESPONSERATE_COUNTY_TRA!$B$3:$BH$376,59, FALSE)</f>
        <v>30.8</v>
      </c>
      <c r="AZ291" s="19">
        <f>VLOOKUP(A291,DEC2020_RESPONSERATE_COUNTY_TRA!$B$3:$BI$376,60, FALSE)</f>
        <v>31.4</v>
      </c>
      <c r="BA291" s="19">
        <f>VLOOKUP(A291,DEC2020_RESPONSERATE_COUNTY_TRA!$B$3:$BJ$376,61, FALSE)</f>
        <v>32.1</v>
      </c>
      <c r="BB291" s="19">
        <f>VLOOKUP(A291,DEC2020_RESPONSERATE_COUNTY_TRA!$B$3:$BK$376,62, FALSE)</f>
        <v>32.6</v>
      </c>
      <c r="BC291" s="19">
        <f>VLOOKUP(A291,DEC2020_RESPONSERATE_COUNTY_TRA!$B$3:$BL$376,63, FALSE)</f>
        <v>33.200000000000003</v>
      </c>
      <c r="BD291" s="19">
        <f>VLOOKUP(A291,DEC2020_RESPONSERATE_COUNTY_TRA!$B$3:$BM$376,64, FALSE)</f>
        <v>33.5</v>
      </c>
      <c r="BE291" s="19">
        <f>VLOOKUP(A291,DEC2020_RESPONSERATE_COUNTY_TRA!$B$3:$BN$376,65, FALSE)</f>
        <v>33.6</v>
      </c>
      <c r="BF291" s="19">
        <f>VLOOKUP(A291,DEC2020_RESPONSERATE_COUNTY_TRA!$B$3:$BO$376,66, FALSE)</f>
        <v>33.9</v>
      </c>
      <c r="BG291" s="19">
        <f>VLOOKUP(A291,DEC2020_RESPONSERATE_COUNTY_TRA!$B$3:$BP$376,67, FALSE)</f>
        <v>34.200000000000003</v>
      </c>
      <c r="BH291" s="19">
        <f>VLOOKUP(A291,DEC2020_RESPONSERATE_COUNTY_TRA!$B$3:$BQ$376,68, FALSE)</f>
        <v>34.5</v>
      </c>
      <c r="BI291" s="19">
        <f>VLOOKUP(A291,DEC2020_RESPONSERATE_COUNTY_TRA!$B$3:$BR$376,69, FALSE)</f>
        <v>34.6</v>
      </c>
      <c r="BJ291" s="19">
        <f>VLOOKUP(A291,DEC2020_RESPONSERATE_COUNTY_TRA!$B$3:$BS$376,70, FALSE)</f>
        <v>34.9</v>
      </c>
      <c r="BK291" s="19">
        <f>VLOOKUP(A291,DEC2020_RESPONSERATE_COUNTY_TRA!$B$3:$BT$376,71, FALSE)</f>
        <v>35</v>
      </c>
      <c r="BL291" s="19">
        <f>VLOOKUP(A291,DEC2020_RESPONSERATE_COUNTY_TRA!$B$3:$BU$377,72, FALSE)</f>
        <v>35.299999999999997</v>
      </c>
      <c r="BM291" s="19">
        <f>VLOOKUP(A291,DEC2020_RESPONSERATE_COUNTY_TRA!$B$3:$BV$377,73, FALSE)</f>
        <v>35.299999999999997</v>
      </c>
      <c r="BN291" s="19">
        <f>VLOOKUP(A291,DEC2020_RESPONSERATE_COUNTY_TRA!$B$3:$BW$377,74, FALSE)</f>
        <v>35.4</v>
      </c>
      <c r="BO291" s="19">
        <f>VLOOKUP(A291,DEC2020_RESPONSERATE_COUNTY_TRA!$B$3:$BX$377,75, FALSE)</f>
        <v>35.6</v>
      </c>
      <c r="BP291" s="19">
        <f>VLOOKUP(A291,DEC2020_RESPONSERATE_COUNTY_TRA!$B$3:$BY$377,76, FALSE)</f>
        <v>35.700000000000003</v>
      </c>
      <c r="BQ291" s="19">
        <f>VLOOKUP(A291,DEC2020_RESPONSERATE_COUNTY_TRA!$B$3:$BZ$377,77, FALSE)</f>
        <v>35.700000000000003</v>
      </c>
      <c r="BR291" s="19">
        <f>VLOOKUP(A291,DEC2020_RESPONSERATE_COUNTY_TRA!$B$3:$CA$377,78, FALSE)</f>
        <v>35.9</v>
      </c>
      <c r="BS291" s="19">
        <f>VLOOKUP(A291,DEC2020_RESPONSERATE_COUNTY_TRA!$B$3:$CB$377,79, FALSE)</f>
        <v>36</v>
      </c>
      <c r="BT291" s="19">
        <f>VLOOKUP(A291,DEC2020_RESPONSERATE_COUNTY_TRA!$B$3:$CC$377,80, FALSE)</f>
        <v>36.1</v>
      </c>
      <c r="BU291" s="19">
        <f>VLOOKUP(A291,DEC2020_RESPONSERATE_COUNTY_TRA!$B$3:$CD$377,81, FALSE)</f>
        <v>36.299999999999997</v>
      </c>
      <c r="BV291" s="19">
        <f>VLOOKUP(A291,DEC2020_RESPONSERATE_COUNTY_TRA!$B$3:$CE$377,82, FALSE)</f>
        <v>36.6</v>
      </c>
      <c r="BW291" s="19">
        <f>VLOOKUP(A291,DEC2020_RESPONSERATE_COUNTY_TRA!$B$3:$CF$377,83, FALSE)</f>
        <v>36.9</v>
      </c>
      <c r="BX291" s="19">
        <f>VLOOKUP(A291,DEC2020_RESPONSERATE_COUNTY_TRA!$B$3:$CG$377,84, FALSE)</f>
        <v>37</v>
      </c>
      <c r="BY291" s="19">
        <f>VLOOKUP(A291,DEC2020_RESPONSERATE_COUNTY_TRA!$B$3:$CH$377,85, FALSE)</f>
        <v>37.299999999999997</v>
      </c>
      <c r="BZ291" s="19">
        <f>VLOOKUP(A291,DEC2020_RESPONSERATE_COUNTY_TRA!$B$3:$CI$377,85, FALSE)</f>
        <v>37.299999999999997</v>
      </c>
      <c r="CA291" s="19">
        <f>VLOOKUP(A291,DEC2020_RESPONSERATE_COUNTY_TRA!$B$3:$CJ$377,86, FALSE)</f>
        <v>37.4</v>
      </c>
      <c r="CB291" s="19">
        <f>VLOOKUP(A291,DEC2020_RESPONSERATE_COUNTY_TRA!$B$3:$CK$377,87, FALSE)</f>
        <v>37.5</v>
      </c>
      <c r="CC291" s="19">
        <f t="shared" si="12"/>
        <v>0</v>
      </c>
      <c r="CD291" s="41">
        <f t="shared" si="13"/>
        <v>2</v>
      </c>
      <c r="CE291" s="45" t="s">
        <v>836</v>
      </c>
    </row>
    <row r="292" spans="1:83" ht="29.4" thickBot="1" x14ac:dyDescent="0.35">
      <c r="A292" s="21" t="s">
        <v>149</v>
      </c>
      <c r="B292" s="21">
        <v>30085940002</v>
      </c>
      <c r="C292" s="22" t="s">
        <v>869</v>
      </c>
      <c r="D292" s="22" t="s">
        <v>1380</v>
      </c>
      <c r="E292" s="22"/>
      <c r="F292" s="96">
        <v>1560</v>
      </c>
      <c r="G292" s="104">
        <v>8.7837837837837843E-2</v>
      </c>
      <c r="H292" s="206">
        <v>0.83003412969283275</v>
      </c>
      <c r="I292" s="194">
        <v>27.2</v>
      </c>
      <c r="J292" s="49">
        <v>100</v>
      </c>
      <c r="K292" s="23">
        <f t="shared" si="14"/>
        <v>0</v>
      </c>
      <c r="L292" s="24">
        <f>VLOOKUP(A292,DEC2020_RESPONSERATE_COUNTY_TRA!$B$3:$I$376, 8, FALSE)</f>
        <v>1.9</v>
      </c>
      <c r="M292" s="24">
        <f>VLOOKUP(A292,DEC2020_RESPONSERATE_COUNTY_TRA!$B$3:$J$376, 9, FALSE)</f>
        <v>2.2999999999999998</v>
      </c>
      <c r="N292" s="24">
        <f>VLOOKUP(A292,DEC2020_RESPONSERATE_COUNTY_TRA!$B$3:$K$376, 10, FALSE)</f>
        <v>2.9</v>
      </c>
      <c r="O292" s="24">
        <f>VLOOKUP(A292,DEC2020_RESPONSERATE_COUNTY_TRA!$B$3:$L$376, 11, FALSE)</f>
        <v>4</v>
      </c>
      <c r="P292" s="24">
        <f>VLOOKUP(A292,DEC2020_RESPONSERATE_COUNTY_TRA!$B$3:$M$376, 12, FALSE)</f>
        <v>4.9000000000000004</v>
      </c>
      <c r="Q292" s="24">
        <f>VLOOKUP(A292,DEC2020_RESPONSERATE_COUNTY_TRA!$B$3:$N$376, 13, FALSE)</f>
        <v>5.0999999999999996</v>
      </c>
      <c r="R292" s="24">
        <f>VLOOKUP(A292,DEC2020_RESPONSERATE_COUNTY_TRA!$B$3:$O$376, 14, FALSE)</f>
        <v>5.2</v>
      </c>
      <c r="S292" s="24">
        <f>VLOOKUP(A292,DEC2020_RESPONSERATE_COUNTY_TRA!$B$3:$P$376, 15, FALSE)</f>
        <v>5.3</v>
      </c>
      <c r="T292" s="24">
        <f>VLOOKUP(A292,DEC2020_RESPONSERATE_COUNTY_TRA!$B$3:$Q$376, 16, FALSE)</f>
        <v>5.4</v>
      </c>
      <c r="U292" s="24">
        <f>VLOOKUP(A292,DEC2020_RESPONSERATE_COUNTY_TRA!$B$3:$R$376, 17, FALSE)</f>
        <v>5.9</v>
      </c>
      <c r="V292" s="24">
        <f>VLOOKUP(A292,DEC2020_RESPONSERATE_COUNTY_TRA!$B$3:$S$376, 18, FALSE)</f>
        <v>6</v>
      </c>
      <c r="W292" s="24">
        <f>VLOOKUP(A292,DEC2020_RESPONSERATE_COUNTY_TRA!$B$3:$T$376, 19, FALSE)</f>
        <v>6</v>
      </c>
      <c r="X292" s="24">
        <f>VLOOKUP(A292,DEC2020_RESPONSERATE_COUNTY_TRA!$B$3:$U$376, 20, FALSE)</f>
        <v>6.1</v>
      </c>
      <c r="Y292" s="24">
        <f>VLOOKUP(A292,DEC2020_RESPONSERATE_COUNTY_TRA!$B$3:$V$376, 21, FALSE)</f>
        <v>6.2</v>
      </c>
      <c r="Z292" s="24">
        <f>VLOOKUP(A292,DEC2020_RESPONSERATE_COUNTY_TRA!$B$3:$W$376, 22, FALSE)</f>
        <v>6.5</v>
      </c>
      <c r="AA292" s="24">
        <f>VLOOKUP(A292,DEC2020_RESPONSERATE_COUNTY_TRA!$B$3:$X$376, 23, FALSE)</f>
        <v>6.7</v>
      </c>
      <c r="AB292" s="24">
        <f>VLOOKUP(A292,DEC2020_RESPONSERATE_COUNTY_TRA!$B$3:$Y$376, 24, FALSE)</f>
        <v>6.7</v>
      </c>
      <c r="AC292" s="24">
        <f>VLOOKUP(A292,DEC2020_RESPONSERATE_COUNTY_TRA!$B$3:$Z$376, 25, FALSE)</f>
        <v>7.2</v>
      </c>
      <c r="AD292" s="24">
        <f>VLOOKUP(A292,DEC2020_RESPONSERATE_COUNTY_TRA!$B$3:$AC$376, 26, FALSE)</f>
        <v>7.2</v>
      </c>
      <c r="AE292" s="24">
        <f>VLOOKUP(A292,DEC2020_RESPONSERATE_COUNTY_TRA!$B$3:$AD$376, 27, FALSE)</f>
        <v>7.3</v>
      </c>
      <c r="AF292" s="24">
        <f>VLOOKUP(A292,DEC2020_RESPONSERATE_COUNTY_TRA!$B$3:$AE$376, 28, FALSE)</f>
        <v>7.3</v>
      </c>
      <c r="AG292" s="24">
        <f>VLOOKUP(A292,DEC2020_RESPONSERATE_COUNTY_TRA!$B$3:$AF$376, 29, FALSE)</f>
        <v>7.5</v>
      </c>
      <c r="AH292" s="24">
        <f>VLOOKUP(A292,DEC2020_RESPONSERATE_COUNTY_TRA!$B$3:$AG$376, 30, FALSE)</f>
        <v>7.5</v>
      </c>
      <c r="AI292" s="24">
        <f>VLOOKUP(A292,DEC2020_RESPONSERATE_COUNTY_TRA!$B$3:$AF$376, 31, FALSE)</f>
        <v>7.6</v>
      </c>
      <c r="AJ292" s="24">
        <f>VLOOKUP(A292,DEC2020_RESPONSERATE_COUNTY_TRA!$B$3:$AG$376, 32, FALSE)</f>
        <v>7.6</v>
      </c>
      <c r="AK292" s="24">
        <f>VLOOKUP(A292,DEC2020_RESPONSERATE_COUNTY_TRA!$B$3:$CP$376, 33, FALSE)</f>
        <v>7.6</v>
      </c>
      <c r="AL292" s="24">
        <f>VLOOKUP(A292,DEC2020_RESPONSERATE_COUNTY_TRA!$B$3:$AR$376,43, FALSE)</f>
        <v>8.4</v>
      </c>
      <c r="AM292" s="24">
        <f>VLOOKUP(A292,DEC2020_RESPONSERATE_COUNTY_TRA!$B$3:$AS$376,44, FALSE)</f>
        <v>8.5</v>
      </c>
      <c r="AN292" s="24">
        <f>VLOOKUP(A292,DEC2020_RESPONSERATE_COUNTY_TRA!$B$3:$AW$376,48, FALSE)</f>
        <v>8.8000000000000007</v>
      </c>
      <c r="AO292" s="24">
        <f>VLOOKUP(A292,DEC2020_RESPONSERATE_COUNTY_TRA!$B$3:$AX$376,49, FALSE)</f>
        <v>8.8000000000000007</v>
      </c>
      <c r="AP292" s="24">
        <f>VLOOKUP(A292,DEC2020_RESPONSERATE_COUNTY_TRA!$B$3:$AY$376,49, FALSE)</f>
        <v>8.8000000000000007</v>
      </c>
      <c r="AQ292" s="24">
        <f>VLOOKUP(A292,DEC2020_RESPONSERATE_COUNTY_TRA!$B$3:$AZ$376,50, FALSE)</f>
        <v>8.8000000000000007</v>
      </c>
      <c r="AR292" s="24">
        <f>VLOOKUP(A292,DEC2020_RESPONSERATE_COUNTY_TRA!$B$3:$BA$376,51, FALSE)</f>
        <v>9.8000000000000007</v>
      </c>
      <c r="AS292" s="24">
        <f>VLOOKUP(A292,DEC2020_RESPONSERATE_COUNTY_TRA!$B$3:$BB$376,53, FALSE)</f>
        <v>10.1</v>
      </c>
      <c r="AT292" s="24">
        <f>VLOOKUP(A292,DEC2020_RESPONSERATE_COUNTY_TRA!$B$3:$BC$376,54, FALSE)</f>
        <v>10.1</v>
      </c>
      <c r="AU292" s="24">
        <f>VLOOKUP(A292,DEC2020_RESPONSERATE_COUNTY_TRA!$B$3:$BD$376,55, FALSE)</f>
        <v>10.1</v>
      </c>
      <c r="AV292" s="24">
        <f>VLOOKUP(A292,DEC2020_RESPONSERATE_COUNTY_TRA!$B$3:$BE$376,56, FALSE)</f>
        <v>10.1</v>
      </c>
      <c r="AW292" s="24">
        <f>VLOOKUP(A292,DEC2020_RESPONSERATE_COUNTY_TRA!$B$3:$BF$376,57, FALSE)</f>
        <v>10.1</v>
      </c>
      <c r="AX292" s="24">
        <f>VLOOKUP(A292,DEC2020_RESPONSERATE_COUNTY_TRA!$B$3:$BG$376,58, FALSE)</f>
        <v>16</v>
      </c>
      <c r="AY292" s="24">
        <f>VLOOKUP(A292,DEC2020_RESPONSERATE_COUNTY_TRA!$B$3:$BH$376,59, FALSE)</f>
        <v>17.5</v>
      </c>
      <c r="AZ292" s="24">
        <f>VLOOKUP(A292,DEC2020_RESPONSERATE_COUNTY_TRA!$B$3:$BI$376,60, FALSE)</f>
        <v>18.8</v>
      </c>
      <c r="BA292" s="24">
        <f>VLOOKUP(A292,DEC2020_RESPONSERATE_COUNTY_TRA!$B$3:$BJ$376,61, FALSE)</f>
        <v>19.3</v>
      </c>
      <c r="BB292" s="24">
        <f>VLOOKUP(A292,DEC2020_RESPONSERATE_COUNTY_TRA!$B$3:$BK$376,62, FALSE)</f>
        <v>19.8</v>
      </c>
      <c r="BC292" s="24">
        <f>VLOOKUP(A292,DEC2020_RESPONSERATE_COUNTY_TRA!$B$3:$BL$376,63, FALSE)</f>
        <v>20.2</v>
      </c>
      <c r="BD292" s="24">
        <f>VLOOKUP(A292,DEC2020_RESPONSERATE_COUNTY_TRA!$B$3:$BM$376,64, FALSE)</f>
        <v>20.7</v>
      </c>
      <c r="BE292" s="24">
        <f>VLOOKUP(A292,DEC2020_RESPONSERATE_COUNTY_TRA!$B$3:$BN$376,65, FALSE)</f>
        <v>20.7</v>
      </c>
      <c r="BF292" s="24">
        <f>VLOOKUP(A292,DEC2020_RESPONSERATE_COUNTY_TRA!$B$3:$BO$376,66, FALSE)</f>
        <v>21.5</v>
      </c>
      <c r="BG292" s="24">
        <f>VLOOKUP(A292,DEC2020_RESPONSERATE_COUNTY_TRA!$B$3:$BP$376,67, FALSE)</f>
        <v>21.6</v>
      </c>
      <c r="BH292" s="24">
        <f>VLOOKUP(A292,DEC2020_RESPONSERATE_COUNTY_TRA!$B$3:$BQ$376,68, FALSE)</f>
        <v>21.7</v>
      </c>
      <c r="BI292" s="24">
        <f>VLOOKUP(A292,DEC2020_RESPONSERATE_COUNTY_TRA!$B$3:$BR$376,69, FALSE)</f>
        <v>21.7</v>
      </c>
      <c r="BJ292" s="24">
        <f>VLOOKUP(A292,DEC2020_RESPONSERATE_COUNTY_TRA!$B$3:$BS$376,70, FALSE)</f>
        <v>22</v>
      </c>
      <c r="BK292" s="24">
        <f>VLOOKUP(A292,DEC2020_RESPONSERATE_COUNTY_TRA!$B$3:$BT$376,71, FALSE)</f>
        <v>22.2</v>
      </c>
      <c r="BL292" s="24">
        <f>VLOOKUP(A292,DEC2020_RESPONSERATE_COUNTY_TRA!$B$3:$BU$377,72, FALSE)</f>
        <v>22.4</v>
      </c>
      <c r="BM292" s="24">
        <f>VLOOKUP(A292,DEC2020_RESPONSERATE_COUNTY_TRA!$B$3:$BV$377,73, FALSE)</f>
        <v>22.5</v>
      </c>
      <c r="BN292" s="24">
        <f>VLOOKUP(A292,DEC2020_RESPONSERATE_COUNTY_TRA!$B$3:$BW$377,74, FALSE)</f>
        <v>22.6</v>
      </c>
      <c r="BO292" s="24">
        <f>VLOOKUP(A292,DEC2020_RESPONSERATE_COUNTY_TRA!$B$3:$BX$377,75, FALSE)</f>
        <v>22.8</v>
      </c>
      <c r="BP292" s="24">
        <f>VLOOKUP(A292,DEC2020_RESPONSERATE_COUNTY_TRA!$B$3:$BY$377,76, FALSE)</f>
        <v>22.9</v>
      </c>
      <c r="BQ292" s="24">
        <f>VLOOKUP(A292,DEC2020_RESPONSERATE_COUNTY_TRA!$B$3:$BZ$377,77, FALSE)</f>
        <v>23</v>
      </c>
      <c r="BR292" s="24">
        <f>VLOOKUP(A292,DEC2020_RESPONSERATE_COUNTY_TRA!$B$3:$CA$377,78, FALSE)</f>
        <v>23.1</v>
      </c>
      <c r="BS292" s="24">
        <f>VLOOKUP(A292,DEC2020_RESPONSERATE_COUNTY_TRA!$B$3:$CB$377,79, FALSE)</f>
        <v>23.2</v>
      </c>
      <c r="BT292" s="24">
        <f>VLOOKUP(A292,DEC2020_RESPONSERATE_COUNTY_TRA!$B$3:$CC$377,80, FALSE)</f>
        <v>23.3</v>
      </c>
      <c r="BU292" s="24">
        <f>VLOOKUP(A292,DEC2020_RESPONSERATE_COUNTY_TRA!$B$3:$CD$377,81, FALSE)</f>
        <v>23.4</v>
      </c>
      <c r="BV292" s="24">
        <f>VLOOKUP(A292,DEC2020_RESPONSERATE_COUNTY_TRA!$B$3:$CE$377,82, FALSE)</f>
        <v>23.5</v>
      </c>
      <c r="BW292" s="24">
        <f>VLOOKUP(A292,DEC2020_RESPONSERATE_COUNTY_TRA!$B$3:$CF$377,83, FALSE)</f>
        <v>23.9</v>
      </c>
      <c r="BX292" s="24">
        <f>VLOOKUP(A292,DEC2020_RESPONSERATE_COUNTY_TRA!$B$3:$CG$377,84, FALSE)</f>
        <v>24</v>
      </c>
      <c r="BY292" s="24">
        <f>VLOOKUP(A292,DEC2020_RESPONSERATE_COUNTY_TRA!$B$3:$CH$377,85, FALSE)</f>
        <v>24</v>
      </c>
      <c r="BZ292" s="24">
        <f>VLOOKUP(A292,DEC2020_RESPONSERATE_COUNTY_TRA!$B$3:$CI$377,85, FALSE)</f>
        <v>24</v>
      </c>
      <c r="CA292" s="24">
        <f>VLOOKUP(A292,DEC2020_RESPONSERATE_COUNTY_TRA!$B$3:$CJ$377,86, FALSE)</f>
        <v>24.1</v>
      </c>
      <c r="CB292" s="24">
        <f>VLOOKUP(A292,DEC2020_RESPONSERATE_COUNTY_TRA!$B$3:$CK$377,87, FALSE)</f>
        <v>24.2</v>
      </c>
      <c r="CC292" s="24">
        <f t="shared" si="12"/>
        <v>0.10000000000000142</v>
      </c>
      <c r="CD292" s="42">
        <f t="shared" si="13"/>
        <v>2</v>
      </c>
      <c r="CE292" s="45" t="s">
        <v>836</v>
      </c>
    </row>
    <row r="293" spans="1:83" ht="18" x14ac:dyDescent="0.35">
      <c r="A293" s="20" t="s">
        <v>89</v>
      </c>
      <c r="B293" s="5"/>
      <c r="C293" s="181" t="s">
        <v>89</v>
      </c>
      <c r="F293" s="180">
        <v>4180</v>
      </c>
      <c r="G293" s="199">
        <v>4.4367759428148877E-2</v>
      </c>
      <c r="I293" s="192">
        <v>36.4</v>
      </c>
      <c r="J293" s="91" t="s">
        <v>835</v>
      </c>
      <c r="K293" s="91" t="s">
        <v>835</v>
      </c>
      <c r="L293">
        <f>VLOOKUP(A293,DEC2020_RESPONSERATE_COUNTY_TRA!$B$3:$I$376, 8, FALSE)</f>
        <v>8.5</v>
      </c>
      <c r="M293">
        <f>VLOOKUP(A293,DEC2020_RESPONSERATE_COUNTY_TRA!$B$3:$J$376, 9, FALSE)</f>
        <v>9.4</v>
      </c>
      <c r="N293">
        <f>VLOOKUP(A293,DEC2020_RESPONSERATE_COUNTY_TRA!$B$3:$K$376, 10, FALSE)</f>
        <v>10.8</v>
      </c>
      <c r="O293">
        <f>VLOOKUP(A293,DEC2020_RESPONSERATE_COUNTY_TRA!$B$3:$L$376, 11, FALSE)</f>
        <v>12.1</v>
      </c>
      <c r="P293">
        <f>VLOOKUP(A293,DEC2020_RESPONSERATE_COUNTY_TRA!$B$3:$M$376, 12, FALSE)</f>
        <v>14.1</v>
      </c>
      <c r="Q293" s="61">
        <f>VLOOKUP(A293,DEC2020_RESPONSERATE_COUNTY_TRA!$B$3:$N$376, 13, FALSE)</f>
        <v>14.5</v>
      </c>
      <c r="R293">
        <f>VLOOKUP(A293,DEC2020_RESPONSERATE_COUNTY_TRA!$B$3:$O$376, 14, FALSE)</f>
        <v>15.1</v>
      </c>
      <c r="S293">
        <f>VLOOKUP(A293,DEC2020_RESPONSERATE_COUNTY_TRA!$B$3:$P$376, 15, FALSE)</f>
        <v>15.5</v>
      </c>
      <c r="T293">
        <f>VLOOKUP(A293,DEC2020_RESPONSERATE_COUNTY_TRA!$B$3:$Q$376, 16, FALSE)</f>
        <v>16</v>
      </c>
      <c r="U293" s="61">
        <f>VLOOKUP(A293,DEC2020_RESPONSERATE_COUNTY_TRA!$B$3:$R$376, 17, FALSE)</f>
        <v>16.399999999999999</v>
      </c>
      <c r="V293" s="61">
        <f>VLOOKUP(A293,DEC2020_RESPONSERATE_COUNTY_TRA!$B$3:$S$376, 18, FALSE)</f>
        <v>16.600000000000001</v>
      </c>
      <c r="W293" s="61">
        <f>VLOOKUP(A293,DEC2020_RESPONSERATE_COUNTY_TRA!$B$3:$T$376, 19, FALSE)</f>
        <v>16.899999999999999</v>
      </c>
      <c r="X293" s="61">
        <f>VLOOKUP(A293,DEC2020_RESPONSERATE_COUNTY_TRA!$B$3:$U$376, 20, FALSE)</f>
        <v>17.2</v>
      </c>
      <c r="Y293" s="61">
        <f>VLOOKUP(A293,DEC2020_RESPONSERATE_COUNTY_TRA!$B$3:$V$376, 21, FALSE)</f>
        <v>17.3</v>
      </c>
      <c r="Z293" s="61">
        <f>VLOOKUP(A293,DEC2020_RESPONSERATE_COUNTY_TRA!$B$3:$W$376, 22, FALSE)</f>
        <v>17.8</v>
      </c>
      <c r="AA293" s="61">
        <f>VLOOKUP(A293,DEC2020_RESPONSERATE_COUNTY_TRA!$B$3:$X$376, 23, FALSE)</f>
        <v>17.8</v>
      </c>
      <c r="AB293" s="61">
        <f>VLOOKUP(A293,DEC2020_RESPONSERATE_COUNTY_TRA!$B$3:$Y$376, 24, FALSE)</f>
        <v>17.899999999999999</v>
      </c>
      <c r="AC293" s="61">
        <f>VLOOKUP(A293,DEC2020_RESPONSERATE_COUNTY_TRA!$B$3:$Z$376, 25, FALSE)</f>
        <v>18.5</v>
      </c>
      <c r="AD293" s="61">
        <f>VLOOKUP(A293,DEC2020_RESPONSERATE_COUNTY_TRA!$B$3:$AC$376, 26, FALSE)</f>
        <v>18.7</v>
      </c>
      <c r="AE293" s="188">
        <f>VLOOKUP(A293,DEC2020_RESPONSERATE_COUNTY_TRA!$B$3:$AD$376, 27, FALSE)</f>
        <v>18.8</v>
      </c>
      <c r="AF293" s="188">
        <f>VLOOKUP(A293,DEC2020_RESPONSERATE_COUNTY_TRA!$B$3:$AE$376, 28, FALSE)</f>
        <v>19.100000000000001</v>
      </c>
      <c r="AG293" s="188">
        <f>VLOOKUP(A293,DEC2020_RESPONSERATE_COUNTY_TRA!$B$3:$AF$376, 29, FALSE)</f>
        <v>19.7</v>
      </c>
      <c r="AH293" s="188">
        <f>VLOOKUP(A293,DEC2020_RESPONSERATE_COUNTY_TRA!$B$3:$AG$376, 30, FALSE)</f>
        <v>19.8</v>
      </c>
      <c r="AI293" s="188">
        <f>VLOOKUP(A293,DEC2020_RESPONSERATE_COUNTY_TRA!$B$3:$AF$376, 31, FALSE)</f>
        <v>19.899999999999999</v>
      </c>
      <c r="AJ293" s="188">
        <f>VLOOKUP(A293,DEC2020_RESPONSERATE_COUNTY_TRA!$B$3:$AG$376, 32, FALSE)</f>
        <v>20.100000000000001</v>
      </c>
      <c r="AK293" s="188">
        <f>VLOOKUP(A293,DEC2020_RESPONSERATE_COUNTY_TRA!$B$3:$CP$376, 33, FALSE)</f>
        <v>20.2</v>
      </c>
      <c r="AL293" s="188">
        <f>VLOOKUP(A293,DEC2020_RESPONSERATE_COUNTY_TRA!$B$3:$AR$376,43, FALSE)</f>
        <v>21.2</v>
      </c>
      <c r="AM293" s="188">
        <f>VLOOKUP(A293,DEC2020_RESPONSERATE_COUNTY_TRA!$B$3:$AS$376,44, FALSE)</f>
        <v>21.2</v>
      </c>
      <c r="AN293" s="188">
        <f>VLOOKUP(A293,DEC2020_RESPONSERATE_COUNTY_TRA!$B$3:$AW$376,48, FALSE)</f>
        <v>21.4</v>
      </c>
      <c r="AO293" s="188">
        <f>VLOOKUP(A293,DEC2020_RESPONSERATE_COUNTY_TRA!$B$3:$AX$376,49, FALSE)</f>
        <v>21.5</v>
      </c>
      <c r="AP293" s="188">
        <f>VLOOKUP(A293,DEC2020_RESPONSERATE_COUNTY_TRA!$B$3:$AY$376,49, FALSE)</f>
        <v>21.5</v>
      </c>
      <c r="AQ293" s="188">
        <f>VLOOKUP(A293,DEC2020_RESPONSERATE_COUNTY_TRA!$B$3:$AZ$376,50, FALSE)</f>
        <v>21.5</v>
      </c>
      <c r="AR293" s="188">
        <f>VLOOKUP(A293,DEC2020_RESPONSERATE_COUNTY_TRA!$B$3:$BA$376,51, FALSE)</f>
        <v>21.5</v>
      </c>
      <c r="AS293" s="188">
        <f>VLOOKUP(A293,DEC2020_RESPONSERATE_COUNTY_TRA!$B$3:$BB$376,53, FALSE)</f>
        <v>21.6</v>
      </c>
      <c r="AT293" s="188">
        <f>VLOOKUP(A293,DEC2020_RESPONSERATE_COUNTY_TRA!$B$3:$BC$376,54, FALSE)</f>
        <v>21.6</v>
      </c>
      <c r="AU293" s="188">
        <f>VLOOKUP(A293,DEC2020_RESPONSERATE_COUNTY_TRA!$B$3:$BD$376,55, FALSE)</f>
        <v>21.7</v>
      </c>
      <c r="AV293" s="188">
        <f>VLOOKUP(A293,DEC2020_RESPONSERATE_COUNTY_TRA!$B$3:$BE$376,56, FALSE)</f>
        <v>21.7</v>
      </c>
      <c r="AW293" s="188">
        <f>VLOOKUP(A293,DEC2020_RESPONSERATE_COUNTY_TRA!$B$3:$BF$376,57, FALSE)</f>
        <v>21.8</v>
      </c>
      <c r="AX293" s="188">
        <f>VLOOKUP(A293,DEC2020_RESPONSERATE_COUNTY_TRA!$B$3:$BG$376,58, FALSE)</f>
        <v>33.1</v>
      </c>
      <c r="AY293" s="188">
        <f>VLOOKUP(A293,DEC2020_RESPONSERATE_COUNTY_TRA!$B$3:$BH$376,59, FALSE)</f>
        <v>33.200000000000003</v>
      </c>
      <c r="AZ293" s="188">
        <f>VLOOKUP(A293,DEC2020_RESPONSERATE_COUNTY_TRA!$B$3:$BI$376,60, FALSE)</f>
        <v>33.299999999999997</v>
      </c>
      <c r="BA293" s="188">
        <f>VLOOKUP(A293,DEC2020_RESPONSERATE_COUNTY_TRA!$B$3:$BJ$376,61, FALSE)</f>
        <v>33.6</v>
      </c>
      <c r="BB293" s="188">
        <f>VLOOKUP(A293,DEC2020_RESPONSERATE_COUNTY_TRA!$B$3:$BK$376,62, FALSE)</f>
        <v>33.700000000000003</v>
      </c>
      <c r="BC293" s="188">
        <f>VLOOKUP(A293,DEC2020_RESPONSERATE_COUNTY_TRA!$B$3:$BL$376,63, FALSE)</f>
        <v>33.799999999999997</v>
      </c>
      <c r="BD293" s="188">
        <f>VLOOKUP(A293,DEC2020_RESPONSERATE_COUNTY_TRA!$B$3:$BM$376,64, FALSE)</f>
        <v>33.9</v>
      </c>
      <c r="BE293" s="188">
        <f>VLOOKUP(A293,DEC2020_RESPONSERATE_COUNTY_TRA!$B$3:$BN$376,65, FALSE)</f>
        <v>33.9</v>
      </c>
      <c r="BF293" s="188">
        <f>VLOOKUP(A293,DEC2020_RESPONSERATE_COUNTY_TRA!$B$3:$BO$376,66, FALSE)</f>
        <v>34</v>
      </c>
      <c r="BG293" s="188">
        <f>VLOOKUP(A293,DEC2020_RESPONSERATE_COUNTY_TRA!$B$3:$BP$376,67, FALSE)</f>
        <v>34</v>
      </c>
      <c r="BH293" s="188">
        <f>VLOOKUP(A293,DEC2020_RESPONSERATE_COUNTY_TRA!$B$3:$BQ$376,68, FALSE)</f>
        <v>34.1</v>
      </c>
      <c r="BI293" s="188">
        <f>VLOOKUP(A293,DEC2020_RESPONSERATE_COUNTY_TRA!$B$3:$BR$376,69, FALSE)</f>
        <v>34.200000000000003</v>
      </c>
      <c r="BJ293" s="188">
        <f>VLOOKUP(A293,DEC2020_RESPONSERATE_COUNTY_TRA!$B$3:$BS$376,70, FALSE)</f>
        <v>34.200000000000003</v>
      </c>
      <c r="BK293" s="188">
        <f>VLOOKUP(A293,DEC2020_RESPONSERATE_COUNTY_TRA!$B$3:$BT$376,71, FALSE)</f>
        <v>34.200000000000003</v>
      </c>
      <c r="BL293" s="188">
        <f>VLOOKUP(A293,DEC2020_RESPONSERATE_COUNTY_TRA!$B$3:$BU$377,72, FALSE)</f>
        <v>34.299999999999997</v>
      </c>
      <c r="BM293" s="188">
        <f>VLOOKUP(A293,DEC2020_RESPONSERATE_COUNTY_TRA!$B$3:$BV$377,73, FALSE)</f>
        <v>34.299999999999997</v>
      </c>
      <c r="BN293" s="188">
        <f>VLOOKUP(A293,DEC2020_RESPONSERATE_COUNTY_TRA!$B$3:$BW$377,74, FALSE)</f>
        <v>34.4</v>
      </c>
      <c r="BO293" s="188">
        <f>VLOOKUP(A293,DEC2020_RESPONSERATE_COUNTY_TRA!$B$3:$BX$377,75, FALSE)</f>
        <v>34.4</v>
      </c>
      <c r="BP293" s="188">
        <f>VLOOKUP(A293,DEC2020_RESPONSERATE_COUNTY_TRA!$B$3:$BY$377,76, FALSE)</f>
        <v>34.4</v>
      </c>
      <c r="BQ293" s="188">
        <f>VLOOKUP(A293,DEC2020_RESPONSERATE_COUNTY_TRA!$B$3:$BZ$377,77, FALSE)</f>
        <v>34.4</v>
      </c>
      <c r="BR293" s="188">
        <f>VLOOKUP(A293,DEC2020_RESPONSERATE_COUNTY_TRA!$B$3:$CA$377,78, FALSE)</f>
        <v>34.5</v>
      </c>
      <c r="BS293" s="188">
        <f>VLOOKUP(A293,DEC2020_RESPONSERATE_COUNTY_TRA!$B$3:$CB$377,79, FALSE)</f>
        <v>34.5</v>
      </c>
      <c r="BT293" s="188">
        <f>VLOOKUP(A293,DEC2020_RESPONSERATE_COUNTY_TRA!$B$3:$CC$377,80, FALSE)</f>
        <v>34.5</v>
      </c>
      <c r="BU293" s="188">
        <f>VLOOKUP(A293,DEC2020_RESPONSERATE_COUNTY_TRA!$B$3:$CD$377,81, FALSE)</f>
        <v>34.6</v>
      </c>
      <c r="BV293" s="188">
        <f>VLOOKUP(A293,DEC2020_RESPONSERATE_COUNTY_TRA!$B$3:$CE$377,82, FALSE)</f>
        <v>34.6</v>
      </c>
      <c r="BW293" s="188">
        <f>VLOOKUP(A293,DEC2020_RESPONSERATE_COUNTY_TRA!$B$3:$CF$377,83, FALSE)</f>
        <v>34.700000000000003</v>
      </c>
      <c r="BX293" s="188">
        <f>VLOOKUP(A293,DEC2020_RESPONSERATE_COUNTY_TRA!$B$3:$CG$377,84, FALSE)</f>
        <v>34.9</v>
      </c>
      <c r="BY293" s="188">
        <f>VLOOKUP(A293,DEC2020_RESPONSERATE_COUNTY_TRA!$B$3:$CH$377,85, FALSE)</f>
        <v>35.1</v>
      </c>
      <c r="BZ293" s="188">
        <f>VLOOKUP(A293,DEC2020_RESPONSERATE_COUNTY_TRA!$B$3:$CI$377,85, FALSE)</f>
        <v>35.1</v>
      </c>
      <c r="CA293" s="188">
        <f>VLOOKUP(A293,DEC2020_RESPONSERATE_COUNTY_TRA!$B$3:$CJ$377,86, FALSE)</f>
        <v>35.200000000000003</v>
      </c>
      <c r="CB293" s="188">
        <f>VLOOKUP(A293,DEC2020_RESPONSERATE_COUNTY_TRA!$B$3:$CK$377,87, FALSE)</f>
        <v>35.200000000000003</v>
      </c>
      <c r="CC293" s="188">
        <f t="shared" si="12"/>
        <v>0</v>
      </c>
      <c r="CD293" s="41">
        <f t="shared" si="13"/>
        <v>2</v>
      </c>
    </row>
    <row r="294" spans="1:83" ht="28.8" x14ac:dyDescent="0.3">
      <c r="A294" s="5" t="s">
        <v>151</v>
      </c>
      <c r="B294" s="5">
        <v>30087000100</v>
      </c>
      <c r="C294" s="181" t="s">
        <v>871</v>
      </c>
      <c r="D294" s="190" t="s">
        <v>1381</v>
      </c>
      <c r="F294" s="94">
        <v>1489</v>
      </c>
      <c r="G294" s="102">
        <v>0.10714285714285714</v>
      </c>
      <c r="H294" s="204">
        <v>1.8908465835840136E-2</v>
      </c>
      <c r="I294" s="192">
        <v>46.5</v>
      </c>
      <c r="J294" s="47">
        <v>92.5</v>
      </c>
      <c r="K294" s="11">
        <f t="shared" si="14"/>
        <v>7.5</v>
      </c>
      <c r="L294">
        <f>VLOOKUP(A294,DEC2020_RESPONSERATE_COUNTY_TRA!$B$3:$I$376, 8, FALSE)</f>
        <v>4</v>
      </c>
      <c r="M294">
        <f>VLOOKUP(A294,DEC2020_RESPONSERATE_COUNTY_TRA!$B$3:$J$376, 9, FALSE)</f>
        <v>4.8</v>
      </c>
      <c r="N294">
        <f>VLOOKUP(A294,DEC2020_RESPONSERATE_COUNTY_TRA!$B$3:$K$376, 10, FALSE)</f>
        <v>6.2</v>
      </c>
      <c r="O294">
        <f>VLOOKUP(A294,DEC2020_RESPONSERATE_COUNTY_TRA!$B$3:$L$376, 11, FALSE)</f>
        <v>7.4</v>
      </c>
      <c r="P294">
        <f>VLOOKUP(A294,DEC2020_RESPONSERATE_COUNTY_TRA!$B$3:$M$376, 12, FALSE)</f>
        <v>9.1999999999999993</v>
      </c>
      <c r="Q294" s="61">
        <f>VLOOKUP(A294,DEC2020_RESPONSERATE_COUNTY_TRA!$B$3:$N$376, 13, FALSE)</f>
        <v>9.6</v>
      </c>
      <c r="R294">
        <f>VLOOKUP(A294,DEC2020_RESPONSERATE_COUNTY_TRA!$B$3:$O$376, 14, FALSE)</f>
        <v>10.199999999999999</v>
      </c>
      <c r="S294">
        <f>VLOOKUP(A294,DEC2020_RESPONSERATE_COUNTY_TRA!$B$3:$P$376, 15, FALSE)</f>
        <v>10.6</v>
      </c>
      <c r="T294">
        <f>VLOOKUP(A294,DEC2020_RESPONSERATE_COUNTY_TRA!$B$3:$Q$376, 16, FALSE)</f>
        <v>11.1</v>
      </c>
      <c r="U294" s="61">
        <f>VLOOKUP(A294,DEC2020_RESPONSERATE_COUNTY_TRA!$B$3:$R$376, 17, FALSE)</f>
        <v>11.5</v>
      </c>
      <c r="V294" s="61">
        <f>VLOOKUP(A294,DEC2020_RESPONSERATE_COUNTY_TRA!$B$3:$S$376, 18, FALSE)</f>
        <v>11.6</v>
      </c>
      <c r="W294" s="61">
        <f>VLOOKUP(A294,DEC2020_RESPONSERATE_COUNTY_TRA!$B$3:$T$376, 19, FALSE)</f>
        <v>11.8</v>
      </c>
      <c r="X294" s="61">
        <f>VLOOKUP(A294,DEC2020_RESPONSERATE_COUNTY_TRA!$B$3:$U$376, 20, FALSE)</f>
        <v>11.9</v>
      </c>
      <c r="Y294" s="61">
        <f>VLOOKUP(A294,DEC2020_RESPONSERATE_COUNTY_TRA!$B$3:$V$376, 21, FALSE)</f>
        <v>12</v>
      </c>
      <c r="Z294" s="61">
        <f>VLOOKUP(A294,DEC2020_RESPONSERATE_COUNTY_TRA!$B$3:$W$376, 22, FALSE)</f>
        <v>12.5</v>
      </c>
      <c r="AA294" s="61">
        <f>VLOOKUP(A294,DEC2020_RESPONSERATE_COUNTY_TRA!$B$3:$X$376, 23, FALSE)</f>
        <v>12.6</v>
      </c>
      <c r="AB294" s="61">
        <f>VLOOKUP(A294,DEC2020_RESPONSERATE_COUNTY_TRA!$B$3:$Y$376, 24, FALSE)</f>
        <v>12.7</v>
      </c>
      <c r="AC294" s="61">
        <f>VLOOKUP(A294,DEC2020_RESPONSERATE_COUNTY_TRA!$B$3:$Z$376, 25, FALSE)</f>
        <v>13.2</v>
      </c>
      <c r="AD294" s="61">
        <f>VLOOKUP(A294,DEC2020_RESPONSERATE_COUNTY_TRA!$B$3:$AC$376, 26, FALSE)</f>
        <v>13.3</v>
      </c>
      <c r="AE294" s="188">
        <f>VLOOKUP(A294,DEC2020_RESPONSERATE_COUNTY_TRA!$B$3:$AD$376, 27, FALSE)</f>
        <v>13.4</v>
      </c>
      <c r="AF294" s="188">
        <f>VLOOKUP(A294,DEC2020_RESPONSERATE_COUNTY_TRA!$B$3:$AE$376, 28, FALSE)</f>
        <v>13.7</v>
      </c>
      <c r="AG294" s="188">
        <f>VLOOKUP(A294,DEC2020_RESPONSERATE_COUNTY_TRA!$B$3:$AF$376, 29, FALSE)</f>
        <v>13.8</v>
      </c>
      <c r="AH294" s="188">
        <f>VLOOKUP(A294,DEC2020_RESPONSERATE_COUNTY_TRA!$B$3:$AG$376, 30, FALSE)</f>
        <v>13.9</v>
      </c>
      <c r="AI294" s="188">
        <f>VLOOKUP(A294,DEC2020_RESPONSERATE_COUNTY_TRA!$B$3:$AF$376, 31, FALSE)</f>
        <v>13.9</v>
      </c>
      <c r="AJ294" s="188">
        <f>VLOOKUP(A294,DEC2020_RESPONSERATE_COUNTY_TRA!$B$3:$AG$376, 32, FALSE)</f>
        <v>14</v>
      </c>
      <c r="AK294" s="188">
        <f>VLOOKUP(A294,DEC2020_RESPONSERATE_COUNTY_TRA!$B$3:$CP$376, 33, FALSE)</f>
        <v>14.2</v>
      </c>
      <c r="AL294" s="188">
        <f>VLOOKUP(A294,DEC2020_RESPONSERATE_COUNTY_TRA!$B$3:$AR$376,43, FALSE)</f>
        <v>15.1</v>
      </c>
      <c r="AM294" s="188">
        <f>VLOOKUP(A294,DEC2020_RESPONSERATE_COUNTY_TRA!$B$3:$AS$376,44, FALSE)</f>
        <v>15.1</v>
      </c>
      <c r="AN294" s="188">
        <f>VLOOKUP(A294,DEC2020_RESPONSERATE_COUNTY_TRA!$B$3:$AW$376,48, FALSE)</f>
        <v>15.1</v>
      </c>
      <c r="AO294" s="188">
        <f>VLOOKUP(A294,DEC2020_RESPONSERATE_COUNTY_TRA!$B$3:$AX$376,49, FALSE)</f>
        <v>15.1</v>
      </c>
      <c r="AP294" s="188">
        <f>VLOOKUP(A294,DEC2020_RESPONSERATE_COUNTY_TRA!$B$3:$AY$376,49, FALSE)</f>
        <v>15.1</v>
      </c>
      <c r="AQ294" s="188">
        <f>VLOOKUP(A294,DEC2020_RESPONSERATE_COUNTY_TRA!$B$3:$AZ$376,50, FALSE)</f>
        <v>15.1</v>
      </c>
      <c r="AR294" s="188">
        <f>VLOOKUP(A294,DEC2020_RESPONSERATE_COUNTY_TRA!$B$3:$BA$376,51, FALSE)</f>
        <v>15.1</v>
      </c>
      <c r="AS294" s="188">
        <f>VLOOKUP(A294,DEC2020_RESPONSERATE_COUNTY_TRA!$B$3:$BB$376,53, FALSE)</f>
        <v>15.1</v>
      </c>
      <c r="AT294" s="188">
        <f>VLOOKUP(A294,DEC2020_RESPONSERATE_COUNTY_TRA!$B$3:$BC$376,54, FALSE)</f>
        <v>15.2</v>
      </c>
      <c r="AU294" s="188">
        <f>VLOOKUP(A294,DEC2020_RESPONSERATE_COUNTY_TRA!$B$3:$BD$376,55, FALSE)</f>
        <v>15.2</v>
      </c>
      <c r="AV294" s="188">
        <f>VLOOKUP(A294,DEC2020_RESPONSERATE_COUNTY_TRA!$B$3:$BE$376,56, FALSE)</f>
        <v>15.3</v>
      </c>
      <c r="AW294" s="188">
        <f>VLOOKUP(A294,DEC2020_RESPONSERATE_COUNTY_TRA!$B$3:$BF$376,57, FALSE)</f>
        <v>15.3</v>
      </c>
      <c r="AX294" s="188">
        <f>VLOOKUP(A294,DEC2020_RESPONSERATE_COUNTY_TRA!$B$3:$BG$376,58, FALSE)</f>
        <v>42.6</v>
      </c>
      <c r="AY294" s="188">
        <f>VLOOKUP(A294,DEC2020_RESPONSERATE_COUNTY_TRA!$B$3:$BH$376,59, FALSE)</f>
        <v>42.7</v>
      </c>
      <c r="AZ294" s="188">
        <f>VLOOKUP(A294,DEC2020_RESPONSERATE_COUNTY_TRA!$B$3:$BI$376,60, FALSE)</f>
        <v>42.8</v>
      </c>
      <c r="BA294" s="188">
        <f>VLOOKUP(A294,DEC2020_RESPONSERATE_COUNTY_TRA!$B$3:$BJ$376,61, FALSE)</f>
        <v>43</v>
      </c>
      <c r="BB294" s="188">
        <f>VLOOKUP(A294,DEC2020_RESPONSERATE_COUNTY_TRA!$B$3:$BK$376,62, FALSE)</f>
        <v>43.3</v>
      </c>
      <c r="BC294" s="188">
        <f>VLOOKUP(A294,DEC2020_RESPONSERATE_COUNTY_TRA!$B$3:$BL$376,63, FALSE)</f>
        <v>43.5</v>
      </c>
      <c r="BD294" s="188">
        <f>VLOOKUP(A294,DEC2020_RESPONSERATE_COUNTY_TRA!$B$3:$BM$376,64, FALSE)</f>
        <v>43.5</v>
      </c>
      <c r="BE294" s="188">
        <f>VLOOKUP(A294,DEC2020_RESPONSERATE_COUNTY_TRA!$B$3:$BN$376,65, FALSE)</f>
        <v>43.5</v>
      </c>
      <c r="BF294" s="188">
        <f>VLOOKUP(A294,DEC2020_RESPONSERATE_COUNTY_TRA!$B$3:$BO$376,66, FALSE)</f>
        <v>43.6</v>
      </c>
      <c r="BG294" s="188">
        <f>VLOOKUP(A294,DEC2020_RESPONSERATE_COUNTY_TRA!$B$3:$BP$376,67, FALSE)</f>
        <v>43.7</v>
      </c>
      <c r="BH294" s="188">
        <f>VLOOKUP(A294,DEC2020_RESPONSERATE_COUNTY_TRA!$B$3:$BQ$376,68, FALSE)</f>
        <v>44</v>
      </c>
      <c r="BI294" s="188">
        <f>VLOOKUP(A294,DEC2020_RESPONSERATE_COUNTY_TRA!$B$3:$BR$376,69, FALSE)</f>
        <v>44</v>
      </c>
      <c r="BJ294" s="188">
        <f>VLOOKUP(A294,DEC2020_RESPONSERATE_COUNTY_TRA!$B$3:$BS$376,70, FALSE)</f>
        <v>44.1</v>
      </c>
      <c r="BK294" s="188">
        <f>VLOOKUP(A294,DEC2020_RESPONSERATE_COUNTY_TRA!$B$3:$BT$376,71, FALSE)</f>
        <v>44.1</v>
      </c>
      <c r="BL294" s="188">
        <f>VLOOKUP(A294,DEC2020_RESPONSERATE_COUNTY_TRA!$B$3:$BU$377,72, FALSE)</f>
        <v>44.2</v>
      </c>
      <c r="BM294" s="188">
        <f>VLOOKUP(A294,DEC2020_RESPONSERATE_COUNTY_TRA!$B$3:$BV$377,73, FALSE)</f>
        <v>44.3</v>
      </c>
      <c r="BN294" s="188">
        <f>VLOOKUP(A294,DEC2020_RESPONSERATE_COUNTY_TRA!$B$3:$BW$377,74, FALSE)</f>
        <v>44.4</v>
      </c>
      <c r="BO294" s="188">
        <f>VLOOKUP(A294,DEC2020_RESPONSERATE_COUNTY_TRA!$B$3:$BX$377,75, FALSE)</f>
        <v>44.4</v>
      </c>
      <c r="BP294" s="188">
        <f>VLOOKUP(A294,DEC2020_RESPONSERATE_COUNTY_TRA!$B$3:$BY$377,76, FALSE)</f>
        <v>44.4</v>
      </c>
      <c r="BQ294" s="188">
        <f>VLOOKUP(A294,DEC2020_RESPONSERATE_COUNTY_TRA!$B$3:$BZ$377,77, FALSE)</f>
        <v>44.4</v>
      </c>
      <c r="BR294" s="188">
        <f>VLOOKUP(A294,DEC2020_RESPONSERATE_COUNTY_TRA!$B$3:$CA$377,78, FALSE)</f>
        <v>44.4</v>
      </c>
      <c r="BS294" s="188">
        <f>VLOOKUP(A294,DEC2020_RESPONSERATE_COUNTY_TRA!$B$3:$CB$377,79, FALSE)</f>
        <v>44.4</v>
      </c>
      <c r="BT294" s="188">
        <f>VLOOKUP(A294,DEC2020_RESPONSERATE_COUNTY_TRA!$B$3:$CC$377,80, FALSE)</f>
        <v>44.5</v>
      </c>
      <c r="BU294" s="188">
        <f>VLOOKUP(A294,DEC2020_RESPONSERATE_COUNTY_TRA!$B$3:$CD$377,81, FALSE)</f>
        <v>44.6</v>
      </c>
      <c r="BV294" s="188">
        <f>VLOOKUP(A294,DEC2020_RESPONSERATE_COUNTY_TRA!$B$3:$CE$377,82, FALSE)</f>
        <v>44.7</v>
      </c>
      <c r="BW294" s="188">
        <f>VLOOKUP(A294,DEC2020_RESPONSERATE_COUNTY_TRA!$B$3:$CF$377,83, FALSE)</f>
        <v>44.8</v>
      </c>
      <c r="BX294" s="188">
        <f>VLOOKUP(A294,DEC2020_RESPONSERATE_COUNTY_TRA!$B$3:$CG$377,84, FALSE)</f>
        <v>44.8</v>
      </c>
      <c r="BY294" s="188">
        <f>VLOOKUP(A294,DEC2020_RESPONSERATE_COUNTY_TRA!$B$3:$CH$377,85, FALSE)</f>
        <v>44.8</v>
      </c>
      <c r="BZ294" s="188">
        <f>VLOOKUP(A294,DEC2020_RESPONSERATE_COUNTY_TRA!$B$3:$CI$377,85, FALSE)</f>
        <v>44.8</v>
      </c>
      <c r="CA294" s="188">
        <f>VLOOKUP(A294,DEC2020_RESPONSERATE_COUNTY_TRA!$B$3:$CJ$377,86, FALSE)</f>
        <v>44.8</v>
      </c>
      <c r="CB294" s="188">
        <f>VLOOKUP(A294,DEC2020_RESPONSERATE_COUNTY_TRA!$B$3:$CK$377,87, FALSE)</f>
        <v>44.8</v>
      </c>
      <c r="CC294" s="188">
        <f t="shared" si="12"/>
        <v>0</v>
      </c>
      <c r="CD294" s="41">
        <f t="shared" si="13"/>
        <v>3</v>
      </c>
    </row>
    <row r="295" spans="1:83" ht="28.8" x14ac:dyDescent="0.3">
      <c r="A295" s="16" t="s">
        <v>375</v>
      </c>
      <c r="B295" s="16">
        <v>30087000200</v>
      </c>
      <c r="C295" s="17" t="s">
        <v>873</v>
      </c>
      <c r="D295" s="17" t="s">
        <v>1382</v>
      </c>
      <c r="E295" s="17"/>
      <c r="F295" s="95">
        <v>698</v>
      </c>
      <c r="G295" s="103">
        <v>0.19518716577540107</v>
      </c>
      <c r="H295" s="205">
        <v>0.12267958030669895</v>
      </c>
      <c r="I295" s="193">
        <v>47.1</v>
      </c>
      <c r="J295" s="48">
        <v>71.900000000000006</v>
      </c>
      <c r="K295" s="18">
        <f t="shared" si="14"/>
        <v>28.099999999999994</v>
      </c>
      <c r="L295" s="19">
        <f>VLOOKUP(A295,DEC2020_RESPONSERATE_COUNTY_TRA!$B$3:$I$376, 8, FALSE)</f>
        <v>9</v>
      </c>
      <c r="M295" s="19">
        <f>VLOOKUP(A295,DEC2020_RESPONSERATE_COUNTY_TRA!$B$3:$J$376, 9, FALSE)</f>
        <v>9.5</v>
      </c>
      <c r="N295" s="19">
        <f>VLOOKUP(A295,DEC2020_RESPONSERATE_COUNTY_TRA!$B$3:$K$376, 10, FALSE)</f>
        <v>10.8</v>
      </c>
      <c r="O295" s="19">
        <f>VLOOKUP(A295,DEC2020_RESPONSERATE_COUNTY_TRA!$B$3:$L$376, 11, FALSE)</f>
        <v>12.1</v>
      </c>
      <c r="P295" s="19">
        <f>VLOOKUP(A295,DEC2020_RESPONSERATE_COUNTY_TRA!$B$3:$M$376, 12, FALSE)</f>
        <v>14.3</v>
      </c>
      <c r="Q295" s="19">
        <f>VLOOKUP(A295,DEC2020_RESPONSERATE_COUNTY_TRA!$B$3:$N$376, 13, FALSE)</f>
        <v>14.8</v>
      </c>
      <c r="R295" s="19">
        <f>VLOOKUP(A295,DEC2020_RESPONSERATE_COUNTY_TRA!$B$3:$O$376, 14, FALSE)</f>
        <v>15</v>
      </c>
      <c r="S295" s="19">
        <f>VLOOKUP(A295,DEC2020_RESPONSERATE_COUNTY_TRA!$B$3:$P$376, 15, FALSE)</f>
        <v>15.1</v>
      </c>
      <c r="T295" s="19">
        <f>VLOOKUP(A295,DEC2020_RESPONSERATE_COUNTY_TRA!$B$3:$Q$376, 16, FALSE)</f>
        <v>15.9</v>
      </c>
      <c r="U295" s="19">
        <f>VLOOKUP(A295,DEC2020_RESPONSERATE_COUNTY_TRA!$B$3:$R$376, 17, FALSE)</f>
        <v>16.3</v>
      </c>
      <c r="V295" s="19">
        <f>VLOOKUP(A295,DEC2020_RESPONSERATE_COUNTY_TRA!$B$3:$S$376, 18, FALSE)</f>
        <v>16.3</v>
      </c>
      <c r="W295" s="19">
        <f>VLOOKUP(A295,DEC2020_RESPONSERATE_COUNTY_TRA!$B$3:$T$376, 19, FALSE)</f>
        <v>16.399999999999999</v>
      </c>
      <c r="X295" s="19">
        <f>VLOOKUP(A295,DEC2020_RESPONSERATE_COUNTY_TRA!$B$3:$U$376, 20, FALSE)</f>
        <v>16.600000000000001</v>
      </c>
      <c r="Y295" s="19">
        <f>VLOOKUP(A295,DEC2020_RESPONSERATE_COUNTY_TRA!$B$3:$V$376, 21, FALSE)</f>
        <v>16.7</v>
      </c>
      <c r="Z295" s="19">
        <f>VLOOKUP(A295,DEC2020_RESPONSERATE_COUNTY_TRA!$B$3:$W$376, 22, FALSE)</f>
        <v>17.3</v>
      </c>
      <c r="AA295" s="19">
        <f>VLOOKUP(A295,DEC2020_RESPONSERATE_COUNTY_TRA!$B$3:$X$376, 23, FALSE)</f>
        <v>17.5</v>
      </c>
      <c r="AB295" s="19">
        <f>VLOOKUP(A295,DEC2020_RESPONSERATE_COUNTY_TRA!$B$3:$Y$376, 24, FALSE)</f>
        <v>17.5</v>
      </c>
      <c r="AC295" s="19">
        <f>VLOOKUP(A295,DEC2020_RESPONSERATE_COUNTY_TRA!$B$3:$Z$376, 25, FALSE)</f>
        <v>17.899999999999999</v>
      </c>
      <c r="AD295" s="19">
        <f>VLOOKUP(A295,DEC2020_RESPONSERATE_COUNTY_TRA!$B$3:$AC$376, 26, FALSE)</f>
        <v>18.2</v>
      </c>
      <c r="AE295" s="19">
        <f>VLOOKUP(A295,DEC2020_RESPONSERATE_COUNTY_TRA!$B$3:$AD$376, 27, FALSE)</f>
        <v>18.600000000000001</v>
      </c>
      <c r="AF295" s="19">
        <f>VLOOKUP(A295,DEC2020_RESPONSERATE_COUNTY_TRA!$B$3:$AE$376, 28, FALSE)</f>
        <v>18.600000000000001</v>
      </c>
      <c r="AG295" s="19">
        <f>VLOOKUP(A295,DEC2020_RESPONSERATE_COUNTY_TRA!$B$3:$AF$376, 29, FALSE)</f>
        <v>18.899999999999999</v>
      </c>
      <c r="AH295" s="19">
        <f>VLOOKUP(A295,DEC2020_RESPONSERATE_COUNTY_TRA!$B$3:$AG$376, 30, FALSE)</f>
        <v>19</v>
      </c>
      <c r="AI295" s="19">
        <f>VLOOKUP(A295,DEC2020_RESPONSERATE_COUNTY_TRA!$B$3:$AF$376, 31, FALSE)</f>
        <v>19.2</v>
      </c>
      <c r="AJ295" s="19">
        <f>VLOOKUP(A295,DEC2020_RESPONSERATE_COUNTY_TRA!$B$3:$AG$376, 32, FALSE)</f>
        <v>19.3</v>
      </c>
      <c r="AK295" s="19">
        <f>VLOOKUP(A295,DEC2020_RESPONSERATE_COUNTY_TRA!$B$3:$CP$376, 33, FALSE)</f>
        <v>19.399999999999999</v>
      </c>
      <c r="AL295" s="19">
        <f>VLOOKUP(A295,DEC2020_RESPONSERATE_COUNTY_TRA!$B$3:$AR$376,43, FALSE)</f>
        <v>20.100000000000001</v>
      </c>
      <c r="AM295" s="19">
        <f>VLOOKUP(A295,DEC2020_RESPONSERATE_COUNTY_TRA!$B$3:$AS$376,44, FALSE)</f>
        <v>20.100000000000001</v>
      </c>
      <c r="AN295" s="19">
        <f>VLOOKUP(A295,DEC2020_RESPONSERATE_COUNTY_TRA!$B$3:$AW$376,48, FALSE)</f>
        <v>20.3</v>
      </c>
      <c r="AO295" s="19">
        <f>VLOOKUP(A295,DEC2020_RESPONSERATE_COUNTY_TRA!$B$3:$AX$376,49, FALSE)</f>
        <v>20.3</v>
      </c>
      <c r="AP295" s="19">
        <f>VLOOKUP(A295,DEC2020_RESPONSERATE_COUNTY_TRA!$B$3:$AY$376,49, FALSE)</f>
        <v>20.3</v>
      </c>
      <c r="AQ295" s="19">
        <f>VLOOKUP(A295,DEC2020_RESPONSERATE_COUNTY_TRA!$B$3:$AZ$376,50, FALSE)</f>
        <v>20.3</v>
      </c>
      <c r="AR295" s="19">
        <f>VLOOKUP(A295,DEC2020_RESPONSERATE_COUNTY_TRA!$B$3:$BA$376,51, FALSE)</f>
        <v>20.3</v>
      </c>
      <c r="AS295" s="19">
        <f>VLOOKUP(A295,DEC2020_RESPONSERATE_COUNTY_TRA!$B$3:$BB$376,53, FALSE)</f>
        <v>20.399999999999999</v>
      </c>
      <c r="AT295" s="19">
        <f>VLOOKUP(A295,DEC2020_RESPONSERATE_COUNTY_TRA!$B$3:$BC$376,54, FALSE)</f>
        <v>20.399999999999999</v>
      </c>
      <c r="AU295" s="19">
        <f>VLOOKUP(A295,DEC2020_RESPONSERATE_COUNTY_TRA!$B$3:$BD$376,55, FALSE)</f>
        <v>20.5</v>
      </c>
      <c r="AV295" s="19">
        <f>VLOOKUP(A295,DEC2020_RESPONSERATE_COUNTY_TRA!$B$3:$BE$376,56, FALSE)</f>
        <v>20.5</v>
      </c>
      <c r="AW295" s="19">
        <f>VLOOKUP(A295,DEC2020_RESPONSERATE_COUNTY_TRA!$B$3:$BF$376,57, FALSE)</f>
        <v>20.7</v>
      </c>
      <c r="AX295" s="19">
        <f>VLOOKUP(A295,DEC2020_RESPONSERATE_COUNTY_TRA!$B$3:$BG$376,58, FALSE)</f>
        <v>30.6</v>
      </c>
      <c r="AY295" s="19">
        <f>VLOOKUP(A295,DEC2020_RESPONSERATE_COUNTY_TRA!$B$3:$BH$376,59, FALSE)</f>
        <v>30.9</v>
      </c>
      <c r="AZ295" s="19">
        <f>VLOOKUP(A295,DEC2020_RESPONSERATE_COUNTY_TRA!$B$3:$BI$376,60, FALSE)</f>
        <v>31</v>
      </c>
      <c r="BA295" s="19">
        <f>VLOOKUP(A295,DEC2020_RESPONSERATE_COUNTY_TRA!$B$3:$BJ$376,61, FALSE)</f>
        <v>31.8</v>
      </c>
      <c r="BB295" s="19">
        <f>VLOOKUP(A295,DEC2020_RESPONSERATE_COUNTY_TRA!$B$3:$BK$376,62, FALSE)</f>
        <v>31.9</v>
      </c>
      <c r="BC295" s="19">
        <f>VLOOKUP(A295,DEC2020_RESPONSERATE_COUNTY_TRA!$B$3:$BL$376,63, FALSE)</f>
        <v>32</v>
      </c>
      <c r="BD295" s="19">
        <f>VLOOKUP(A295,DEC2020_RESPONSERATE_COUNTY_TRA!$B$3:$BM$376,64, FALSE)</f>
        <v>32.1</v>
      </c>
      <c r="BE295" s="19">
        <f>VLOOKUP(A295,DEC2020_RESPONSERATE_COUNTY_TRA!$B$3:$BN$376,65, FALSE)</f>
        <v>32.1</v>
      </c>
      <c r="BF295" s="19">
        <f>VLOOKUP(A295,DEC2020_RESPONSERATE_COUNTY_TRA!$B$3:$BO$376,66, FALSE)</f>
        <v>32.299999999999997</v>
      </c>
      <c r="BG295" s="19">
        <f>VLOOKUP(A295,DEC2020_RESPONSERATE_COUNTY_TRA!$B$3:$BP$376,67, FALSE)</f>
        <v>32.299999999999997</v>
      </c>
      <c r="BH295" s="19">
        <f>VLOOKUP(A295,DEC2020_RESPONSERATE_COUNTY_TRA!$B$3:$BQ$376,68, FALSE)</f>
        <v>32.4</v>
      </c>
      <c r="BI295" s="19">
        <f>VLOOKUP(A295,DEC2020_RESPONSERATE_COUNTY_TRA!$B$3:$BR$376,69, FALSE)</f>
        <v>32.4</v>
      </c>
      <c r="BJ295" s="19">
        <f>VLOOKUP(A295,DEC2020_RESPONSERATE_COUNTY_TRA!$B$3:$BS$376,70, FALSE)</f>
        <v>32.5</v>
      </c>
      <c r="BK295" s="19">
        <f>VLOOKUP(A295,DEC2020_RESPONSERATE_COUNTY_TRA!$B$3:$BT$376,71, FALSE)</f>
        <v>32.5</v>
      </c>
      <c r="BL295" s="19">
        <f>VLOOKUP(A295,DEC2020_RESPONSERATE_COUNTY_TRA!$B$3:$BU$377,72, FALSE)</f>
        <v>32.5</v>
      </c>
      <c r="BM295" s="19">
        <f>VLOOKUP(A295,DEC2020_RESPONSERATE_COUNTY_TRA!$B$3:$BV$377,73, FALSE)</f>
        <v>32.5</v>
      </c>
      <c r="BN295" s="19">
        <f>VLOOKUP(A295,DEC2020_RESPONSERATE_COUNTY_TRA!$B$3:$BW$377,74, FALSE)</f>
        <v>32.6</v>
      </c>
      <c r="BO295" s="19">
        <f>VLOOKUP(A295,DEC2020_RESPONSERATE_COUNTY_TRA!$B$3:$BX$377,75, FALSE)</f>
        <v>32.6</v>
      </c>
      <c r="BP295" s="19">
        <f>VLOOKUP(A295,DEC2020_RESPONSERATE_COUNTY_TRA!$B$3:$BY$377,76, FALSE)</f>
        <v>32.6</v>
      </c>
      <c r="BQ295" s="19">
        <f>VLOOKUP(A295,DEC2020_RESPONSERATE_COUNTY_TRA!$B$3:$BZ$377,77, FALSE)</f>
        <v>32.6</v>
      </c>
      <c r="BR295" s="19">
        <f>VLOOKUP(A295,DEC2020_RESPONSERATE_COUNTY_TRA!$B$3:$CA$377,78, FALSE)</f>
        <v>32.799999999999997</v>
      </c>
      <c r="BS295" s="19">
        <f>VLOOKUP(A295,DEC2020_RESPONSERATE_COUNTY_TRA!$B$3:$CB$377,79, FALSE)</f>
        <v>32.799999999999997</v>
      </c>
      <c r="BT295" s="19">
        <f>VLOOKUP(A295,DEC2020_RESPONSERATE_COUNTY_TRA!$B$3:$CC$377,80, FALSE)</f>
        <v>32.799999999999997</v>
      </c>
      <c r="BU295" s="19">
        <f>VLOOKUP(A295,DEC2020_RESPONSERATE_COUNTY_TRA!$B$3:$CD$377,81, FALSE)</f>
        <v>32.9</v>
      </c>
      <c r="BV295" s="19">
        <f>VLOOKUP(A295,DEC2020_RESPONSERATE_COUNTY_TRA!$B$3:$CE$377,82, FALSE)</f>
        <v>32.9</v>
      </c>
      <c r="BW295" s="19">
        <f>VLOOKUP(A295,DEC2020_RESPONSERATE_COUNTY_TRA!$B$3:$CF$377,83, FALSE)</f>
        <v>33.1</v>
      </c>
      <c r="BX295" s="19">
        <f>VLOOKUP(A295,DEC2020_RESPONSERATE_COUNTY_TRA!$B$3:$CG$377,84, FALSE)</f>
        <v>34.1</v>
      </c>
      <c r="BY295" s="19">
        <f>VLOOKUP(A295,DEC2020_RESPONSERATE_COUNTY_TRA!$B$3:$CH$377,85, FALSE)</f>
        <v>34.700000000000003</v>
      </c>
      <c r="BZ295" s="19">
        <f>VLOOKUP(A295,DEC2020_RESPONSERATE_COUNTY_TRA!$B$3:$CI$377,85, FALSE)</f>
        <v>34.700000000000003</v>
      </c>
      <c r="CA295" s="19">
        <f>VLOOKUP(A295,DEC2020_RESPONSERATE_COUNTY_TRA!$B$3:$CJ$377,86, FALSE)</f>
        <v>34.9</v>
      </c>
      <c r="CB295" s="19">
        <f>VLOOKUP(A295,DEC2020_RESPONSERATE_COUNTY_TRA!$B$3:$CK$377,87, FALSE)</f>
        <v>35.1</v>
      </c>
      <c r="CC295" s="19">
        <f t="shared" si="12"/>
        <v>0</v>
      </c>
      <c r="CD295" s="41">
        <f t="shared" si="13"/>
        <v>2</v>
      </c>
    </row>
    <row r="296" spans="1:83" x14ac:dyDescent="0.3">
      <c r="A296" s="5" t="s">
        <v>153</v>
      </c>
      <c r="B296" s="5">
        <v>30087000300</v>
      </c>
      <c r="C296" s="181" t="s">
        <v>872</v>
      </c>
      <c r="D296" s="190">
        <v>59323</v>
      </c>
      <c r="F296" s="94">
        <v>984</v>
      </c>
      <c r="G296" s="102">
        <v>7.785642062689585E-2</v>
      </c>
      <c r="H296" s="204">
        <v>0.15739983646770236</v>
      </c>
      <c r="I296" s="192">
        <v>36.9</v>
      </c>
      <c r="J296" s="11">
        <v>2.4</v>
      </c>
      <c r="K296" s="11">
        <f t="shared" si="14"/>
        <v>97.6</v>
      </c>
      <c r="L296">
        <f>VLOOKUP(A296,DEC2020_RESPONSERATE_COUNTY_TRA!$B$3:$I$376, 8, FALSE)</f>
        <v>21.6</v>
      </c>
      <c r="M296">
        <f>VLOOKUP(A296,DEC2020_RESPONSERATE_COUNTY_TRA!$B$3:$J$376, 9, FALSE)</f>
        <v>23.3</v>
      </c>
      <c r="N296">
        <f>VLOOKUP(A296,DEC2020_RESPONSERATE_COUNTY_TRA!$B$3:$K$376, 10, FALSE)</f>
        <v>25.8</v>
      </c>
      <c r="O296">
        <f>VLOOKUP(A296,DEC2020_RESPONSERATE_COUNTY_TRA!$B$3:$L$376, 11, FALSE)</f>
        <v>28</v>
      </c>
      <c r="P296">
        <f>VLOOKUP(A296,DEC2020_RESPONSERATE_COUNTY_TRA!$B$3:$M$376, 12, FALSE)</f>
        <v>31</v>
      </c>
      <c r="Q296" s="61">
        <f>VLOOKUP(A296,DEC2020_RESPONSERATE_COUNTY_TRA!$B$3:$N$376, 13, FALSE)</f>
        <v>31.8</v>
      </c>
      <c r="R296">
        <f>VLOOKUP(A296,DEC2020_RESPONSERATE_COUNTY_TRA!$B$3:$O$376, 14, FALSE)</f>
        <v>33.4</v>
      </c>
      <c r="S296">
        <f>VLOOKUP(A296,DEC2020_RESPONSERATE_COUNTY_TRA!$B$3:$P$376, 15, FALSE)</f>
        <v>34.1</v>
      </c>
      <c r="T296">
        <f>VLOOKUP(A296,DEC2020_RESPONSERATE_COUNTY_TRA!$B$3:$Q$376, 16, FALSE)</f>
        <v>35</v>
      </c>
      <c r="U296" s="61">
        <f>VLOOKUP(A296,DEC2020_RESPONSERATE_COUNTY_TRA!$B$3:$R$376, 17, FALSE)</f>
        <v>35.6</v>
      </c>
      <c r="V296" s="61">
        <f>VLOOKUP(A296,DEC2020_RESPONSERATE_COUNTY_TRA!$B$3:$S$376, 18, FALSE)</f>
        <v>36</v>
      </c>
      <c r="W296" s="61">
        <f>VLOOKUP(A296,DEC2020_RESPONSERATE_COUNTY_TRA!$B$3:$T$376, 19, FALSE)</f>
        <v>37.1</v>
      </c>
      <c r="X296" s="61">
        <f>VLOOKUP(A296,DEC2020_RESPONSERATE_COUNTY_TRA!$B$3:$U$376, 20, FALSE)</f>
        <v>37.700000000000003</v>
      </c>
      <c r="Y296" s="61">
        <f>VLOOKUP(A296,DEC2020_RESPONSERATE_COUNTY_TRA!$B$3:$V$376, 21, FALSE)</f>
        <v>38</v>
      </c>
      <c r="Z296" s="61">
        <f>VLOOKUP(A296,DEC2020_RESPONSERATE_COUNTY_TRA!$B$3:$W$376, 22, FALSE)</f>
        <v>38.4</v>
      </c>
      <c r="AA296" s="61">
        <f>VLOOKUP(A296,DEC2020_RESPONSERATE_COUNTY_TRA!$B$3:$X$376, 23, FALSE)</f>
        <v>38.4</v>
      </c>
      <c r="AB296" s="61">
        <f>VLOOKUP(A296,DEC2020_RESPONSERATE_COUNTY_TRA!$B$3:$Y$376, 24, FALSE)</f>
        <v>38.700000000000003</v>
      </c>
      <c r="AC296" s="61">
        <f>VLOOKUP(A296,DEC2020_RESPONSERATE_COUNTY_TRA!$B$3:$Z$376, 25, FALSE)</f>
        <v>40</v>
      </c>
      <c r="AD296" s="61">
        <f>VLOOKUP(A296,DEC2020_RESPONSERATE_COUNTY_TRA!$B$3:$AC$376, 26, FALSE)</f>
        <v>40.200000000000003</v>
      </c>
      <c r="AE296" s="188">
        <f>VLOOKUP(A296,DEC2020_RESPONSERATE_COUNTY_TRA!$B$3:$AD$376, 27, FALSE)</f>
        <v>40.4</v>
      </c>
      <c r="AF296" s="188">
        <f>VLOOKUP(A296,DEC2020_RESPONSERATE_COUNTY_TRA!$B$3:$AE$376, 28, FALSE)</f>
        <v>41.3</v>
      </c>
      <c r="AG296" s="188">
        <f>VLOOKUP(A296,DEC2020_RESPONSERATE_COUNTY_TRA!$B$3:$AF$376, 29, FALSE)</f>
        <v>43.3</v>
      </c>
      <c r="AH296" s="188">
        <f>VLOOKUP(A296,DEC2020_RESPONSERATE_COUNTY_TRA!$B$3:$AG$376, 30, FALSE)</f>
        <v>43.4</v>
      </c>
      <c r="AI296" s="188">
        <f>VLOOKUP(A296,DEC2020_RESPONSERATE_COUNTY_TRA!$B$3:$AF$376, 31, FALSE)</f>
        <v>43.4</v>
      </c>
      <c r="AJ296" s="188">
        <f>VLOOKUP(A296,DEC2020_RESPONSERATE_COUNTY_TRA!$B$3:$AG$376, 32, FALSE)</f>
        <v>44.1</v>
      </c>
      <c r="AK296" s="188">
        <f>VLOOKUP(A296,DEC2020_RESPONSERATE_COUNTY_TRA!$B$3:$CP$376, 33, FALSE)</f>
        <v>44.3</v>
      </c>
      <c r="AL296" s="188">
        <f>VLOOKUP(A296,DEC2020_RESPONSERATE_COUNTY_TRA!$B$3:$AR$376,43, FALSE)</f>
        <v>46.2</v>
      </c>
      <c r="AM296" s="188">
        <f>VLOOKUP(A296,DEC2020_RESPONSERATE_COUNTY_TRA!$B$3:$AS$376,44, FALSE)</f>
        <v>46.2</v>
      </c>
      <c r="AN296" s="188">
        <f>VLOOKUP(A296,DEC2020_RESPONSERATE_COUNTY_TRA!$B$3:$AW$376,48, FALSE)</f>
        <v>46.7</v>
      </c>
      <c r="AO296" s="188">
        <f>VLOOKUP(A296,DEC2020_RESPONSERATE_COUNTY_TRA!$B$3:$AX$376,49, FALSE)</f>
        <v>46.9</v>
      </c>
      <c r="AP296" s="188">
        <f>VLOOKUP(A296,DEC2020_RESPONSERATE_COUNTY_TRA!$B$3:$AY$376,49, FALSE)</f>
        <v>46.9</v>
      </c>
      <c r="AQ296" s="188">
        <f>VLOOKUP(A296,DEC2020_RESPONSERATE_COUNTY_TRA!$B$3:$AZ$376,50, FALSE)</f>
        <v>46.9</v>
      </c>
      <c r="AR296" s="188">
        <f>VLOOKUP(A296,DEC2020_RESPONSERATE_COUNTY_TRA!$B$3:$BA$376,51, FALSE)</f>
        <v>46.9</v>
      </c>
      <c r="AS296" s="188">
        <f>VLOOKUP(A296,DEC2020_RESPONSERATE_COUNTY_TRA!$B$3:$BB$376,53, FALSE)</f>
        <v>47.3</v>
      </c>
      <c r="AT296" s="188">
        <f>VLOOKUP(A296,DEC2020_RESPONSERATE_COUNTY_TRA!$B$3:$BC$376,54, FALSE)</f>
        <v>47.3</v>
      </c>
      <c r="AU296" s="188">
        <f>VLOOKUP(A296,DEC2020_RESPONSERATE_COUNTY_TRA!$B$3:$BD$376,55, FALSE)</f>
        <v>47.3</v>
      </c>
      <c r="AV296" s="188">
        <f>VLOOKUP(A296,DEC2020_RESPONSERATE_COUNTY_TRA!$B$3:$BE$376,56, FALSE)</f>
        <v>47.4</v>
      </c>
      <c r="AW296" s="188">
        <f>VLOOKUP(A296,DEC2020_RESPONSERATE_COUNTY_TRA!$B$3:$BF$376,57, FALSE)</f>
        <v>47.4</v>
      </c>
      <c r="AX296" s="188">
        <f>VLOOKUP(A296,DEC2020_RESPONSERATE_COUNTY_TRA!$B$3:$BG$376,58, FALSE)</f>
        <v>47.6</v>
      </c>
      <c r="AY296" s="188">
        <f>VLOOKUP(A296,DEC2020_RESPONSERATE_COUNTY_TRA!$B$3:$BH$376,59, FALSE)</f>
        <v>47.7</v>
      </c>
      <c r="AZ296" s="188">
        <f>VLOOKUP(A296,DEC2020_RESPONSERATE_COUNTY_TRA!$B$3:$BI$376,60, FALSE)</f>
        <v>47.7</v>
      </c>
      <c r="BA296" s="188">
        <f>VLOOKUP(A296,DEC2020_RESPONSERATE_COUNTY_TRA!$B$3:$BJ$376,61, FALSE)</f>
        <v>47.8</v>
      </c>
      <c r="BB296" s="188">
        <f>VLOOKUP(A296,DEC2020_RESPONSERATE_COUNTY_TRA!$B$3:$BK$376,62, FALSE)</f>
        <v>47.8</v>
      </c>
      <c r="BC296" s="188">
        <f>VLOOKUP(A296,DEC2020_RESPONSERATE_COUNTY_TRA!$B$3:$BL$376,63, FALSE)</f>
        <v>48</v>
      </c>
      <c r="BD296" s="188">
        <f>VLOOKUP(A296,DEC2020_RESPONSERATE_COUNTY_TRA!$B$3:$BM$376,64, FALSE)</f>
        <v>48</v>
      </c>
      <c r="BE296" s="188">
        <f>VLOOKUP(A296,DEC2020_RESPONSERATE_COUNTY_TRA!$B$3:$BN$376,65, FALSE)</f>
        <v>48.1</v>
      </c>
      <c r="BF296" s="188">
        <f>VLOOKUP(A296,DEC2020_RESPONSERATE_COUNTY_TRA!$B$3:$BO$376,66, FALSE)</f>
        <v>48.1</v>
      </c>
      <c r="BG296" s="188">
        <f>VLOOKUP(A296,DEC2020_RESPONSERATE_COUNTY_TRA!$B$3:$BP$376,67, FALSE)</f>
        <v>48.2</v>
      </c>
      <c r="BH296" s="188">
        <f>VLOOKUP(A296,DEC2020_RESPONSERATE_COUNTY_TRA!$B$3:$BQ$376,68, FALSE)</f>
        <v>48.2</v>
      </c>
      <c r="BI296" s="188">
        <f>VLOOKUP(A296,DEC2020_RESPONSERATE_COUNTY_TRA!$B$3:$BR$376,69, FALSE)</f>
        <v>48.2</v>
      </c>
      <c r="BJ296" s="188">
        <f>VLOOKUP(A296,DEC2020_RESPONSERATE_COUNTY_TRA!$B$3:$BS$376,70, FALSE)</f>
        <v>48.2</v>
      </c>
      <c r="BK296" s="188">
        <f>VLOOKUP(A296,DEC2020_RESPONSERATE_COUNTY_TRA!$B$3:$BT$376,71, FALSE)</f>
        <v>48.2</v>
      </c>
      <c r="BL296" s="188">
        <f>VLOOKUP(A296,DEC2020_RESPONSERATE_COUNTY_TRA!$B$3:$BU$377,72, FALSE)</f>
        <v>48.2</v>
      </c>
      <c r="BM296" s="188">
        <f>VLOOKUP(A296,DEC2020_RESPONSERATE_COUNTY_TRA!$B$3:$BV$377,73, FALSE)</f>
        <v>48.2</v>
      </c>
      <c r="BN296" s="188">
        <f>VLOOKUP(A296,DEC2020_RESPONSERATE_COUNTY_TRA!$B$3:$BW$377,74, FALSE)</f>
        <v>48.2</v>
      </c>
      <c r="BO296" s="188">
        <f>VLOOKUP(A296,DEC2020_RESPONSERATE_COUNTY_TRA!$B$3:$BX$377,75, FALSE)</f>
        <v>48.3</v>
      </c>
      <c r="BP296" s="188">
        <f>VLOOKUP(A296,DEC2020_RESPONSERATE_COUNTY_TRA!$B$3:$BY$377,76, FALSE)</f>
        <v>48.3</v>
      </c>
      <c r="BQ296" s="188">
        <f>VLOOKUP(A296,DEC2020_RESPONSERATE_COUNTY_TRA!$B$3:$BZ$377,77, FALSE)</f>
        <v>48.4</v>
      </c>
      <c r="BR296" s="188">
        <f>VLOOKUP(A296,DEC2020_RESPONSERATE_COUNTY_TRA!$B$3:$CA$377,78, FALSE)</f>
        <v>48.4</v>
      </c>
      <c r="BS296" s="188">
        <f>VLOOKUP(A296,DEC2020_RESPONSERATE_COUNTY_TRA!$B$3:$CB$377,79, FALSE)</f>
        <v>48.6</v>
      </c>
      <c r="BT296" s="188">
        <f>VLOOKUP(A296,DEC2020_RESPONSERATE_COUNTY_TRA!$B$3:$CC$377,80, FALSE)</f>
        <v>48.6</v>
      </c>
      <c r="BU296" s="188">
        <f>VLOOKUP(A296,DEC2020_RESPONSERATE_COUNTY_TRA!$B$3:$CD$377,81, FALSE)</f>
        <v>48.6</v>
      </c>
      <c r="BV296" s="188">
        <f>VLOOKUP(A296,DEC2020_RESPONSERATE_COUNTY_TRA!$B$3:$CE$377,82, FALSE)</f>
        <v>48.6</v>
      </c>
      <c r="BW296" s="188">
        <f>VLOOKUP(A296,DEC2020_RESPONSERATE_COUNTY_TRA!$B$3:$CF$377,83, FALSE)</f>
        <v>48.6</v>
      </c>
      <c r="BX296" s="188">
        <f>VLOOKUP(A296,DEC2020_RESPONSERATE_COUNTY_TRA!$B$3:$CG$377,84, FALSE)</f>
        <v>48.6</v>
      </c>
      <c r="BY296" s="188">
        <f>VLOOKUP(A296,DEC2020_RESPONSERATE_COUNTY_TRA!$B$3:$CH$377,85, FALSE)</f>
        <v>48.6</v>
      </c>
      <c r="BZ296" s="188">
        <f>VLOOKUP(A296,DEC2020_RESPONSERATE_COUNTY_TRA!$B$3:$CI$377,85, FALSE)</f>
        <v>48.6</v>
      </c>
      <c r="CA296" s="188">
        <f>VLOOKUP(A296,DEC2020_RESPONSERATE_COUNTY_TRA!$B$3:$CJ$377,86, FALSE)</f>
        <v>48.7</v>
      </c>
      <c r="CB296" s="188">
        <f>VLOOKUP(A296,DEC2020_RESPONSERATE_COUNTY_TRA!$B$3:$CK$377,87, FALSE)</f>
        <v>48.7</v>
      </c>
      <c r="CC296" s="188">
        <f t="shared" si="12"/>
        <v>0.10000000000000142</v>
      </c>
      <c r="CD296" s="41">
        <f t="shared" si="13"/>
        <v>3</v>
      </c>
    </row>
    <row r="297" spans="1:83" ht="29.4" thickBot="1" x14ac:dyDescent="0.35">
      <c r="A297" s="25" t="s">
        <v>155</v>
      </c>
      <c r="B297" s="25">
        <v>30087940400</v>
      </c>
      <c r="C297" s="26" t="s">
        <v>874</v>
      </c>
      <c r="D297" s="26" t="s">
        <v>1383</v>
      </c>
      <c r="E297" s="26"/>
      <c r="F297" s="97">
        <v>1009</v>
      </c>
      <c r="G297" s="105">
        <v>7.2784810126582278E-2</v>
      </c>
      <c r="H297" s="207">
        <v>0.92495367510809146</v>
      </c>
      <c r="I297" s="195">
        <v>26.1</v>
      </c>
      <c r="J297" s="50">
        <v>100</v>
      </c>
      <c r="K297" s="27">
        <f t="shared" si="14"/>
        <v>0</v>
      </c>
      <c r="L297" s="28">
        <f>VLOOKUP(A297,DEC2020_RESPONSERATE_COUNTY_TRA!$B$3:$I$376, 8, FALSE)</f>
        <v>0.4</v>
      </c>
      <c r="M297" s="28">
        <f>VLOOKUP(A297,DEC2020_RESPONSERATE_COUNTY_TRA!$B$3:$J$376, 9, FALSE)</f>
        <v>0.5</v>
      </c>
      <c r="N297" s="28">
        <f>VLOOKUP(A297,DEC2020_RESPONSERATE_COUNTY_TRA!$B$3:$K$376, 10, FALSE)</f>
        <v>0.6</v>
      </c>
      <c r="O297" s="28">
        <f>VLOOKUP(A297,DEC2020_RESPONSERATE_COUNTY_TRA!$B$3:$L$376, 11, FALSE)</f>
        <v>1.1000000000000001</v>
      </c>
      <c r="P297" s="28">
        <f>VLOOKUP(A297,DEC2020_RESPONSERATE_COUNTY_TRA!$B$3:$M$376, 12, FALSE)</f>
        <v>2</v>
      </c>
      <c r="Q297" s="28">
        <f>VLOOKUP(A297,DEC2020_RESPONSERATE_COUNTY_TRA!$B$3:$N$376, 13, FALSE)</f>
        <v>2</v>
      </c>
      <c r="R297" s="28">
        <f>VLOOKUP(A297,DEC2020_RESPONSERATE_COUNTY_TRA!$B$3:$O$376, 14, FALSE)</f>
        <v>2</v>
      </c>
      <c r="S297" s="28">
        <f>VLOOKUP(A297,DEC2020_RESPONSERATE_COUNTY_TRA!$B$3:$P$376, 15, FALSE)</f>
        <v>2.1</v>
      </c>
      <c r="T297" s="28">
        <f>VLOOKUP(A297,DEC2020_RESPONSERATE_COUNTY_TRA!$B$3:$Q$376, 16, FALSE)</f>
        <v>2.1</v>
      </c>
      <c r="U297" s="28">
        <f>VLOOKUP(A297,DEC2020_RESPONSERATE_COUNTY_TRA!$B$3:$R$376, 17, FALSE)</f>
        <v>2.4</v>
      </c>
      <c r="V297" s="28">
        <f>VLOOKUP(A297,DEC2020_RESPONSERATE_COUNTY_TRA!$B$3:$S$376, 18, FALSE)</f>
        <v>2.4</v>
      </c>
      <c r="W297" s="28">
        <f>VLOOKUP(A297,DEC2020_RESPONSERATE_COUNTY_TRA!$B$3:$T$376, 19, FALSE)</f>
        <v>2.4</v>
      </c>
      <c r="X297" s="28">
        <f>VLOOKUP(A297,DEC2020_RESPONSERATE_COUNTY_TRA!$B$3:$U$376, 20, FALSE)</f>
        <v>2.4</v>
      </c>
      <c r="Y297" s="28">
        <f>VLOOKUP(A297,DEC2020_RESPONSERATE_COUNTY_TRA!$B$3:$V$376, 21, FALSE)</f>
        <v>2.5</v>
      </c>
      <c r="Z297" s="28">
        <f>VLOOKUP(A297,DEC2020_RESPONSERATE_COUNTY_TRA!$B$3:$W$376, 22, FALSE)</f>
        <v>2.8</v>
      </c>
      <c r="AA297" s="28">
        <f>VLOOKUP(A297,DEC2020_RESPONSERATE_COUNTY_TRA!$B$3:$X$376, 23, FALSE)</f>
        <v>2.8</v>
      </c>
      <c r="AB297" s="28">
        <f>VLOOKUP(A297,DEC2020_RESPONSERATE_COUNTY_TRA!$B$3:$Y$376, 24, FALSE)</f>
        <v>2.8</v>
      </c>
      <c r="AC297" s="28">
        <f>VLOOKUP(A297,DEC2020_RESPONSERATE_COUNTY_TRA!$B$3:$Z$376, 25, FALSE)</f>
        <v>2.8</v>
      </c>
      <c r="AD297" s="28">
        <f>VLOOKUP(A297,DEC2020_RESPONSERATE_COUNTY_TRA!$B$3:$AC$376, 26, FALSE)</f>
        <v>2.8</v>
      </c>
      <c r="AE297" s="28">
        <f>VLOOKUP(A297,DEC2020_RESPONSERATE_COUNTY_TRA!$B$3:$AD$376, 27, FALSE)</f>
        <v>2.8</v>
      </c>
      <c r="AF297" s="28">
        <f>VLOOKUP(A297,DEC2020_RESPONSERATE_COUNTY_TRA!$B$3:$AE$376, 28, FALSE)</f>
        <v>2.8</v>
      </c>
      <c r="AG297" s="28">
        <f>VLOOKUP(A297,DEC2020_RESPONSERATE_COUNTY_TRA!$B$3:$AF$376, 29, FALSE)</f>
        <v>2.8</v>
      </c>
      <c r="AH297" s="28">
        <f>VLOOKUP(A297,DEC2020_RESPONSERATE_COUNTY_TRA!$B$3:$AG$376, 30, FALSE)</f>
        <v>2.9</v>
      </c>
      <c r="AI297" s="28">
        <f>VLOOKUP(A297,DEC2020_RESPONSERATE_COUNTY_TRA!$B$3:$AF$376, 31, FALSE)</f>
        <v>3</v>
      </c>
      <c r="AJ297" s="28">
        <f>VLOOKUP(A297,DEC2020_RESPONSERATE_COUNTY_TRA!$B$3:$AG$376, 32, FALSE)</f>
        <v>3</v>
      </c>
      <c r="AK297" s="28">
        <f>VLOOKUP(A297,DEC2020_RESPONSERATE_COUNTY_TRA!$B$3:$CP$376, 33, FALSE)</f>
        <v>3</v>
      </c>
      <c r="AL297" s="28">
        <f>VLOOKUP(A297,DEC2020_RESPONSERATE_COUNTY_TRA!$B$3:$AR$376,43, FALSE)</f>
        <v>3.2</v>
      </c>
      <c r="AM297" s="28">
        <f>VLOOKUP(A297,DEC2020_RESPONSERATE_COUNTY_TRA!$B$3:$AS$376,44, FALSE)</f>
        <v>3.2</v>
      </c>
      <c r="AN297" s="28">
        <f>VLOOKUP(A297,DEC2020_RESPONSERATE_COUNTY_TRA!$B$3:$AW$376,48, FALSE)</f>
        <v>3.3</v>
      </c>
      <c r="AO297" s="28">
        <f>VLOOKUP(A297,DEC2020_RESPONSERATE_COUNTY_TRA!$B$3:$AX$376,49, FALSE)</f>
        <v>3.4</v>
      </c>
      <c r="AP297" s="28">
        <f>VLOOKUP(A297,DEC2020_RESPONSERATE_COUNTY_TRA!$B$3:$AY$376,49, FALSE)</f>
        <v>3.4</v>
      </c>
      <c r="AQ297" s="28">
        <f>VLOOKUP(A297,DEC2020_RESPONSERATE_COUNTY_TRA!$B$3:$AZ$376,50, FALSE)</f>
        <v>3.4</v>
      </c>
      <c r="AR297" s="28">
        <f>VLOOKUP(A297,DEC2020_RESPONSERATE_COUNTY_TRA!$B$3:$BA$376,51, FALSE)</f>
        <v>3.4</v>
      </c>
      <c r="AS297" s="28">
        <f>VLOOKUP(A297,DEC2020_RESPONSERATE_COUNTY_TRA!$B$3:$BB$376,53, FALSE)</f>
        <v>3.5</v>
      </c>
      <c r="AT297" s="28">
        <f>VLOOKUP(A297,DEC2020_RESPONSERATE_COUNTY_TRA!$B$3:$BC$376,54, FALSE)</f>
        <v>3.5</v>
      </c>
      <c r="AU297" s="28">
        <f>VLOOKUP(A297,DEC2020_RESPONSERATE_COUNTY_TRA!$B$3:$BD$376,55, FALSE)</f>
        <v>3.5</v>
      </c>
      <c r="AV297" s="28">
        <f>VLOOKUP(A297,DEC2020_RESPONSERATE_COUNTY_TRA!$B$3:$BE$376,56, FALSE)</f>
        <v>3.5</v>
      </c>
      <c r="AW297" s="28">
        <f>VLOOKUP(A297,DEC2020_RESPONSERATE_COUNTY_TRA!$B$3:$BF$376,57, FALSE)</f>
        <v>3.5</v>
      </c>
      <c r="AX297" s="28">
        <f>VLOOKUP(A297,DEC2020_RESPONSERATE_COUNTY_TRA!$B$3:$BG$376,58, FALSE)</f>
        <v>3.8</v>
      </c>
      <c r="AY297" s="28">
        <f>VLOOKUP(A297,DEC2020_RESPONSERATE_COUNTY_TRA!$B$3:$BH$376,59, FALSE)</f>
        <v>3.8</v>
      </c>
      <c r="AZ297" s="28">
        <f>VLOOKUP(A297,DEC2020_RESPONSERATE_COUNTY_TRA!$B$3:$BI$376,60, FALSE)</f>
        <v>3.8</v>
      </c>
      <c r="BA297" s="28">
        <f>VLOOKUP(A297,DEC2020_RESPONSERATE_COUNTY_TRA!$B$3:$BJ$376,61, FALSE)</f>
        <v>3.9</v>
      </c>
      <c r="BB297" s="28">
        <f>VLOOKUP(A297,DEC2020_RESPONSERATE_COUNTY_TRA!$B$3:$BK$376,62, FALSE)</f>
        <v>4</v>
      </c>
      <c r="BC297" s="28">
        <f>VLOOKUP(A297,DEC2020_RESPONSERATE_COUNTY_TRA!$B$3:$BL$376,63, FALSE)</f>
        <v>4</v>
      </c>
      <c r="BD297" s="28">
        <f>VLOOKUP(A297,DEC2020_RESPONSERATE_COUNTY_TRA!$B$3:$BM$376,64, FALSE)</f>
        <v>4</v>
      </c>
      <c r="BE297" s="28">
        <f>VLOOKUP(A297,DEC2020_RESPONSERATE_COUNTY_TRA!$B$3:$BN$376,65, FALSE)</f>
        <v>4</v>
      </c>
      <c r="BF297" s="28">
        <f>VLOOKUP(A297,DEC2020_RESPONSERATE_COUNTY_TRA!$B$3:$BO$376,66, FALSE)</f>
        <v>4</v>
      </c>
      <c r="BG297" s="28">
        <f>VLOOKUP(A297,DEC2020_RESPONSERATE_COUNTY_TRA!$B$3:$BP$376,67, FALSE)</f>
        <v>4</v>
      </c>
      <c r="BH297" s="28">
        <f>VLOOKUP(A297,DEC2020_RESPONSERATE_COUNTY_TRA!$B$3:$BQ$376,68, FALSE)</f>
        <v>4</v>
      </c>
      <c r="BI297" s="28">
        <f>VLOOKUP(A297,DEC2020_RESPONSERATE_COUNTY_TRA!$B$3:$BR$376,69, FALSE)</f>
        <v>4.0999999999999996</v>
      </c>
      <c r="BJ297" s="28">
        <f>VLOOKUP(A297,DEC2020_RESPONSERATE_COUNTY_TRA!$B$3:$BS$376,70, FALSE)</f>
        <v>4.0999999999999996</v>
      </c>
      <c r="BK297" s="28">
        <f>VLOOKUP(A297,DEC2020_RESPONSERATE_COUNTY_TRA!$B$3:$BT$376,71, FALSE)</f>
        <v>4.0999999999999996</v>
      </c>
      <c r="BL297" s="28">
        <f>VLOOKUP(A297,DEC2020_RESPONSERATE_COUNTY_TRA!$B$3:$BU$377,72, FALSE)</f>
        <v>4.0999999999999996</v>
      </c>
      <c r="BM297" s="28">
        <f>VLOOKUP(A297,DEC2020_RESPONSERATE_COUNTY_TRA!$B$3:$BV$377,73, FALSE)</f>
        <v>4.0999999999999996</v>
      </c>
      <c r="BN297" s="28">
        <f>VLOOKUP(A297,DEC2020_RESPONSERATE_COUNTY_TRA!$B$3:$BW$377,74, FALSE)</f>
        <v>4.0999999999999996</v>
      </c>
      <c r="BO297" s="28">
        <f>VLOOKUP(A297,DEC2020_RESPONSERATE_COUNTY_TRA!$B$3:$BX$377,75, FALSE)</f>
        <v>4.0999999999999996</v>
      </c>
      <c r="BP297" s="28">
        <f>VLOOKUP(A297,DEC2020_RESPONSERATE_COUNTY_TRA!$B$3:$BY$377,76, FALSE)</f>
        <v>4.0999999999999996</v>
      </c>
      <c r="BQ297" s="28">
        <f>VLOOKUP(A297,DEC2020_RESPONSERATE_COUNTY_TRA!$B$3:$BZ$377,77, FALSE)</f>
        <v>4.0999999999999996</v>
      </c>
      <c r="BR297" s="28">
        <f>VLOOKUP(A297,DEC2020_RESPONSERATE_COUNTY_TRA!$B$3:$CA$377,78, FALSE)</f>
        <v>4.0999999999999996</v>
      </c>
      <c r="BS297" s="28">
        <f>VLOOKUP(A297,DEC2020_RESPONSERATE_COUNTY_TRA!$B$3:$CB$377,79, FALSE)</f>
        <v>4.0999999999999996</v>
      </c>
      <c r="BT297" s="28">
        <f>VLOOKUP(A297,DEC2020_RESPONSERATE_COUNTY_TRA!$B$3:$CC$377,80, FALSE)</f>
        <v>4.0999999999999996</v>
      </c>
      <c r="BU297" s="28">
        <f>VLOOKUP(A297,DEC2020_RESPONSERATE_COUNTY_TRA!$B$3:$CD$377,81, FALSE)</f>
        <v>4.2</v>
      </c>
      <c r="BV297" s="28">
        <f>VLOOKUP(A297,DEC2020_RESPONSERATE_COUNTY_TRA!$B$3:$CE$377,82, FALSE)</f>
        <v>4.3</v>
      </c>
      <c r="BW297" s="28">
        <f>VLOOKUP(A297,DEC2020_RESPONSERATE_COUNTY_TRA!$B$3:$CF$377,83, FALSE)</f>
        <v>4.4000000000000004</v>
      </c>
      <c r="BX297" s="28">
        <f>VLOOKUP(A297,DEC2020_RESPONSERATE_COUNTY_TRA!$B$3:$CG$377,84, FALSE)</f>
        <v>4.4000000000000004</v>
      </c>
      <c r="BY297" s="28">
        <f>VLOOKUP(A297,DEC2020_RESPONSERATE_COUNTY_TRA!$B$3:$CH$377,85, FALSE)</f>
        <v>4.4000000000000004</v>
      </c>
      <c r="BZ297" s="28">
        <f>VLOOKUP(A297,DEC2020_RESPONSERATE_COUNTY_TRA!$B$3:$CI$377,85, FALSE)</f>
        <v>4.4000000000000004</v>
      </c>
      <c r="CA297" s="28">
        <f>VLOOKUP(A297,DEC2020_RESPONSERATE_COUNTY_TRA!$B$3:$CJ$377,86, FALSE)</f>
        <v>4.4000000000000004</v>
      </c>
      <c r="CB297" s="28">
        <f>VLOOKUP(A297,DEC2020_RESPONSERATE_COUNTY_TRA!$B$3:$CK$377,87, FALSE)</f>
        <v>4.4000000000000004</v>
      </c>
      <c r="CC297" s="28">
        <f t="shared" si="12"/>
        <v>0</v>
      </c>
      <c r="CD297" s="42">
        <f t="shared" si="13"/>
        <v>1</v>
      </c>
      <c r="CE297" s="45" t="s">
        <v>836</v>
      </c>
    </row>
    <row r="298" spans="1:83" ht="18" x14ac:dyDescent="0.35">
      <c r="A298" s="20" t="s">
        <v>91</v>
      </c>
      <c r="B298" s="5"/>
      <c r="C298" s="181" t="s">
        <v>91</v>
      </c>
      <c r="F298" s="180">
        <v>6769</v>
      </c>
      <c r="G298" s="199">
        <v>0.1307277628032345</v>
      </c>
      <c r="I298" s="192">
        <v>53.2</v>
      </c>
      <c r="J298" s="91" t="s">
        <v>835</v>
      </c>
      <c r="K298" s="91" t="s">
        <v>835</v>
      </c>
      <c r="L298">
        <f>VLOOKUP(A298,DEC2020_RESPONSERATE_COUNTY_TRA!$B$3:$I$376, 8, FALSE)</f>
        <v>11.6</v>
      </c>
      <c r="M298">
        <f>VLOOKUP(A298,DEC2020_RESPONSERATE_COUNTY_TRA!$B$3:$J$376, 9, FALSE)</f>
        <v>12.3</v>
      </c>
      <c r="N298">
        <f>VLOOKUP(A298,DEC2020_RESPONSERATE_COUNTY_TRA!$B$3:$K$376, 10, FALSE)</f>
        <v>13.4</v>
      </c>
      <c r="O298">
        <f>VLOOKUP(A298,DEC2020_RESPONSERATE_COUNTY_TRA!$B$3:$L$376, 11, FALSE)</f>
        <v>14.6</v>
      </c>
      <c r="P298">
        <f>VLOOKUP(A298,DEC2020_RESPONSERATE_COUNTY_TRA!$B$3:$M$376, 12, FALSE)</f>
        <v>16.600000000000001</v>
      </c>
      <c r="Q298" s="61">
        <f>VLOOKUP(A298,DEC2020_RESPONSERATE_COUNTY_TRA!$B$3:$N$376, 13, FALSE)</f>
        <v>16.899999999999999</v>
      </c>
      <c r="R298">
        <f>VLOOKUP(A298,DEC2020_RESPONSERATE_COUNTY_TRA!$B$3:$O$376, 14, FALSE)</f>
        <v>17.3</v>
      </c>
      <c r="S298">
        <f>VLOOKUP(A298,DEC2020_RESPONSERATE_COUNTY_TRA!$B$3:$P$376, 15, FALSE)</f>
        <v>17.600000000000001</v>
      </c>
      <c r="T298">
        <f>VLOOKUP(A298,DEC2020_RESPONSERATE_COUNTY_TRA!$B$3:$Q$376, 16, FALSE)</f>
        <v>17.8</v>
      </c>
      <c r="U298" s="61">
        <f>VLOOKUP(A298,DEC2020_RESPONSERATE_COUNTY_TRA!$B$3:$R$376, 17, FALSE)</f>
        <v>18.399999999999999</v>
      </c>
      <c r="V298" s="61">
        <f>VLOOKUP(A298,DEC2020_RESPONSERATE_COUNTY_TRA!$B$3:$S$376, 18, FALSE)</f>
        <v>18.5</v>
      </c>
      <c r="W298" s="61">
        <f>VLOOKUP(A298,DEC2020_RESPONSERATE_COUNTY_TRA!$B$3:$T$376, 19, FALSE)</f>
        <v>18.7</v>
      </c>
      <c r="X298" s="61">
        <f>VLOOKUP(A298,DEC2020_RESPONSERATE_COUNTY_TRA!$B$3:$U$376, 20, FALSE)</f>
        <v>18.899999999999999</v>
      </c>
      <c r="Y298" s="61">
        <f>VLOOKUP(A298,DEC2020_RESPONSERATE_COUNTY_TRA!$B$3:$V$376, 21, FALSE)</f>
        <v>19.100000000000001</v>
      </c>
      <c r="Z298" s="61">
        <f>VLOOKUP(A298,DEC2020_RESPONSERATE_COUNTY_TRA!$B$3:$W$376, 22, FALSE)</f>
        <v>19.600000000000001</v>
      </c>
      <c r="AA298" s="61">
        <f>VLOOKUP(A298,DEC2020_RESPONSERATE_COUNTY_TRA!$B$3:$X$376, 23, FALSE)</f>
        <v>19.7</v>
      </c>
      <c r="AB298" s="61">
        <f>VLOOKUP(A298,DEC2020_RESPONSERATE_COUNTY_TRA!$B$3:$Y$376, 24, FALSE)</f>
        <v>19.8</v>
      </c>
      <c r="AC298" s="61">
        <f>VLOOKUP(A298,DEC2020_RESPONSERATE_COUNTY_TRA!$B$3:$Z$376, 25, FALSE)</f>
        <v>20.9</v>
      </c>
      <c r="AD298" s="61">
        <f>VLOOKUP(A298,DEC2020_RESPONSERATE_COUNTY_TRA!$B$3:$AC$376, 26, FALSE)</f>
        <v>21.1</v>
      </c>
      <c r="AE298" s="188">
        <f>VLOOKUP(A298,DEC2020_RESPONSERATE_COUNTY_TRA!$B$3:$AD$376, 27, FALSE)</f>
        <v>21.2</v>
      </c>
      <c r="AF298" s="188">
        <f>VLOOKUP(A298,DEC2020_RESPONSERATE_COUNTY_TRA!$B$3:$AE$376, 28, FALSE)</f>
        <v>21.7</v>
      </c>
      <c r="AG298" s="188">
        <f>VLOOKUP(A298,DEC2020_RESPONSERATE_COUNTY_TRA!$B$3:$AF$376, 29, FALSE)</f>
        <v>22.5</v>
      </c>
      <c r="AH298" s="188">
        <f>VLOOKUP(A298,DEC2020_RESPONSERATE_COUNTY_TRA!$B$3:$AG$376, 30, FALSE)</f>
        <v>22.7</v>
      </c>
      <c r="AI298" s="188">
        <f>VLOOKUP(A298,DEC2020_RESPONSERATE_COUNTY_TRA!$B$3:$AF$376, 31, FALSE)</f>
        <v>22.8</v>
      </c>
      <c r="AJ298" s="188">
        <f>VLOOKUP(A298,DEC2020_RESPONSERATE_COUNTY_TRA!$B$3:$AG$376, 32, FALSE)</f>
        <v>23</v>
      </c>
      <c r="AK298" s="188">
        <f>VLOOKUP(A298,DEC2020_RESPONSERATE_COUNTY_TRA!$B$3:$CP$376, 33, FALSE)</f>
        <v>23.2</v>
      </c>
      <c r="AL298" s="188">
        <f>VLOOKUP(A298,DEC2020_RESPONSERATE_COUNTY_TRA!$B$3:$AR$376,43, FALSE)</f>
        <v>24.8</v>
      </c>
      <c r="AM298" s="188">
        <f>VLOOKUP(A298,DEC2020_RESPONSERATE_COUNTY_TRA!$B$3:$AS$376,44, FALSE)</f>
        <v>24.9</v>
      </c>
      <c r="AN298" s="188">
        <f>VLOOKUP(A298,DEC2020_RESPONSERATE_COUNTY_TRA!$B$3:$AW$376,48, FALSE)</f>
        <v>25.1</v>
      </c>
      <c r="AO298" s="188">
        <f>VLOOKUP(A298,DEC2020_RESPONSERATE_COUNTY_TRA!$B$3:$AX$376,49, FALSE)</f>
        <v>25.2</v>
      </c>
      <c r="AP298" s="188">
        <f>VLOOKUP(A298,DEC2020_RESPONSERATE_COUNTY_TRA!$B$3:$AY$376,49, FALSE)</f>
        <v>25.2</v>
      </c>
      <c r="AQ298" s="188">
        <f>VLOOKUP(A298,DEC2020_RESPONSERATE_COUNTY_TRA!$B$3:$AZ$376,50, FALSE)</f>
        <v>25.2</v>
      </c>
      <c r="AR298" s="188">
        <f>VLOOKUP(A298,DEC2020_RESPONSERATE_COUNTY_TRA!$B$3:$BA$376,51, FALSE)</f>
        <v>25.2</v>
      </c>
      <c r="AS298" s="188">
        <f>VLOOKUP(A298,DEC2020_RESPONSERATE_COUNTY_TRA!$B$3:$BB$376,53, FALSE)</f>
        <v>25.2</v>
      </c>
      <c r="AT298" s="188">
        <f>VLOOKUP(A298,DEC2020_RESPONSERATE_COUNTY_TRA!$B$3:$BC$376,54, FALSE)</f>
        <v>25.3</v>
      </c>
      <c r="AU298" s="188">
        <f>VLOOKUP(A298,DEC2020_RESPONSERATE_COUNTY_TRA!$B$3:$BD$376,55, FALSE)</f>
        <v>25.3</v>
      </c>
      <c r="AV298" s="188">
        <f>VLOOKUP(A298,DEC2020_RESPONSERATE_COUNTY_TRA!$B$3:$BE$376,56, FALSE)</f>
        <v>25.3</v>
      </c>
      <c r="AW298" s="188">
        <f>VLOOKUP(A298,DEC2020_RESPONSERATE_COUNTY_TRA!$B$3:$BF$376,57, FALSE)</f>
        <v>25.3</v>
      </c>
      <c r="AX298" s="188">
        <f>VLOOKUP(A298,DEC2020_RESPONSERATE_COUNTY_TRA!$B$3:$BG$376,58, FALSE)</f>
        <v>37.799999999999997</v>
      </c>
      <c r="AY298" s="188">
        <f>VLOOKUP(A298,DEC2020_RESPONSERATE_COUNTY_TRA!$B$3:$BH$376,59, FALSE)</f>
        <v>38</v>
      </c>
      <c r="AZ298" s="188">
        <f>VLOOKUP(A298,DEC2020_RESPONSERATE_COUNTY_TRA!$B$3:$BI$376,60, FALSE)</f>
        <v>38.200000000000003</v>
      </c>
      <c r="BA298" s="188">
        <f>VLOOKUP(A298,DEC2020_RESPONSERATE_COUNTY_TRA!$B$3:$BJ$376,61, FALSE)</f>
        <v>38.299999999999997</v>
      </c>
      <c r="BB298" s="188">
        <f>VLOOKUP(A298,DEC2020_RESPONSERATE_COUNTY_TRA!$B$3:$BK$376,62, FALSE)</f>
        <v>38.299999999999997</v>
      </c>
      <c r="BC298" s="188">
        <f>VLOOKUP(A298,DEC2020_RESPONSERATE_COUNTY_TRA!$B$3:$BL$376,63, FALSE)</f>
        <v>38.5</v>
      </c>
      <c r="BD298" s="188">
        <f>VLOOKUP(A298,DEC2020_RESPONSERATE_COUNTY_TRA!$B$3:$BM$376,64, FALSE)</f>
        <v>38.6</v>
      </c>
      <c r="BE298" s="188">
        <f>VLOOKUP(A298,DEC2020_RESPONSERATE_COUNTY_TRA!$B$3:$BN$376,65, FALSE)</f>
        <v>38.6</v>
      </c>
      <c r="BF298" s="188">
        <f>VLOOKUP(A298,DEC2020_RESPONSERATE_COUNTY_TRA!$B$3:$BO$376,66, FALSE)</f>
        <v>38.700000000000003</v>
      </c>
      <c r="BG298" s="188">
        <f>VLOOKUP(A298,DEC2020_RESPONSERATE_COUNTY_TRA!$B$3:$BP$376,67, FALSE)</f>
        <v>38.799999999999997</v>
      </c>
      <c r="BH298" s="188">
        <f>VLOOKUP(A298,DEC2020_RESPONSERATE_COUNTY_TRA!$B$3:$BQ$376,68, FALSE)</f>
        <v>39</v>
      </c>
      <c r="BI298" s="188">
        <f>VLOOKUP(A298,DEC2020_RESPONSERATE_COUNTY_TRA!$B$3:$BR$376,69, FALSE)</f>
        <v>39</v>
      </c>
      <c r="BJ298" s="188">
        <f>VLOOKUP(A298,DEC2020_RESPONSERATE_COUNTY_TRA!$B$3:$BS$376,70, FALSE)</f>
        <v>39.1</v>
      </c>
      <c r="BK298" s="188">
        <f>VLOOKUP(A298,DEC2020_RESPONSERATE_COUNTY_TRA!$B$3:$BT$376,71, FALSE)</f>
        <v>39.200000000000003</v>
      </c>
      <c r="BL298" s="188">
        <f>VLOOKUP(A298,DEC2020_RESPONSERATE_COUNTY_TRA!$B$3:$BU$377,72, FALSE)</f>
        <v>39.4</v>
      </c>
      <c r="BM298" s="188">
        <f>VLOOKUP(A298,DEC2020_RESPONSERATE_COUNTY_TRA!$B$3:$BV$377,73, FALSE)</f>
        <v>39.4</v>
      </c>
      <c r="BN298" s="188">
        <f>VLOOKUP(A298,DEC2020_RESPONSERATE_COUNTY_TRA!$B$3:$BW$377,74, FALSE)</f>
        <v>39.5</v>
      </c>
      <c r="BO298" s="188">
        <f>VLOOKUP(A298,DEC2020_RESPONSERATE_COUNTY_TRA!$B$3:$BX$377,75, FALSE)</f>
        <v>39.5</v>
      </c>
      <c r="BP298" s="188">
        <f>VLOOKUP(A298,DEC2020_RESPONSERATE_COUNTY_TRA!$B$3:$BY$377,76, FALSE)</f>
        <v>39.6</v>
      </c>
      <c r="BQ298" s="188">
        <f>VLOOKUP(A298,DEC2020_RESPONSERATE_COUNTY_TRA!$B$3:$BZ$377,77, FALSE)</f>
        <v>39.6</v>
      </c>
      <c r="BR298" s="188">
        <f>VLOOKUP(A298,DEC2020_RESPONSERATE_COUNTY_TRA!$B$3:$CA$377,78, FALSE)</f>
        <v>39.700000000000003</v>
      </c>
      <c r="BS298" s="188">
        <f>VLOOKUP(A298,DEC2020_RESPONSERATE_COUNTY_TRA!$B$3:$CB$377,79, FALSE)</f>
        <v>39.799999999999997</v>
      </c>
      <c r="BT298" s="188">
        <f>VLOOKUP(A298,DEC2020_RESPONSERATE_COUNTY_TRA!$B$3:$CC$377,80, FALSE)</f>
        <v>39.9</v>
      </c>
      <c r="BU298" s="188">
        <f>VLOOKUP(A298,DEC2020_RESPONSERATE_COUNTY_TRA!$B$3:$CD$377,81, FALSE)</f>
        <v>40.1</v>
      </c>
      <c r="BV298" s="188">
        <f>VLOOKUP(A298,DEC2020_RESPONSERATE_COUNTY_TRA!$B$3:$CE$377,82, FALSE)</f>
        <v>40.200000000000003</v>
      </c>
      <c r="BW298" s="188">
        <f>VLOOKUP(A298,DEC2020_RESPONSERATE_COUNTY_TRA!$B$3:$CF$377,83, FALSE)</f>
        <v>40.299999999999997</v>
      </c>
      <c r="BX298" s="188">
        <f>VLOOKUP(A298,DEC2020_RESPONSERATE_COUNTY_TRA!$B$3:$CG$377,84, FALSE)</f>
        <v>40.4</v>
      </c>
      <c r="BY298" s="188">
        <f>VLOOKUP(A298,DEC2020_RESPONSERATE_COUNTY_TRA!$B$3:$CH$377,85, FALSE)</f>
        <v>40.4</v>
      </c>
      <c r="BZ298" s="188">
        <f>VLOOKUP(A298,DEC2020_RESPONSERATE_COUNTY_TRA!$B$3:$CI$377,85, FALSE)</f>
        <v>40.4</v>
      </c>
      <c r="CA298" s="188">
        <f>VLOOKUP(A298,DEC2020_RESPONSERATE_COUNTY_TRA!$B$3:$CJ$377,86, FALSE)</f>
        <v>40.6</v>
      </c>
      <c r="CB298" s="188">
        <f>VLOOKUP(A298,DEC2020_RESPONSERATE_COUNTY_TRA!$B$3:$CK$377,87, FALSE)</f>
        <v>40.6</v>
      </c>
      <c r="CC298" s="188">
        <f t="shared" si="12"/>
        <v>0</v>
      </c>
      <c r="CD298" s="41">
        <f t="shared" si="13"/>
        <v>3</v>
      </c>
    </row>
    <row r="299" spans="1:83" x14ac:dyDescent="0.3">
      <c r="A299" s="5" t="s">
        <v>379</v>
      </c>
      <c r="B299" s="5">
        <v>30089000100</v>
      </c>
      <c r="C299" s="181" t="s">
        <v>875</v>
      </c>
      <c r="D299" s="190" t="s">
        <v>1384</v>
      </c>
      <c r="F299" s="94">
        <v>2054</v>
      </c>
      <c r="G299" s="102">
        <v>0.18597857838364168</v>
      </c>
      <c r="H299" s="204">
        <v>2.1719726271942873E-2</v>
      </c>
      <c r="I299" s="192">
        <v>57</v>
      </c>
      <c r="J299" s="47">
        <v>57.5</v>
      </c>
      <c r="K299" s="11">
        <f t="shared" si="14"/>
        <v>42.5</v>
      </c>
      <c r="L299">
        <f>VLOOKUP(A299,DEC2020_RESPONSERATE_COUNTY_TRA!$B$3:$I$376, 8, FALSE)</f>
        <v>14.3</v>
      </c>
      <c r="M299">
        <f>VLOOKUP(A299,DEC2020_RESPONSERATE_COUNTY_TRA!$B$3:$J$376, 9, FALSE)</f>
        <v>15</v>
      </c>
      <c r="N299">
        <f>VLOOKUP(A299,DEC2020_RESPONSERATE_COUNTY_TRA!$B$3:$K$376, 10, FALSE)</f>
        <v>16.100000000000001</v>
      </c>
      <c r="O299">
        <f>VLOOKUP(A299,DEC2020_RESPONSERATE_COUNTY_TRA!$B$3:$L$376, 11, FALSE)</f>
        <v>17.2</v>
      </c>
      <c r="P299">
        <f>VLOOKUP(A299,DEC2020_RESPONSERATE_COUNTY_TRA!$B$3:$M$376, 12, FALSE)</f>
        <v>19</v>
      </c>
      <c r="Q299" s="61">
        <f>VLOOKUP(A299,DEC2020_RESPONSERATE_COUNTY_TRA!$B$3:$N$376, 13, FALSE)</f>
        <v>19.3</v>
      </c>
      <c r="R299">
        <f>VLOOKUP(A299,DEC2020_RESPONSERATE_COUNTY_TRA!$B$3:$O$376, 14, FALSE)</f>
        <v>19.8</v>
      </c>
      <c r="S299">
        <f>VLOOKUP(A299,DEC2020_RESPONSERATE_COUNTY_TRA!$B$3:$P$376, 15, FALSE)</f>
        <v>19.899999999999999</v>
      </c>
      <c r="T299">
        <f>VLOOKUP(A299,DEC2020_RESPONSERATE_COUNTY_TRA!$B$3:$Q$376, 16, FALSE)</f>
        <v>20.100000000000001</v>
      </c>
      <c r="U299" s="61">
        <f>VLOOKUP(A299,DEC2020_RESPONSERATE_COUNTY_TRA!$B$3:$R$376, 17, FALSE)</f>
        <v>20.9</v>
      </c>
      <c r="V299" s="61">
        <f>VLOOKUP(A299,DEC2020_RESPONSERATE_COUNTY_TRA!$B$3:$S$376, 18, FALSE)</f>
        <v>21</v>
      </c>
      <c r="W299" s="61">
        <f>VLOOKUP(A299,DEC2020_RESPONSERATE_COUNTY_TRA!$B$3:$T$376, 19, FALSE)</f>
        <v>21.1</v>
      </c>
      <c r="X299" s="61">
        <f>VLOOKUP(A299,DEC2020_RESPONSERATE_COUNTY_TRA!$B$3:$U$376, 20, FALSE)</f>
        <v>21.3</v>
      </c>
      <c r="Y299" s="61">
        <f>VLOOKUP(A299,DEC2020_RESPONSERATE_COUNTY_TRA!$B$3:$V$376, 21, FALSE)</f>
        <v>21.6</v>
      </c>
      <c r="Z299" s="61">
        <f>VLOOKUP(A299,DEC2020_RESPONSERATE_COUNTY_TRA!$B$3:$W$376, 22, FALSE)</f>
        <v>22</v>
      </c>
      <c r="AA299" s="61">
        <f>VLOOKUP(A299,DEC2020_RESPONSERATE_COUNTY_TRA!$B$3:$X$376, 23, FALSE)</f>
        <v>22.1</v>
      </c>
      <c r="AB299" s="61">
        <f>VLOOKUP(A299,DEC2020_RESPONSERATE_COUNTY_TRA!$B$3:$Y$376, 24, FALSE)</f>
        <v>22.1</v>
      </c>
      <c r="AC299" s="61">
        <f>VLOOKUP(A299,DEC2020_RESPONSERATE_COUNTY_TRA!$B$3:$Z$376, 25, FALSE)</f>
        <v>22.5</v>
      </c>
      <c r="AD299" s="61">
        <f>VLOOKUP(A299,DEC2020_RESPONSERATE_COUNTY_TRA!$B$3:$AC$376, 26, FALSE)</f>
        <v>22.6</v>
      </c>
      <c r="AE299" s="188">
        <f>VLOOKUP(A299,DEC2020_RESPONSERATE_COUNTY_TRA!$B$3:$AD$376, 27, FALSE)</f>
        <v>22.8</v>
      </c>
      <c r="AF299" s="188">
        <f>VLOOKUP(A299,DEC2020_RESPONSERATE_COUNTY_TRA!$B$3:$AE$376, 28, FALSE)</f>
        <v>22.9</v>
      </c>
      <c r="AG299" s="188">
        <f>VLOOKUP(A299,DEC2020_RESPONSERATE_COUNTY_TRA!$B$3:$AF$376, 29, FALSE)</f>
        <v>23.6</v>
      </c>
      <c r="AH299" s="188">
        <f>VLOOKUP(A299,DEC2020_RESPONSERATE_COUNTY_TRA!$B$3:$AG$376, 30, FALSE)</f>
        <v>23.7</v>
      </c>
      <c r="AI299" s="188">
        <f>VLOOKUP(A299,DEC2020_RESPONSERATE_COUNTY_TRA!$B$3:$AF$376, 31, FALSE)</f>
        <v>23.8</v>
      </c>
      <c r="AJ299" s="188">
        <f>VLOOKUP(A299,DEC2020_RESPONSERATE_COUNTY_TRA!$B$3:$AG$376, 32, FALSE)</f>
        <v>24</v>
      </c>
      <c r="AK299" s="188">
        <f>VLOOKUP(A299,DEC2020_RESPONSERATE_COUNTY_TRA!$B$3:$CP$376, 33, FALSE)</f>
        <v>24.3</v>
      </c>
      <c r="AL299" s="188">
        <f>VLOOKUP(A299,DEC2020_RESPONSERATE_COUNTY_TRA!$B$3:$AR$376,43, FALSE)</f>
        <v>25.3</v>
      </c>
      <c r="AM299" s="188">
        <f>VLOOKUP(A299,DEC2020_RESPONSERATE_COUNTY_TRA!$B$3:$AS$376,44, FALSE)</f>
        <v>25.4</v>
      </c>
      <c r="AN299" s="188">
        <f>VLOOKUP(A299,DEC2020_RESPONSERATE_COUNTY_TRA!$B$3:$AW$376,48, FALSE)</f>
        <v>25.4</v>
      </c>
      <c r="AO299" s="188">
        <f>VLOOKUP(A299,DEC2020_RESPONSERATE_COUNTY_TRA!$B$3:$AX$376,49, FALSE)</f>
        <v>25.5</v>
      </c>
      <c r="AP299" s="188">
        <f>VLOOKUP(A299,DEC2020_RESPONSERATE_COUNTY_TRA!$B$3:$AY$376,49, FALSE)</f>
        <v>25.5</v>
      </c>
      <c r="AQ299" s="188">
        <f>VLOOKUP(A299,DEC2020_RESPONSERATE_COUNTY_TRA!$B$3:$AZ$376,50, FALSE)</f>
        <v>25.5</v>
      </c>
      <c r="AR299" s="188">
        <f>VLOOKUP(A299,DEC2020_RESPONSERATE_COUNTY_TRA!$B$3:$BA$376,51, FALSE)</f>
        <v>25.5</v>
      </c>
      <c r="AS299" s="188">
        <f>VLOOKUP(A299,DEC2020_RESPONSERATE_COUNTY_TRA!$B$3:$BB$376,53, FALSE)</f>
        <v>25.5</v>
      </c>
      <c r="AT299" s="188">
        <f>VLOOKUP(A299,DEC2020_RESPONSERATE_COUNTY_TRA!$B$3:$BC$376,54, FALSE)</f>
        <v>25.6</v>
      </c>
      <c r="AU299" s="188">
        <f>VLOOKUP(A299,DEC2020_RESPONSERATE_COUNTY_TRA!$B$3:$BD$376,55, FALSE)</f>
        <v>25.6</v>
      </c>
      <c r="AV299" s="188">
        <f>VLOOKUP(A299,DEC2020_RESPONSERATE_COUNTY_TRA!$B$3:$BE$376,56, FALSE)</f>
        <v>25.6</v>
      </c>
      <c r="AW299" s="188">
        <f>VLOOKUP(A299,DEC2020_RESPONSERATE_COUNTY_TRA!$B$3:$BF$376,57, FALSE)</f>
        <v>25.6</v>
      </c>
      <c r="AX299" s="188">
        <f>VLOOKUP(A299,DEC2020_RESPONSERATE_COUNTY_TRA!$B$3:$BG$376,58, FALSE)</f>
        <v>38.5</v>
      </c>
      <c r="AY299" s="188">
        <f>VLOOKUP(A299,DEC2020_RESPONSERATE_COUNTY_TRA!$B$3:$BH$376,59, FALSE)</f>
        <v>38.5</v>
      </c>
      <c r="AZ299" s="188">
        <f>VLOOKUP(A299,DEC2020_RESPONSERATE_COUNTY_TRA!$B$3:$BI$376,60, FALSE)</f>
        <v>38.5</v>
      </c>
      <c r="BA299" s="188">
        <f>VLOOKUP(A299,DEC2020_RESPONSERATE_COUNTY_TRA!$B$3:$BJ$376,61, FALSE)</f>
        <v>38.6</v>
      </c>
      <c r="BB299" s="188">
        <f>VLOOKUP(A299,DEC2020_RESPONSERATE_COUNTY_TRA!$B$3:$BK$376,62, FALSE)</f>
        <v>38.6</v>
      </c>
      <c r="BC299" s="188">
        <f>VLOOKUP(A299,DEC2020_RESPONSERATE_COUNTY_TRA!$B$3:$BL$376,63, FALSE)</f>
        <v>38.700000000000003</v>
      </c>
      <c r="BD299" s="188">
        <f>VLOOKUP(A299,DEC2020_RESPONSERATE_COUNTY_TRA!$B$3:$BM$376,64, FALSE)</f>
        <v>38.700000000000003</v>
      </c>
      <c r="BE299" s="188">
        <f>VLOOKUP(A299,DEC2020_RESPONSERATE_COUNTY_TRA!$B$3:$BN$376,65, FALSE)</f>
        <v>38.700000000000003</v>
      </c>
      <c r="BF299" s="188">
        <f>VLOOKUP(A299,DEC2020_RESPONSERATE_COUNTY_TRA!$B$3:$BO$376,66, FALSE)</f>
        <v>38.799999999999997</v>
      </c>
      <c r="BG299" s="188">
        <f>VLOOKUP(A299,DEC2020_RESPONSERATE_COUNTY_TRA!$B$3:$BP$376,67, FALSE)</f>
        <v>38.799999999999997</v>
      </c>
      <c r="BH299" s="188">
        <f>VLOOKUP(A299,DEC2020_RESPONSERATE_COUNTY_TRA!$B$3:$BQ$376,68, FALSE)</f>
        <v>38.9</v>
      </c>
      <c r="BI299" s="188">
        <f>VLOOKUP(A299,DEC2020_RESPONSERATE_COUNTY_TRA!$B$3:$BR$376,69, FALSE)</f>
        <v>38.9</v>
      </c>
      <c r="BJ299" s="188">
        <f>VLOOKUP(A299,DEC2020_RESPONSERATE_COUNTY_TRA!$B$3:$BS$376,70, FALSE)</f>
        <v>39</v>
      </c>
      <c r="BK299" s="188">
        <f>VLOOKUP(A299,DEC2020_RESPONSERATE_COUNTY_TRA!$B$3:$BT$376,71, FALSE)</f>
        <v>39</v>
      </c>
      <c r="BL299" s="188">
        <f>VLOOKUP(A299,DEC2020_RESPONSERATE_COUNTY_TRA!$B$3:$BU$377,72, FALSE)</f>
        <v>39.299999999999997</v>
      </c>
      <c r="BM299" s="188">
        <f>VLOOKUP(A299,DEC2020_RESPONSERATE_COUNTY_TRA!$B$3:$BV$377,73, FALSE)</f>
        <v>39.299999999999997</v>
      </c>
      <c r="BN299" s="188">
        <f>VLOOKUP(A299,DEC2020_RESPONSERATE_COUNTY_TRA!$B$3:$BW$377,74, FALSE)</f>
        <v>39.4</v>
      </c>
      <c r="BO299" s="188">
        <f>VLOOKUP(A299,DEC2020_RESPONSERATE_COUNTY_TRA!$B$3:$BX$377,75, FALSE)</f>
        <v>39.4</v>
      </c>
      <c r="BP299" s="188">
        <f>VLOOKUP(A299,DEC2020_RESPONSERATE_COUNTY_TRA!$B$3:$BY$377,76, FALSE)</f>
        <v>39.5</v>
      </c>
      <c r="BQ299" s="188">
        <f>VLOOKUP(A299,DEC2020_RESPONSERATE_COUNTY_TRA!$B$3:$BZ$377,77, FALSE)</f>
        <v>39.5</v>
      </c>
      <c r="BR299" s="188">
        <f>VLOOKUP(A299,DEC2020_RESPONSERATE_COUNTY_TRA!$B$3:$CA$377,78, FALSE)</f>
        <v>39.6</v>
      </c>
      <c r="BS299" s="188">
        <f>VLOOKUP(A299,DEC2020_RESPONSERATE_COUNTY_TRA!$B$3:$CB$377,79, FALSE)</f>
        <v>39.6</v>
      </c>
      <c r="BT299" s="188">
        <f>VLOOKUP(A299,DEC2020_RESPONSERATE_COUNTY_TRA!$B$3:$CC$377,80, FALSE)</f>
        <v>39.700000000000003</v>
      </c>
      <c r="BU299" s="188">
        <f>VLOOKUP(A299,DEC2020_RESPONSERATE_COUNTY_TRA!$B$3:$CD$377,81, FALSE)</f>
        <v>40</v>
      </c>
      <c r="BV299" s="188">
        <f>VLOOKUP(A299,DEC2020_RESPONSERATE_COUNTY_TRA!$B$3:$CE$377,82, FALSE)</f>
        <v>40.1</v>
      </c>
      <c r="BW299" s="188">
        <f>VLOOKUP(A299,DEC2020_RESPONSERATE_COUNTY_TRA!$B$3:$CF$377,83, FALSE)</f>
        <v>40.299999999999997</v>
      </c>
      <c r="BX299" s="188">
        <f>VLOOKUP(A299,DEC2020_RESPONSERATE_COUNTY_TRA!$B$3:$CG$377,84, FALSE)</f>
        <v>40.299999999999997</v>
      </c>
      <c r="BY299" s="188">
        <f>VLOOKUP(A299,DEC2020_RESPONSERATE_COUNTY_TRA!$B$3:$CH$377,85, FALSE)</f>
        <v>40.4</v>
      </c>
      <c r="BZ299" s="188">
        <f>VLOOKUP(A299,DEC2020_RESPONSERATE_COUNTY_TRA!$B$3:$CI$377,85, FALSE)</f>
        <v>40.4</v>
      </c>
      <c r="CA299" s="188">
        <f>VLOOKUP(A299,DEC2020_RESPONSERATE_COUNTY_TRA!$B$3:$CJ$377,86, FALSE)</f>
        <v>40.5</v>
      </c>
      <c r="CB299" s="188">
        <f>VLOOKUP(A299,DEC2020_RESPONSERATE_COUNTY_TRA!$B$3:$CK$377,87, FALSE)</f>
        <v>40.5</v>
      </c>
      <c r="CC299" s="188">
        <f t="shared" si="12"/>
        <v>0</v>
      </c>
      <c r="CD299" s="41">
        <f t="shared" si="13"/>
        <v>3</v>
      </c>
    </row>
    <row r="300" spans="1:83" x14ac:dyDescent="0.3">
      <c r="A300" s="16" t="s">
        <v>157</v>
      </c>
      <c r="B300" s="16">
        <v>30089000201</v>
      </c>
      <c r="C300" s="17" t="s">
        <v>961</v>
      </c>
      <c r="D300" s="17" t="s">
        <v>1385</v>
      </c>
      <c r="E300" s="17"/>
      <c r="F300" s="95" t="s">
        <v>1101</v>
      </c>
      <c r="G300" s="103" t="s">
        <v>1101</v>
      </c>
      <c r="H300" s="208" t="s">
        <v>1101</v>
      </c>
      <c r="I300" s="103" t="s">
        <v>1101</v>
      </c>
      <c r="J300" s="48">
        <v>51</v>
      </c>
      <c r="K300" s="18">
        <v>49</v>
      </c>
      <c r="L300" s="19">
        <f>VLOOKUP(A300,DEC2020_RESPONSERATE_COUNTY_TRA!$B$3:$I$376, 8, FALSE)</f>
        <v>12.9</v>
      </c>
      <c r="M300" s="19">
        <f>VLOOKUP(A300,DEC2020_RESPONSERATE_COUNTY_TRA!$B$3:$J$376, 9, FALSE)</f>
        <v>13.4</v>
      </c>
      <c r="N300" s="19">
        <f>VLOOKUP(A300,DEC2020_RESPONSERATE_COUNTY_TRA!$B$3:$K$376, 10, FALSE)</f>
        <v>14.2</v>
      </c>
      <c r="O300" s="19">
        <f>VLOOKUP(A300,DEC2020_RESPONSERATE_COUNTY_TRA!$B$3:$L$376, 11, FALSE)</f>
        <v>15.3</v>
      </c>
      <c r="P300" s="19">
        <f>VLOOKUP(A300,DEC2020_RESPONSERATE_COUNTY_TRA!$B$3:$M$376, 12, FALSE)</f>
        <v>17.399999999999999</v>
      </c>
      <c r="Q300" s="19">
        <f>VLOOKUP(A300,DEC2020_RESPONSERATE_COUNTY_TRA!$B$3:$N$376, 13, FALSE)</f>
        <v>17.899999999999999</v>
      </c>
      <c r="R300" s="19">
        <f>VLOOKUP(A300,DEC2020_RESPONSERATE_COUNTY_TRA!$B$3:$O$376, 14, FALSE)</f>
        <v>18.399999999999999</v>
      </c>
      <c r="S300" s="19">
        <f>VLOOKUP(A300,DEC2020_RESPONSERATE_COUNTY_TRA!$B$3:$P$376, 15, FALSE)</f>
        <v>18.7</v>
      </c>
      <c r="T300" s="19">
        <f>VLOOKUP(A300,DEC2020_RESPONSERATE_COUNTY_TRA!$B$3:$Q$376, 16, FALSE)</f>
        <v>19.100000000000001</v>
      </c>
      <c r="U300" s="19">
        <f>VLOOKUP(A300,DEC2020_RESPONSERATE_COUNTY_TRA!$B$3:$R$376, 17, FALSE)</f>
        <v>19.399999999999999</v>
      </c>
      <c r="V300" s="19">
        <f>VLOOKUP(A300,DEC2020_RESPONSERATE_COUNTY_TRA!$B$3:$S$376, 18, FALSE)</f>
        <v>19.600000000000001</v>
      </c>
      <c r="W300" s="19">
        <f>VLOOKUP(A300,DEC2020_RESPONSERATE_COUNTY_TRA!$B$3:$T$376, 19, FALSE)</f>
        <v>19.899999999999999</v>
      </c>
      <c r="X300" s="19">
        <f>VLOOKUP(A300,DEC2020_RESPONSERATE_COUNTY_TRA!$B$3:$U$376, 20, FALSE)</f>
        <v>20</v>
      </c>
      <c r="Y300" s="19">
        <f>VLOOKUP(A300,DEC2020_RESPONSERATE_COUNTY_TRA!$B$3:$V$376, 21, FALSE)</f>
        <v>20.100000000000001</v>
      </c>
      <c r="Z300" s="19">
        <f>VLOOKUP(A300,DEC2020_RESPONSERATE_COUNTY_TRA!$B$3:$W$376, 22, FALSE)</f>
        <v>20.5</v>
      </c>
      <c r="AA300" s="19">
        <f>VLOOKUP(A300,DEC2020_RESPONSERATE_COUNTY_TRA!$B$3:$X$376, 23, FALSE)</f>
        <v>20.5</v>
      </c>
      <c r="AB300" s="19">
        <f>VLOOKUP(A300,DEC2020_RESPONSERATE_COUNTY_TRA!$B$3:$Y$376, 24, FALSE)</f>
        <v>20.6</v>
      </c>
      <c r="AC300" s="19">
        <f>VLOOKUP(A300,DEC2020_RESPONSERATE_COUNTY_TRA!$B$3:$Z$376, 25, FALSE)</f>
        <v>22.5</v>
      </c>
      <c r="AD300" s="19">
        <f>VLOOKUP(A300,DEC2020_RESPONSERATE_COUNTY_TRA!$B$3:$AC$376, 26, FALSE)</f>
        <v>22.8</v>
      </c>
      <c r="AE300" s="19">
        <f>VLOOKUP(A300,DEC2020_RESPONSERATE_COUNTY_TRA!$B$3:$AD$376, 27, FALSE)</f>
        <v>23.1</v>
      </c>
      <c r="AF300" s="19">
        <f>VLOOKUP(A300,DEC2020_RESPONSERATE_COUNTY_TRA!$B$3:$AE$376, 28, FALSE)</f>
        <v>24.3</v>
      </c>
      <c r="AG300" s="19">
        <f>VLOOKUP(A300,DEC2020_RESPONSERATE_COUNTY_TRA!$B$3:$AF$376, 29, FALSE)</f>
        <v>25.8</v>
      </c>
      <c r="AH300" s="19">
        <f>VLOOKUP(A300,DEC2020_RESPONSERATE_COUNTY_TRA!$B$3:$AG$376, 30, FALSE)</f>
        <v>26.1</v>
      </c>
      <c r="AI300" s="19">
        <f>VLOOKUP(A300,DEC2020_RESPONSERATE_COUNTY_TRA!$B$3:$AF$376, 31, FALSE)</f>
        <v>26.1</v>
      </c>
      <c r="AJ300" s="19">
        <f>VLOOKUP(A300,DEC2020_RESPONSERATE_COUNTY_TRA!$B$3:$AG$376, 32, FALSE)</f>
        <v>26.4</v>
      </c>
      <c r="AK300" s="19">
        <f>VLOOKUP(A300,DEC2020_RESPONSERATE_COUNTY_TRA!$B$3:$CP$376, 33, FALSE)</f>
        <v>26.6</v>
      </c>
      <c r="AL300" s="19">
        <f>VLOOKUP(A300,DEC2020_RESPONSERATE_COUNTY_TRA!$B$3:$AR$376,43, FALSE)</f>
        <v>27.7</v>
      </c>
      <c r="AM300" s="19">
        <f>VLOOKUP(A300,DEC2020_RESPONSERATE_COUNTY_TRA!$B$3:$AS$376,44, FALSE)</f>
        <v>27.7</v>
      </c>
      <c r="AN300" s="19">
        <f>VLOOKUP(A300,DEC2020_RESPONSERATE_COUNTY_TRA!$B$3:$AW$376,48, FALSE)</f>
        <v>28.1</v>
      </c>
      <c r="AO300" s="19">
        <f>VLOOKUP(A300,DEC2020_RESPONSERATE_COUNTY_TRA!$B$3:$AX$376,49, FALSE)</f>
        <v>28.1</v>
      </c>
      <c r="AP300" s="19">
        <f>VLOOKUP(A300,DEC2020_RESPONSERATE_COUNTY_TRA!$B$3:$AY$376,49, FALSE)</f>
        <v>28.1</v>
      </c>
      <c r="AQ300" s="19">
        <f>VLOOKUP(A300,DEC2020_RESPONSERATE_COUNTY_TRA!$B$3:$AZ$376,50, FALSE)</f>
        <v>28.1</v>
      </c>
      <c r="AR300" s="19">
        <f>VLOOKUP(A300,DEC2020_RESPONSERATE_COUNTY_TRA!$B$3:$BA$376,51, FALSE)</f>
        <v>28.1</v>
      </c>
      <c r="AS300" s="19">
        <f>VLOOKUP(A300,DEC2020_RESPONSERATE_COUNTY_TRA!$B$3:$BB$376,53, FALSE)</f>
        <v>28.1</v>
      </c>
      <c r="AT300" s="19">
        <f>VLOOKUP(A300,DEC2020_RESPONSERATE_COUNTY_TRA!$B$3:$BC$376,54, FALSE)</f>
        <v>28.1</v>
      </c>
      <c r="AU300" s="19">
        <f>VLOOKUP(A300,DEC2020_RESPONSERATE_COUNTY_TRA!$B$3:$BD$376,55, FALSE)</f>
        <v>28.1</v>
      </c>
      <c r="AV300" s="19">
        <f>VLOOKUP(A300,DEC2020_RESPONSERATE_COUNTY_TRA!$B$3:$BE$376,56, FALSE)</f>
        <v>28.1</v>
      </c>
      <c r="AW300" s="19">
        <f>VLOOKUP(A300,DEC2020_RESPONSERATE_COUNTY_TRA!$B$3:$BF$376,57, FALSE)</f>
        <v>28.2</v>
      </c>
      <c r="AX300" s="19">
        <f>VLOOKUP(A300,DEC2020_RESPONSERATE_COUNTY_TRA!$B$3:$BG$376,58, FALSE)</f>
        <v>37.799999999999997</v>
      </c>
      <c r="AY300" s="19">
        <f>VLOOKUP(A300,DEC2020_RESPONSERATE_COUNTY_TRA!$B$3:$BH$376,59, FALSE)</f>
        <v>37.799999999999997</v>
      </c>
      <c r="AZ300" s="19">
        <f>VLOOKUP(A300,DEC2020_RESPONSERATE_COUNTY_TRA!$B$3:$BI$376,60, FALSE)</f>
        <v>38</v>
      </c>
      <c r="BA300" s="19">
        <f>VLOOKUP(A300,DEC2020_RESPONSERATE_COUNTY_TRA!$B$3:$BJ$376,61, FALSE)</f>
        <v>38</v>
      </c>
      <c r="BB300" s="19">
        <f>VLOOKUP(A300,DEC2020_RESPONSERATE_COUNTY_TRA!$B$3:$BK$376,62, FALSE)</f>
        <v>38.200000000000003</v>
      </c>
      <c r="BC300" s="19">
        <f>VLOOKUP(A300,DEC2020_RESPONSERATE_COUNTY_TRA!$B$3:$BL$376,63, FALSE)</f>
        <v>38.200000000000003</v>
      </c>
      <c r="BD300" s="19">
        <f>VLOOKUP(A300,DEC2020_RESPONSERATE_COUNTY_TRA!$B$3:$BM$376,64, FALSE)</f>
        <v>38.200000000000003</v>
      </c>
      <c r="BE300" s="19">
        <f>VLOOKUP(A300,DEC2020_RESPONSERATE_COUNTY_TRA!$B$3:$BN$376,65, FALSE)</f>
        <v>38.200000000000003</v>
      </c>
      <c r="BF300" s="19">
        <f>VLOOKUP(A300,DEC2020_RESPONSERATE_COUNTY_TRA!$B$3:$BO$376,66, FALSE)</f>
        <v>38.200000000000003</v>
      </c>
      <c r="BG300" s="19">
        <f>VLOOKUP(A300,DEC2020_RESPONSERATE_COUNTY_TRA!$B$3:$BP$376,67, FALSE)</f>
        <v>38.200000000000003</v>
      </c>
      <c r="BH300" s="19">
        <f>VLOOKUP(A300,DEC2020_RESPONSERATE_COUNTY_TRA!$B$3:$BQ$376,68, FALSE)</f>
        <v>38.299999999999997</v>
      </c>
      <c r="BI300" s="19">
        <f>VLOOKUP(A300,DEC2020_RESPONSERATE_COUNTY_TRA!$B$3:$BR$376,69, FALSE)</f>
        <v>38.299999999999997</v>
      </c>
      <c r="BJ300" s="19">
        <f>VLOOKUP(A300,DEC2020_RESPONSERATE_COUNTY_TRA!$B$3:$BS$376,70, FALSE)</f>
        <v>38.299999999999997</v>
      </c>
      <c r="BK300" s="19">
        <f>VLOOKUP(A300,DEC2020_RESPONSERATE_COUNTY_TRA!$B$3:$BT$376,71, FALSE)</f>
        <v>38.299999999999997</v>
      </c>
      <c r="BL300" s="19">
        <f>VLOOKUP(A300,DEC2020_RESPONSERATE_COUNTY_TRA!$B$3:$BU$377,72, FALSE)</f>
        <v>38.5</v>
      </c>
      <c r="BM300" s="19">
        <f>VLOOKUP(A300,DEC2020_RESPONSERATE_COUNTY_TRA!$B$3:$BV$377,73, FALSE)</f>
        <v>38.5</v>
      </c>
      <c r="BN300" s="19">
        <f>VLOOKUP(A300,DEC2020_RESPONSERATE_COUNTY_TRA!$B$3:$BW$377,74, FALSE)</f>
        <v>38.5</v>
      </c>
      <c r="BO300" s="19">
        <f>VLOOKUP(A300,DEC2020_RESPONSERATE_COUNTY_TRA!$B$3:$BX$377,75, FALSE)</f>
        <v>38.6</v>
      </c>
      <c r="BP300" s="19">
        <f>VLOOKUP(A300,DEC2020_RESPONSERATE_COUNTY_TRA!$B$3:$BY$377,76, FALSE)</f>
        <v>38.6</v>
      </c>
      <c r="BQ300" s="19">
        <f>VLOOKUP(A300,DEC2020_RESPONSERATE_COUNTY_TRA!$B$3:$BZ$377,77, FALSE)</f>
        <v>38.6</v>
      </c>
      <c r="BR300" s="19">
        <f>VLOOKUP(A300,DEC2020_RESPONSERATE_COUNTY_TRA!$B$3:$CA$377,78, FALSE)</f>
        <v>38.6</v>
      </c>
      <c r="BS300" s="19">
        <f>VLOOKUP(A300,DEC2020_RESPONSERATE_COUNTY_TRA!$B$3:$CB$377,79, FALSE)</f>
        <v>38.6</v>
      </c>
      <c r="BT300" s="19">
        <f>VLOOKUP(A300,DEC2020_RESPONSERATE_COUNTY_TRA!$B$3:$CC$377,80, FALSE)</f>
        <v>38.700000000000003</v>
      </c>
      <c r="BU300" s="19">
        <f>VLOOKUP(A300,DEC2020_RESPONSERATE_COUNTY_TRA!$B$3:$CD$377,81, FALSE)</f>
        <v>38.799999999999997</v>
      </c>
      <c r="BV300" s="19">
        <f>VLOOKUP(A300,DEC2020_RESPONSERATE_COUNTY_TRA!$B$3:$CE$377,82, FALSE)</f>
        <v>38.799999999999997</v>
      </c>
      <c r="BW300" s="19">
        <f>VLOOKUP(A300,DEC2020_RESPONSERATE_COUNTY_TRA!$B$3:$CF$377,83, FALSE)</f>
        <v>39</v>
      </c>
      <c r="BX300" s="19">
        <f>VLOOKUP(A300,DEC2020_RESPONSERATE_COUNTY_TRA!$B$3:$CG$377,84, FALSE)</f>
        <v>39.1</v>
      </c>
      <c r="BY300" s="19">
        <f>VLOOKUP(A300,DEC2020_RESPONSERATE_COUNTY_TRA!$B$3:$CH$377,85, FALSE)</f>
        <v>39.1</v>
      </c>
      <c r="BZ300" s="19">
        <f>VLOOKUP(A300,DEC2020_RESPONSERATE_COUNTY_TRA!$B$3:$CI$377,85, FALSE)</f>
        <v>39.1</v>
      </c>
      <c r="CA300" s="19">
        <f>VLOOKUP(A300,DEC2020_RESPONSERATE_COUNTY_TRA!$B$3:$CJ$377,86, FALSE)</f>
        <v>39.299999999999997</v>
      </c>
      <c r="CB300" s="19">
        <f>VLOOKUP(A300,DEC2020_RESPONSERATE_COUNTY_TRA!$B$3:$CK$377,87, FALSE)</f>
        <v>39.299999999999997</v>
      </c>
      <c r="CC300" s="19">
        <f t="shared" si="12"/>
        <v>0</v>
      </c>
      <c r="CD300" s="41">
        <f t="shared" si="13"/>
        <v>2</v>
      </c>
    </row>
    <row r="301" spans="1:83" ht="28.8" x14ac:dyDescent="0.3">
      <c r="A301" s="5" t="s">
        <v>381</v>
      </c>
      <c r="B301" s="5">
        <v>30089000202</v>
      </c>
      <c r="C301" s="52" t="s">
        <v>962</v>
      </c>
      <c r="D301" s="52" t="s">
        <v>1386</v>
      </c>
      <c r="E301" s="52"/>
      <c r="F301" s="100" t="s">
        <v>1101</v>
      </c>
      <c r="G301" s="108" t="s">
        <v>1101</v>
      </c>
      <c r="H301" s="217" t="s">
        <v>1101</v>
      </c>
      <c r="I301" s="108" t="s">
        <v>1101</v>
      </c>
      <c r="J301" s="47">
        <v>51</v>
      </c>
      <c r="K301" s="11">
        <f t="shared" si="14"/>
        <v>49</v>
      </c>
      <c r="L301">
        <f>VLOOKUP(A301,DEC2020_RESPONSERATE_COUNTY_TRA!$B$3:$I$376, 8, FALSE)</f>
        <v>9.6</v>
      </c>
      <c r="M301">
        <f>VLOOKUP(A301,DEC2020_RESPONSERATE_COUNTY_TRA!$B$3:$J$376, 9, FALSE)</f>
        <v>10.199999999999999</v>
      </c>
      <c r="N301">
        <f>VLOOKUP(A301,DEC2020_RESPONSERATE_COUNTY_TRA!$B$3:$K$376, 10, FALSE)</f>
        <v>11.3</v>
      </c>
      <c r="O301">
        <f>VLOOKUP(A301,DEC2020_RESPONSERATE_COUNTY_TRA!$B$3:$L$376, 11, FALSE)</f>
        <v>12.5</v>
      </c>
      <c r="P301">
        <f>VLOOKUP(A301,DEC2020_RESPONSERATE_COUNTY_TRA!$B$3:$M$376, 12, FALSE)</f>
        <v>14.7</v>
      </c>
      <c r="Q301" s="61">
        <f>VLOOKUP(A301,DEC2020_RESPONSERATE_COUNTY_TRA!$B$3:$N$376, 13, FALSE)</f>
        <v>15</v>
      </c>
      <c r="R301">
        <f>VLOOKUP(A301,DEC2020_RESPONSERATE_COUNTY_TRA!$B$3:$O$376, 14, FALSE)</f>
        <v>15.5</v>
      </c>
      <c r="S301">
        <f>VLOOKUP(A301,DEC2020_RESPONSERATE_COUNTY_TRA!$B$3:$P$376, 15, FALSE)</f>
        <v>15.8</v>
      </c>
      <c r="T301">
        <f>VLOOKUP(A301,DEC2020_RESPONSERATE_COUNTY_TRA!$B$3:$Q$376, 16, FALSE)</f>
        <v>16</v>
      </c>
      <c r="U301" s="61">
        <f>VLOOKUP(A301,DEC2020_RESPONSERATE_COUNTY_TRA!$B$3:$R$376, 17, FALSE)</f>
        <v>16.5</v>
      </c>
      <c r="V301" s="61">
        <f>VLOOKUP(A301,DEC2020_RESPONSERATE_COUNTY_TRA!$B$3:$S$376, 18, FALSE)</f>
        <v>16.600000000000001</v>
      </c>
      <c r="W301" s="61">
        <f>VLOOKUP(A301,DEC2020_RESPONSERATE_COUNTY_TRA!$B$3:$T$376, 19, FALSE)</f>
        <v>16.8</v>
      </c>
      <c r="X301" s="61">
        <f>VLOOKUP(A301,DEC2020_RESPONSERATE_COUNTY_TRA!$B$3:$U$376, 20, FALSE)</f>
        <v>16.899999999999999</v>
      </c>
      <c r="Y301" s="61">
        <f>VLOOKUP(A301,DEC2020_RESPONSERATE_COUNTY_TRA!$B$3:$V$376, 21, FALSE)</f>
        <v>17.2</v>
      </c>
      <c r="Z301" s="61">
        <f>VLOOKUP(A301,DEC2020_RESPONSERATE_COUNTY_TRA!$B$3:$W$376, 22, FALSE)</f>
        <v>17.8</v>
      </c>
      <c r="AA301" s="61">
        <f>VLOOKUP(A301,DEC2020_RESPONSERATE_COUNTY_TRA!$B$3:$X$376, 23, FALSE)</f>
        <v>18</v>
      </c>
      <c r="AB301" s="61">
        <f>VLOOKUP(A301,DEC2020_RESPONSERATE_COUNTY_TRA!$B$3:$Y$376, 24, FALSE)</f>
        <v>18.2</v>
      </c>
      <c r="AC301" s="61">
        <f>VLOOKUP(A301,DEC2020_RESPONSERATE_COUNTY_TRA!$B$3:$Z$376, 25, FALSE)</f>
        <v>19.600000000000001</v>
      </c>
      <c r="AD301" s="61">
        <f>VLOOKUP(A301,DEC2020_RESPONSERATE_COUNTY_TRA!$B$3:$AC$376, 26, FALSE)</f>
        <v>19.8</v>
      </c>
      <c r="AE301" s="188">
        <f>VLOOKUP(A301,DEC2020_RESPONSERATE_COUNTY_TRA!$B$3:$AD$376, 27, FALSE)</f>
        <v>19.8</v>
      </c>
      <c r="AF301" s="188">
        <f>VLOOKUP(A301,DEC2020_RESPONSERATE_COUNTY_TRA!$B$3:$AE$376, 28, FALSE)</f>
        <v>20.399999999999999</v>
      </c>
      <c r="AG301" s="188">
        <f>VLOOKUP(A301,DEC2020_RESPONSERATE_COUNTY_TRA!$B$3:$AF$376, 29, FALSE)</f>
        <v>21.1</v>
      </c>
      <c r="AH301" s="188">
        <f>VLOOKUP(A301,DEC2020_RESPONSERATE_COUNTY_TRA!$B$3:$AG$376, 30, FALSE)</f>
        <v>21.3</v>
      </c>
      <c r="AI301" s="188">
        <f>VLOOKUP(A301,DEC2020_RESPONSERATE_COUNTY_TRA!$B$3:$AF$376, 31, FALSE)</f>
        <v>21.4</v>
      </c>
      <c r="AJ301" s="188">
        <f>VLOOKUP(A301,DEC2020_RESPONSERATE_COUNTY_TRA!$B$3:$AG$376, 32, FALSE)</f>
        <v>21.6</v>
      </c>
      <c r="AK301" s="188">
        <f>VLOOKUP(A301,DEC2020_RESPONSERATE_COUNTY_TRA!$B$3:$CP$376, 33, FALSE)</f>
        <v>21.7</v>
      </c>
      <c r="AL301" s="188">
        <f>VLOOKUP(A301,DEC2020_RESPONSERATE_COUNTY_TRA!$B$3:$AR$376,43, FALSE)</f>
        <v>23.6</v>
      </c>
      <c r="AM301" s="188">
        <f>VLOOKUP(A301,DEC2020_RESPONSERATE_COUNTY_TRA!$B$3:$AS$376,44, FALSE)</f>
        <v>23.6</v>
      </c>
      <c r="AN301" s="188">
        <f>VLOOKUP(A301,DEC2020_RESPONSERATE_COUNTY_TRA!$B$3:$AW$376,48, FALSE)</f>
        <v>23.9</v>
      </c>
      <c r="AO301" s="188">
        <f>VLOOKUP(A301,DEC2020_RESPONSERATE_COUNTY_TRA!$B$3:$AX$376,49, FALSE)</f>
        <v>24</v>
      </c>
      <c r="AP301" s="188">
        <f>VLOOKUP(A301,DEC2020_RESPONSERATE_COUNTY_TRA!$B$3:$AY$376,49, FALSE)</f>
        <v>24</v>
      </c>
      <c r="AQ301" s="188">
        <f>VLOOKUP(A301,DEC2020_RESPONSERATE_COUNTY_TRA!$B$3:$AZ$376,50, FALSE)</f>
        <v>24</v>
      </c>
      <c r="AR301" s="188">
        <f>VLOOKUP(A301,DEC2020_RESPONSERATE_COUNTY_TRA!$B$3:$BA$376,51, FALSE)</f>
        <v>24</v>
      </c>
      <c r="AS301" s="188">
        <f>VLOOKUP(A301,DEC2020_RESPONSERATE_COUNTY_TRA!$B$3:$BB$376,53, FALSE)</f>
        <v>24</v>
      </c>
      <c r="AT301" s="188">
        <f>VLOOKUP(A301,DEC2020_RESPONSERATE_COUNTY_TRA!$B$3:$BC$376,54, FALSE)</f>
        <v>24</v>
      </c>
      <c r="AU301" s="188">
        <f>VLOOKUP(A301,DEC2020_RESPONSERATE_COUNTY_TRA!$B$3:$BD$376,55, FALSE)</f>
        <v>24</v>
      </c>
      <c r="AV301" s="188">
        <f>VLOOKUP(A301,DEC2020_RESPONSERATE_COUNTY_TRA!$B$3:$BE$376,56, FALSE)</f>
        <v>24</v>
      </c>
      <c r="AW301" s="188">
        <f>VLOOKUP(A301,DEC2020_RESPONSERATE_COUNTY_TRA!$B$3:$BF$376,57, FALSE)</f>
        <v>24</v>
      </c>
      <c r="AX301" s="188">
        <f>VLOOKUP(A301,DEC2020_RESPONSERATE_COUNTY_TRA!$B$3:$BG$376,58, FALSE)</f>
        <v>39.799999999999997</v>
      </c>
      <c r="AY301" s="188">
        <f>VLOOKUP(A301,DEC2020_RESPONSERATE_COUNTY_TRA!$B$3:$BH$376,59, FALSE)</f>
        <v>39.9</v>
      </c>
      <c r="AZ301" s="188">
        <f>VLOOKUP(A301,DEC2020_RESPONSERATE_COUNTY_TRA!$B$3:$BI$376,60, FALSE)</f>
        <v>40.200000000000003</v>
      </c>
      <c r="BA301" s="188">
        <f>VLOOKUP(A301,DEC2020_RESPONSERATE_COUNTY_TRA!$B$3:$BJ$376,61, FALSE)</f>
        <v>40.299999999999997</v>
      </c>
      <c r="BB301" s="188">
        <f>VLOOKUP(A301,DEC2020_RESPONSERATE_COUNTY_TRA!$B$3:$BK$376,62, FALSE)</f>
        <v>40.5</v>
      </c>
      <c r="BC301" s="188">
        <f>VLOOKUP(A301,DEC2020_RESPONSERATE_COUNTY_TRA!$B$3:$BL$376,63, FALSE)</f>
        <v>40.700000000000003</v>
      </c>
      <c r="BD301" s="188">
        <f>VLOOKUP(A301,DEC2020_RESPONSERATE_COUNTY_TRA!$B$3:$BM$376,64, FALSE)</f>
        <v>40.799999999999997</v>
      </c>
      <c r="BE301" s="188">
        <f>VLOOKUP(A301,DEC2020_RESPONSERATE_COUNTY_TRA!$B$3:$BN$376,65, FALSE)</f>
        <v>40.799999999999997</v>
      </c>
      <c r="BF301" s="188">
        <f>VLOOKUP(A301,DEC2020_RESPONSERATE_COUNTY_TRA!$B$3:$BO$376,66, FALSE)</f>
        <v>41</v>
      </c>
      <c r="BG301" s="188">
        <f>VLOOKUP(A301,DEC2020_RESPONSERATE_COUNTY_TRA!$B$3:$BP$376,67, FALSE)</f>
        <v>41.1</v>
      </c>
      <c r="BH301" s="188">
        <f>VLOOKUP(A301,DEC2020_RESPONSERATE_COUNTY_TRA!$B$3:$BQ$376,68, FALSE)</f>
        <v>41.5</v>
      </c>
      <c r="BI301" s="188">
        <f>VLOOKUP(A301,DEC2020_RESPONSERATE_COUNTY_TRA!$B$3:$BR$376,69, FALSE)</f>
        <v>41.6</v>
      </c>
      <c r="BJ301" s="188">
        <f>VLOOKUP(A301,DEC2020_RESPONSERATE_COUNTY_TRA!$B$3:$BS$376,70, FALSE)</f>
        <v>41.6</v>
      </c>
      <c r="BK301" s="188">
        <f>VLOOKUP(A301,DEC2020_RESPONSERATE_COUNTY_TRA!$B$3:$BT$376,71, FALSE)</f>
        <v>41.7</v>
      </c>
      <c r="BL301" s="188">
        <f>VLOOKUP(A301,DEC2020_RESPONSERATE_COUNTY_TRA!$B$3:$BU$377,72, FALSE)</f>
        <v>41.9</v>
      </c>
      <c r="BM301" s="188">
        <f>VLOOKUP(A301,DEC2020_RESPONSERATE_COUNTY_TRA!$B$3:$BV$377,73, FALSE)</f>
        <v>41.9</v>
      </c>
      <c r="BN301" s="188">
        <f>VLOOKUP(A301,DEC2020_RESPONSERATE_COUNTY_TRA!$B$3:$BW$377,74, FALSE)</f>
        <v>42.1</v>
      </c>
      <c r="BO301" s="188">
        <f>VLOOKUP(A301,DEC2020_RESPONSERATE_COUNTY_TRA!$B$3:$BX$377,75, FALSE)</f>
        <v>42.1</v>
      </c>
      <c r="BP301" s="188">
        <f>VLOOKUP(A301,DEC2020_RESPONSERATE_COUNTY_TRA!$B$3:$BY$377,76, FALSE)</f>
        <v>42.2</v>
      </c>
      <c r="BQ301" s="188">
        <f>VLOOKUP(A301,DEC2020_RESPONSERATE_COUNTY_TRA!$B$3:$BZ$377,77, FALSE)</f>
        <v>42.2</v>
      </c>
      <c r="BR301" s="188">
        <f>VLOOKUP(A301,DEC2020_RESPONSERATE_COUNTY_TRA!$B$3:$CA$377,78, FALSE)</f>
        <v>42.3</v>
      </c>
      <c r="BS301" s="188">
        <f>VLOOKUP(A301,DEC2020_RESPONSERATE_COUNTY_TRA!$B$3:$CB$377,79, FALSE)</f>
        <v>42.4</v>
      </c>
      <c r="BT301" s="188">
        <f>VLOOKUP(A301,DEC2020_RESPONSERATE_COUNTY_TRA!$B$3:$CC$377,80, FALSE)</f>
        <v>42.4</v>
      </c>
      <c r="BU301" s="188">
        <f>VLOOKUP(A301,DEC2020_RESPONSERATE_COUNTY_TRA!$B$3:$CD$377,81, FALSE)</f>
        <v>42.6</v>
      </c>
      <c r="BV301" s="188">
        <f>VLOOKUP(A301,DEC2020_RESPONSERATE_COUNTY_TRA!$B$3:$CE$377,82, FALSE)</f>
        <v>42.8</v>
      </c>
      <c r="BW301" s="188">
        <f>VLOOKUP(A301,DEC2020_RESPONSERATE_COUNTY_TRA!$B$3:$CF$377,83, FALSE)</f>
        <v>42.9</v>
      </c>
      <c r="BX301" s="188">
        <f>VLOOKUP(A301,DEC2020_RESPONSERATE_COUNTY_TRA!$B$3:$CG$377,84, FALSE)</f>
        <v>42.9</v>
      </c>
      <c r="BY301" s="188">
        <f>VLOOKUP(A301,DEC2020_RESPONSERATE_COUNTY_TRA!$B$3:$CH$377,85, FALSE)</f>
        <v>43</v>
      </c>
      <c r="BZ301" s="188">
        <f>VLOOKUP(A301,DEC2020_RESPONSERATE_COUNTY_TRA!$B$3:$CI$377,85, FALSE)</f>
        <v>43</v>
      </c>
      <c r="CA301" s="188">
        <f>VLOOKUP(A301,DEC2020_RESPONSERATE_COUNTY_TRA!$B$3:$CJ$377,86, FALSE)</f>
        <v>43.1</v>
      </c>
      <c r="CB301" s="188">
        <f>VLOOKUP(A301,DEC2020_RESPONSERATE_COUNTY_TRA!$B$3:$CK$377,87, FALSE)</f>
        <v>43.2</v>
      </c>
      <c r="CC301" s="188">
        <f t="shared" si="12"/>
        <v>0</v>
      </c>
      <c r="CD301" s="41">
        <f t="shared" si="13"/>
        <v>3</v>
      </c>
    </row>
    <row r="302" spans="1:83" ht="29.4" thickBot="1" x14ac:dyDescent="0.35">
      <c r="A302" s="25" t="s">
        <v>159</v>
      </c>
      <c r="B302" s="25">
        <v>30089940300</v>
      </c>
      <c r="C302" s="53" t="s">
        <v>963</v>
      </c>
      <c r="D302" s="53" t="s">
        <v>1387</v>
      </c>
      <c r="E302" s="53"/>
      <c r="F302" s="97">
        <v>1135</v>
      </c>
      <c r="G302" s="105">
        <v>0.1457753017641597</v>
      </c>
      <c r="H302" s="207">
        <v>0.21139045664443304</v>
      </c>
      <c r="I302" s="195">
        <v>52.7</v>
      </c>
      <c r="J302" s="50">
        <v>61.1</v>
      </c>
      <c r="K302" s="27">
        <f t="shared" si="14"/>
        <v>38.9</v>
      </c>
      <c r="L302" s="28">
        <f>VLOOKUP(A302,DEC2020_RESPONSERATE_COUNTY_TRA!$B$3:$I$376, 8, FALSE)</f>
        <v>9.6</v>
      </c>
      <c r="M302" s="28">
        <f>VLOOKUP(A302,DEC2020_RESPONSERATE_COUNTY_TRA!$B$3:$J$376, 9, FALSE)</f>
        <v>10.7</v>
      </c>
      <c r="N302" s="28">
        <f>VLOOKUP(A302,DEC2020_RESPONSERATE_COUNTY_TRA!$B$3:$K$376, 10, FALSE)</f>
        <v>12.1</v>
      </c>
      <c r="O302" s="28">
        <f>VLOOKUP(A302,DEC2020_RESPONSERATE_COUNTY_TRA!$B$3:$L$376, 11, FALSE)</f>
        <v>13.5</v>
      </c>
      <c r="P302" s="28">
        <f>VLOOKUP(A302,DEC2020_RESPONSERATE_COUNTY_TRA!$B$3:$M$376, 12, FALSE)</f>
        <v>15.1</v>
      </c>
      <c r="Q302" s="28">
        <f>VLOOKUP(A302,DEC2020_RESPONSERATE_COUNTY_TRA!$B$3:$N$376, 13, FALSE)</f>
        <v>15.1</v>
      </c>
      <c r="R302" s="28">
        <f>VLOOKUP(A302,DEC2020_RESPONSERATE_COUNTY_TRA!$B$3:$O$376, 14, FALSE)</f>
        <v>15.6</v>
      </c>
      <c r="S302" s="28">
        <f>VLOOKUP(A302,DEC2020_RESPONSERATE_COUNTY_TRA!$B$3:$P$376, 15, FALSE)</f>
        <v>15.8</v>
      </c>
      <c r="T302" s="28">
        <f>VLOOKUP(A302,DEC2020_RESPONSERATE_COUNTY_TRA!$B$3:$Q$376, 16, FALSE)</f>
        <v>16.100000000000001</v>
      </c>
      <c r="U302" s="28">
        <f>VLOOKUP(A302,DEC2020_RESPONSERATE_COUNTY_TRA!$B$3:$R$376, 17, FALSE)</f>
        <v>16.600000000000001</v>
      </c>
      <c r="V302" s="28">
        <f>VLOOKUP(A302,DEC2020_RESPONSERATE_COUNTY_TRA!$B$3:$S$376, 18, FALSE)</f>
        <v>16.7</v>
      </c>
      <c r="W302" s="28">
        <f>VLOOKUP(A302,DEC2020_RESPONSERATE_COUNTY_TRA!$B$3:$T$376, 19, FALSE)</f>
        <v>17</v>
      </c>
      <c r="X302" s="28">
        <f>VLOOKUP(A302,DEC2020_RESPONSERATE_COUNTY_TRA!$B$3:$U$376, 20, FALSE)</f>
        <v>17.100000000000001</v>
      </c>
      <c r="Y302" s="28">
        <f>VLOOKUP(A302,DEC2020_RESPONSERATE_COUNTY_TRA!$B$3:$V$376, 21, FALSE)</f>
        <v>17.5</v>
      </c>
      <c r="Z302" s="28">
        <f>VLOOKUP(A302,DEC2020_RESPONSERATE_COUNTY_TRA!$B$3:$W$376, 22, FALSE)</f>
        <v>18</v>
      </c>
      <c r="AA302" s="28">
        <f>VLOOKUP(A302,DEC2020_RESPONSERATE_COUNTY_TRA!$B$3:$X$376, 23, FALSE)</f>
        <v>18.2</v>
      </c>
      <c r="AB302" s="28">
        <f>VLOOKUP(A302,DEC2020_RESPONSERATE_COUNTY_TRA!$B$3:$Y$376, 24, FALSE)</f>
        <v>18.2</v>
      </c>
      <c r="AC302" s="28">
        <f>VLOOKUP(A302,DEC2020_RESPONSERATE_COUNTY_TRA!$B$3:$Z$376, 25, FALSE)</f>
        <v>18.7</v>
      </c>
      <c r="AD302" s="28">
        <f>VLOOKUP(A302,DEC2020_RESPONSERATE_COUNTY_TRA!$B$3:$AC$376, 26, FALSE)</f>
        <v>18.899999999999999</v>
      </c>
      <c r="AE302" s="28">
        <f>VLOOKUP(A302,DEC2020_RESPONSERATE_COUNTY_TRA!$B$3:$AD$376, 27, FALSE)</f>
        <v>18.899999999999999</v>
      </c>
      <c r="AF302" s="28">
        <f>VLOOKUP(A302,DEC2020_RESPONSERATE_COUNTY_TRA!$B$3:$AE$376, 28, FALSE)</f>
        <v>19.3</v>
      </c>
      <c r="AG302" s="28">
        <f>VLOOKUP(A302,DEC2020_RESPONSERATE_COUNTY_TRA!$B$3:$AF$376, 29, FALSE)</f>
        <v>19.899999999999999</v>
      </c>
      <c r="AH302" s="28">
        <f>VLOOKUP(A302,DEC2020_RESPONSERATE_COUNTY_TRA!$B$3:$AG$376, 30, FALSE)</f>
        <v>20.100000000000001</v>
      </c>
      <c r="AI302" s="28">
        <f>VLOOKUP(A302,DEC2020_RESPONSERATE_COUNTY_TRA!$B$3:$AF$376, 31, FALSE)</f>
        <v>20.100000000000001</v>
      </c>
      <c r="AJ302" s="28">
        <f>VLOOKUP(A302,DEC2020_RESPONSERATE_COUNTY_TRA!$B$3:$AG$376, 32, FALSE)</f>
        <v>20.5</v>
      </c>
      <c r="AK302" s="28">
        <f>VLOOKUP(A302,DEC2020_RESPONSERATE_COUNTY_TRA!$B$3:$CP$376, 33, FALSE)</f>
        <v>20.8</v>
      </c>
      <c r="AL302" s="28">
        <f>VLOOKUP(A302,DEC2020_RESPONSERATE_COUNTY_TRA!$B$3:$AR$376,43, FALSE)</f>
        <v>23.4</v>
      </c>
      <c r="AM302" s="28">
        <f>VLOOKUP(A302,DEC2020_RESPONSERATE_COUNTY_TRA!$B$3:$AS$376,44, FALSE)</f>
        <v>23.4</v>
      </c>
      <c r="AN302" s="28">
        <f>VLOOKUP(A302,DEC2020_RESPONSERATE_COUNTY_TRA!$B$3:$AW$376,48, FALSE)</f>
        <v>24</v>
      </c>
      <c r="AO302" s="28">
        <f>VLOOKUP(A302,DEC2020_RESPONSERATE_COUNTY_TRA!$B$3:$AX$376,49, FALSE)</f>
        <v>24</v>
      </c>
      <c r="AP302" s="28">
        <f>VLOOKUP(A302,DEC2020_RESPONSERATE_COUNTY_TRA!$B$3:$AY$376,49, FALSE)</f>
        <v>24</v>
      </c>
      <c r="AQ302" s="28">
        <f>VLOOKUP(A302,DEC2020_RESPONSERATE_COUNTY_TRA!$B$3:$AZ$376,50, FALSE)</f>
        <v>24.2</v>
      </c>
      <c r="AR302" s="28">
        <f>VLOOKUP(A302,DEC2020_RESPONSERATE_COUNTY_TRA!$B$3:$BA$376,51, FALSE)</f>
        <v>24.2</v>
      </c>
      <c r="AS302" s="28">
        <f>VLOOKUP(A302,DEC2020_RESPONSERATE_COUNTY_TRA!$B$3:$BB$376,53, FALSE)</f>
        <v>24.3</v>
      </c>
      <c r="AT302" s="28">
        <f>VLOOKUP(A302,DEC2020_RESPONSERATE_COUNTY_TRA!$B$3:$BC$376,54, FALSE)</f>
        <v>24.3</v>
      </c>
      <c r="AU302" s="28">
        <f>VLOOKUP(A302,DEC2020_RESPONSERATE_COUNTY_TRA!$B$3:$BD$376,55, FALSE)</f>
        <v>24.4</v>
      </c>
      <c r="AV302" s="28">
        <f>VLOOKUP(A302,DEC2020_RESPONSERATE_COUNTY_TRA!$B$3:$BE$376,56, FALSE)</f>
        <v>24.4</v>
      </c>
      <c r="AW302" s="28">
        <f>VLOOKUP(A302,DEC2020_RESPONSERATE_COUNTY_TRA!$B$3:$BF$376,57, FALSE)</f>
        <v>24.4</v>
      </c>
      <c r="AX302" s="28">
        <f>VLOOKUP(A302,DEC2020_RESPONSERATE_COUNTY_TRA!$B$3:$BG$376,58, FALSE)</f>
        <v>31.8</v>
      </c>
      <c r="AY302" s="28">
        <f>VLOOKUP(A302,DEC2020_RESPONSERATE_COUNTY_TRA!$B$3:$BH$376,59, FALSE)</f>
        <v>32.700000000000003</v>
      </c>
      <c r="AZ302" s="28">
        <f>VLOOKUP(A302,DEC2020_RESPONSERATE_COUNTY_TRA!$B$3:$BI$376,60, FALSE)</f>
        <v>33.1</v>
      </c>
      <c r="BA302" s="28">
        <f>VLOOKUP(A302,DEC2020_RESPONSERATE_COUNTY_TRA!$B$3:$BJ$376,61, FALSE)</f>
        <v>33.4</v>
      </c>
      <c r="BB302" s="28">
        <f>VLOOKUP(A302,DEC2020_RESPONSERATE_COUNTY_TRA!$B$3:$BK$376,62, FALSE)</f>
        <v>33.4</v>
      </c>
      <c r="BC302" s="28">
        <f>VLOOKUP(A302,DEC2020_RESPONSERATE_COUNTY_TRA!$B$3:$BL$376,63, FALSE)</f>
        <v>33.700000000000003</v>
      </c>
      <c r="BD302" s="28">
        <f>VLOOKUP(A302,DEC2020_RESPONSERATE_COUNTY_TRA!$B$3:$BM$376,64, FALSE)</f>
        <v>33.9</v>
      </c>
      <c r="BE302" s="28">
        <f>VLOOKUP(A302,DEC2020_RESPONSERATE_COUNTY_TRA!$B$3:$BN$376,65, FALSE)</f>
        <v>33.9</v>
      </c>
      <c r="BF302" s="28">
        <f>VLOOKUP(A302,DEC2020_RESPONSERATE_COUNTY_TRA!$B$3:$BO$376,66, FALSE)</f>
        <v>34.1</v>
      </c>
      <c r="BG302" s="28">
        <f>VLOOKUP(A302,DEC2020_RESPONSERATE_COUNTY_TRA!$B$3:$BP$376,67, FALSE)</f>
        <v>34.4</v>
      </c>
      <c r="BH302" s="28">
        <f>VLOOKUP(A302,DEC2020_RESPONSERATE_COUNTY_TRA!$B$3:$BQ$376,68, FALSE)</f>
        <v>34.5</v>
      </c>
      <c r="BI302" s="28">
        <f>VLOOKUP(A302,DEC2020_RESPONSERATE_COUNTY_TRA!$B$3:$BR$376,69, FALSE)</f>
        <v>34.5</v>
      </c>
      <c r="BJ302" s="28">
        <f>VLOOKUP(A302,DEC2020_RESPONSERATE_COUNTY_TRA!$B$3:$BS$376,70, FALSE)</f>
        <v>34.700000000000003</v>
      </c>
      <c r="BK302" s="28">
        <f>VLOOKUP(A302,DEC2020_RESPONSERATE_COUNTY_TRA!$B$3:$BT$376,71, FALSE)</f>
        <v>34.9</v>
      </c>
      <c r="BL302" s="28">
        <f>VLOOKUP(A302,DEC2020_RESPONSERATE_COUNTY_TRA!$B$3:$BU$377,72, FALSE)</f>
        <v>34.9</v>
      </c>
      <c r="BM302" s="28">
        <f>VLOOKUP(A302,DEC2020_RESPONSERATE_COUNTY_TRA!$B$3:$BV$377,73, FALSE)</f>
        <v>34.9</v>
      </c>
      <c r="BN302" s="28">
        <f>VLOOKUP(A302,DEC2020_RESPONSERATE_COUNTY_TRA!$B$3:$BW$377,74, FALSE)</f>
        <v>35.200000000000003</v>
      </c>
      <c r="BO302" s="28">
        <f>VLOOKUP(A302,DEC2020_RESPONSERATE_COUNTY_TRA!$B$3:$BX$377,75, FALSE)</f>
        <v>35.200000000000003</v>
      </c>
      <c r="BP302" s="28">
        <f>VLOOKUP(A302,DEC2020_RESPONSERATE_COUNTY_TRA!$B$3:$BY$377,76, FALSE)</f>
        <v>35.200000000000003</v>
      </c>
      <c r="BQ302" s="28">
        <f>VLOOKUP(A302,DEC2020_RESPONSERATE_COUNTY_TRA!$B$3:$BZ$377,77, FALSE)</f>
        <v>35.299999999999997</v>
      </c>
      <c r="BR302" s="28">
        <f>VLOOKUP(A302,DEC2020_RESPONSERATE_COUNTY_TRA!$B$3:$CA$377,78, FALSE)</f>
        <v>35.700000000000003</v>
      </c>
      <c r="BS302" s="28">
        <f>VLOOKUP(A302,DEC2020_RESPONSERATE_COUNTY_TRA!$B$3:$CB$377,79, FALSE)</f>
        <v>35.9</v>
      </c>
      <c r="BT302" s="28">
        <f>VLOOKUP(A302,DEC2020_RESPONSERATE_COUNTY_TRA!$B$3:$CC$377,80, FALSE)</f>
        <v>35.9</v>
      </c>
      <c r="BU302" s="28">
        <f>VLOOKUP(A302,DEC2020_RESPONSERATE_COUNTY_TRA!$B$3:$CD$377,81, FALSE)</f>
        <v>36</v>
      </c>
      <c r="BV302" s="28">
        <f>VLOOKUP(A302,DEC2020_RESPONSERATE_COUNTY_TRA!$B$3:$CE$377,82, FALSE)</f>
        <v>36.200000000000003</v>
      </c>
      <c r="BW302" s="28">
        <f>VLOOKUP(A302,DEC2020_RESPONSERATE_COUNTY_TRA!$B$3:$CF$377,83, FALSE)</f>
        <v>36.299999999999997</v>
      </c>
      <c r="BX302" s="28">
        <f>VLOOKUP(A302,DEC2020_RESPONSERATE_COUNTY_TRA!$B$3:$CG$377,84, FALSE)</f>
        <v>36.4</v>
      </c>
      <c r="BY302" s="28">
        <f>VLOOKUP(A302,DEC2020_RESPONSERATE_COUNTY_TRA!$B$3:$CH$377,85, FALSE)</f>
        <v>36.5</v>
      </c>
      <c r="BZ302" s="28">
        <f>VLOOKUP(A302,DEC2020_RESPONSERATE_COUNTY_TRA!$B$3:$CI$377,85, FALSE)</f>
        <v>36.5</v>
      </c>
      <c r="CA302" s="28">
        <f>VLOOKUP(A302,DEC2020_RESPONSERATE_COUNTY_TRA!$B$3:$CJ$377,86, FALSE)</f>
        <v>36.5</v>
      </c>
      <c r="CB302" s="28">
        <f>VLOOKUP(A302,DEC2020_RESPONSERATE_COUNTY_TRA!$B$3:$CK$377,87, FALSE)</f>
        <v>36.5</v>
      </c>
      <c r="CC302" s="28">
        <f t="shared" si="12"/>
        <v>9.9999999999994316E-2</v>
      </c>
      <c r="CD302" s="42">
        <f t="shared" si="13"/>
        <v>2</v>
      </c>
      <c r="CE302" s="45" t="s">
        <v>836</v>
      </c>
    </row>
    <row r="303" spans="1:83" ht="18" x14ac:dyDescent="0.35">
      <c r="A303" s="20" t="s">
        <v>93</v>
      </c>
      <c r="B303" s="5"/>
      <c r="C303" s="52" t="s">
        <v>93</v>
      </c>
      <c r="D303" s="52"/>
      <c r="E303" s="52"/>
      <c r="F303" s="180">
        <v>2172</v>
      </c>
      <c r="G303" s="199">
        <v>4.7869794159885112E-2</v>
      </c>
      <c r="H303" s="220"/>
      <c r="I303" s="192">
        <v>44.9</v>
      </c>
      <c r="J303" s="91" t="s">
        <v>835</v>
      </c>
      <c r="K303" s="91" t="s">
        <v>835</v>
      </c>
      <c r="L303">
        <f>VLOOKUP(A303,DEC2020_RESPONSERATE_COUNTY_TRA!$B$3:$I$376, 8, FALSE)</f>
        <v>20.8</v>
      </c>
      <c r="M303">
        <f>VLOOKUP(A303,DEC2020_RESPONSERATE_COUNTY_TRA!$B$3:$J$376, 9, FALSE)</f>
        <v>22.4</v>
      </c>
      <c r="N303">
        <f>VLOOKUP(A303,DEC2020_RESPONSERATE_COUNTY_TRA!$B$3:$K$376, 10, FALSE)</f>
        <v>24.4</v>
      </c>
      <c r="O303">
        <f>VLOOKUP(A303,DEC2020_RESPONSERATE_COUNTY_TRA!$B$3:$L$376, 11, FALSE)</f>
        <v>26.2</v>
      </c>
      <c r="P303">
        <f>VLOOKUP(A303,DEC2020_RESPONSERATE_COUNTY_TRA!$B$3:$M$376, 12, FALSE)</f>
        <v>29.1</v>
      </c>
      <c r="Q303" s="61">
        <f>VLOOKUP(A303,DEC2020_RESPONSERATE_COUNTY_TRA!$B$3:$N$376, 13, FALSE)</f>
        <v>29.3</v>
      </c>
      <c r="R303">
        <f>VLOOKUP(A303,DEC2020_RESPONSERATE_COUNTY_TRA!$B$3:$O$376, 14, FALSE)</f>
        <v>29.7</v>
      </c>
      <c r="S303">
        <f>VLOOKUP(A303,DEC2020_RESPONSERATE_COUNTY_TRA!$B$3:$P$376, 15, FALSE)</f>
        <v>30.4</v>
      </c>
      <c r="T303">
        <f>VLOOKUP(A303,DEC2020_RESPONSERATE_COUNTY_TRA!$B$3:$Q$376, 16, FALSE)</f>
        <v>30.9</v>
      </c>
      <c r="U303" s="61">
        <f>VLOOKUP(A303,DEC2020_RESPONSERATE_COUNTY_TRA!$B$3:$R$376, 17, FALSE)</f>
        <v>32.200000000000003</v>
      </c>
      <c r="V303" s="61">
        <f>VLOOKUP(A303,DEC2020_RESPONSERATE_COUNTY_TRA!$B$3:$S$376, 18, FALSE)</f>
        <v>32.4</v>
      </c>
      <c r="W303" s="61">
        <f>VLOOKUP(A303,DEC2020_RESPONSERATE_COUNTY_TRA!$B$3:$T$376, 19, FALSE)</f>
        <v>32.6</v>
      </c>
      <c r="X303" s="61">
        <f>VLOOKUP(A303,DEC2020_RESPONSERATE_COUNTY_TRA!$B$3:$U$376, 20, FALSE)</f>
        <v>32.799999999999997</v>
      </c>
      <c r="Y303" s="61">
        <f>VLOOKUP(A303,DEC2020_RESPONSERATE_COUNTY_TRA!$B$3:$V$376, 21, FALSE)</f>
        <v>33.1</v>
      </c>
      <c r="Z303" s="61">
        <f>VLOOKUP(A303,DEC2020_RESPONSERATE_COUNTY_TRA!$B$3:$W$376, 22, FALSE)</f>
        <v>33.6</v>
      </c>
      <c r="AA303" s="61">
        <f>VLOOKUP(A303,DEC2020_RESPONSERATE_COUNTY_TRA!$B$3:$X$376, 23, FALSE)</f>
        <v>33.799999999999997</v>
      </c>
      <c r="AB303" s="61">
        <f>VLOOKUP(A303,DEC2020_RESPONSERATE_COUNTY_TRA!$B$3:$Y$376, 24, FALSE)</f>
        <v>34</v>
      </c>
      <c r="AC303" s="61">
        <f>VLOOKUP(A303,DEC2020_RESPONSERATE_COUNTY_TRA!$B$3:$Z$376, 25, FALSE)</f>
        <v>37.9</v>
      </c>
      <c r="AD303" s="61">
        <f>VLOOKUP(A303,DEC2020_RESPONSERATE_COUNTY_TRA!$B$3:$AC$376, 26, FALSE)</f>
        <v>38.1</v>
      </c>
      <c r="AE303" s="188">
        <f>VLOOKUP(A303,DEC2020_RESPONSERATE_COUNTY_TRA!$B$3:$AD$376, 27, FALSE)</f>
        <v>38.200000000000003</v>
      </c>
      <c r="AF303" s="188">
        <f>VLOOKUP(A303,DEC2020_RESPONSERATE_COUNTY_TRA!$B$3:$AE$376, 28, FALSE)</f>
        <v>39.1</v>
      </c>
      <c r="AG303" s="188">
        <f>VLOOKUP(A303,DEC2020_RESPONSERATE_COUNTY_TRA!$B$3:$AF$376, 29, FALSE)</f>
        <v>40.9</v>
      </c>
      <c r="AH303" s="188">
        <f>VLOOKUP(A303,DEC2020_RESPONSERATE_COUNTY_TRA!$B$3:$AG$376, 30, FALSE)</f>
        <v>40.9</v>
      </c>
      <c r="AI303" s="188">
        <f>VLOOKUP(A303,DEC2020_RESPONSERATE_COUNTY_TRA!$B$3:$AF$376, 31, FALSE)</f>
        <v>41.1</v>
      </c>
      <c r="AJ303" s="188">
        <f>VLOOKUP(A303,DEC2020_RESPONSERATE_COUNTY_TRA!$B$3:$AG$376, 32, FALSE)</f>
        <v>41.4</v>
      </c>
      <c r="AK303" s="188">
        <f>VLOOKUP(A303,DEC2020_RESPONSERATE_COUNTY_TRA!$B$3:$CP$376, 33, FALSE)</f>
        <v>41.7</v>
      </c>
      <c r="AL303" s="188">
        <f>VLOOKUP(A303,DEC2020_RESPONSERATE_COUNTY_TRA!$B$3:$AR$376,43, FALSE)</f>
        <v>43</v>
      </c>
      <c r="AM303" s="188">
        <f>VLOOKUP(A303,DEC2020_RESPONSERATE_COUNTY_TRA!$B$3:$AS$376,44, FALSE)</f>
        <v>43</v>
      </c>
      <c r="AN303" s="188">
        <f>VLOOKUP(A303,DEC2020_RESPONSERATE_COUNTY_TRA!$B$3:$AW$376,48, FALSE)</f>
        <v>43.2</v>
      </c>
      <c r="AO303" s="188">
        <f>VLOOKUP(A303,DEC2020_RESPONSERATE_COUNTY_TRA!$B$3:$AX$376,49, FALSE)</f>
        <v>43.2</v>
      </c>
      <c r="AP303" s="188">
        <f>VLOOKUP(A303,DEC2020_RESPONSERATE_COUNTY_TRA!$B$3:$AY$376,49, FALSE)</f>
        <v>43.2</v>
      </c>
      <c r="AQ303" s="188">
        <f>VLOOKUP(A303,DEC2020_RESPONSERATE_COUNTY_TRA!$B$3:$AZ$376,50, FALSE)</f>
        <v>43.2</v>
      </c>
      <c r="AR303" s="188">
        <f>VLOOKUP(A303,DEC2020_RESPONSERATE_COUNTY_TRA!$B$3:$BA$376,51, FALSE)</f>
        <v>43.2</v>
      </c>
      <c r="AS303" s="188">
        <f>VLOOKUP(A303,DEC2020_RESPONSERATE_COUNTY_TRA!$B$3:$BB$376,53, FALSE)</f>
        <v>43.2</v>
      </c>
      <c r="AT303" s="188">
        <f>VLOOKUP(A303,DEC2020_RESPONSERATE_COUNTY_TRA!$B$3:$BC$376,54, FALSE)</f>
        <v>43.3</v>
      </c>
      <c r="AU303" s="188">
        <f>VLOOKUP(A303,DEC2020_RESPONSERATE_COUNTY_TRA!$B$3:$BD$376,55, FALSE)</f>
        <v>43.3</v>
      </c>
      <c r="AV303" s="188">
        <f>VLOOKUP(A303,DEC2020_RESPONSERATE_COUNTY_TRA!$B$3:$BE$376,56, FALSE)</f>
        <v>43.3</v>
      </c>
      <c r="AW303" s="188">
        <f>VLOOKUP(A303,DEC2020_RESPONSERATE_COUNTY_TRA!$B$3:$BF$376,57, FALSE)</f>
        <v>43.3</v>
      </c>
      <c r="AX303" s="188">
        <f>VLOOKUP(A303,DEC2020_RESPONSERATE_COUNTY_TRA!$B$3:$BG$376,58, FALSE)</f>
        <v>47.3</v>
      </c>
      <c r="AY303" s="188">
        <f>VLOOKUP(A303,DEC2020_RESPONSERATE_COUNTY_TRA!$B$3:$BH$376,59, FALSE)</f>
        <v>47.3</v>
      </c>
      <c r="AZ303" s="188">
        <f>VLOOKUP(A303,DEC2020_RESPONSERATE_COUNTY_TRA!$B$3:$BI$376,60, FALSE)</f>
        <v>47.4</v>
      </c>
      <c r="BA303" s="188">
        <f>VLOOKUP(A303,DEC2020_RESPONSERATE_COUNTY_TRA!$B$3:$BJ$376,61, FALSE)</f>
        <v>47.5</v>
      </c>
      <c r="BB303" s="188">
        <f>VLOOKUP(A303,DEC2020_RESPONSERATE_COUNTY_TRA!$B$3:$BK$376,62, FALSE)</f>
        <v>47.5</v>
      </c>
      <c r="BC303" s="188">
        <f>VLOOKUP(A303,DEC2020_RESPONSERATE_COUNTY_TRA!$B$3:$BL$376,63, FALSE)</f>
        <v>47.6</v>
      </c>
      <c r="BD303" s="188">
        <f>VLOOKUP(A303,DEC2020_RESPONSERATE_COUNTY_TRA!$B$3:$BM$376,64, FALSE)</f>
        <v>47.7</v>
      </c>
      <c r="BE303" s="188">
        <f>VLOOKUP(A303,DEC2020_RESPONSERATE_COUNTY_TRA!$B$3:$BN$376,65, FALSE)</f>
        <v>47.7</v>
      </c>
      <c r="BF303" s="188">
        <f>VLOOKUP(A303,DEC2020_RESPONSERATE_COUNTY_TRA!$B$3:$BO$376,66, FALSE)</f>
        <v>47.7</v>
      </c>
      <c r="BG303" s="188">
        <f>VLOOKUP(A303,DEC2020_RESPONSERATE_COUNTY_TRA!$B$3:$BP$376,67, FALSE)</f>
        <v>47.7</v>
      </c>
      <c r="BH303" s="188">
        <f>VLOOKUP(A303,DEC2020_RESPONSERATE_COUNTY_TRA!$B$3:$BQ$376,68, FALSE)</f>
        <v>47.7</v>
      </c>
      <c r="BI303" s="188">
        <f>VLOOKUP(A303,DEC2020_RESPONSERATE_COUNTY_TRA!$B$3:$BR$376,69, FALSE)</f>
        <v>47.7</v>
      </c>
      <c r="BJ303" s="188">
        <f>VLOOKUP(A303,DEC2020_RESPONSERATE_COUNTY_TRA!$B$3:$BS$376,70, FALSE)</f>
        <v>47.7</v>
      </c>
      <c r="BK303" s="188">
        <f>VLOOKUP(A303,DEC2020_RESPONSERATE_COUNTY_TRA!$B$3:$BT$376,71, FALSE)</f>
        <v>47.7</v>
      </c>
      <c r="BL303" s="188">
        <f>VLOOKUP(A303,DEC2020_RESPONSERATE_COUNTY_TRA!$B$3:$BU$377,72, FALSE)</f>
        <v>47.7</v>
      </c>
      <c r="BM303" s="188">
        <f>VLOOKUP(A303,DEC2020_RESPONSERATE_COUNTY_TRA!$B$3:$BV$377,73, FALSE)</f>
        <v>47.8</v>
      </c>
      <c r="BN303" s="188">
        <f>VLOOKUP(A303,DEC2020_RESPONSERATE_COUNTY_TRA!$B$3:$BW$377,74, FALSE)</f>
        <v>47.9</v>
      </c>
      <c r="BO303" s="188">
        <f>VLOOKUP(A303,DEC2020_RESPONSERATE_COUNTY_TRA!$B$3:$BX$377,75, FALSE)</f>
        <v>48.1</v>
      </c>
      <c r="BP303" s="188">
        <f>VLOOKUP(A303,DEC2020_RESPONSERATE_COUNTY_TRA!$B$3:$BY$377,76, FALSE)</f>
        <v>48.1</v>
      </c>
      <c r="BQ303" s="188">
        <f>VLOOKUP(A303,DEC2020_RESPONSERATE_COUNTY_TRA!$B$3:$BZ$377,77, FALSE)</f>
        <v>48.1</v>
      </c>
      <c r="BR303" s="188">
        <f>VLOOKUP(A303,DEC2020_RESPONSERATE_COUNTY_TRA!$B$3:$CA$377,78, FALSE)</f>
        <v>48.1</v>
      </c>
      <c r="BS303" s="188">
        <f>VLOOKUP(A303,DEC2020_RESPONSERATE_COUNTY_TRA!$B$3:$CB$377,79, FALSE)</f>
        <v>48.1</v>
      </c>
      <c r="BT303" s="188">
        <f>VLOOKUP(A303,DEC2020_RESPONSERATE_COUNTY_TRA!$B$3:$CC$377,80, FALSE)</f>
        <v>48.1</v>
      </c>
      <c r="BU303" s="188">
        <f>VLOOKUP(A303,DEC2020_RESPONSERATE_COUNTY_TRA!$B$3:$CD$377,81, FALSE)</f>
        <v>48.3</v>
      </c>
      <c r="BV303" s="188">
        <f>VLOOKUP(A303,DEC2020_RESPONSERATE_COUNTY_TRA!$B$3:$CE$377,82, FALSE)</f>
        <v>48.3</v>
      </c>
      <c r="BW303" s="188">
        <f>VLOOKUP(A303,DEC2020_RESPONSERATE_COUNTY_TRA!$B$3:$CF$377,83, FALSE)</f>
        <v>48.4</v>
      </c>
      <c r="BX303" s="188">
        <f>VLOOKUP(A303,DEC2020_RESPONSERATE_COUNTY_TRA!$B$3:$CG$377,84, FALSE)</f>
        <v>48.5</v>
      </c>
      <c r="BY303" s="188">
        <f>VLOOKUP(A303,DEC2020_RESPONSERATE_COUNTY_TRA!$B$3:$CH$377,85, FALSE)</f>
        <v>48.5</v>
      </c>
      <c r="BZ303" s="188">
        <f>VLOOKUP(A303,DEC2020_RESPONSERATE_COUNTY_TRA!$B$3:$CI$377,85, FALSE)</f>
        <v>48.5</v>
      </c>
      <c r="CA303" s="188">
        <f>VLOOKUP(A303,DEC2020_RESPONSERATE_COUNTY_TRA!$B$3:$CJ$377,86, FALSE)</f>
        <v>48.6</v>
      </c>
      <c r="CB303" s="188">
        <f>VLOOKUP(A303,DEC2020_RESPONSERATE_COUNTY_TRA!$B$3:$CK$377,87, FALSE)</f>
        <v>48.6</v>
      </c>
      <c r="CC303" s="188">
        <f t="shared" si="12"/>
        <v>0</v>
      </c>
      <c r="CD303" s="41">
        <f t="shared" si="13"/>
        <v>3</v>
      </c>
    </row>
    <row r="304" spans="1:83" ht="28.8" x14ac:dyDescent="0.3">
      <c r="A304" s="5" t="s">
        <v>161</v>
      </c>
      <c r="B304" s="5">
        <v>30091090200</v>
      </c>
      <c r="C304" s="181" t="s">
        <v>964</v>
      </c>
      <c r="D304" s="190" t="s">
        <v>1388</v>
      </c>
      <c r="F304" s="94">
        <v>1445</v>
      </c>
      <c r="G304" s="102">
        <v>0.17897727272727273</v>
      </c>
      <c r="H304" s="204">
        <v>4.6455746896275532E-2</v>
      </c>
      <c r="I304" s="192">
        <v>44.6</v>
      </c>
      <c r="J304" s="11">
        <v>16</v>
      </c>
      <c r="K304" s="11">
        <f t="shared" si="14"/>
        <v>84</v>
      </c>
      <c r="L304">
        <f>VLOOKUP(A304,DEC2020_RESPONSERATE_COUNTY_TRA!$B$3:$I$376, 8, FALSE)</f>
        <v>22.6</v>
      </c>
      <c r="M304">
        <f>VLOOKUP(A304,DEC2020_RESPONSERATE_COUNTY_TRA!$B$3:$J$376, 9, FALSE)</f>
        <v>24.8</v>
      </c>
      <c r="N304">
        <f>VLOOKUP(A304,DEC2020_RESPONSERATE_COUNTY_TRA!$B$3:$K$376, 10, FALSE)</f>
        <v>27.1</v>
      </c>
      <c r="O304">
        <f>VLOOKUP(A304,DEC2020_RESPONSERATE_COUNTY_TRA!$B$3:$L$376, 11, FALSE)</f>
        <v>28.8</v>
      </c>
      <c r="P304">
        <f>VLOOKUP(A304,DEC2020_RESPONSERATE_COUNTY_TRA!$B$3:$M$376, 12, FALSE)</f>
        <v>32</v>
      </c>
      <c r="Q304" s="61">
        <f>VLOOKUP(A304,DEC2020_RESPONSERATE_COUNTY_TRA!$B$3:$N$376, 13, FALSE)</f>
        <v>32.299999999999997</v>
      </c>
      <c r="R304">
        <f>VLOOKUP(A304,DEC2020_RESPONSERATE_COUNTY_TRA!$B$3:$O$376, 14, FALSE)</f>
        <v>32.9</v>
      </c>
      <c r="S304">
        <f>VLOOKUP(A304,DEC2020_RESPONSERATE_COUNTY_TRA!$B$3:$P$376, 15, FALSE)</f>
        <v>33.5</v>
      </c>
      <c r="T304">
        <f>VLOOKUP(A304,DEC2020_RESPONSERATE_COUNTY_TRA!$B$3:$Q$376, 16, FALSE)</f>
        <v>33.700000000000003</v>
      </c>
      <c r="U304" s="61">
        <f>VLOOKUP(A304,DEC2020_RESPONSERATE_COUNTY_TRA!$B$3:$R$376, 17, FALSE)</f>
        <v>35.1</v>
      </c>
      <c r="V304" s="61">
        <f>VLOOKUP(A304,DEC2020_RESPONSERATE_COUNTY_TRA!$B$3:$S$376, 18, FALSE)</f>
        <v>35.200000000000003</v>
      </c>
      <c r="W304" s="61">
        <f>VLOOKUP(A304,DEC2020_RESPONSERATE_COUNTY_TRA!$B$3:$T$376, 19, FALSE)</f>
        <v>35.6</v>
      </c>
      <c r="X304" s="61">
        <f>VLOOKUP(A304,DEC2020_RESPONSERATE_COUNTY_TRA!$B$3:$U$376, 20, FALSE)</f>
        <v>35.6</v>
      </c>
      <c r="Y304" s="61">
        <f>VLOOKUP(A304,DEC2020_RESPONSERATE_COUNTY_TRA!$B$3:$V$376, 21, FALSE)</f>
        <v>36</v>
      </c>
      <c r="Z304" s="61">
        <f>VLOOKUP(A304,DEC2020_RESPONSERATE_COUNTY_TRA!$B$3:$W$376, 22, FALSE)</f>
        <v>36.5</v>
      </c>
      <c r="AA304" s="61">
        <f>VLOOKUP(A304,DEC2020_RESPONSERATE_COUNTY_TRA!$B$3:$X$376, 23, FALSE)</f>
        <v>36.700000000000003</v>
      </c>
      <c r="AB304" s="61">
        <f>VLOOKUP(A304,DEC2020_RESPONSERATE_COUNTY_TRA!$B$3:$Y$376, 24, FALSE)</f>
        <v>36.9</v>
      </c>
      <c r="AC304" s="61">
        <f>VLOOKUP(A304,DEC2020_RESPONSERATE_COUNTY_TRA!$B$3:$Z$376, 25, FALSE)</f>
        <v>42.1</v>
      </c>
      <c r="AD304" s="61">
        <f>VLOOKUP(A304,DEC2020_RESPONSERATE_COUNTY_TRA!$B$3:$AC$376, 26, FALSE)</f>
        <v>42.5</v>
      </c>
      <c r="AE304" s="188">
        <f>VLOOKUP(A304,DEC2020_RESPONSERATE_COUNTY_TRA!$B$3:$AD$376, 27, FALSE)</f>
        <v>42.7</v>
      </c>
      <c r="AF304" s="188">
        <f>VLOOKUP(A304,DEC2020_RESPONSERATE_COUNTY_TRA!$B$3:$AE$376, 28, FALSE)</f>
        <v>43.6</v>
      </c>
      <c r="AG304" s="188">
        <f>VLOOKUP(A304,DEC2020_RESPONSERATE_COUNTY_TRA!$B$3:$AF$376, 29, FALSE)</f>
        <v>46</v>
      </c>
      <c r="AH304" s="188">
        <f>VLOOKUP(A304,DEC2020_RESPONSERATE_COUNTY_TRA!$B$3:$AG$376, 30, FALSE)</f>
        <v>46.1</v>
      </c>
      <c r="AI304" s="188">
        <f>VLOOKUP(A304,DEC2020_RESPONSERATE_COUNTY_TRA!$B$3:$AF$376, 31, FALSE)</f>
        <v>46.1</v>
      </c>
      <c r="AJ304" s="188">
        <f>VLOOKUP(A304,DEC2020_RESPONSERATE_COUNTY_TRA!$B$3:$AG$376, 32, FALSE)</f>
        <v>46.4</v>
      </c>
      <c r="AK304" s="188">
        <f>VLOOKUP(A304,DEC2020_RESPONSERATE_COUNTY_TRA!$B$3:$CP$376, 33, FALSE)</f>
        <v>46.5</v>
      </c>
      <c r="AL304" s="188">
        <f>VLOOKUP(A304,DEC2020_RESPONSERATE_COUNTY_TRA!$B$3:$AR$376,43, FALSE)</f>
        <v>48</v>
      </c>
      <c r="AM304" s="188">
        <f>VLOOKUP(A304,DEC2020_RESPONSERATE_COUNTY_TRA!$B$3:$AS$376,44, FALSE)</f>
        <v>48</v>
      </c>
      <c r="AN304" s="188">
        <f>VLOOKUP(A304,DEC2020_RESPONSERATE_COUNTY_TRA!$B$3:$AW$376,48, FALSE)</f>
        <v>48.2</v>
      </c>
      <c r="AO304" s="188">
        <f>VLOOKUP(A304,DEC2020_RESPONSERATE_COUNTY_TRA!$B$3:$AX$376,49, FALSE)</f>
        <v>48.2</v>
      </c>
      <c r="AP304" s="188">
        <f>VLOOKUP(A304,DEC2020_RESPONSERATE_COUNTY_TRA!$B$3:$AY$376,49, FALSE)</f>
        <v>48.2</v>
      </c>
      <c r="AQ304" s="188">
        <f>VLOOKUP(A304,DEC2020_RESPONSERATE_COUNTY_TRA!$B$3:$AZ$376,50, FALSE)</f>
        <v>48.2</v>
      </c>
      <c r="AR304" s="188">
        <f>VLOOKUP(A304,DEC2020_RESPONSERATE_COUNTY_TRA!$B$3:$BA$376,51, FALSE)</f>
        <v>48.2</v>
      </c>
      <c r="AS304" s="188">
        <f>VLOOKUP(A304,DEC2020_RESPONSERATE_COUNTY_TRA!$B$3:$BB$376,53, FALSE)</f>
        <v>48.2</v>
      </c>
      <c r="AT304" s="188">
        <f>VLOOKUP(A304,DEC2020_RESPONSERATE_COUNTY_TRA!$B$3:$BC$376,54, FALSE)</f>
        <v>48.3</v>
      </c>
      <c r="AU304" s="188">
        <f>VLOOKUP(A304,DEC2020_RESPONSERATE_COUNTY_TRA!$B$3:$BD$376,55, FALSE)</f>
        <v>48.3</v>
      </c>
      <c r="AV304" s="188">
        <f>VLOOKUP(A304,DEC2020_RESPONSERATE_COUNTY_TRA!$B$3:$BE$376,56, FALSE)</f>
        <v>48.3</v>
      </c>
      <c r="AW304" s="188">
        <f>VLOOKUP(A304,DEC2020_RESPONSERATE_COUNTY_TRA!$B$3:$BF$376,57, FALSE)</f>
        <v>48.5</v>
      </c>
      <c r="AX304" s="188">
        <f>VLOOKUP(A304,DEC2020_RESPONSERATE_COUNTY_TRA!$B$3:$BG$376,58, FALSE)</f>
        <v>50.5</v>
      </c>
      <c r="AY304" s="188">
        <f>VLOOKUP(A304,DEC2020_RESPONSERATE_COUNTY_TRA!$B$3:$BH$376,59, FALSE)</f>
        <v>50.5</v>
      </c>
      <c r="AZ304" s="188">
        <f>VLOOKUP(A304,DEC2020_RESPONSERATE_COUNTY_TRA!$B$3:$BI$376,60, FALSE)</f>
        <v>50.6</v>
      </c>
      <c r="BA304" s="188">
        <f>VLOOKUP(A304,DEC2020_RESPONSERATE_COUNTY_TRA!$B$3:$BJ$376,61, FALSE)</f>
        <v>50.6</v>
      </c>
      <c r="BB304" s="188">
        <f>VLOOKUP(A304,DEC2020_RESPONSERATE_COUNTY_TRA!$B$3:$BK$376,62, FALSE)</f>
        <v>50.6</v>
      </c>
      <c r="BC304" s="188">
        <f>VLOOKUP(A304,DEC2020_RESPONSERATE_COUNTY_TRA!$B$3:$BL$376,63, FALSE)</f>
        <v>50.7</v>
      </c>
      <c r="BD304" s="188">
        <f>VLOOKUP(A304,DEC2020_RESPONSERATE_COUNTY_TRA!$B$3:$BM$376,64, FALSE)</f>
        <v>50.7</v>
      </c>
      <c r="BE304" s="188">
        <f>VLOOKUP(A304,DEC2020_RESPONSERATE_COUNTY_TRA!$B$3:$BN$376,65, FALSE)</f>
        <v>50.7</v>
      </c>
      <c r="BF304" s="188">
        <f>VLOOKUP(A304,DEC2020_RESPONSERATE_COUNTY_TRA!$B$3:$BO$376,66, FALSE)</f>
        <v>50.7</v>
      </c>
      <c r="BG304" s="188">
        <f>VLOOKUP(A304,DEC2020_RESPONSERATE_COUNTY_TRA!$B$3:$BP$376,67, FALSE)</f>
        <v>50.8</v>
      </c>
      <c r="BH304" s="188">
        <f>VLOOKUP(A304,DEC2020_RESPONSERATE_COUNTY_TRA!$B$3:$BQ$376,68, FALSE)</f>
        <v>50.8</v>
      </c>
      <c r="BI304" s="188">
        <f>VLOOKUP(A304,DEC2020_RESPONSERATE_COUNTY_TRA!$B$3:$BR$376,69, FALSE)</f>
        <v>50.8</v>
      </c>
      <c r="BJ304" s="188">
        <f>VLOOKUP(A304,DEC2020_RESPONSERATE_COUNTY_TRA!$B$3:$BS$376,70, FALSE)</f>
        <v>50.8</v>
      </c>
      <c r="BK304" s="188">
        <f>VLOOKUP(A304,DEC2020_RESPONSERATE_COUNTY_TRA!$B$3:$BT$376,71, FALSE)</f>
        <v>50.8</v>
      </c>
      <c r="BL304" s="188">
        <f>VLOOKUP(A304,DEC2020_RESPONSERATE_COUNTY_TRA!$B$3:$BU$377,72, FALSE)</f>
        <v>50.8</v>
      </c>
      <c r="BM304" s="188">
        <f>VLOOKUP(A304,DEC2020_RESPONSERATE_COUNTY_TRA!$B$3:$BV$377,73, FALSE)</f>
        <v>50.8</v>
      </c>
      <c r="BN304" s="188">
        <f>VLOOKUP(A304,DEC2020_RESPONSERATE_COUNTY_TRA!$B$3:$BW$377,74, FALSE)</f>
        <v>50.9</v>
      </c>
      <c r="BO304" s="188">
        <f>VLOOKUP(A304,DEC2020_RESPONSERATE_COUNTY_TRA!$B$3:$BX$377,75, FALSE)</f>
        <v>51.2</v>
      </c>
      <c r="BP304" s="188">
        <f>VLOOKUP(A304,DEC2020_RESPONSERATE_COUNTY_TRA!$B$3:$BY$377,76, FALSE)</f>
        <v>51.2</v>
      </c>
      <c r="BQ304" s="188">
        <f>VLOOKUP(A304,DEC2020_RESPONSERATE_COUNTY_TRA!$B$3:$BZ$377,77, FALSE)</f>
        <v>51.2</v>
      </c>
      <c r="BR304" s="188">
        <f>VLOOKUP(A304,DEC2020_RESPONSERATE_COUNTY_TRA!$B$3:$CA$377,78, FALSE)</f>
        <v>51.2</v>
      </c>
      <c r="BS304" s="188">
        <f>VLOOKUP(A304,DEC2020_RESPONSERATE_COUNTY_TRA!$B$3:$CB$377,79, FALSE)</f>
        <v>51.2</v>
      </c>
      <c r="BT304" s="188">
        <f>VLOOKUP(A304,DEC2020_RESPONSERATE_COUNTY_TRA!$B$3:$CC$377,80, FALSE)</f>
        <v>51.2</v>
      </c>
      <c r="BU304" s="188">
        <f>VLOOKUP(A304,DEC2020_RESPONSERATE_COUNTY_TRA!$B$3:$CD$377,81, FALSE)</f>
        <v>51.4</v>
      </c>
      <c r="BV304" s="188">
        <f>VLOOKUP(A304,DEC2020_RESPONSERATE_COUNTY_TRA!$B$3:$CE$377,82, FALSE)</f>
        <v>51.5</v>
      </c>
      <c r="BW304" s="188">
        <f>VLOOKUP(A304,DEC2020_RESPONSERATE_COUNTY_TRA!$B$3:$CF$377,83, FALSE)</f>
        <v>51.5</v>
      </c>
      <c r="BX304" s="188">
        <f>VLOOKUP(A304,DEC2020_RESPONSERATE_COUNTY_TRA!$B$3:$CG$377,84, FALSE)</f>
        <v>51.7</v>
      </c>
      <c r="BY304" s="188">
        <f>VLOOKUP(A304,DEC2020_RESPONSERATE_COUNTY_TRA!$B$3:$CH$377,85, FALSE)</f>
        <v>51.7</v>
      </c>
      <c r="BZ304" s="188">
        <f>VLOOKUP(A304,DEC2020_RESPONSERATE_COUNTY_TRA!$B$3:$CI$377,85, FALSE)</f>
        <v>51.7</v>
      </c>
      <c r="CA304" s="188">
        <f>VLOOKUP(A304,DEC2020_RESPONSERATE_COUNTY_TRA!$B$3:$CJ$377,86, FALSE)</f>
        <v>51.8</v>
      </c>
      <c r="CB304" s="188">
        <f>VLOOKUP(A304,DEC2020_RESPONSERATE_COUNTY_TRA!$B$3:$CK$377,87, FALSE)</f>
        <v>51.8</v>
      </c>
      <c r="CC304" s="188">
        <f t="shared" si="12"/>
        <v>0</v>
      </c>
      <c r="CD304" s="41">
        <f t="shared" si="13"/>
        <v>4</v>
      </c>
    </row>
    <row r="305" spans="1:82" ht="29.4" thickBot="1" x14ac:dyDescent="0.35">
      <c r="A305" s="25" t="s">
        <v>383</v>
      </c>
      <c r="B305" s="25">
        <v>30091090400</v>
      </c>
      <c r="C305" s="26" t="s">
        <v>965</v>
      </c>
      <c r="D305" s="26" t="s">
        <v>1389</v>
      </c>
      <c r="E305" s="26"/>
      <c r="F305" s="97">
        <v>727</v>
      </c>
      <c r="G305" s="105">
        <v>0.29368575624082233</v>
      </c>
      <c r="H305" s="207">
        <v>2.0427112349117919E-2</v>
      </c>
      <c r="I305" s="195">
        <v>45.4</v>
      </c>
      <c r="J305" s="50">
        <v>50.7</v>
      </c>
      <c r="K305" s="27">
        <f t="shared" si="14"/>
        <v>49.3</v>
      </c>
      <c r="L305" s="28">
        <f>VLOOKUP(A305,DEC2020_RESPONSERATE_COUNTY_TRA!$B$3:$I$376, 8, FALSE)</f>
        <v>17</v>
      </c>
      <c r="M305" s="28">
        <f>VLOOKUP(A305,DEC2020_RESPONSERATE_COUNTY_TRA!$B$3:$J$376, 9, FALSE)</f>
        <v>17.600000000000001</v>
      </c>
      <c r="N305" s="28">
        <f>VLOOKUP(A305,DEC2020_RESPONSERATE_COUNTY_TRA!$B$3:$K$376, 10, FALSE)</f>
        <v>19</v>
      </c>
      <c r="O305" s="28">
        <f>VLOOKUP(A305,DEC2020_RESPONSERATE_COUNTY_TRA!$B$3:$L$376, 11, FALSE)</f>
        <v>21.1</v>
      </c>
      <c r="P305" s="28">
        <f>VLOOKUP(A305,DEC2020_RESPONSERATE_COUNTY_TRA!$B$3:$M$376, 12, FALSE)</f>
        <v>23.5</v>
      </c>
      <c r="Q305" s="28">
        <f>VLOOKUP(A305,DEC2020_RESPONSERATE_COUNTY_TRA!$B$3:$N$376, 13, FALSE)</f>
        <v>23.5</v>
      </c>
      <c r="R305" s="28">
        <f>VLOOKUP(A305,DEC2020_RESPONSERATE_COUNTY_TRA!$B$3:$O$376, 14, FALSE)</f>
        <v>23.5</v>
      </c>
      <c r="S305" s="28">
        <f>VLOOKUP(A305,DEC2020_RESPONSERATE_COUNTY_TRA!$B$3:$P$376, 15, FALSE)</f>
        <v>24.2</v>
      </c>
      <c r="T305" s="28">
        <f>VLOOKUP(A305,DEC2020_RESPONSERATE_COUNTY_TRA!$B$3:$Q$376, 16, FALSE)</f>
        <v>25.2</v>
      </c>
      <c r="U305" s="28">
        <f>VLOOKUP(A305,DEC2020_RESPONSERATE_COUNTY_TRA!$B$3:$R$376, 17, FALSE)</f>
        <v>26.3</v>
      </c>
      <c r="V305" s="28">
        <f>VLOOKUP(A305,DEC2020_RESPONSERATE_COUNTY_TRA!$B$3:$S$376, 18, FALSE)</f>
        <v>26.6</v>
      </c>
      <c r="W305" s="28">
        <f>VLOOKUP(A305,DEC2020_RESPONSERATE_COUNTY_TRA!$B$3:$T$376, 19, FALSE)</f>
        <v>26.7</v>
      </c>
      <c r="X305" s="28">
        <f>VLOOKUP(A305,DEC2020_RESPONSERATE_COUNTY_TRA!$B$3:$U$376, 20, FALSE)</f>
        <v>27.2</v>
      </c>
      <c r="Y305" s="28">
        <f>VLOOKUP(A305,DEC2020_RESPONSERATE_COUNTY_TRA!$B$3:$V$376, 21, FALSE)</f>
        <v>27.3</v>
      </c>
      <c r="Z305" s="28">
        <f>VLOOKUP(A305,DEC2020_RESPONSERATE_COUNTY_TRA!$B$3:$W$376, 22, FALSE)</f>
        <v>27.8</v>
      </c>
      <c r="AA305" s="28">
        <f>VLOOKUP(A305,DEC2020_RESPONSERATE_COUNTY_TRA!$B$3:$X$376, 23, FALSE)</f>
        <v>28</v>
      </c>
      <c r="AB305" s="28">
        <f>VLOOKUP(A305,DEC2020_RESPONSERATE_COUNTY_TRA!$B$3:$Y$376, 24, FALSE)</f>
        <v>28.3</v>
      </c>
      <c r="AC305" s="28">
        <f>VLOOKUP(A305,DEC2020_RESPONSERATE_COUNTY_TRA!$B$3:$Z$376, 25, FALSE)</f>
        <v>29.3</v>
      </c>
      <c r="AD305" s="28">
        <f>VLOOKUP(A305,DEC2020_RESPONSERATE_COUNTY_TRA!$B$3:$AC$376, 26, FALSE)</f>
        <v>29.3</v>
      </c>
      <c r="AE305" s="28">
        <f>VLOOKUP(A305,DEC2020_RESPONSERATE_COUNTY_TRA!$B$3:$AD$376, 27, FALSE)</f>
        <v>29.3</v>
      </c>
      <c r="AF305" s="28">
        <f>VLOOKUP(A305,DEC2020_RESPONSERATE_COUNTY_TRA!$B$3:$AE$376, 28, FALSE)</f>
        <v>30</v>
      </c>
      <c r="AG305" s="28">
        <f>VLOOKUP(A305,DEC2020_RESPONSERATE_COUNTY_TRA!$B$3:$AF$376, 29, FALSE)</f>
        <v>30.7</v>
      </c>
      <c r="AH305" s="28">
        <f>VLOOKUP(A305,DEC2020_RESPONSERATE_COUNTY_TRA!$B$3:$AG$376, 30, FALSE)</f>
        <v>30.7</v>
      </c>
      <c r="AI305" s="28">
        <f>VLOOKUP(A305,DEC2020_RESPONSERATE_COUNTY_TRA!$B$3:$AF$376, 31, FALSE)</f>
        <v>31.1</v>
      </c>
      <c r="AJ305" s="28">
        <f>VLOOKUP(A305,DEC2020_RESPONSERATE_COUNTY_TRA!$B$3:$AG$376, 32, FALSE)</f>
        <v>31.6</v>
      </c>
      <c r="AK305" s="28">
        <f>VLOOKUP(A305,DEC2020_RESPONSERATE_COUNTY_TRA!$B$3:$CP$376, 33, FALSE)</f>
        <v>31.9</v>
      </c>
      <c r="AL305" s="28">
        <f>VLOOKUP(A305,DEC2020_RESPONSERATE_COUNTY_TRA!$B$3:$AR$376,43, FALSE)</f>
        <v>33</v>
      </c>
      <c r="AM305" s="28">
        <f>VLOOKUP(A305,DEC2020_RESPONSERATE_COUNTY_TRA!$B$3:$AS$376,44, FALSE)</f>
        <v>33</v>
      </c>
      <c r="AN305" s="28">
        <f>VLOOKUP(A305,DEC2020_RESPONSERATE_COUNTY_TRA!$B$3:$AW$376,48, FALSE)</f>
        <v>33.299999999999997</v>
      </c>
      <c r="AO305" s="28">
        <f>VLOOKUP(A305,DEC2020_RESPONSERATE_COUNTY_TRA!$B$3:$AX$376,49, FALSE)</f>
        <v>33.299999999999997</v>
      </c>
      <c r="AP305" s="28">
        <f>VLOOKUP(A305,DEC2020_RESPONSERATE_COUNTY_TRA!$B$3:$AY$376,49, FALSE)</f>
        <v>33.299999999999997</v>
      </c>
      <c r="AQ305" s="28">
        <f>VLOOKUP(A305,DEC2020_RESPONSERATE_COUNTY_TRA!$B$3:$AZ$376,50, FALSE)</f>
        <v>33.299999999999997</v>
      </c>
      <c r="AR305" s="28">
        <f>VLOOKUP(A305,DEC2020_RESPONSERATE_COUNTY_TRA!$B$3:$BA$376,51, FALSE)</f>
        <v>33.299999999999997</v>
      </c>
      <c r="AS305" s="28">
        <f>VLOOKUP(A305,DEC2020_RESPONSERATE_COUNTY_TRA!$B$3:$BB$376,53, FALSE)</f>
        <v>33.299999999999997</v>
      </c>
      <c r="AT305" s="28">
        <f>VLOOKUP(A305,DEC2020_RESPONSERATE_COUNTY_TRA!$B$3:$BC$376,54, FALSE)</f>
        <v>33.299999999999997</v>
      </c>
      <c r="AU305" s="28">
        <f>VLOOKUP(A305,DEC2020_RESPONSERATE_COUNTY_TRA!$B$3:$BD$376,55, FALSE)</f>
        <v>33.299999999999997</v>
      </c>
      <c r="AV305" s="28">
        <f>VLOOKUP(A305,DEC2020_RESPONSERATE_COUNTY_TRA!$B$3:$BE$376,56, FALSE)</f>
        <v>33.299999999999997</v>
      </c>
      <c r="AW305" s="28">
        <f>VLOOKUP(A305,DEC2020_RESPONSERATE_COUNTY_TRA!$B$3:$BF$376,57, FALSE)</f>
        <v>33.299999999999997</v>
      </c>
      <c r="AX305" s="28">
        <f>VLOOKUP(A305,DEC2020_RESPONSERATE_COUNTY_TRA!$B$3:$BG$376,58, FALSE)</f>
        <v>40.799999999999997</v>
      </c>
      <c r="AY305" s="28">
        <f>VLOOKUP(A305,DEC2020_RESPONSERATE_COUNTY_TRA!$B$3:$BH$376,59, FALSE)</f>
        <v>41</v>
      </c>
      <c r="AZ305" s="28">
        <f>VLOOKUP(A305,DEC2020_RESPONSERATE_COUNTY_TRA!$B$3:$BI$376,60, FALSE)</f>
        <v>41.1</v>
      </c>
      <c r="BA305" s="28">
        <f>VLOOKUP(A305,DEC2020_RESPONSERATE_COUNTY_TRA!$B$3:$BJ$376,61, FALSE)</f>
        <v>41.2</v>
      </c>
      <c r="BB305" s="28">
        <f>VLOOKUP(A305,DEC2020_RESPONSERATE_COUNTY_TRA!$B$3:$BK$376,62, FALSE)</f>
        <v>41.3</v>
      </c>
      <c r="BC305" s="28">
        <f>VLOOKUP(A305,DEC2020_RESPONSERATE_COUNTY_TRA!$B$3:$BL$376,63, FALSE)</f>
        <v>41.4</v>
      </c>
      <c r="BD305" s="28">
        <f>VLOOKUP(A305,DEC2020_RESPONSERATE_COUNTY_TRA!$B$3:$BM$376,64, FALSE)</f>
        <v>41.6</v>
      </c>
      <c r="BE305" s="28">
        <f>VLOOKUP(A305,DEC2020_RESPONSERATE_COUNTY_TRA!$B$3:$BN$376,65, FALSE)</f>
        <v>41.7</v>
      </c>
      <c r="BF305" s="28">
        <f>VLOOKUP(A305,DEC2020_RESPONSERATE_COUNTY_TRA!$B$3:$BO$376,66, FALSE)</f>
        <v>41.7</v>
      </c>
      <c r="BG305" s="28">
        <f>VLOOKUP(A305,DEC2020_RESPONSERATE_COUNTY_TRA!$B$3:$BP$376,67, FALSE)</f>
        <v>41.7</v>
      </c>
      <c r="BH305" s="28">
        <f>VLOOKUP(A305,DEC2020_RESPONSERATE_COUNTY_TRA!$B$3:$BQ$376,68, FALSE)</f>
        <v>41.7</v>
      </c>
      <c r="BI305" s="28">
        <f>VLOOKUP(A305,DEC2020_RESPONSERATE_COUNTY_TRA!$B$3:$BR$376,69, FALSE)</f>
        <v>41.7</v>
      </c>
      <c r="BJ305" s="28">
        <f>VLOOKUP(A305,DEC2020_RESPONSERATE_COUNTY_TRA!$B$3:$BS$376,70, FALSE)</f>
        <v>41.7</v>
      </c>
      <c r="BK305" s="28">
        <f>VLOOKUP(A305,DEC2020_RESPONSERATE_COUNTY_TRA!$B$3:$BT$376,71, FALSE)</f>
        <v>41.7</v>
      </c>
      <c r="BL305" s="28">
        <f>VLOOKUP(A305,DEC2020_RESPONSERATE_COUNTY_TRA!$B$3:$BU$377,72, FALSE)</f>
        <v>41.7</v>
      </c>
      <c r="BM305" s="28">
        <f>VLOOKUP(A305,DEC2020_RESPONSERATE_COUNTY_TRA!$B$3:$BV$377,73, FALSE)</f>
        <v>41.7</v>
      </c>
      <c r="BN305" s="28">
        <f>VLOOKUP(A305,DEC2020_RESPONSERATE_COUNTY_TRA!$B$3:$BW$377,74, FALSE)</f>
        <v>41.9</v>
      </c>
      <c r="BO305" s="28">
        <f>VLOOKUP(A305,DEC2020_RESPONSERATE_COUNTY_TRA!$B$3:$BX$377,75, FALSE)</f>
        <v>42</v>
      </c>
      <c r="BP305" s="28">
        <f>VLOOKUP(A305,DEC2020_RESPONSERATE_COUNTY_TRA!$B$3:$BY$377,76, FALSE)</f>
        <v>42</v>
      </c>
      <c r="BQ305" s="28">
        <f>VLOOKUP(A305,DEC2020_RESPONSERATE_COUNTY_TRA!$B$3:$BZ$377,77, FALSE)</f>
        <v>42</v>
      </c>
      <c r="BR305" s="28">
        <f>VLOOKUP(A305,DEC2020_RESPONSERATE_COUNTY_TRA!$B$3:$CA$377,78, FALSE)</f>
        <v>42</v>
      </c>
      <c r="BS305" s="28">
        <f>VLOOKUP(A305,DEC2020_RESPONSERATE_COUNTY_TRA!$B$3:$CB$377,79, FALSE)</f>
        <v>42</v>
      </c>
      <c r="BT305" s="28">
        <f>VLOOKUP(A305,DEC2020_RESPONSERATE_COUNTY_TRA!$B$3:$CC$377,80, FALSE)</f>
        <v>42</v>
      </c>
      <c r="BU305" s="28">
        <f>VLOOKUP(A305,DEC2020_RESPONSERATE_COUNTY_TRA!$B$3:$CD$377,81, FALSE)</f>
        <v>42</v>
      </c>
      <c r="BV305" s="28">
        <f>VLOOKUP(A305,DEC2020_RESPONSERATE_COUNTY_TRA!$B$3:$CE$377,82, FALSE)</f>
        <v>42</v>
      </c>
      <c r="BW305" s="28">
        <f>VLOOKUP(A305,DEC2020_RESPONSERATE_COUNTY_TRA!$B$3:$CF$377,83, FALSE)</f>
        <v>42</v>
      </c>
      <c r="BX305" s="28">
        <f>VLOOKUP(A305,DEC2020_RESPONSERATE_COUNTY_TRA!$B$3:$CG$377,84, FALSE)</f>
        <v>42</v>
      </c>
      <c r="BY305" s="28">
        <f>VLOOKUP(A305,DEC2020_RESPONSERATE_COUNTY_TRA!$B$3:$CH$377,85, FALSE)</f>
        <v>42.2</v>
      </c>
      <c r="BZ305" s="28">
        <f>VLOOKUP(A305,DEC2020_RESPONSERATE_COUNTY_TRA!$B$3:$CI$377,85, FALSE)</f>
        <v>42.2</v>
      </c>
      <c r="CA305" s="28">
        <f>VLOOKUP(A305,DEC2020_RESPONSERATE_COUNTY_TRA!$B$3:$CJ$377,86, FALSE)</f>
        <v>42.2</v>
      </c>
      <c r="CB305" s="28">
        <f>VLOOKUP(A305,DEC2020_RESPONSERATE_COUNTY_TRA!$B$3:$CK$377,87, FALSE)</f>
        <v>42.2</v>
      </c>
      <c r="CC305" s="28">
        <f t="shared" si="12"/>
        <v>0</v>
      </c>
      <c r="CD305" s="42">
        <f t="shared" si="13"/>
        <v>3</v>
      </c>
    </row>
    <row r="306" spans="1:82" ht="18" x14ac:dyDescent="0.35">
      <c r="A306" s="20" t="s">
        <v>95</v>
      </c>
      <c r="B306" s="5"/>
      <c r="C306" s="181" t="s">
        <v>95</v>
      </c>
      <c r="F306" s="180">
        <v>17150</v>
      </c>
      <c r="G306" s="199">
        <v>1.4655739666208051E-2</v>
      </c>
      <c r="I306" s="192">
        <v>39.799999999999997</v>
      </c>
      <c r="J306" s="91" t="s">
        <v>835</v>
      </c>
      <c r="K306" s="91" t="s">
        <v>835</v>
      </c>
      <c r="L306">
        <f>VLOOKUP(A306,DEC2020_RESPONSERATE_COUNTY_TRA!$B$3:$I$376, 8, FALSE)</f>
        <v>33.5</v>
      </c>
      <c r="M306">
        <f>VLOOKUP(A306,DEC2020_RESPONSERATE_COUNTY_TRA!$B$3:$J$376, 9, FALSE)</f>
        <v>35.4</v>
      </c>
      <c r="N306">
        <f>VLOOKUP(A306,DEC2020_RESPONSERATE_COUNTY_TRA!$B$3:$K$376, 10, FALSE)</f>
        <v>37.200000000000003</v>
      </c>
      <c r="O306">
        <f>VLOOKUP(A306,DEC2020_RESPONSERATE_COUNTY_TRA!$B$3:$L$376, 11, FALSE)</f>
        <v>39.200000000000003</v>
      </c>
      <c r="P306">
        <f>VLOOKUP(A306,DEC2020_RESPONSERATE_COUNTY_TRA!$B$3:$M$376, 12, FALSE)</f>
        <v>42.4</v>
      </c>
      <c r="Q306" s="61">
        <f>VLOOKUP(A306,DEC2020_RESPONSERATE_COUNTY_TRA!$B$3:$N$376, 13, FALSE)</f>
        <v>43.1</v>
      </c>
      <c r="R306">
        <f>VLOOKUP(A306,DEC2020_RESPONSERATE_COUNTY_TRA!$B$3:$O$376, 14, FALSE)</f>
        <v>43.9</v>
      </c>
      <c r="S306">
        <f>VLOOKUP(A306,DEC2020_RESPONSERATE_COUNTY_TRA!$B$3:$P$376, 15, FALSE)</f>
        <v>44.4</v>
      </c>
      <c r="T306">
        <f>VLOOKUP(A306,DEC2020_RESPONSERATE_COUNTY_TRA!$B$3:$Q$376, 16, FALSE)</f>
        <v>44.8</v>
      </c>
      <c r="U306" s="61">
        <f>VLOOKUP(A306,DEC2020_RESPONSERATE_COUNTY_TRA!$B$3:$R$376, 17, FALSE)</f>
        <v>46.2</v>
      </c>
      <c r="V306" s="61">
        <f>VLOOKUP(A306,DEC2020_RESPONSERATE_COUNTY_TRA!$B$3:$S$376, 18, FALSE)</f>
        <v>46.9</v>
      </c>
      <c r="W306" s="61">
        <f>VLOOKUP(A306,DEC2020_RESPONSERATE_COUNTY_TRA!$B$3:$T$376, 19, FALSE)</f>
        <v>47.3</v>
      </c>
      <c r="X306" s="61">
        <f>VLOOKUP(A306,DEC2020_RESPONSERATE_COUNTY_TRA!$B$3:$U$376, 20, FALSE)</f>
        <v>48.6</v>
      </c>
      <c r="Y306" s="61">
        <f>VLOOKUP(A306,DEC2020_RESPONSERATE_COUNTY_TRA!$B$3:$V$376, 21, FALSE)</f>
        <v>49.3</v>
      </c>
      <c r="Z306" s="61">
        <f>VLOOKUP(A306,DEC2020_RESPONSERATE_COUNTY_TRA!$B$3:$W$376, 22, FALSE)</f>
        <v>50.6</v>
      </c>
      <c r="AA306" s="61">
        <f>VLOOKUP(A306,DEC2020_RESPONSERATE_COUNTY_TRA!$B$3:$X$376, 23, FALSE)</f>
        <v>50.9</v>
      </c>
      <c r="AB306" s="61">
        <f>VLOOKUP(A306,DEC2020_RESPONSERATE_COUNTY_TRA!$B$3:$Y$376, 24, FALSE)</f>
        <v>51.2</v>
      </c>
      <c r="AC306" s="61">
        <f>VLOOKUP(A306,DEC2020_RESPONSERATE_COUNTY_TRA!$B$3:$Z$376, 25, FALSE)</f>
        <v>55.5</v>
      </c>
      <c r="AD306" s="61">
        <f>VLOOKUP(A306,DEC2020_RESPONSERATE_COUNTY_TRA!$B$3:$AC$376, 26, FALSE)</f>
        <v>55.9</v>
      </c>
      <c r="AE306" s="188">
        <f>VLOOKUP(A306,DEC2020_RESPONSERATE_COUNTY_TRA!$B$3:$AD$376, 27, FALSE)</f>
        <v>56.2</v>
      </c>
      <c r="AF306" s="188">
        <f>VLOOKUP(A306,DEC2020_RESPONSERATE_COUNTY_TRA!$B$3:$AE$376, 28, FALSE)</f>
        <v>57.5</v>
      </c>
      <c r="AG306" s="188">
        <f>VLOOKUP(A306,DEC2020_RESPONSERATE_COUNTY_TRA!$B$3:$AF$376, 29, FALSE)</f>
        <v>59.5</v>
      </c>
      <c r="AH306" s="188">
        <f>VLOOKUP(A306,DEC2020_RESPONSERATE_COUNTY_TRA!$B$3:$AG$376, 30, FALSE)</f>
        <v>59.8</v>
      </c>
      <c r="AI306" s="188">
        <f>VLOOKUP(A306,DEC2020_RESPONSERATE_COUNTY_TRA!$B$3:$AF$376, 31, FALSE)</f>
        <v>60</v>
      </c>
      <c r="AJ306" s="188">
        <f>VLOOKUP(A306,DEC2020_RESPONSERATE_COUNTY_TRA!$B$3:$AG$376, 32, FALSE)</f>
        <v>60.4</v>
      </c>
      <c r="AK306" s="188">
        <f>VLOOKUP(A306,DEC2020_RESPONSERATE_COUNTY_TRA!$B$3:$CP$376, 33, FALSE)</f>
        <v>60.7</v>
      </c>
      <c r="AL306" s="188">
        <f>VLOOKUP(A306,DEC2020_RESPONSERATE_COUNTY_TRA!$B$3:$AR$376,43, FALSE)</f>
        <v>62.7</v>
      </c>
      <c r="AM306" s="188">
        <f>VLOOKUP(A306,DEC2020_RESPONSERATE_COUNTY_TRA!$B$3:$AS$376,44, FALSE)</f>
        <v>62.7</v>
      </c>
      <c r="AN306" s="188">
        <f>VLOOKUP(A306,DEC2020_RESPONSERATE_COUNTY_TRA!$B$3:$AW$376,48, FALSE)</f>
        <v>63</v>
      </c>
      <c r="AO306" s="188">
        <f>VLOOKUP(A306,DEC2020_RESPONSERATE_COUNTY_TRA!$B$3:$AX$376,49, FALSE)</f>
        <v>63</v>
      </c>
      <c r="AP306" s="188">
        <f>VLOOKUP(A306,DEC2020_RESPONSERATE_COUNTY_TRA!$B$3:$AY$376,49, FALSE)</f>
        <v>63</v>
      </c>
      <c r="AQ306" s="188">
        <f>VLOOKUP(A306,DEC2020_RESPONSERATE_COUNTY_TRA!$B$3:$AZ$376,50, FALSE)</f>
        <v>63.1</v>
      </c>
      <c r="AR306" s="188">
        <f>VLOOKUP(A306,DEC2020_RESPONSERATE_COUNTY_TRA!$B$3:$BA$376,51, FALSE)</f>
        <v>63.1</v>
      </c>
      <c r="AS306" s="188">
        <f>VLOOKUP(A306,DEC2020_RESPONSERATE_COUNTY_TRA!$B$3:$BB$376,53, FALSE)</f>
        <v>63.3</v>
      </c>
      <c r="AT306" s="188">
        <f>VLOOKUP(A306,DEC2020_RESPONSERATE_COUNTY_TRA!$B$3:$BC$376,54, FALSE)</f>
        <v>63.3</v>
      </c>
      <c r="AU306" s="188">
        <f>VLOOKUP(A306,DEC2020_RESPONSERATE_COUNTY_TRA!$B$3:$BD$376,55, FALSE)</f>
        <v>63.4</v>
      </c>
      <c r="AV306" s="188">
        <f>VLOOKUP(A306,DEC2020_RESPONSERATE_COUNTY_TRA!$B$3:$BE$376,56, FALSE)</f>
        <v>63.4</v>
      </c>
      <c r="AW306" s="188">
        <f>VLOOKUP(A306,DEC2020_RESPONSERATE_COUNTY_TRA!$B$3:$BF$376,57, FALSE)</f>
        <v>63.4</v>
      </c>
      <c r="AX306" s="188">
        <f>VLOOKUP(A306,DEC2020_RESPONSERATE_COUNTY_TRA!$B$3:$BG$376,58, FALSE)</f>
        <v>64.400000000000006</v>
      </c>
      <c r="AY306" s="188">
        <f>VLOOKUP(A306,DEC2020_RESPONSERATE_COUNTY_TRA!$B$3:$BH$376,59, FALSE)</f>
        <v>64.400000000000006</v>
      </c>
      <c r="AZ306" s="188">
        <f>VLOOKUP(A306,DEC2020_RESPONSERATE_COUNTY_TRA!$B$3:$BI$376,60, FALSE)</f>
        <v>64.400000000000006</v>
      </c>
      <c r="BA306" s="188">
        <f>VLOOKUP(A306,DEC2020_RESPONSERATE_COUNTY_TRA!$B$3:$BJ$376,61, FALSE)</f>
        <v>64.400000000000006</v>
      </c>
      <c r="BB306" s="188">
        <f>VLOOKUP(A306,DEC2020_RESPONSERATE_COUNTY_TRA!$B$3:$BK$376,62, FALSE)</f>
        <v>64.5</v>
      </c>
      <c r="BC306" s="188">
        <f>VLOOKUP(A306,DEC2020_RESPONSERATE_COUNTY_TRA!$B$3:$BL$376,63, FALSE)</f>
        <v>64.599999999999994</v>
      </c>
      <c r="BD306" s="188">
        <f>VLOOKUP(A306,DEC2020_RESPONSERATE_COUNTY_TRA!$B$3:$BM$376,64, FALSE)</f>
        <v>64.599999999999994</v>
      </c>
      <c r="BE306" s="188">
        <f>VLOOKUP(A306,DEC2020_RESPONSERATE_COUNTY_TRA!$B$3:$BN$376,65, FALSE)</f>
        <v>64.599999999999994</v>
      </c>
      <c r="BF306" s="188">
        <f>VLOOKUP(A306,DEC2020_RESPONSERATE_COUNTY_TRA!$B$3:$BO$376,66, FALSE)</f>
        <v>64.599999999999994</v>
      </c>
      <c r="BG306" s="188">
        <f>VLOOKUP(A306,DEC2020_RESPONSERATE_COUNTY_TRA!$B$3:$BP$376,67, FALSE)</f>
        <v>64.7</v>
      </c>
      <c r="BH306" s="188">
        <f>VLOOKUP(A306,DEC2020_RESPONSERATE_COUNTY_TRA!$B$3:$BQ$376,68, FALSE)</f>
        <v>64.7</v>
      </c>
      <c r="BI306" s="188">
        <f>VLOOKUP(A306,DEC2020_RESPONSERATE_COUNTY_TRA!$B$3:$BR$376,69, FALSE)</f>
        <v>64.7</v>
      </c>
      <c r="BJ306" s="188">
        <f>VLOOKUP(A306,DEC2020_RESPONSERATE_COUNTY_TRA!$B$3:$BS$376,70, FALSE)</f>
        <v>64.7</v>
      </c>
      <c r="BK306" s="188">
        <f>VLOOKUP(A306,DEC2020_RESPONSERATE_COUNTY_TRA!$B$3:$BT$376,71, FALSE)</f>
        <v>64.8</v>
      </c>
      <c r="BL306" s="188">
        <f>VLOOKUP(A306,DEC2020_RESPONSERATE_COUNTY_TRA!$B$3:$BU$377,72, FALSE)</f>
        <v>64.8</v>
      </c>
      <c r="BM306" s="188">
        <f>VLOOKUP(A306,DEC2020_RESPONSERATE_COUNTY_TRA!$B$3:$BV$377,73, FALSE)</f>
        <v>64.8</v>
      </c>
      <c r="BN306" s="188">
        <f>VLOOKUP(A306,DEC2020_RESPONSERATE_COUNTY_TRA!$B$3:$BW$377,74, FALSE)</f>
        <v>64.8</v>
      </c>
      <c r="BO306" s="188">
        <f>VLOOKUP(A306,DEC2020_RESPONSERATE_COUNTY_TRA!$B$3:$BX$377,75, FALSE)</f>
        <v>64.900000000000006</v>
      </c>
      <c r="BP306" s="188">
        <f>VLOOKUP(A306,DEC2020_RESPONSERATE_COUNTY_TRA!$B$3:$BY$377,76, FALSE)</f>
        <v>64.900000000000006</v>
      </c>
      <c r="BQ306" s="188">
        <f>VLOOKUP(A306,DEC2020_RESPONSERATE_COUNTY_TRA!$B$3:$BZ$377,77, FALSE)</f>
        <v>64.900000000000006</v>
      </c>
      <c r="BR306" s="188">
        <f>VLOOKUP(A306,DEC2020_RESPONSERATE_COUNTY_TRA!$B$3:$CA$377,78, FALSE)</f>
        <v>65</v>
      </c>
      <c r="BS306" s="188">
        <f>VLOOKUP(A306,DEC2020_RESPONSERATE_COUNTY_TRA!$B$3:$CB$377,79, FALSE)</f>
        <v>65</v>
      </c>
      <c r="BT306" s="188">
        <f>VLOOKUP(A306,DEC2020_RESPONSERATE_COUNTY_TRA!$B$3:$CC$377,80, FALSE)</f>
        <v>65</v>
      </c>
      <c r="BU306" s="188">
        <f>VLOOKUP(A306,DEC2020_RESPONSERATE_COUNTY_TRA!$B$3:$CD$377,81, FALSE)</f>
        <v>65</v>
      </c>
      <c r="BV306" s="188">
        <f>VLOOKUP(A306,DEC2020_RESPONSERATE_COUNTY_TRA!$B$3:$CE$377,82, FALSE)</f>
        <v>65.2</v>
      </c>
      <c r="BW306" s="188">
        <f>VLOOKUP(A306,DEC2020_RESPONSERATE_COUNTY_TRA!$B$3:$CF$377,83, FALSE)</f>
        <v>65.2</v>
      </c>
      <c r="BX306" s="188">
        <f>VLOOKUP(A306,DEC2020_RESPONSERATE_COUNTY_TRA!$B$3:$CG$377,84, FALSE)</f>
        <v>65.2</v>
      </c>
      <c r="BY306" s="188">
        <f>VLOOKUP(A306,DEC2020_RESPONSERATE_COUNTY_TRA!$B$3:$CH$377,85, FALSE)</f>
        <v>65.3</v>
      </c>
      <c r="BZ306" s="188">
        <f>VLOOKUP(A306,DEC2020_RESPONSERATE_COUNTY_TRA!$B$3:$CI$377,85, FALSE)</f>
        <v>65.3</v>
      </c>
      <c r="CA306" s="188">
        <f>VLOOKUP(A306,DEC2020_RESPONSERATE_COUNTY_TRA!$B$3:$CJ$377,86, FALSE)</f>
        <v>65.5</v>
      </c>
      <c r="CB306" s="188">
        <f>VLOOKUP(A306,DEC2020_RESPONSERATE_COUNTY_TRA!$B$3:$CK$377,87, FALSE)</f>
        <v>65.5</v>
      </c>
      <c r="CC306" s="188">
        <f t="shared" si="12"/>
        <v>0</v>
      </c>
      <c r="CD306" s="41">
        <f t="shared" si="13"/>
        <v>5</v>
      </c>
    </row>
    <row r="307" spans="1:82" ht="28.8" x14ac:dyDescent="0.3">
      <c r="A307" s="16" t="s">
        <v>163</v>
      </c>
      <c r="B307" s="16">
        <v>30093000101</v>
      </c>
      <c r="C307" s="17" t="s">
        <v>1607</v>
      </c>
      <c r="D307" s="17">
        <v>59701</v>
      </c>
      <c r="E307" s="17"/>
      <c r="F307" s="95" t="s">
        <v>1101</v>
      </c>
      <c r="G307" s="103" t="s">
        <v>1101</v>
      </c>
      <c r="H307" s="208" t="s">
        <v>1101</v>
      </c>
      <c r="I307" s="103" t="s">
        <v>1101</v>
      </c>
      <c r="J307" s="18">
        <v>1.1000000000000001</v>
      </c>
      <c r="K307" s="18">
        <v>98.9</v>
      </c>
      <c r="L307" s="19">
        <f>VLOOKUP(A307,DEC2020_RESPONSERATE_COUNTY_TRA!$B$3:$I$376, 8, FALSE)</f>
        <v>31.1</v>
      </c>
      <c r="M307" s="19">
        <f>VLOOKUP(A307,DEC2020_RESPONSERATE_COUNTY_TRA!$B$3:$J$376, 9, FALSE)</f>
        <v>32</v>
      </c>
      <c r="N307" s="19">
        <f>VLOOKUP(A307,DEC2020_RESPONSERATE_COUNTY_TRA!$B$3:$K$376, 10, FALSE)</f>
        <v>33.5</v>
      </c>
      <c r="O307" s="19">
        <f>VLOOKUP(A307,DEC2020_RESPONSERATE_COUNTY_TRA!$B$3:$L$376, 11, FALSE)</f>
        <v>34.799999999999997</v>
      </c>
      <c r="P307" s="19">
        <f>VLOOKUP(A307,DEC2020_RESPONSERATE_COUNTY_TRA!$B$3:$M$376, 12, FALSE)</f>
        <v>36.799999999999997</v>
      </c>
      <c r="Q307" s="19">
        <f>VLOOKUP(A307,DEC2020_RESPONSERATE_COUNTY_TRA!$B$3:$N$376, 13, FALSE)</f>
        <v>37.5</v>
      </c>
      <c r="R307" s="19">
        <f>VLOOKUP(A307,DEC2020_RESPONSERATE_COUNTY_TRA!$B$3:$O$376, 14, FALSE)</f>
        <v>37.799999999999997</v>
      </c>
      <c r="S307" s="19">
        <f>VLOOKUP(A307,DEC2020_RESPONSERATE_COUNTY_TRA!$B$3:$P$376, 15, FALSE)</f>
        <v>38.200000000000003</v>
      </c>
      <c r="T307" s="19">
        <f>VLOOKUP(A307,DEC2020_RESPONSERATE_COUNTY_TRA!$B$3:$Q$376, 16, FALSE)</f>
        <v>38.5</v>
      </c>
      <c r="U307" s="19">
        <f>VLOOKUP(A307,DEC2020_RESPONSERATE_COUNTY_TRA!$B$3:$R$376, 17, FALSE)</f>
        <v>40.1</v>
      </c>
      <c r="V307" s="19">
        <f>VLOOKUP(A307,DEC2020_RESPONSERATE_COUNTY_TRA!$B$3:$S$376, 18, FALSE)</f>
        <v>41.2</v>
      </c>
      <c r="W307" s="19">
        <f>VLOOKUP(A307,DEC2020_RESPONSERATE_COUNTY_TRA!$B$3:$T$376, 19, FALSE)</f>
        <v>41.5</v>
      </c>
      <c r="X307" s="19">
        <f>VLOOKUP(A307,DEC2020_RESPONSERATE_COUNTY_TRA!$B$3:$U$376, 20, FALSE)</f>
        <v>44.7</v>
      </c>
      <c r="Y307" s="19">
        <f>VLOOKUP(A307,DEC2020_RESPONSERATE_COUNTY_TRA!$B$3:$V$376, 21, FALSE)</f>
        <v>45.8</v>
      </c>
      <c r="Z307" s="19">
        <f>VLOOKUP(A307,DEC2020_RESPONSERATE_COUNTY_TRA!$B$3:$W$376, 22, FALSE)</f>
        <v>48.1</v>
      </c>
      <c r="AA307" s="19">
        <f>VLOOKUP(A307,DEC2020_RESPONSERATE_COUNTY_TRA!$B$3:$X$376, 23, FALSE)</f>
        <v>48.4</v>
      </c>
      <c r="AB307" s="19">
        <f>VLOOKUP(A307,DEC2020_RESPONSERATE_COUNTY_TRA!$B$3:$Y$376, 24, FALSE)</f>
        <v>48.4</v>
      </c>
      <c r="AC307" s="19">
        <f>VLOOKUP(A307,DEC2020_RESPONSERATE_COUNTY_TRA!$B$3:$Z$376, 25, FALSE)</f>
        <v>50.2</v>
      </c>
      <c r="AD307" s="19">
        <f>VLOOKUP(A307,DEC2020_RESPONSERATE_COUNTY_TRA!$B$3:$AC$376, 26, FALSE)</f>
        <v>50.2</v>
      </c>
      <c r="AE307" s="19">
        <f>VLOOKUP(A307,DEC2020_RESPONSERATE_COUNTY_TRA!$B$3:$AD$376, 27, FALSE)</f>
        <v>50.6</v>
      </c>
      <c r="AF307" s="19">
        <f>VLOOKUP(A307,DEC2020_RESPONSERATE_COUNTY_TRA!$B$3:$AE$376, 28, FALSE)</f>
        <v>51.6</v>
      </c>
      <c r="AG307" s="19">
        <f>VLOOKUP(A307,DEC2020_RESPONSERATE_COUNTY_TRA!$B$3:$AF$376, 29, FALSE)</f>
        <v>52.9</v>
      </c>
      <c r="AH307" s="19">
        <f>VLOOKUP(A307,DEC2020_RESPONSERATE_COUNTY_TRA!$B$3:$AG$376, 30, FALSE)</f>
        <v>53.1</v>
      </c>
      <c r="AI307" s="19">
        <f>VLOOKUP(A307,DEC2020_RESPONSERATE_COUNTY_TRA!$B$3:$AF$376, 31, FALSE)</f>
        <v>53.3</v>
      </c>
      <c r="AJ307" s="19">
        <f>VLOOKUP(A307,DEC2020_RESPONSERATE_COUNTY_TRA!$B$3:$AG$376, 32, FALSE)</f>
        <v>53.4</v>
      </c>
      <c r="AK307" s="19">
        <f>VLOOKUP(A307,DEC2020_RESPONSERATE_COUNTY_TRA!$B$3:$CP$376, 33, FALSE)</f>
        <v>53.5</v>
      </c>
      <c r="AL307" s="19">
        <f>VLOOKUP(A307,DEC2020_RESPONSERATE_COUNTY_TRA!$B$3:$AR$376,43, FALSE)</f>
        <v>55.1</v>
      </c>
      <c r="AM307" s="19">
        <f>VLOOKUP(A307,DEC2020_RESPONSERATE_COUNTY_TRA!$B$3:$AS$376,44, FALSE)</f>
        <v>55.2</v>
      </c>
      <c r="AN307" s="19">
        <f>VLOOKUP(A307,DEC2020_RESPONSERATE_COUNTY_TRA!$B$3:$AW$376,48, FALSE)</f>
        <v>55.4</v>
      </c>
      <c r="AO307" s="19">
        <f>VLOOKUP(A307,DEC2020_RESPONSERATE_COUNTY_TRA!$B$3:$AX$376,49, FALSE)</f>
        <v>55.4</v>
      </c>
      <c r="AP307" s="19">
        <f>VLOOKUP(A307,DEC2020_RESPONSERATE_COUNTY_TRA!$B$3:$AY$376,49, FALSE)</f>
        <v>55.4</v>
      </c>
      <c r="AQ307" s="19">
        <f>VLOOKUP(A307,DEC2020_RESPONSERATE_COUNTY_TRA!$B$3:$AZ$376,50, FALSE)</f>
        <v>55.4</v>
      </c>
      <c r="AR307" s="19">
        <f>VLOOKUP(A307,DEC2020_RESPONSERATE_COUNTY_TRA!$B$3:$BA$376,51, FALSE)</f>
        <v>55.4</v>
      </c>
      <c r="AS307" s="19">
        <f>VLOOKUP(A307,DEC2020_RESPONSERATE_COUNTY_TRA!$B$3:$BB$376,53, FALSE)</f>
        <v>55.4</v>
      </c>
      <c r="AT307" s="19">
        <f>VLOOKUP(A307,DEC2020_RESPONSERATE_COUNTY_TRA!$B$3:$BC$376,54, FALSE)</f>
        <v>55.4</v>
      </c>
      <c r="AU307" s="19">
        <f>VLOOKUP(A307,DEC2020_RESPONSERATE_COUNTY_TRA!$B$3:$BD$376,55, FALSE)</f>
        <v>55.4</v>
      </c>
      <c r="AV307" s="19">
        <f>VLOOKUP(A307,DEC2020_RESPONSERATE_COUNTY_TRA!$B$3:$BE$376,56, FALSE)</f>
        <v>55.5</v>
      </c>
      <c r="AW307" s="19">
        <f>VLOOKUP(A307,DEC2020_RESPONSERATE_COUNTY_TRA!$B$3:$BF$376,57, FALSE)</f>
        <v>55.5</v>
      </c>
      <c r="AX307" s="19">
        <f>VLOOKUP(A307,DEC2020_RESPONSERATE_COUNTY_TRA!$B$3:$BG$376,58, FALSE)</f>
        <v>55.6</v>
      </c>
      <c r="AY307" s="19">
        <f>VLOOKUP(A307,DEC2020_RESPONSERATE_COUNTY_TRA!$B$3:$BH$376,59, FALSE)</f>
        <v>55.7</v>
      </c>
      <c r="AZ307" s="19">
        <f>VLOOKUP(A307,DEC2020_RESPONSERATE_COUNTY_TRA!$B$3:$BI$376,60, FALSE)</f>
        <v>55.8</v>
      </c>
      <c r="BA307" s="19">
        <f>VLOOKUP(A307,DEC2020_RESPONSERATE_COUNTY_TRA!$B$3:$BJ$376,61, FALSE)</f>
        <v>55.8</v>
      </c>
      <c r="BB307" s="19">
        <f>VLOOKUP(A307,DEC2020_RESPONSERATE_COUNTY_TRA!$B$3:$BK$376,62, FALSE)</f>
        <v>55.8</v>
      </c>
      <c r="BC307" s="19">
        <f>VLOOKUP(A307,DEC2020_RESPONSERATE_COUNTY_TRA!$B$3:$BL$376,63, FALSE)</f>
        <v>55.8</v>
      </c>
      <c r="BD307" s="19">
        <f>VLOOKUP(A307,DEC2020_RESPONSERATE_COUNTY_TRA!$B$3:$BM$376,64, FALSE)</f>
        <v>55.9</v>
      </c>
      <c r="BE307" s="19">
        <f>VLOOKUP(A307,DEC2020_RESPONSERATE_COUNTY_TRA!$B$3:$BN$376,65, FALSE)</f>
        <v>55.9</v>
      </c>
      <c r="BF307" s="19">
        <f>VLOOKUP(A307,DEC2020_RESPONSERATE_COUNTY_TRA!$B$3:$BO$376,66, FALSE)</f>
        <v>55.9</v>
      </c>
      <c r="BG307" s="19">
        <f>VLOOKUP(A307,DEC2020_RESPONSERATE_COUNTY_TRA!$B$3:$BP$376,67, FALSE)</f>
        <v>56</v>
      </c>
      <c r="BH307" s="19">
        <f>VLOOKUP(A307,DEC2020_RESPONSERATE_COUNTY_TRA!$B$3:$BQ$376,68, FALSE)</f>
        <v>56</v>
      </c>
      <c r="BI307" s="19">
        <f>VLOOKUP(A307,DEC2020_RESPONSERATE_COUNTY_TRA!$B$3:$BR$376,69, FALSE)</f>
        <v>56</v>
      </c>
      <c r="BJ307" s="19">
        <f>VLOOKUP(A307,DEC2020_RESPONSERATE_COUNTY_TRA!$B$3:$BS$376,70, FALSE)</f>
        <v>56</v>
      </c>
      <c r="BK307" s="19">
        <f>VLOOKUP(A307,DEC2020_RESPONSERATE_COUNTY_TRA!$B$3:$BT$376,71, FALSE)</f>
        <v>56</v>
      </c>
      <c r="BL307" s="19">
        <f>VLOOKUP(A307,DEC2020_RESPONSERATE_COUNTY_TRA!$B$3:$BU$377,72, FALSE)</f>
        <v>56.1</v>
      </c>
      <c r="BM307" s="19">
        <f>VLOOKUP(A307,DEC2020_RESPONSERATE_COUNTY_TRA!$B$3:$BV$377,73, FALSE)</f>
        <v>56.1</v>
      </c>
      <c r="BN307" s="19">
        <f>VLOOKUP(A307,DEC2020_RESPONSERATE_COUNTY_TRA!$B$3:$BW$377,74, FALSE)</f>
        <v>56.1</v>
      </c>
      <c r="BO307" s="19">
        <f>VLOOKUP(A307,DEC2020_RESPONSERATE_COUNTY_TRA!$B$3:$BX$377,75, FALSE)</f>
        <v>56.1</v>
      </c>
      <c r="BP307" s="19">
        <f>VLOOKUP(A307,DEC2020_RESPONSERATE_COUNTY_TRA!$B$3:$BY$377,76, FALSE)</f>
        <v>56.1</v>
      </c>
      <c r="BQ307" s="19">
        <f>VLOOKUP(A307,DEC2020_RESPONSERATE_COUNTY_TRA!$B$3:$BZ$377,77, FALSE)</f>
        <v>56.1</v>
      </c>
      <c r="BR307" s="19">
        <f>VLOOKUP(A307,DEC2020_RESPONSERATE_COUNTY_TRA!$B$3:$CA$377,78, FALSE)</f>
        <v>56.1</v>
      </c>
      <c r="BS307" s="19">
        <f>VLOOKUP(A307,DEC2020_RESPONSERATE_COUNTY_TRA!$B$3:$CB$377,79, FALSE)</f>
        <v>56.2</v>
      </c>
      <c r="BT307" s="19">
        <f>VLOOKUP(A307,DEC2020_RESPONSERATE_COUNTY_TRA!$B$3:$CC$377,80, FALSE)</f>
        <v>56.2</v>
      </c>
      <c r="BU307" s="19">
        <f>VLOOKUP(A307,DEC2020_RESPONSERATE_COUNTY_TRA!$B$3:$CD$377,81, FALSE)</f>
        <v>56.2</v>
      </c>
      <c r="BV307" s="19">
        <f>VLOOKUP(A307,DEC2020_RESPONSERATE_COUNTY_TRA!$B$3:$CE$377,82, FALSE)</f>
        <v>56.3</v>
      </c>
      <c r="BW307" s="19">
        <f>VLOOKUP(A307,DEC2020_RESPONSERATE_COUNTY_TRA!$B$3:$CF$377,83, FALSE)</f>
        <v>56.3</v>
      </c>
      <c r="BX307" s="19">
        <f>VLOOKUP(A307,DEC2020_RESPONSERATE_COUNTY_TRA!$B$3:$CG$377,84, FALSE)</f>
        <v>56.3</v>
      </c>
      <c r="BY307" s="19">
        <f>VLOOKUP(A307,DEC2020_RESPONSERATE_COUNTY_TRA!$B$3:$CH$377,85, FALSE)</f>
        <v>56.4</v>
      </c>
      <c r="BZ307" s="19">
        <f>VLOOKUP(A307,DEC2020_RESPONSERATE_COUNTY_TRA!$B$3:$CI$377,85, FALSE)</f>
        <v>56.4</v>
      </c>
      <c r="CA307" s="19">
        <f>VLOOKUP(A307,DEC2020_RESPONSERATE_COUNTY_TRA!$B$3:$CJ$377,86, FALSE)</f>
        <v>56.4</v>
      </c>
      <c r="CB307" s="19">
        <f>VLOOKUP(A307,DEC2020_RESPONSERATE_COUNTY_TRA!$B$3:$CK$377,87, FALSE)</f>
        <v>56.4</v>
      </c>
      <c r="CC307" s="19">
        <f t="shared" si="12"/>
        <v>0</v>
      </c>
      <c r="CD307" s="41">
        <f t="shared" si="13"/>
        <v>4</v>
      </c>
    </row>
    <row r="308" spans="1:82" ht="28.8" x14ac:dyDescent="0.3">
      <c r="A308" s="5" t="s">
        <v>165</v>
      </c>
      <c r="B308" s="5">
        <v>30093000102</v>
      </c>
      <c r="C308" s="181" t="s">
        <v>1608</v>
      </c>
      <c r="D308" s="190">
        <v>59701</v>
      </c>
      <c r="F308" s="94" t="s">
        <v>1101</v>
      </c>
      <c r="G308" s="102" t="s">
        <v>1101</v>
      </c>
      <c r="H308" s="209" t="s">
        <v>1101</v>
      </c>
      <c r="I308" s="102" t="s">
        <v>1101</v>
      </c>
      <c r="J308" s="11">
        <v>1.4</v>
      </c>
      <c r="K308" s="11">
        <v>98.6</v>
      </c>
      <c r="L308">
        <f>VLOOKUP(A308,DEC2020_RESPONSERATE_COUNTY_TRA!$B$3:$I$376, 8, FALSE)</f>
        <v>23.1</v>
      </c>
      <c r="M308">
        <f>VLOOKUP(A308,DEC2020_RESPONSERATE_COUNTY_TRA!$B$3:$J$376, 9, FALSE)</f>
        <v>23.9</v>
      </c>
      <c r="N308">
        <f>VLOOKUP(A308,DEC2020_RESPONSERATE_COUNTY_TRA!$B$3:$K$376, 10, FALSE)</f>
        <v>25</v>
      </c>
      <c r="O308">
        <f>VLOOKUP(A308,DEC2020_RESPONSERATE_COUNTY_TRA!$B$3:$L$376, 11, FALSE)</f>
        <v>26.4</v>
      </c>
      <c r="P308">
        <f>VLOOKUP(A308,DEC2020_RESPONSERATE_COUNTY_TRA!$B$3:$M$376, 12, FALSE)</f>
        <v>28.1</v>
      </c>
      <c r="Q308" s="61">
        <f>VLOOKUP(A308,DEC2020_RESPONSERATE_COUNTY_TRA!$B$3:$N$376, 13, FALSE)</f>
        <v>28.4</v>
      </c>
      <c r="R308">
        <f>VLOOKUP(A308,DEC2020_RESPONSERATE_COUNTY_TRA!$B$3:$O$376, 14, FALSE)</f>
        <v>28.8</v>
      </c>
      <c r="S308">
        <f>VLOOKUP(A308,DEC2020_RESPONSERATE_COUNTY_TRA!$B$3:$P$376, 15, FALSE)</f>
        <v>29.2</v>
      </c>
      <c r="T308">
        <f>VLOOKUP(A308,DEC2020_RESPONSERATE_COUNTY_TRA!$B$3:$Q$376, 16, FALSE)</f>
        <v>29.4</v>
      </c>
      <c r="U308" s="61">
        <f>VLOOKUP(A308,DEC2020_RESPONSERATE_COUNTY_TRA!$B$3:$R$376, 17, FALSE)</f>
        <v>31.2</v>
      </c>
      <c r="V308" s="61">
        <f>VLOOKUP(A308,DEC2020_RESPONSERATE_COUNTY_TRA!$B$3:$S$376, 18, FALSE)</f>
        <v>33.1</v>
      </c>
      <c r="W308" s="61">
        <f>VLOOKUP(A308,DEC2020_RESPONSERATE_COUNTY_TRA!$B$3:$T$376, 19, FALSE)</f>
        <v>33.299999999999997</v>
      </c>
      <c r="X308" s="61">
        <f>VLOOKUP(A308,DEC2020_RESPONSERATE_COUNTY_TRA!$B$3:$U$376, 20, FALSE)</f>
        <v>35.4</v>
      </c>
      <c r="Y308" s="61">
        <f>VLOOKUP(A308,DEC2020_RESPONSERATE_COUNTY_TRA!$B$3:$V$376, 21, FALSE)</f>
        <v>36.5</v>
      </c>
      <c r="Z308" s="61">
        <f>VLOOKUP(A308,DEC2020_RESPONSERATE_COUNTY_TRA!$B$3:$W$376, 22, FALSE)</f>
        <v>38.4</v>
      </c>
      <c r="AA308" s="61">
        <f>VLOOKUP(A308,DEC2020_RESPONSERATE_COUNTY_TRA!$B$3:$X$376, 23, FALSE)</f>
        <v>38.5</v>
      </c>
      <c r="AB308" s="61">
        <f>VLOOKUP(A308,DEC2020_RESPONSERATE_COUNTY_TRA!$B$3:$Y$376, 24, FALSE)</f>
        <v>38.700000000000003</v>
      </c>
      <c r="AC308" s="61">
        <f>VLOOKUP(A308,DEC2020_RESPONSERATE_COUNTY_TRA!$B$3:$Z$376, 25, FALSE)</f>
        <v>40</v>
      </c>
      <c r="AD308" s="61">
        <f>VLOOKUP(A308,DEC2020_RESPONSERATE_COUNTY_TRA!$B$3:$AC$376, 26, FALSE)</f>
        <v>40</v>
      </c>
      <c r="AE308" s="188">
        <f>VLOOKUP(A308,DEC2020_RESPONSERATE_COUNTY_TRA!$B$3:$AD$376, 27, FALSE)</f>
        <v>40.299999999999997</v>
      </c>
      <c r="AF308" s="188">
        <f>VLOOKUP(A308,DEC2020_RESPONSERATE_COUNTY_TRA!$B$3:$AE$376, 28, FALSE)</f>
        <v>42</v>
      </c>
      <c r="AG308" s="188">
        <f>VLOOKUP(A308,DEC2020_RESPONSERATE_COUNTY_TRA!$B$3:$AF$376, 29, FALSE)</f>
        <v>43.6</v>
      </c>
      <c r="AH308" s="188">
        <f>VLOOKUP(A308,DEC2020_RESPONSERATE_COUNTY_TRA!$B$3:$AG$376, 30, FALSE)</f>
        <v>43.8</v>
      </c>
      <c r="AI308" s="188">
        <f>VLOOKUP(A308,DEC2020_RESPONSERATE_COUNTY_TRA!$B$3:$AF$376, 31, FALSE)</f>
        <v>44</v>
      </c>
      <c r="AJ308" s="188">
        <f>VLOOKUP(A308,DEC2020_RESPONSERATE_COUNTY_TRA!$B$3:$AG$376, 32, FALSE)</f>
        <v>44.2</v>
      </c>
      <c r="AK308" s="188">
        <f>VLOOKUP(A308,DEC2020_RESPONSERATE_COUNTY_TRA!$B$3:$CP$376, 33, FALSE)</f>
        <v>44.3</v>
      </c>
      <c r="AL308" s="188">
        <f>VLOOKUP(A308,DEC2020_RESPONSERATE_COUNTY_TRA!$B$3:$AR$376,43, FALSE)</f>
        <v>45.4</v>
      </c>
      <c r="AM308" s="188">
        <f>VLOOKUP(A308,DEC2020_RESPONSERATE_COUNTY_TRA!$B$3:$AS$376,44, FALSE)</f>
        <v>45.4</v>
      </c>
      <c r="AN308" s="188">
        <f>VLOOKUP(A308,DEC2020_RESPONSERATE_COUNTY_TRA!$B$3:$AW$376,48, FALSE)</f>
        <v>45.5</v>
      </c>
      <c r="AO308" s="188">
        <f>VLOOKUP(A308,DEC2020_RESPONSERATE_COUNTY_TRA!$B$3:$AX$376,49, FALSE)</f>
        <v>45.5</v>
      </c>
      <c r="AP308" s="188">
        <f>VLOOKUP(A308,DEC2020_RESPONSERATE_COUNTY_TRA!$B$3:$AY$376,49, FALSE)</f>
        <v>45.5</v>
      </c>
      <c r="AQ308" s="188">
        <f>VLOOKUP(A308,DEC2020_RESPONSERATE_COUNTY_TRA!$B$3:$AZ$376,50, FALSE)</f>
        <v>45.6</v>
      </c>
      <c r="AR308" s="188">
        <f>VLOOKUP(A308,DEC2020_RESPONSERATE_COUNTY_TRA!$B$3:$BA$376,51, FALSE)</f>
        <v>45.6</v>
      </c>
      <c r="AS308" s="188">
        <f>VLOOKUP(A308,DEC2020_RESPONSERATE_COUNTY_TRA!$B$3:$BB$376,53, FALSE)</f>
        <v>45.9</v>
      </c>
      <c r="AT308" s="188">
        <f>VLOOKUP(A308,DEC2020_RESPONSERATE_COUNTY_TRA!$B$3:$BC$376,54, FALSE)</f>
        <v>45.9</v>
      </c>
      <c r="AU308" s="188">
        <f>VLOOKUP(A308,DEC2020_RESPONSERATE_COUNTY_TRA!$B$3:$BD$376,55, FALSE)</f>
        <v>45.9</v>
      </c>
      <c r="AV308" s="188">
        <f>VLOOKUP(A308,DEC2020_RESPONSERATE_COUNTY_TRA!$B$3:$BE$376,56, FALSE)</f>
        <v>45.9</v>
      </c>
      <c r="AW308" s="188">
        <f>VLOOKUP(A308,DEC2020_RESPONSERATE_COUNTY_TRA!$B$3:$BF$376,57, FALSE)</f>
        <v>45.9</v>
      </c>
      <c r="AX308" s="188">
        <f>VLOOKUP(A308,DEC2020_RESPONSERATE_COUNTY_TRA!$B$3:$BG$376,58, FALSE)</f>
        <v>46.1</v>
      </c>
      <c r="AY308" s="188">
        <f>VLOOKUP(A308,DEC2020_RESPONSERATE_COUNTY_TRA!$B$3:$BH$376,59, FALSE)</f>
        <v>46.1</v>
      </c>
      <c r="AZ308" s="188">
        <f>VLOOKUP(A308,DEC2020_RESPONSERATE_COUNTY_TRA!$B$3:$BI$376,60, FALSE)</f>
        <v>46.1</v>
      </c>
      <c r="BA308" s="188">
        <f>VLOOKUP(A308,DEC2020_RESPONSERATE_COUNTY_TRA!$B$3:$BJ$376,61, FALSE)</f>
        <v>46.1</v>
      </c>
      <c r="BB308" s="188">
        <f>VLOOKUP(A308,DEC2020_RESPONSERATE_COUNTY_TRA!$B$3:$BK$376,62, FALSE)</f>
        <v>46.1</v>
      </c>
      <c r="BC308" s="188">
        <f>VLOOKUP(A308,DEC2020_RESPONSERATE_COUNTY_TRA!$B$3:$BL$376,63, FALSE)</f>
        <v>46.2</v>
      </c>
      <c r="BD308" s="188">
        <f>VLOOKUP(A308,DEC2020_RESPONSERATE_COUNTY_TRA!$B$3:$BM$376,64, FALSE)</f>
        <v>46.2</v>
      </c>
      <c r="BE308" s="188">
        <f>VLOOKUP(A308,DEC2020_RESPONSERATE_COUNTY_TRA!$B$3:$BN$376,65, FALSE)</f>
        <v>46.3</v>
      </c>
      <c r="BF308" s="188">
        <f>VLOOKUP(A308,DEC2020_RESPONSERATE_COUNTY_TRA!$B$3:$BO$376,66, FALSE)</f>
        <v>46.3</v>
      </c>
      <c r="BG308" s="188">
        <f>VLOOKUP(A308,DEC2020_RESPONSERATE_COUNTY_TRA!$B$3:$BP$376,67, FALSE)</f>
        <v>46.3</v>
      </c>
      <c r="BH308" s="188">
        <f>VLOOKUP(A308,DEC2020_RESPONSERATE_COUNTY_TRA!$B$3:$BQ$376,68, FALSE)</f>
        <v>46.3</v>
      </c>
      <c r="BI308" s="188">
        <f>VLOOKUP(A308,DEC2020_RESPONSERATE_COUNTY_TRA!$B$3:$BR$376,69, FALSE)</f>
        <v>46.3</v>
      </c>
      <c r="BJ308" s="188">
        <f>VLOOKUP(A308,DEC2020_RESPONSERATE_COUNTY_TRA!$B$3:$BS$376,70, FALSE)</f>
        <v>46.3</v>
      </c>
      <c r="BK308" s="188">
        <f>VLOOKUP(A308,DEC2020_RESPONSERATE_COUNTY_TRA!$B$3:$BT$376,71, FALSE)</f>
        <v>46.3</v>
      </c>
      <c r="BL308" s="188">
        <f>VLOOKUP(A308,DEC2020_RESPONSERATE_COUNTY_TRA!$B$3:$BU$377,72, FALSE)</f>
        <v>46.3</v>
      </c>
      <c r="BM308" s="188">
        <f>VLOOKUP(A308,DEC2020_RESPONSERATE_COUNTY_TRA!$B$3:$BV$377,73, FALSE)</f>
        <v>46.3</v>
      </c>
      <c r="BN308" s="188">
        <f>VLOOKUP(A308,DEC2020_RESPONSERATE_COUNTY_TRA!$B$3:$BW$377,74, FALSE)</f>
        <v>46.4</v>
      </c>
      <c r="BO308" s="188">
        <f>VLOOKUP(A308,DEC2020_RESPONSERATE_COUNTY_TRA!$B$3:$BX$377,75, FALSE)</f>
        <v>46.4</v>
      </c>
      <c r="BP308" s="188">
        <f>VLOOKUP(A308,DEC2020_RESPONSERATE_COUNTY_TRA!$B$3:$BY$377,76, FALSE)</f>
        <v>46.5</v>
      </c>
      <c r="BQ308" s="188">
        <f>VLOOKUP(A308,DEC2020_RESPONSERATE_COUNTY_TRA!$B$3:$BZ$377,77, FALSE)</f>
        <v>46.5</v>
      </c>
      <c r="BR308" s="188">
        <f>VLOOKUP(A308,DEC2020_RESPONSERATE_COUNTY_TRA!$B$3:$CA$377,78, FALSE)</f>
        <v>46.5</v>
      </c>
      <c r="BS308" s="188">
        <f>VLOOKUP(A308,DEC2020_RESPONSERATE_COUNTY_TRA!$B$3:$CB$377,79, FALSE)</f>
        <v>46.5</v>
      </c>
      <c r="BT308" s="188">
        <f>VLOOKUP(A308,DEC2020_RESPONSERATE_COUNTY_TRA!$B$3:$CC$377,80, FALSE)</f>
        <v>46.5</v>
      </c>
      <c r="BU308" s="188">
        <f>VLOOKUP(A308,DEC2020_RESPONSERATE_COUNTY_TRA!$B$3:$CD$377,81, FALSE)</f>
        <v>46.5</v>
      </c>
      <c r="BV308" s="188">
        <f>VLOOKUP(A308,DEC2020_RESPONSERATE_COUNTY_TRA!$B$3:$CE$377,82, FALSE)</f>
        <v>46.7</v>
      </c>
      <c r="BW308" s="188">
        <f>VLOOKUP(A308,DEC2020_RESPONSERATE_COUNTY_TRA!$B$3:$CF$377,83, FALSE)</f>
        <v>46.7</v>
      </c>
      <c r="BX308" s="188">
        <f>VLOOKUP(A308,DEC2020_RESPONSERATE_COUNTY_TRA!$B$3:$CG$377,84, FALSE)</f>
        <v>46.7</v>
      </c>
      <c r="BY308" s="188">
        <f>VLOOKUP(A308,DEC2020_RESPONSERATE_COUNTY_TRA!$B$3:$CH$377,85, FALSE)</f>
        <v>46.8</v>
      </c>
      <c r="BZ308" s="188">
        <f>VLOOKUP(A308,DEC2020_RESPONSERATE_COUNTY_TRA!$B$3:$CI$377,85, FALSE)</f>
        <v>46.8</v>
      </c>
      <c r="CA308" s="188">
        <f>VLOOKUP(A308,DEC2020_RESPONSERATE_COUNTY_TRA!$B$3:$CJ$377,86, FALSE)</f>
        <v>46.9</v>
      </c>
      <c r="CB308" s="188">
        <f>VLOOKUP(A308,DEC2020_RESPONSERATE_COUNTY_TRA!$B$3:$CK$377,87, FALSE)</f>
        <v>46.9</v>
      </c>
      <c r="CC308" s="188">
        <f t="shared" si="12"/>
        <v>0</v>
      </c>
      <c r="CD308" s="41">
        <f t="shared" si="13"/>
        <v>3</v>
      </c>
    </row>
    <row r="309" spans="1:82" ht="28.8" x14ac:dyDescent="0.3">
      <c r="A309" s="16" t="s">
        <v>377</v>
      </c>
      <c r="B309" s="16">
        <v>30093000200</v>
      </c>
      <c r="C309" s="17" t="s">
        <v>1609</v>
      </c>
      <c r="D309" s="17">
        <v>59701</v>
      </c>
      <c r="E309" s="17"/>
      <c r="F309" s="95">
        <v>2561</v>
      </c>
      <c r="G309" s="103">
        <v>5.6675062972292189E-2</v>
      </c>
      <c r="H309" s="205">
        <v>3.2866707242848445E-2</v>
      </c>
      <c r="I309" s="193">
        <v>26.1</v>
      </c>
      <c r="J309" s="18">
        <v>0</v>
      </c>
      <c r="K309" s="18">
        <f t="shared" si="14"/>
        <v>100</v>
      </c>
      <c r="L309" s="19">
        <f>VLOOKUP(A309,DEC2020_RESPONSERATE_COUNTY_TRA!$B$3:$I$376, 8, FALSE)</f>
        <v>33.9</v>
      </c>
      <c r="M309" s="19">
        <f>VLOOKUP(A309,DEC2020_RESPONSERATE_COUNTY_TRA!$B$3:$J$376, 9, FALSE)</f>
        <v>35.299999999999997</v>
      </c>
      <c r="N309" s="19">
        <f>VLOOKUP(A309,DEC2020_RESPONSERATE_COUNTY_TRA!$B$3:$K$376, 10, FALSE)</f>
        <v>36.799999999999997</v>
      </c>
      <c r="O309" s="19">
        <f>VLOOKUP(A309,DEC2020_RESPONSERATE_COUNTY_TRA!$B$3:$L$376, 11, FALSE)</f>
        <v>38.5</v>
      </c>
      <c r="P309" s="19">
        <f>VLOOKUP(A309,DEC2020_RESPONSERATE_COUNTY_TRA!$B$3:$M$376, 12, FALSE)</f>
        <v>40.700000000000003</v>
      </c>
      <c r="Q309" s="19">
        <f>VLOOKUP(A309,DEC2020_RESPONSERATE_COUNTY_TRA!$B$3:$N$376, 13, FALSE)</f>
        <v>41</v>
      </c>
      <c r="R309" s="19">
        <f>VLOOKUP(A309,DEC2020_RESPONSERATE_COUNTY_TRA!$B$3:$O$376, 14, FALSE)</f>
        <v>41.6</v>
      </c>
      <c r="S309" s="19">
        <f>VLOOKUP(A309,DEC2020_RESPONSERATE_COUNTY_TRA!$B$3:$P$376, 15, FALSE)</f>
        <v>41.9</v>
      </c>
      <c r="T309" s="19">
        <f>VLOOKUP(A309,DEC2020_RESPONSERATE_COUNTY_TRA!$B$3:$Q$376, 16, FALSE)</f>
        <v>42.2</v>
      </c>
      <c r="U309" s="19">
        <f>VLOOKUP(A309,DEC2020_RESPONSERATE_COUNTY_TRA!$B$3:$R$376, 17, FALSE)</f>
        <v>44.1</v>
      </c>
      <c r="V309" s="19">
        <f>VLOOKUP(A309,DEC2020_RESPONSERATE_COUNTY_TRA!$B$3:$S$376, 18, FALSE)</f>
        <v>45.3</v>
      </c>
      <c r="W309" s="19">
        <f>VLOOKUP(A309,DEC2020_RESPONSERATE_COUNTY_TRA!$B$3:$T$376, 19, FALSE)</f>
        <v>45.7</v>
      </c>
      <c r="X309" s="19">
        <f>VLOOKUP(A309,DEC2020_RESPONSERATE_COUNTY_TRA!$B$3:$U$376, 20, FALSE)</f>
        <v>47.9</v>
      </c>
      <c r="Y309" s="19">
        <f>VLOOKUP(A309,DEC2020_RESPONSERATE_COUNTY_TRA!$B$3:$V$376, 21, FALSE)</f>
        <v>49</v>
      </c>
      <c r="Z309" s="19">
        <f>VLOOKUP(A309,DEC2020_RESPONSERATE_COUNTY_TRA!$B$3:$W$376, 22, FALSE)</f>
        <v>51</v>
      </c>
      <c r="AA309" s="19">
        <f>VLOOKUP(A309,DEC2020_RESPONSERATE_COUNTY_TRA!$B$3:$X$376, 23, FALSE)</f>
        <v>51.6</v>
      </c>
      <c r="AB309" s="19">
        <f>VLOOKUP(A309,DEC2020_RESPONSERATE_COUNTY_TRA!$B$3:$Y$376, 24, FALSE)</f>
        <v>51.7</v>
      </c>
      <c r="AC309" s="19">
        <f>VLOOKUP(A309,DEC2020_RESPONSERATE_COUNTY_TRA!$B$3:$Z$376, 25, FALSE)</f>
        <v>53.4</v>
      </c>
      <c r="AD309" s="19">
        <f>VLOOKUP(A309,DEC2020_RESPONSERATE_COUNTY_TRA!$B$3:$AC$376, 26, FALSE)</f>
        <v>53.5</v>
      </c>
      <c r="AE309" s="19">
        <f>VLOOKUP(A309,DEC2020_RESPONSERATE_COUNTY_TRA!$B$3:$AD$376, 27, FALSE)</f>
        <v>53.8</v>
      </c>
      <c r="AF309" s="19">
        <f>VLOOKUP(A309,DEC2020_RESPONSERATE_COUNTY_TRA!$B$3:$AE$376, 28, FALSE)</f>
        <v>54.2</v>
      </c>
      <c r="AG309" s="19">
        <f>VLOOKUP(A309,DEC2020_RESPONSERATE_COUNTY_TRA!$B$3:$AF$376, 29, FALSE)</f>
        <v>55</v>
      </c>
      <c r="AH309" s="19">
        <f>VLOOKUP(A309,DEC2020_RESPONSERATE_COUNTY_TRA!$B$3:$AG$376, 30, FALSE)</f>
        <v>55.2</v>
      </c>
      <c r="AI309" s="19">
        <f>VLOOKUP(A309,DEC2020_RESPONSERATE_COUNTY_TRA!$B$3:$AF$376, 31, FALSE)</f>
        <v>55.2</v>
      </c>
      <c r="AJ309" s="19">
        <f>VLOOKUP(A309,DEC2020_RESPONSERATE_COUNTY_TRA!$B$3:$AG$376, 32, FALSE)</f>
        <v>55.4</v>
      </c>
      <c r="AK309" s="19">
        <f>VLOOKUP(A309,DEC2020_RESPONSERATE_COUNTY_TRA!$B$3:$CP$376, 33, FALSE)</f>
        <v>55.7</v>
      </c>
      <c r="AL309" s="19">
        <f>VLOOKUP(A309,DEC2020_RESPONSERATE_COUNTY_TRA!$B$3:$AR$376,43, FALSE)</f>
        <v>57.1</v>
      </c>
      <c r="AM309" s="19">
        <f>VLOOKUP(A309,DEC2020_RESPONSERATE_COUNTY_TRA!$B$3:$AS$376,44, FALSE)</f>
        <v>57.1</v>
      </c>
      <c r="AN309" s="19">
        <f>VLOOKUP(A309,DEC2020_RESPONSERATE_COUNTY_TRA!$B$3:$AW$376,48, FALSE)</f>
        <v>57.4</v>
      </c>
      <c r="AO309" s="19">
        <f>VLOOKUP(A309,DEC2020_RESPONSERATE_COUNTY_TRA!$B$3:$AX$376,49, FALSE)</f>
        <v>57.4</v>
      </c>
      <c r="AP309" s="19">
        <f>VLOOKUP(A309,DEC2020_RESPONSERATE_COUNTY_TRA!$B$3:$AY$376,49, FALSE)</f>
        <v>57.4</v>
      </c>
      <c r="AQ309" s="19">
        <f>VLOOKUP(A309,DEC2020_RESPONSERATE_COUNTY_TRA!$B$3:$AZ$376,50, FALSE)</f>
        <v>57.5</v>
      </c>
      <c r="AR309" s="19">
        <f>VLOOKUP(A309,DEC2020_RESPONSERATE_COUNTY_TRA!$B$3:$BA$376,51, FALSE)</f>
        <v>57.5</v>
      </c>
      <c r="AS309" s="19">
        <f>VLOOKUP(A309,DEC2020_RESPONSERATE_COUNTY_TRA!$B$3:$BB$376,53, FALSE)</f>
        <v>57.6</v>
      </c>
      <c r="AT309" s="19">
        <f>VLOOKUP(A309,DEC2020_RESPONSERATE_COUNTY_TRA!$B$3:$BC$376,54, FALSE)</f>
        <v>57.6</v>
      </c>
      <c r="AU309" s="19">
        <f>VLOOKUP(A309,DEC2020_RESPONSERATE_COUNTY_TRA!$B$3:$BD$376,55, FALSE)</f>
        <v>57.6</v>
      </c>
      <c r="AV309" s="19">
        <f>VLOOKUP(A309,DEC2020_RESPONSERATE_COUNTY_TRA!$B$3:$BE$376,56, FALSE)</f>
        <v>57.6</v>
      </c>
      <c r="AW309" s="19">
        <f>VLOOKUP(A309,DEC2020_RESPONSERATE_COUNTY_TRA!$B$3:$BF$376,57, FALSE)</f>
        <v>57.7</v>
      </c>
      <c r="AX309" s="19">
        <f>VLOOKUP(A309,DEC2020_RESPONSERATE_COUNTY_TRA!$B$3:$BG$376,58, FALSE)</f>
        <v>57.8</v>
      </c>
      <c r="AY309" s="19">
        <f>VLOOKUP(A309,DEC2020_RESPONSERATE_COUNTY_TRA!$B$3:$BH$376,59, FALSE)</f>
        <v>57.8</v>
      </c>
      <c r="AZ309" s="19">
        <f>VLOOKUP(A309,DEC2020_RESPONSERATE_COUNTY_TRA!$B$3:$BI$376,60, FALSE)</f>
        <v>57.8</v>
      </c>
      <c r="BA309" s="19">
        <f>VLOOKUP(A309,DEC2020_RESPONSERATE_COUNTY_TRA!$B$3:$BJ$376,61, FALSE)</f>
        <v>57.8</v>
      </c>
      <c r="BB309" s="19">
        <f>VLOOKUP(A309,DEC2020_RESPONSERATE_COUNTY_TRA!$B$3:$BK$376,62, FALSE)</f>
        <v>57.8</v>
      </c>
      <c r="BC309" s="19">
        <f>VLOOKUP(A309,DEC2020_RESPONSERATE_COUNTY_TRA!$B$3:$BL$376,63, FALSE)</f>
        <v>57.9</v>
      </c>
      <c r="BD309" s="19">
        <f>VLOOKUP(A309,DEC2020_RESPONSERATE_COUNTY_TRA!$B$3:$BM$376,64, FALSE)</f>
        <v>58</v>
      </c>
      <c r="BE309" s="19">
        <f>VLOOKUP(A309,DEC2020_RESPONSERATE_COUNTY_TRA!$B$3:$BN$376,65, FALSE)</f>
        <v>58</v>
      </c>
      <c r="BF309" s="19">
        <f>VLOOKUP(A309,DEC2020_RESPONSERATE_COUNTY_TRA!$B$3:$BO$376,66, FALSE)</f>
        <v>58</v>
      </c>
      <c r="BG309" s="19">
        <f>VLOOKUP(A309,DEC2020_RESPONSERATE_COUNTY_TRA!$B$3:$BP$376,67, FALSE)</f>
        <v>58</v>
      </c>
      <c r="BH309" s="19">
        <f>VLOOKUP(A309,DEC2020_RESPONSERATE_COUNTY_TRA!$B$3:$BQ$376,68, FALSE)</f>
        <v>58</v>
      </c>
      <c r="BI309" s="19">
        <f>VLOOKUP(A309,DEC2020_RESPONSERATE_COUNTY_TRA!$B$3:$BR$376,69, FALSE)</f>
        <v>58</v>
      </c>
      <c r="BJ309" s="19">
        <f>VLOOKUP(A309,DEC2020_RESPONSERATE_COUNTY_TRA!$B$3:$BS$376,70, FALSE)</f>
        <v>58</v>
      </c>
      <c r="BK309" s="19">
        <f>VLOOKUP(A309,DEC2020_RESPONSERATE_COUNTY_TRA!$B$3:$BT$376,71, FALSE)</f>
        <v>58.2</v>
      </c>
      <c r="BL309" s="19">
        <f>VLOOKUP(A309,DEC2020_RESPONSERATE_COUNTY_TRA!$B$3:$BU$377,72, FALSE)</f>
        <v>58.2</v>
      </c>
      <c r="BM309" s="19">
        <f>VLOOKUP(A309,DEC2020_RESPONSERATE_COUNTY_TRA!$B$3:$BV$377,73, FALSE)</f>
        <v>58.2</v>
      </c>
      <c r="BN309" s="19">
        <f>VLOOKUP(A309,DEC2020_RESPONSERATE_COUNTY_TRA!$B$3:$BW$377,74, FALSE)</f>
        <v>58.3</v>
      </c>
      <c r="BO309" s="19">
        <f>VLOOKUP(A309,DEC2020_RESPONSERATE_COUNTY_TRA!$B$3:$BX$377,75, FALSE)</f>
        <v>58.4</v>
      </c>
      <c r="BP309" s="19">
        <f>VLOOKUP(A309,DEC2020_RESPONSERATE_COUNTY_TRA!$B$3:$BY$377,76, FALSE)</f>
        <v>58.4</v>
      </c>
      <c r="BQ309" s="19">
        <f>VLOOKUP(A309,DEC2020_RESPONSERATE_COUNTY_TRA!$B$3:$BZ$377,77, FALSE)</f>
        <v>58.4</v>
      </c>
      <c r="BR309" s="19">
        <f>VLOOKUP(A309,DEC2020_RESPONSERATE_COUNTY_TRA!$B$3:$CA$377,78, FALSE)</f>
        <v>58.5</v>
      </c>
      <c r="BS309" s="19">
        <f>VLOOKUP(A309,DEC2020_RESPONSERATE_COUNTY_TRA!$B$3:$CB$377,79, FALSE)</f>
        <v>58.5</v>
      </c>
      <c r="BT309" s="19">
        <f>VLOOKUP(A309,DEC2020_RESPONSERATE_COUNTY_TRA!$B$3:$CC$377,80, FALSE)</f>
        <v>58.5</v>
      </c>
      <c r="BU309" s="19">
        <f>VLOOKUP(A309,DEC2020_RESPONSERATE_COUNTY_TRA!$B$3:$CD$377,81, FALSE)</f>
        <v>58.5</v>
      </c>
      <c r="BV309" s="19">
        <f>VLOOKUP(A309,DEC2020_RESPONSERATE_COUNTY_TRA!$B$3:$CE$377,82, FALSE)</f>
        <v>58.7</v>
      </c>
      <c r="BW309" s="19">
        <f>VLOOKUP(A309,DEC2020_RESPONSERATE_COUNTY_TRA!$B$3:$CF$377,83, FALSE)</f>
        <v>58.8</v>
      </c>
      <c r="BX309" s="19">
        <f>VLOOKUP(A309,DEC2020_RESPONSERATE_COUNTY_TRA!$B$3:$CG$377,84, FALSE)</f>
        <v>58.8</v>
      </c>
      <c r="BY309" s="19">
        <f>VLOOKUP(A309,DEC2020_RESPONSERATE_COUNTY_TRA!$B$3:$CH$377,85, FALSE)</f>
        <v>58.9</v>
      </c>
      <c r="BZ309" s="19">
        <f>VLOOKUP(A309,DEC2020_RESPONSERATE_COUNTY_TRA!$B$3:$CI$377,85, FALSE)</f>
        <v>58.9</v>
      </c>
      <c r="CA309" s="19">
        <f>VLOOKUP(A309,DEC2020_RESPONSERATE_COUNTY_TRA!$B$3:$CJ$377,86, FALSE)</f>
        <v>59</v>
      </c>
      <c r="CB309" s="19">
        <f>VLOOKUP(A309,DEC2020_RESPONSERATE_COUNTY_TRA!$B$3:$CK$377,87, FALSE)</f>
        <v>59.1</v>
      </c>
      <c r="CC309" s="19">
        <f t="shared" si="12"/>
        <v>0</v>
      </c>
      <c r="CD309" s="41">
        <f t="shared" si="13"/>
        <v>4</v>
      </c>
    </row>
    <row r="310" spans="1:82" ht="28.8" x14ac:dyDescent="0.3">
      <c r="A310" s="5" t="s">
        <v>167</v>
      </c>
      <c r="B310" s="5">
        <v>30093000300</v>
      </c>
      <c r="C310" s="181" t="s">
        <v>1610</v>
      </c>
      <c r="D310" s="190">
        <v>59701</v>
      </c>
      <c r="F310" s="94">
        <v>1162</v>
      </c>
      <c r="G310" s="102">
        <v>4.8141891891891893E-2</v>
      </c>
      <c r="H310" s="204">
        <v>9.6395641240569988E-3</v>
      </c>
      <c r="I310" s="192">
        <v>40.9</v>
      </c>
      <c r="J310" s="11">
        <v>0</v>
      </c>
      <c r="K310" s="11">
        <f t="shared" si="14"/>
        <v>100</v>
      </c>
      <c r="L310">
        <f>VLOOKUP(A310,DEC2020_RESPONSERATE_COUNTY_TRA!$B$3:$I$376, 8, FALSE)</f>
        <v>37.1</v>
      </c>
      <c r="M310">
        <f>VLOOKUP(A310,DEC2020_RESPONSERATE_COUNTY_TRA!$B$3:$J$376, 9, FALSE)</f>
        <v>38.6</v>
      </c>
      <c r="N310">
        <f>VLOOKUP(A310,DEC2020_RESPONSERATE_COUNTY_TRA!$B$3:$K$376, 10, FALSE)</f>
        <v>40.200000000000003</v>
      </c>
      <c r="O310">
        <f>VLOOKUP(A310,DEC2020_RESPONSERATE_COUNTY_TRA!$B$3:$L$376, 11, FALSE)</f>
        <v>42</v>
      </c>
      <c r="P310">
        <f>VLOOKUP(A310,DEC2020_RESPONSERATE_COUNTY_TRA!$B$3:$M$376, 12, FALSE)</f>
        <v>43.7</v>
      </c>
      <c r="Q310" s="61">
        <f>VLOOKUP(A310,DEC2020_RESPONSERATE_COUNTY_TRA!$B$3:$N$376, 13, FALSE)</f>
        <v>44</v>
      </c>
      <c r="R310">
        <f>VLOOKUP(A310,DEC2020_RESPONSERATE_COUNTY_TRA!$B$3:$O$376, 14, FALSE)</f>
        <v>44.7</v>
      </c>
      <c r="S310">
        <f>VLOOKUP(A310,DEC2020_RESPONSERATE_COUNTY_TRA!$B$3:$P$376, 15, FALSE)</f>
        <v>44.9</v>
      </c>
      <c r="T310">
        <f>VLOOKUP(A310,DEC2020_RESPONSERATE_COUNTY_TRA!$B$3:$Q$376, 16, FALSE)</f>
        <v>45.5</v>
      </c>
      <c r="U310" s="61">
        <f>VLOOKUP(A310,DEC2020_RESPONSERATE_COUNTY_TRA!$B$3:$R$376, 17, FALSE)</f>
        <v>47.7</v>
      </c>
      <c r="V310" s="61">
        <f>VLOOKUP(A310,DEC2020_RESPONSERATE_COUNTY_TRA!$B$3:$S$376, 18, FALSE)</f>
        <v>49.9</v>
      </c>
      <c r="W310" s="61">
        <f>VLOOKUP(A310,DEC2020_RESPONSERATE_COUNTY_TRA!$B$3:$T$376, 19, FALSE)</f>
        <v>50.3</v>
      </c>
      <c r="X310" s="61">
        <f>VLOOKUP(A310,DEC2020_RESPONSERATE_COUNTY_TRA!$B$3:$U$376, 20, FALSE)</f>
        <v>55.8</v>
      </c>
      <c r="Y310" s="61">
        <f>VLOOKUP(A310,DEC2020_RESPONSERATE_COUNTY_TRA!$B$3:$V$376, 21, FALSE)</f>
        <v>57.2</v>
      </c>
      <c r="Z310" s="61">
        <f>VLOOKUP(A310,DEC2020_RESPONSERATE_COUNTY_TRA!$B$3:$W$376, 22, FALSE)</f>
        <v>60.7</v>
      </c>
      <c r="AA310" s="61">
        <f>VLOOKUP(A310,DEC2020_RESPONSERATE_COUNTY_TRA!$B$3:$X$376, 23, FALSE)</f>
        <v>61.1</v>
      </c>
      <c r="AB310" s="61">
        <f>VLOOKUP(A310,DEC2020_RESPONSERATE_COUNTY_TRA!$B$3:$Y$376, 24, FALSE)</f>
        <v>61.6</v>
      </c>
      <c r="AC310" s="61">
        <f>VLOOKUP(A310,DEC2020_RESPONSERATE_COUNTY_TRA!$B$3:$Z$376, 25, FALSE)</f>
        <v>63.3</v>
      </c>
      <c r="AD310" s="61">
        <f>VLOOKUP(A310,DEC2020_RESPONSERATE_COUNTY_TRA!$B$3:$AC$376, 26, FALSE)</f>
        <v>63.5</v>
      </c>
      <c r="AE310" s="188">
        <f>VLOOKUP(A310,DEC2020_RESPONSERATE_COUNTY_TRA!$B$3:$AD$376, 27, FALSE)</f>
        <v>63.9</v>
      </c>
      <c r="AF310" s="188">
        <f>VLOOKUP(A310,DEC2020_RESPONSERATE_COUNTY_TRA!$B$3:$AE$376, 28, FALSE)</f>
        <v>65.599999999999994</v>
      </c>
      <c r="AG310" s="188">
        <f>VLOOKUP(A310,DEC2020_RESPONSERATE_COUNTY_TRA!$B$3:$AF$376, 29, FALSE)</f>
        <v>67.099999999999994</v>
      </c>
      <c r="AH310" s="188">
        <f>VLOOKUP(A310,DEC2020_RESPONSERATE_COUNTY_TRA!$B$3:$AG$376, 30, FALSE)</f>
        <v>67.3</v>
      </c>
      <c r="AI310" s="188">
        <f>VLOOKUP(A310,DEC2020_RESPONSERATE_COUNTY_TRA!$B$3:$AF$376, 31, FALSE)</f>
        <v>67.400000000000006</v>
      </c>
      <c r="AJ310" s="188">
        <f>VLOOKUP(A310,DEC2020_RESPONSERATE_COUNTY_TRA!$B$3:$AG$376, 32, FALSE)</f>
        <v>67.5</v>
      </c>
      <c r="AK310" s="188">
        <f>VLOOKUP(A310,DEC2020_RESPONSERATE_COUNTY_TRA!$B$3:$CP$376, 33, FALSE)</f>
        <v>67.599999999999994</v>
      </c>
      <c r="AL310" s="188">
        <f>VLOOKUP(A310,DEC2020_RESPONSERATE_COUNTY_TRA!$B$3:$AR$376,43, FALSE)</f>
        <v>69.3</v>
      </c>
      <c r="AM310" s="188">
        <f>VLOOKUP(A310,DEC2020_RESPONSERATE_COUNTY_TRA!$B$3:$AS$376,44, FALSE)</f>
        <v>69.3</v>
      </c>
      <c r="AN310" s="188">
        <f>VLOOKUP(A310,DEC2020_RESPONSERATE_COUNTY_TRA!$B$3:$AW$376,48, FALSE)</f>
        <v>69.8</v>
      </c>
      <c r="AO310" s="188">
        <f>VLOOKUP(A310,DEC2020_RESPONSERATE_COUNTY_TRA!$B$3:$AX$376,49, FALSE)</f>
        <v>69.8</v>
      </c>
      <c r="AP310" s="188">
        <f>VLOOKUP(A310,DEC2020_RESPONSERATE_COUNTY_TRA!$B$3:$AY$376,49, FALSE)</f>
        <v>69.8</v>
      </c>
      <c r="AQ310" s="188">
        <f>VLOOKUP(A310,DEC2020_RESPONSERATE_COUNTY_TRA!$B$3:$AZ$376,50, FALSE)</f>
        <v>69.8</v>
      </c>
      <c r="AR310" s="188">
        <f>VLOOKUP(A310,DEC2020_RESPONSERATE_COUNTY_TRA!$B$3:$BA$376,51, FALSE)</f>
        <v>69.8</v>
      </c>
      <c r="AS310" s="188">
        <f>VLOOKUP(A310,DEC2020_RESPONSERATE_COUNTY_TRA!$B$3:$BB$376,53, FALSE)</f>
        <v>69.900000000000006</v>
      </c>
      <c r="AT310" s="188">
        <f>VLOOKUP(A310,DEC2020_RESPONSERATE_COUNTY_TRA!$B$3:$BC$376,54, FALSE)</f>
        <v>69.900000000000006</v>
      </c>
      <c r="AU310" s="188">
        <f>VLOOKUP(A310,DEC2020_RESPONSERATE_COUNTY_TRA!$B$3:$BD$376,55, FALSE)</f>
        <v>70</v>
      </c>
      <c r="AV310" s="188">
        <f>VLOOKUP(A310,DEC2020_RESPONSERATE_COUNTY_TRA!$B$3:$BE$376,56, FALSE)</f>
        <v>70</v>
      </c>
      <c r="AW310" s="188">
        <f>VLOOKUP(A310,DEC2020_RESPONSERATE_COUNTY_TRA!$B$3:$BF$376,57, FALSE)</f>
        <v>70.099999999999994</v>
      </c>
      <c r="AX310" s="188">
        <f>VLOOKUP(A310,DEC2020_RESPONSERATE_COUNTY_TRA!$B$3:$BG$376,58, FALSE)</f>
        <v>70.2</v>
      </c>
      <c r="AY310" s="188">
        <f>VLOOKUP(A310,DEC2020_RESPONSERATE_COUNTY_TRA!$B$3:$BH$376,59, FALSE)</f>
        <v>70.2</v>
      </c>
      <c r="AZ310" s="188">
        <f>VLOOKUP(A310,DEC2020_RESPONSERATE_COUNTY_TRA!$B$3:$BI$376,60, FALSE)</f>
        <v>70.2</v>
      </c>
      <c r="BA310" s="188">
        <f>VLOOKUP(A310,DEC2020_RESPONSERATE_COUNTY_TRA!$B$3:$BJ$376,61, FALSE)</f>
        <v>70.3</v>
      </c>
      <c r="BB310" s="188">
        <f>VLOOKUP(A310,DEC2020_RESPONSERATE_COUNTY_TRA!$B$3:$BK$376,62, FALSE)</f>
        <v>70.400000000000006</v>
      </c>
      <c r="BC310" s="188">
        <f>VLOOKUP(A310,DEC2020_RESPONSERATE_COUNTY_TRA!$B$3:$BL$376,63, FALSE)</f>
        <v>70.400000000000006</v>
      </c>
      <c r="BD310" s="188">
        <f>VLOOKUP(A310,DEC2020_RESPONSERATE_COUNTY_TRA!$B$3:$BM$376,64, FALSE)</f>
        <v>70.5</v>
      </c>
      <c r="BE310" s="188">
        <f>VLOOKUP(A310,DEC2020_RESPONSERATE_COUNTY_TRA!$B$3:$BN$376,65, FALSE)</f>
        <v>70.599999999999994</v>
      </c>
      <c r="BF310" s="188">
        <f>VLOOKUP(A310,DEC2020_RESPONSERATE_COUNTY_TRA!$B$3:$BO$376,66, FALSE)</f>
        <v>70.7</v>
      </c>
      <c r="BG310" s="188">
        <f>VLOOKUP(A310,DEC2020_RESPONSERATE_COUNTY_TRA!$B$3:$BP$376,67, FALSE)</f>
        <v>70.7</v>
      </c>
      <c r="BH310" s="188">
        <f>VLOOKUP(A310,DEC2020_RESPONSERATE_COUNTY_TRA!$B$3:$BQ$376,68, FALSE)</f>
        <v>70.7</v>
      </c>
      <c r="BI310" s="188">
        <f>VLOOKUP(A310,DEC2020_RESPONSERATE_COUNTY_TRA!$B$3:$BR$376,69, FALSE)</f>
        <v>70.7</v>
      </c>
      <c r="BJ310" s="188">
        <f>VLOOKUP(A310,DEC2020_RESPONSERATE_COUNTY_TRA!$B$3:$BS$376,70, FALSE)</f>
        <v>70.7</v>
      </c>
      <c r="BK310" s="188">
        <f>VLOOKUP(A310,DEC2020_RESPONSERATE_COUNTY_TRA!$B$3:$BT$376,71, FALSE)</f>
        <v>70.7</v>
      </c>
      <c r="BL310" s="188">
        <f>VLOOKUP(A310,DEC2020_RESPONSERATE_COUNTY_TRA!$B$3:$BU$377,72, FALSE)</f>
        <v>70.900000000000006</v>
      </c>
      <c r="BM310" s="188">
        <f>VLOOKUP(A310,DEC2020_RESPONSERATE_COUNTY_TRA!$B$3:$BV$377,73, FALSE)</f>
        <v>70.900000000000006</v>
      </c>
      <c r="BN310" s="188">
        <f>VLOOKUP(A310,DEC2020_RESPONSERATE_COUNTY_TRA!$B$3:$BW$377,74, FALSE)</f>
        <v>71</v>
      </c>
      <c r="BO310" s="188">
        <f>VLOOKUP(A310,DEC2020_RESPONSERATE_COUNTY_TRA!$B$3:$BX$377,75, FALSE)</f>
        <v>71</v>
      </c>
      <c r="BP310" s="188">
        <f>VLOOKUP(A310,DEC2020_RESPONSERATE_COUNTY_TRA!$B$3:$BY$377,76, FALSE)</f>
        <v>71</v>
      </c>
      <c r="BQ310" s="188">
        <f>VLOOKUP(A310,DEC2020_RESPONSERATE_COUNTY_TRA!$B$3:$BZ$377,77, FALSE)</f>
        <v>71</v>
      </c>
      <c r="BR310" s="188">
        <f>VLOOKUP(A310,DEC2020_RESPONSERATE_COUNTY_TRA!$B$3:$CA$377,78, FALSE)</f>
        <v>71</v>
      </c>
      <c r="BS310" s="188">
        <f>VLOOKUP(A310,DEC2020_RESPONSERATE_COUNTY_TRA!$B$3:$CB$377,79, FALSE)</f>
        <v>71</v>
      </c>
      <c r="BT310" s="188">
        <f>VLOOKUP(A310,DEC2020_RESPONSERATE_COUNTY_TRA!$B$3:$CC$377,80, FALSE)</f>
        <v>71</v>
      </c>
      <c r="BU310" s="188">
        <f>VLOOKUP(A310,DEC2020_RESPONSERATE_COUNTY_TRA!$B$3:$CD$377,81, FALSE)</f>
        <v>71</v>
      </c>
      <c r="BV310" s="188">
        <f>VLOOKUP(A310,DEC2020_RESPONSERATE_COUNTY_TRA!$B$3:$CE$377,82, FALSE)</f>
        <v>71.099999999999994</v>
      </c>
      <c r="BW310" s="188">
        <f>VLOOKUP(A310,DEC2020_RESPONSERATE_COUNTY_TRA!$B$3:$CF$377,83, FALSE)</f>
        <v>71.099999999999994</v>
      </c>
      <c r="BX310" s="188">
        <f>VLOOKUP(A310,DEC2020_RESPONSERATE_COUNTY_TRA!$B$3:$CG$377,84, FALSE)</f>
        <v>71.099999999999994</v>
      </c>
      <c r="BY310" s="188">
        <f>VLOOKUP(A310,DEC2020_RESPONSERATE_COUNTY_TRA!$B$3:$CH$377,85, FALSE)</f>
        <v>71.3</v>
      </c>
      <c r="BZ310" s="188">
        <f>VLOOKUP(A310,DEC2020_RESPONSERATE_COUNTY_TRA!$B$3:$CI$377,85, FALSE)</f>
        <v>71.3</v>
      </c>
      <c r="CA310" s="188">
        <f>VLOOKUP(A310,DEC2020_RESPONSERATE_COUNTY_TRA!$B$3:$CJ$377,86, FALSE)</f>
        <v>71.5</v>
      </c>
      <c r="CB310" s="188">
        <f>VLOOKUP(A310,DEC2020_RESPONSERATE_COUNTY_TRA!$B$3:$CK$377,87, FALSE)</f>
        <v>71.5</v>
      </c>
      <c r="CC310" s="188">
        <f t="shared" si="12"/>
        <v>0</v>
      </c>
      <c r="CD310" s="41">
        <f t="shared" si="13"/>
        <v>6</v>
      </c>
    </row>
    <row r="311" spans="1:82" ht="28.8" x14ac:dyDescent="0.3">
      <c r="A311" s="16" t="s">
        <v>385</v>
      </c>
      <c r="B311" s="16">
        <v>30093000400</v>
      </c>
      <c r="C311" s="17" t="s">
        <v>1658</v>
      </c>
      <c r="D311" s="17">
        <v>59701</v>
      </c>
      <c r="E311" s="17"/>
      <c r="F311" s="95">
        <v>1884</v>
      </c>
      <c r="G311" s="103">
        <v>3.6131774707757705E-2</v>
      </c>
      <c r="H311" s="205">
        <v>1.7607332368547998E-2</v>
      </c>
      <c r="I311" s="193">
        <v>36.200000000000003</v>
      </c>
      <c r="J311" s="18">
        <v>0</v>
      </c>
      <c r="K311" s="18">
        <f t="shared" si="14"/>
        <v>100</v>
      </c>
      <c r="L311" s="19">
        <f>VLOOKUP(A311,DEC2020_RESPONSERATE_COUNTY_TRA!$B$3:$I$376, 8, FALSE)</f>
        <v>36.1</v>
      </c>
      <c r="M311" s="19">
        <f>VLOOKUP(A311,DEC2020_RESPONSERATE_COUNTY_TRA!$B$3:$J$376, 9, FALSE)</f>
        <v>39.6</v>
      </c>
      <c r="N311" s="19">
        <f>VLOOKUP(A311,DEC2020_RESPONSERATE_COUNTY_TRA!$B$3:$K$376, 10, FALSE)</f>
        <v>41.9</v>
      </c>
      <c r="O311" s="19">
        <f>VLOOKUP(A311,DEC2020_RESPONSERATE_COUNTY_TRA!$B$3:$L$376, 11, FALSE)</f>
        <v>43.8</v>
      </c>
      <c r="P311" s="19">
        <f>VLOOKUP(A311,DEC2020_RESPONSERATE_COUNTY_TRA!$B$3:$M$376, 12, FALSE)</f>
        <v>47.2</v>
      </c>
      <c r="Q311" s="19">
        <f>VLOOKUP(A311,DEC2020_RESPONSERATE_COUNTY_TRA!$B$3:$N$376, 13, FALSE)</f>
        <v>47.8</v>
      </c>
      <c r="R311" s="19">
        <f>VLOOKUP(A311,DEC2020_RESPONSERATE_COUNTY_TRA!$B$3:$O$376, 14, FALSE)</f>
        <v>48.5</v>
      </c>
      <c r="S311" s="19">
        <f>VLOOKUP(A311,DEC2020_RESPONSERATE_COUNTY_TRA!$B$3:$P$376, 15, FALSE)</f>
        <v>48.8</v>
      </c>
      <c r="T311" s="19">
        <f>VLOOKUP(A311,DEC2020_RESPONSERATE_COUNTY_TRA!$B$3:$Q$376, 16, FALSE)</f>
        <v>49</v>
      </c>
      <c r="U311" s="19">
        <f>VLOOKUP(A311,DEC2020_RESPONSERATE_COUNTY_TRA!$B$3:$R$376, 17, FALSE)</f>
        <v>49.5</v>
      </c>
      <c r="V311" s="19">
        <f>VLOOKUP(A311,DEC2020_RESPONSERATE_COUNTY_TRA!$B$3:$S$376, 18, FALSE)</f>
        <v>49.7</v>
      </c>
      <c r="W311" s="19">
        <f>VLOOKUP(A311,DEC2020_RESPONSERATE_COUNTY_TRA!$B$3:$T$376, 19, FALSE)</f>
        <v>50.2</v>
      </c>
      <c r="X311" s="19">
        <f>VLOOKUP(A311,DEC2020_RESPONSERATE_COUNTY_TRA!$B$3:$U$376, 20, FALSE)</f>
        <v>50.4</v>
      </c>
      <c r="Y311" s="19">
        <f>VLOOKUP(A311,DEC2020_RESPONSERATE_COUNTY_TRA!$B$3:$V$376, 21, FALSE)</f>
        <v>50.7</v>
      </c>
      <c r="Z311" s="19">
        <f>VLOOKUP(A311,DEC2020_RESPONSERATE_COUNTY_TRA!$B$3:$W$376, 22, FALSE)</f>
        <v>51.3</v>
      </c>
      <c r="AA311" s="19">
        <f>VLOOKUP(A311,DEC2020_RESPONSERATE_COUNTY_TRA!$B$3:$X$376, 23, FALSE)</f>
        <v>51.4</v>
      </c>
      <c r="AB311" s="19">
        <f>VLOOKUP(A311,DEC2020_RESPONSERATE_COUNTY_TRA!$B$3:$Y$376, 24, FALSE)</f>
        <v>52.1</v>
      </c>
      <c r="AC311" s="19">
        <f>VLOOKUP(A311,DEC2020_RESPONSERATE_COUNTY_TRA!$B$3:$Z$376, 25, FALSE)</f>
        <v>59.6</v>
      </c>
      <c r="AD311" s="19">
        <f>VLOOKUP(A311,DEC2020_RESPONSERATE_COUNTY_TRA!$B$3:$AC$376, 26, FALSE)</f>
        <v>60.4</v>
      </c>
      <c r="AE311" s="19">
        <f>VLOOKUP(A311,DEC2020_RESPONSERATE_COUNTY_TRA!$B$3:$AD$376, 27, FALSE)</f>
        <v>60.8</v>
      </c>
      <c r="AF311" s="19">
        <f>VLOOKUP(A311,DEC2020_RESPONSERATE_COUNTY_TRA!$B$3:$AE$376, 28, FALSE)</f>
        <v>61.7</v>
      </c>
      <c r="AG311" s="19">
        <f>VLOOKUP(A311,DEC2020_RESPONSERATE_COUNTY_TRA!$B$3:$AF$376, 29, FALSE)</f>
        <v>63.7</v>
      </c>
      <c r="AH311" s="19">
        <f>VLOOKUP(A311,DEC2020_RESPONSERATE_COUNTY_TRA!$B$3:$AG$376, 30, FALSE)</f>
        <v>64.099999999999994</v>
      </c>
      <c r="AI311" s="19">
        <f>VLOOKUP(A311,DEC2020_RESPONSERATE_COUNTY_TRA!$B$3:$AF$376, 31, FALSE)</f>
        <v>64.400000000000006</v>
      </c>
      <c r="AJ311" s="19">
        <f>VLOOKUP(A311,DEC2020_RESPONSERATE_COUNTY_TRA!$B$3:$AG$376, 32, FALSE)</f>
        <v>64.900000000000006</v>
      </c>
      <c r="AK311" s="19">
        <f>VLOOKUP(A311,DEC2020_RESPONSERATE_COUNTY_TRA!$B$3:$CP$376, 33, FALSE)</f>
        <v>65.5</v>
      </c>
      <c r="AL311" s="19">
        <f>VLOOKUP(A311,DEC2020_RESPONSERATE_COUNTY_TRA!$B$3:$AR$376,43, FALSE)</f>
        <v>67.7</v>
      </c>
      <c r="AM311" s="19">
        <f>VLOOKUP(A311,DEC2020_RESPONSERATE_COUNTY_TRA!$B$3:$AS$376,44, FALSE)</f>
        <v>67.7</v>
      </c>
      <c r="AN311" s="19">
        <f>VLOOKUP(A311,DEC2020_RESPONSERATE_COUNTY_TRA!$B$3:$AW$376,48, FALSE)</f>
        <v>68</v>
      </c>
      <c r="AO311" s="19">
        <f>VLOOKUP(A311,DEC2020_RESPONSERATE_COUNTY_TRA!$B$3:$AX$376,49, FALSE)</f>
        <v>68</v>
      </c>
      <c r="AP311" s="19">
        <f>VLOOKUP(A311,DEC2020_RESPONSERATE_COUNTY_TRA!$B$3:$AY$376,49, FALSE)</f>
        <v>68</v>
      </c>
      <c r="AQ311" s="19">
        <f>VLOOKUP(A311,DEC2020_RESPONSERATE_COUNTY_TRA!$B$3:$AZ$376,50, FALSE)</f>
        <v>68</v>
      </c>
      <c r="AR311" s="19">
        <f>VLOOKUP(A311,DEC2020_RESPONSERATE_COUNTY_TRA!$B$3:$BA$376,51, FALSE)</f>
        <v>68</v>
      </c>
      <c r="AS311" s="19">
        <f>VLOOKUP(A311,DEC2020_RESPONSERATE_COUNTY_TRA!$B$3:$BB$376,53, FALSE)</f>
        <v>68.3</v>
      </c>
      <c r="AT311" s="19">
        <f>VLOOKUP(A311,DEC2020_RESPONSERATE_COUNTY_TRA!$B$3:$BC$376,54, FALSE)</f>
        <v>68.3</v>
      </c>
      <c r="AU311" s="19">
        <f>VLOOKUP(A311,DEC2020_RESPONSERATE_COUNTY_TRA!$B$3:$BD$376,55, FALSE)</f>
        <v>68.3</v>
      </c>
      <c r="AV311" s="19">
        <f>VLOOKUP(A311,DEC2020_RESPONSERATE_COUNTY_TRA!$B$3:$BE$376,56, FALSE)</f>
        <v>68.400000000000006</v>
      </c>
      <c r="AW311" s="19">
        <f>VLOOKUP(A311,DEC2020_RESPONSERATE_COUNTY_TRA!$B$3:$BF$376,57, FALSE)</f>
        <v>68.400000000000006</v>
      </c>
      <c r="AX311" s="19">
        <f>VLOOKUP(A311,DEC2020_RESPONSERATE_COUNTY_TRA!$B$3:$BG$376,58, FALSE)</f>
        <v>68.599999999999994</v>
      </c>
      <c r="AY311" s="19">
        <f>VLOOKUP(A311,DEC2020_RESPONSERATE_COUNTY_TRA!$B$3:$BH$376,59, FALSE)</f>
        <v>68.599999999999994</v>
      </c>
      <c r="AZ311" s="19">
        <f>VLOOKUP(A311,DEC2020_RESPONSERATE_COUNTY_TRA!$B$3:$BI$376,60, FALSE)</f>
        <v>68.599999999999994</v>
      </c>
      <c r="BA311" s="19">
        <f>VLOOKUP(A311,DEC2020_RESPONSERATE_COUNTY_TRA!$B$3:$BJ$376,61, FALSE)</f>
        <v>68.599999999999994</v>
      </c>
      <c r="BB311" s="19">
        <f>VLOOKUP(A311,DEC2020_RESPONSERATE_COUNTY_TRA!$B$3:$BK$376,62, FALSE)</f>
        <v>68.7</v>
      </c>
      <c r="BC311" s="19">
        <f>VLOOKUP(A311,DEC2020_RESPONSERATE_COUNTY_TRA!$B$3:$BL$376,63, FALSE)</f>
        <v>68.8</v>
      </c>
      <c r="BD311" s="19">
        <f>VLOOKUP(A311,DEC2020_RESPONSERATE_COUNTY_TRA!$B$3:$BM$376,64, FALSE)</f>
        <v>68.900000000000006</v>
      </c>
      <c r="BE311" s="19">
        <f>VLOOKUP(A311,DEC2020_RESPONSERATE_COUNTY_TRA!$B$3:$BN$376,65, FALSE)</f>
        <v>68.900000000000006</v>
      </c>
      <c r="BF311" s="19">
        <f>VLOOKUP(A311,DEC2020_RESPONSERATE_COUNTY_TRA!$B$3:$BO$376,66, FALSE)</f>
        <v>68.900000000000006</v>
      </c>
      <c r="BG311" s="19">
        <f>VLOOKUP(A311,DEC2020_RESPONSERATE_COUNTY_TRA!$B$3:$BP$376,67, FALSE)</f>
        <v>68.900000000000006</v>
      </c>
      <c r="BH311" s="19">
        <f>VLOOKUP(A311,DEC2020_RESPONSERATE_COUNTY_TRA!$B$3:$BQ$376,68, FALSE)</f>
        <v>68.900000000000006</v>
      </c>
      <c r="BI311" s="19">
        <f>VLOOKUP(A311,DEC2020_RESPONSERATE_COUNTY_TRA!$B$3:$BR$376,69, FALSE)</f>
        <v>69</v>
      </c>
      <c r="BJ311" s="19">
        <f>VLOOKUP(A311,DEC2020_RESPONSERATE_COUNTY_TRA!$B$3:$BS$376,70, FALSE)</f>
        <v>69</v>
      </c>
      <c r="BK311" s="19">
        <f>VLOOKUP(A311,DEC2020_RESPONSERATE_COUNTY_TRA!$B$3:$BT$376,71, FALSE)</f>
        <v>69</v>
      </c>
      <c r="BL311" s="19">
        <f>VLOOKUP(A311,DEC2020_RESPONSERATE_COUNTY_TRA!$B$3:$BU$377,72, FALSE)</f>
        <v>69.099999999999994</v>
      </c>
      <c r="BM311" s="19">
        <f>VLOOKUP(A311,DEC2020_RESPONSERATE_COUNTY_TRA!$B$3:$BV$377,73, FALSE)</f>
        <v>69.2</v>
      </c>
      <c r="BN311" s="19">
        <f>VLOOKUP(A311,DEC2020_RESPONSERATE_COUNTY_TRA!$B$3:$BW$377,74, FALSE)</f>
        <v>69.2</v>
      </c>
      <c r="BO311" s="19">
        <f>VLOOKUP(A311,DEC2020_RESPONSERATE_COUNTY_TRA!$B$3:$BX$377,75, FALSE)</f>
        <v>69.3</v>
      </c>
      <c r="BP311" s="19">
        <f>VLOOKUP(A311,DEC2020_RESPONSERATE_COUNTY_TRA!$B$3:$BY$377,76, FALSE)</f>
        <v>69.3</v>
      </c>
      <c r="BQ311" s="19">
        <f>VLOOKUP(A311,DEC2020_RESPONSERATE_COUNTY_TRA!$B$3:$BZ$377,77, FALSE)</f>
        <v>69.3</v>
      </c>
      <c r="BR311" s="19">
        <f>VLOOKUP(A311,DEC2020_RESPONSERATE_COUNTY_TRA!$B$3:$CA$377,78, FALSE)</f>
        <v>69.400000000000006</v>
      </c>
      <c r="BS311" s="19">
        <f>VLOOKUP(A311,DEC2020_RESPONSERATE_COUNTY_TRA!$B$3:$CB$377,79, FALSE)</f>
        <v>69.400000000000006</v>
      </c>
      <c r="BT311" s="19">
        <f>VLOOKUP(A311,DEC2020_RESPONSERATE_COUNTY_TRA!$B$3:$CC$377,80, FALSE)</f>
        <v>69.400000000000006</v>
      </c>
      <c r="BU311" s="19">
        <f>VLOOKUP(A311,DEC2020_RESPONSERATE_COUNTY_TRA!$B$3:$CD$377,81, FALSE)</f>
        <v>69.5</v>
      </c>
      <c r="BV311" s="19">
        <f>VLOOKUP(A311,DEC2020_RESPONSERATE_COUNTY_TRA!$B$3:$CE$377,82, FALSE)</f>
        <v>69.599999999999994</v>
      </c>
      <c r="BW311" s="19">
        <f>VLOOKUP(A311,DEC2020_RESPONSERATE_COUNTY_TRA!$B$3:$CF$377,83, FALSE)</f>
        <v>69.599999999999994</v>
      </c>
      <c r="BX311" s="19">
        <f>VLOOKUP(A311,DEC2020_RESPONSERATE_COUNTY_TRA!$B$3:$CG$377,84, FALSE)</f>
        <v>69.599999999999994</v>
      </c>
      <c r="BY311" s="19">
        <f>VLOOKUP(A311,DEC2020_RESPONSERATE_COUNTY_TRA!$B$3:$CH$377,85, FALSE)</f>
        <v>69.599999999999994</v>
      </c>
      <c r="BZ311" s="19">
        <f>VLOOKUP(A311,DEC2020_RESPONSERATE_COUNTY_TRA!$B$3:$CI$377,85, FALSE)</f>
        <v>69.599999999999994</v>
      </c>
      <c r="CA311" s="19">
        <f>VLOOKUP(A311,DEC2020_RESPONSERATE_COUNTY_TRA!$B$3:$CJ$377,86, FALSE)</f>
        <v>69.7</v>
      </c>
      <c r="CB311" s="19">
        <f>VLOOKUP(A311,DEC2020_RESPONSERATE_COUNTY_TRA!$B$3:$CK$377,87, FALSE)</f>
        <v>69.8</v>
      </c>
      <c r="CC311" s="19">
        <f t="shared" si="12"/>
        <v>0</v>
      </c>
      <c r="CD311" s="41">
        <f t="shared" si="13"/>
        <v>5</v>
      </c>
    </row>
    <row r="312" spans="1:82" ht="28.8" x14ac:dyDescent="0.3">
      <c r="A312" s="5" t="s">
        <v>169</v>
      </c>
      <c r="B312" s="5">
        <v>30093000500</v>
      </c>
      <c r="C312" s="181" t="s">
        <v>1611</v>
      </c>
      <c r="D312" s="190">
        <v>59701</v>
      </c>
      <c r="F312" s="94">
        <v>2102</v>
      </c>
      <c r="G312" s="102">
        <v>3.4129692832764506E-2</v>
      </c>
      <c r="H312" s="204">
        <v>1.6528925619834711E-2</v>
      </c>
      <c r="I312" s="192">
        <v>42.2</v>
      </c>
      <c r="J312" s="11">
        <v>4.3</v>
      </c>
      <c r="K312" s="11">
        <f t="shared" si="14"/>
        <v>95.7</v>
      </c>
      <c r="L312">
        <f>VLOOKUP(A312,DEC2020_RESPONSERATE_COUNTY_TRA!$B$3:$I$376, 8, FALSE)</f>
        <v>40.799999999999997</v>
      </c>
      <c r="M312">
        <f>VLOOKUP(A312,DEC2020_RESPONSERATE_COUNTY_TRA!$B$3:$J$376, 9, FALSE)</f>
        <v>42.3</v>
      </c>
      <c r="N312">
        <f>VLOOKUP(A312,DEC2020_RESPONSERATE_COUNTY_TRA!$B$3:$K$376, 10, FALSE)</f>
        <v>43.8</v>
      </c>
      <c r="O312">
        <f>VLOOKUP(A312,DEC2020_RESPONSERATE_COUNTY_TRA!$B$3:$L$376, 11, FALSE)</f>
        <v>46.1</v>
      </c>
      <c r="P312">
        <f>VLOOKUP(A312,DEC2020_RESPONSERATE_COUNTY_TRA!$B$3:$M$376, 12, FALSE)</f>
        <v>52.4</v>
      </c>
      <c r="Q312" s="61">
        <f>VLOOKUP(A312,DEC2020_RESPONSERATE_COUNTY_TRA!$B$3:$N$376, 13, FALSE)</f>
        <v>53.7</v>
      </c>
      <c r="R312">
        <f>VLOOKUP(A312,DEC2020_RESPONSERATE_COUNTY_TRA!$B$3:$O$376, 14, FALSE)</f>
        <v>54.6</v>
      </c>
      <c r="S312">
        <f>VLOOKUP(A312,DEC2020_RESPONSERATE_COUNTY_TRA!$B$3:$P$376, 15, FALSE)</f>
        <v>55.4</v>
      </c>
      <c r="T312">
        <f>VLOOKUP(A312,DEC2020_RESPONSERATE_COUNTY_TRA!$B$3:$Q$376, 16, FALSE)</f>
        <v>56.2</v>
      </c>
      <c r="U312" s="61">
        <f>VLOOKUP(A312,DEC2020_RESPONSERATE_COUNTY_TRA!$B$3:$R$376, 17, FALSE)</f>
        <v>57.6</v>
      </c>
      <c r="V312" s="61">
        <f>VLOOKUP(A312,DEC2020_RESPONSERATE_COUNTY_TRA!$B$3:$S$376, 18, FALSE)</f>
        <v>58.1</v>
      </c>
      <c r="W312" s="61">
        <f>VLOOKUP(A312,DEC2020_RESPONSERATE_COUNTY_TRA!$B$3:$T$376, 19, FALSE)</f>
        <v>58.3</v>
      </c>
      <c r="X312" s="61">
        <f>VLOOKUP(A312,DEC2020_RESPONSERATE_COUNTY_TRA!$B$3:$U$376, 20, FALSE)</f>
        <v>58.7</v>
      </c>
      <c r="Y312" s="61">
        <f>VLOOKUP(A312,DEC2020_RESPONSERATE_COUNTY_TRA!$B$3:$V$376, 21, FALSE)</f>
        <v>59.2</v>
      </c>
      <c r="Z312" s="61">
        <f>VLOOKUP(A312,DEC2020_RESPONSERATE_COUNTY_TRA!$B$3:$W$376, 22, FALSE)</f>
        <v>59.8</v>
      </c>
      <c r="AA312" s="61">
        <f>VLOOKUP(A312,DEC2020_RESPONSERATE_COUNTY_TRA!$B$3:$X$376, 23, FALSE)</f>
        <v>60</v>
      </c>
      <c r="AB312" s="61">
        <f>VLOOKUP(A312,DEC2020_RESPONSERATE_COUNTY_TRA!$B$3:$Y$376, 24, FALSE)</f>
        <v>60</v>
      </c>
      <c r="AC312" s="61">
        <f>VLOOKUP(A312,DEC2020_RESPONSERATE_COUNTY_TRA!$B$3:$Z$376, 25, FALSE)</f>
        <v>67.5</v>
      </c>
      <c r="AD312" s="61">
        <f>VLOOKUP(A312,DEC2020_RESPONSERATE_COUNTY_TRA!$B$3:$AC$376, 26, FALSE)</f>
        <v>68.099999999999994</v>
      </c>
      <c r="AE312" s="188">
        <f>VLOOKUP(A312,DEC2020_RESPONSERATE_COUNTY_TRA!$B$3:$AD$376, 27, FALSE)</f>
        <v>68.3</v>
      </c>
      <c r="AF312" s="188">
        <f>VLOOKUP(A312,DEC2020_RESPONSERATE_COUNTY_TRA!$B$3:$AE$376, 28, FALSE)</f>
        <v>69.099999999999994</v>
      </c>
      <c r="AG312" s="188">
        <f>VLOOKUP(A312,DEC2020_RESPONSERATE_COUNTY_TRA!$B$3:$AF$376, 29, FALSE)</f>
        <v>70.8</v>
      </c>
      <c r="AH312" s="188">
        <f>VLOOKUP(A312,DEC2020_RESPONSERATE_COUNTY_TRA!$B$3:$AG$376, 30, FALSE)</f>
        <v>71.2</v>
      </c>
      <c r="AI312" s="188">
        <f>VLOOKUP(A312,DEC2020_RESPONSERATE_COUNTY_TRA!$B$3:$AF$376, 31, FALSE)</f>
        <v>71.400000000000006</v>
      </c>
      <c r="AJ312" s="188">
        <f>VLOOKUP(A312,DEC2020_RESPONSERATE_COUNTY_TRA!$B$3:$AG$376, 32, FALSE)</f>
        <v>72</v>
      </c>
      <c r="AK312" s="188">
        <f>VLOOKUP(A312,DEC2020_RESPONSERATE_COUNTY_TRA!$B$3:$CP$376, 33, FALSE)</f>
        <v>72.3</v>
      </c>
      <c r="AL312" s="188">
        <f>VLOOKUP(A312,DEC2020_RESPONSERATE_COUNTY_TRA!$B$3:$AR$376,43, FALSE)</f>
        <v>74.3</v>
      </c>
      <c r="AM312" s="188">
        <f>VLOOKUP(A312,DEC2020_RESPONSERATE_COUNTY_TRA!$B$3:$AS$376,44, FALSE)</f>
        <v>74.3</v>
      </c>
      <c r="AN312" s="188">
        <f>VLOOKUP(A312,DEC2020_RESPONSERATE_COUNTY_TRA!$B$3:$AW$376,48, FALSE)</f>
        <v>74.599999999999994</v>
      </c>
      <c r="AO312" s="188">
        <f>VLOOKUP(A312,DEC2020_RESPONSERATE_COUNTY_TRA!$B$3:$AX$376,49, FALSE)</f>
        <v>74.7</v>
      </c>
      <c r="AP312" s="188">
        <f>VLOOKUP(A312,DEC2020_RESPONSERATE_COUNTY_TRA!$B$3:$AY$376,49, FALSE)</f>
        <v>74.7</v>
      </c>
      <c r="AQ312" s="188">
        <f>VLOOKUP(A312,DEC2020_RESPONSERATE_COUNTY_TRA!$B$3:$AZ$376,50, FALSE)</f>
        <v>74.7</v>
      </c>
      <c r="AR312" s="188">
        <f>VLOOKUP(A312,DEC2020_RESPONSERATE_COUNTY_TRA!$B$3:$BA$376,51, FALSE)</f>
        <v>74.7</v>
      </c>
      <c r="AS312" s="188">
        <f>VLOOKUP(A312,DEC2020_RESPONSERATE_COUNTY_TRA!$B$3:$BB$376,53, FALSE)</f>
        <v>74.8</v>
      </c>
      <c r="AT312" s="188">
        <f>VLOOKUP(A312,DEC2020_RESPONSERATE_COUNTY_TRA!$B$3:$BC$376,54, FALSE)</f>
        <v>74.8</v>
      </c>
      <c r="AU312" s="188">
        <f>VLOOKUP(A312,DEC2020_RESPONSERATE_COUNTY_TRA!$B$3:$BD$376,55, FALSE)</f>
        <v>74.900000000000006</v>
      </c>
      <c r="AV312" s="188">
        <f>VLOOKUP(A312,DEC2020_RESPONSERATE_COUNTY_TRA!$B$3:$BE$376,56, FALSE)</f>
        <v>74.900000000000006</v>
      </c>
      <c r="AW312" s="188">
        <f>VLOOKUP(A312,DEC2020_RESPONSERATE_COUNTY_TRA!$B$3:$BF$376,57, FALSE)</f>
        <v>74.900000000000006</v>
      </c>
      <c r="AX312" s="188">
        <f>VLOOKUP(A312,DEC2020_RESPONSERATE_COUNTY_TRA!$B$3:$BG$376,58, FALSE)</f>
        <v>76.7</v>
      </c>
      <c r="AY312" s="188">
        <f>VLOOKUP(A312,DEC2020_RESPONSERATE_COUNTY_TRA!$B$3:$BH$376,59, FALSE)</f>
        <v>76.7</v>
      </c>
      <c r="AZ312" s="188">
        <f>VLOOKUP(A312,DEC2020_RESPONSERATE_COUNTY_TRA!$B$3:$BI$376,60, FALSE)</f>
        <v>76.7</v>
      </c>
      <c r="BA312" s="188">
        <f>VLOOKUP(A312,DEC2020_RESPONSERATE_COUNTY_TRA!$B$3:$BJ$376,61, FALSE)</f>
        <v>76.7</v>
      </c>
      <c r="BB312" s="188">
        <f>VLOOKUP(A312,DEC2020_RESPONSERATE_COUNTY_TRA!$B$3:$BK$376,62, FALSE)</f>
        <v>76.7</v>
      </c>
      <c r="BC312" s="188">
        <f>VLOOKUP(A312,DEC2020_RESPONSERATE_COUNTY_TRA!$B$3:$BL$376,63, FALSE)</f>
        <v>76.8</v>
      </c>
      <c r="BD312" s="188">
        <f>VLOOKUP(A312,DEC2020_RESPONSERATE_COUNTY_TRA!$B$3:$BM$376,64, FALSE)</f>
        <v>76.900000000000006</v>
      </c>
      <c r="BE312" s="188">
        <f>VLOOKUP(A312,DEC2020_RESPONSERATE_COUNTY_TRA!$B$3:$BN$376,65, FALSE)</f>
        <v>76.900000000000006</v>
      </c>
      <c r="BF312" s="188">
        <f>VLOOKUP(A312,DEC2020_RESPONSERATE_COUNTY_TRA!$B$3:$BO$376,66, FALSE)</f>
        <v>76.900000000000006</v>
      </c>
      <c r="BG312" s="188">
        <f>VLOOKUP(A312,DEC2020_RESPONSERATE_COUNTY_TRA!$B$3:$BP$376,67, FALSE)</f>
        <v>77</v>
      </c>
      <c r="BH312" s="188">
        <f>VLOOKUP(A312,DEC2020_RESPONSERATE_COUNTY_TRA!$B$3:$BQ$376,68, FALSE)</f>
        <v>77</v>
      </c>
      <c r="BI312" s="188">
        <f>VLOOKUP(A312,DEC2020_RESPONSERATE_COUNTY_TRA!$B$3:$BR$376,69, FALSE)</f>
        <v>77</v>
      </c>
      <c r="BJ312" s="188">
        <f>VLOOKUP(A312,DEC2020_RESPONSERATE_COUNTY_TRA!$B$3:$BS$376,70, FALSE)</f>
        <v>77.099999999999994</v>
      </c>
      <c r="BK312" s="188">
        <f>VLOOKUP(A312,DEC2020_RESPONSERATE_COUNTY_TRA!$B$3:$BT$376,71, FALSE)</f>
        <v>77.099999999999994</v>
      </c>
      <c r="BL312" s="188">
        <f>VLOOKUP(A312,DEC2020_RESPONSERATE_COUNTY_TRA!$B$3:$BU$377,72, FALSE)</f>
        <v>77.099999999999994</v>
      </c>
      <c r="BM312" s="188">
        <f>VLOOKUP(A312,DEC2020_RESPONSERATE_COUNTY_TRA!$B$3:$BV$377,73, FALSE)</f>
        <v>77.2</v>
      </c>
      <c r="BN312" s="188">
        <f>VLOOKUP(A312,DEC2020_RESPONSERATE_COUNTY_TRA!$B$3:$BW$377,74, FALSE)</f>
        <v>77.2</v>
      </c>
      <c r="BO312" s="188">
        <f>VLOOKUP(A312,DEC2020_RESPONSERATE_COUNTY_TRA!$B$3:$BX$377,75, FALSE)</f>
        <v>77.3</v>
      </c>
      <c r="BP312" s="188">
        <f>VLOOKUP(A312,DEC2020_RESPONSERATE_COUNTY_TRA!$B$3:$BY$377,76, FALSE)</f>
        <v>77.3</v>
      </c>
      <c r="BQ312" s="188">
        <f>VLOOKUP(A312,DEC2020_RESPONSERATE_COUNTY_TRA!$B$3:$BZ$377,77, FALSE)</f>
        <v>77.3</v>
      </c>
      <c r="BR312" s="188">
        <f>VLOOKUP(A312,DEC2020_RESPONSERATE_COUNTY_TRA!$B$3:$CA$377,78, FALSE)</f>
        <v>77.3</v>
      </c>
      <c r="BS312" s="188">
        <f>VLOOKUP(A312,DEC2020_RESPONSERATE_COUNTY_TRA!$B$3:$CB$377,79, FALSE)</f>
        <v>77.3</v>
      </c>
      <c r="BT312" s="188">
        <f>VLOOKUP(A312,DEC2020_RESPONSERATE_COUNTY_TRA!$B$3:$CC$377,80, FALSE)</f>
        <v>77.3</v>
      </c>
      <c r="BU312" s="188">
        <f>VLOOKUP(A312,DEC2020_RESPONSERATE_COUNTY_TRA!$B$3:$CD$377,81, FALSE)</f>
        <v>77.3</v>
      </c>
      <c r="BV312" s="188">
        <f>VLOOKUP(A312,DEC2020_RESPONSERATE_COUNTY_TRA!$B$3:$CE$377,82, FALSE)</f>
        <v>77.400000000000006</v>
      </c>
      <c r="BW312" s="188">
        <f>VLOOKUP(A312,DEC2020_RESPONSERATE_COUNTY_TRA!$B$3:$CF$377,83, FALSE)</f>
        <v>77.5</v>
      </c>
      <c r="BX312" s="188">
        <f>VLOOKUP(A312,DEC2020_RESPONSERATE_COUNTY_TRA!$B$3:$CG$377,84, FALSE)</f>
        <v>77.5</v>
      </c>
      <c r="BY312" s="188">
        <f>VLOOKUP(A312,DEC2020_RESPONSERATE_COUNTY_TRA!$B$3:$CH$377,85, FALSE)</f>
        <v>77.5</v>
      </c>
      <c r="BZ312" s="188">
        <f>VLOOKUP(A312,DEC2020_RESPONSERATE_COUNTY_TRA!$B$3:$CI$377,85, FALSE)</f>
        <v>77.5</v>
      </c>
      <c r="CA312" s="188">
        <f>VLOOKUP(A312,DEC2020_RESPONSERATE_COUNTY_TRA!$B$3:$CJ$377,86, FALSE)</f>
        <v>77.599999999999994</v>
      </c>
      <c r="CB312" s="188">
        <f>VLOOKUP(A312,DEC2020_RESPONSERATE_COUNTY_TRA!$B$3:$CK$377,87, FALSE)</f>
        <v>77.599999999999994</v>
      </c>
      <c r="CC312" s="188">
        <f t="shared" si="12"/>
        <v>0</v>
      </c>
      <c r="CD312" s="41">
        <f t="shared" si="13"/>
        <v>6</v>
      </c>
    </row>
    <row r="313" spans="1:82" ht="43.2" x14ac:dyDescent="0.3">
      <c r="A313" s="16" t="s">
        <v>171</v>
      </c>
      <c r="B313" s="16">
        <v>30093000600</v>
      </c>
      <c r="C313" s="17" t="s">
        <v>1612</v>
      </c>
      <c r="D313" s="17">
        <v>59701</v>
      </c>
      <c r="E313" s="17"/>
      <c r="F313" s="95">
        <v>2168</v>
      </c>
      <c r="G313" s="103">
        <v>3.3542039355992842E-2</v>
      </c>
      <c r="H313" s="205">
        <v>6.9594432445404366E-3</v>
      </c>
      <c r="I313" s="193">
        <v>48.7</v>
      </c>
      <c r="J313" s="18">
        <v>0</v>
      </c>
      <c r="K313" s="18">
        <f t="shared" si="14"/>
        <v>100</v>
      </c>
      <c r="L313" s="19">
        <f>VLOOKUP(A313,DEC2020_RESPONSERATE_COUNTY_TRA!$B$3:$I$376, 8, FALSE)</f>
        <v>33.1</v>
      </c>
      <c r="M313" s="19">
        <f>VLOOKUP(A313,DEC2020_RESPONSERATE_COUNTY_TRA!$B$3:$J$376, 9, FALSE)</f>
        <v>35.4</v>
      </c>
      <c r="N313" s="19">
        <f>VLOOKUP(A313,DEC2020_RESPONSERATE_COUNTY_TRA!$B$3:$K$376, 10, FALSE)</f>
        <v>37.299999999999997</v>
      </c>
      <c r="O313" s="19">
        <f>VLOOKUP(A313,DEC2020_RESPONSERATE_COUNTY_TRA!$B$3:$L$376, 11, FALSE)</f>
        <v>39.200000000000003</v>
      </c>
      <c r="P313" s="19">
        <f>VLOOKUP(A313,DEC2020_RESPONSERATE_COUNTY_TRA!$B$3:$M$376, 12, FALSE)</f>
        <v>42.7</v>
      </c>
      <c r="Q313" s="19">
        <f>VLOOKUP(A313,DEC2020_RESPONSERATE_COUNTY_TRA!$B$3:$N$376, 13, FALSE)</f>
        <v>43.5</v>
      </c>
      <c r="R313" s="19">
        <f>VLOOKUP(A313,DEC2020_RESPONSERATE_COUNTY_TRA!$B$3:$O$376, 14, FALSE)</f>
        <v>44.3</v>
      </c>
      <c r="S313" s="19">
        <f>VLOOKUP(A313,DEC2020_RESPONSERATE_COUNTY_TRA!$B$3:$P$376, 15, FALSE)</f>
        <v>45</v>
      </c>
      <c r="T313" s="19">
        <f>VLOOKUP(A313,DEC2020_RESPONSERATE_COUNTY_TRA!$B$3:$Q$376, 16, FALSE)</f>
        <v>45.4</v>
      </c>
      <c r="U313" s="19">
        <f>VLOOKUP(A313,DEC2020_RESPONSERATE_COUNTY_TRA!$B$3:$R$376, 17, FALSE)</f>
        <v>46</v>
      </c>
      <c r="V313" s="19">
        <f>VLOOKUP(A313,DEC2020_RESPONSERATE_COUNTY_TRA!$B$3:$S$376, 18, FALSE)</f>
        <v>46.2</v>
      </c>
      <c r="W313" s="19">
        <f>VLOOKUP(A313,DEC2020_RESPONSERATE_COUNTY_TRA!$B$3:$T$376, 19, FALSE)</f>
        <v>46.4</v>
      </c>
      <c r="X313" s="19">
        <f>VLOOKUP(A313,DEC2020_RESPONSERATE_COUNTY_TRA!$B$3:$U$376, 20, FALSE)</f>
        <v>46.7</v>
      </c>
      <c r="Y313" s="19">
        <f>VLOOKUP(A313,DEC2020_RESPONSERATE_COUNTY_TRA!$B$3:$V$376, 21, FALSE)</f>
        <v>47.3</v>
      </c>
      <c r="Z313" s="19">
        <f>VLOOKUP(A313,DEC2020_RESPONSERATE_COUNTY_TRA!$B$3:$W$376, 22, FALSE)</f>
        <v>48</v>
      </c>
      <c r="AA313" s="19">
        <f>VLOOKUP(A313,DEC2020_RESPONSERATE_COUNTY_TRA!$B$3:$X$376, 23, FALSE)</f>
        <v>48.3</v>
      </c>
      <c r="AB313" s="19">
        <f>VLOOKUP(A313,DEC2020_RESPONSERATE_COUNTY_TRA!$B$3:$Y$376, 24, FALSE)</f>
        <v>48.9</v>
      </c>
      <c r="AC313" s="19">
        <f>VLOOKUP(A313,DEC2020_RESPONSERATE_COUNTY_TRA!$B$3:$Z$376, 25, FALSE)</f>
        <v>55.8</v>
      </c>
      <c r="AD313" s="19">
        <f>VLOOKUP(A313,DEC2020_RESPONSERATE_COUNTY_TRA!$B$3:$AC$376, 26, FALSE)</f>
        <v>56.5</v>
      </c>
      <c r="AE313" s="19">
        <f>VLOOKUP(A313,DEC2020_RESPONSERATE_COUNTY_TRA!$B$3:$AD$376, 27, FALSE)</f>
        <v>56.7</v>
      </c>
      <c r="AF313" s="19">
        <f>VLOOKUP(A313,DEC2020_RESPONSERATE_COUNTY_TRA!$B$3:$AE$376, 28, FALSE)</f>
        <v>59.1</v>
      </c>
      <c r="AG313" s="19">
        <f>VLOOKUP(A313,DEC2020_RESPONSERATE_COUNTY_TRA!$B$3:$AF$376, 29, FALSE)</f>
        <v>62.4</v>
      </c>
      <c r="AH313" s="19">
        <f>VLOOKUP(A313,DEC2020_RESPONSERATE_COUNTY_TRA!$B$3:$AG$376, 30, FALSE)</f>
        <v>63</v>
      </c>
      <c r="AI313" s="19">
        <f>VLOOKUP(A313,DEC2020_RESPONSERATE_COUNTY_TRA!$B$3:$AF$376, 31, FALSE)</f>
        <v>63.3</v>
      </c>
      <c r="AJ313" s="19">
        <f>VLOOKUP(A313,DEC2020_RESPONSERATE_COUNTY_TRA!$B$3:$AG$376, 32, FALSE)</f>
        <v>63.6</v>
      </c>
      <c r="AK313" s="19">
        <f>VLOOKUP(A313,DEC2020_RESPONSERATE_COUNTY_TRA!$B$3:$CP$376, 33, FALSE)</f>
        <v>63.8</v>
      </c>
      <c r="AL313" s="19">
        <f>VLOOKUP(A313,DEC2020_RESPONSERATE_COUNTY_TRA!$B$3:$AR$376,43, FALSE)</f>
        <v>65.8</v>
      </c>
      <c r="AM313" s="19">
        <f>VLOOKUP(A313,DEC2020_RESPONSERATE_COUNTY_TRA!$B$3:$AS$376,44, FALSE)</f>
        <v>65.8</v>
      </c>
      <c r="AN313" s="19">
        <f>VLOOKUP(A313,DEC2020_RESPONSERATE_COUNTY_TRA!$B$3:$AW$376,48, FALSE)</f>
        <v>66.099999999999994</v>
      </c>
      <c r="AO313" s="19">
        <f>VLOOKUP(A313,DEC2020_RESPONSERATE_COUNTY_TRA!$B$3:$AX$376,49, FALSE)</f>
        <v>66.099999999999994</v>
      </c>
      <c r="AP313" s="19">
        <f>VLOOKUP(A313,DEC2020_RESPONSERATE_COUNTY_TRA!$B$3:$AY$376,49, FALSE)</f>
        <v>66.099999999999994</v>
      </c>
      <c r="AQ313" s="19">
        <f>VLOOKUP(A313,DEC2020_RESPONSERATE_COUNTY_TRA!$B$3:$AZ$376,50, FALSE)</f>
        <v>66.3</v>
      </c>
      <c r="AR313" s="19">
        <f>VLOOKUP(A313,DEC2020_RESPONSERATE_COUNTY_TRA!$B$3:$BA$376,51, FALSE)</f>
        <v>66.3</v>
      </c>
      <c r="AS313" s="19">
        <f>VLOOKUP(A313,DEC2020_RESPONSERATE_COUNTY_TRA!$B$3:$BB$376,53, FALSE)</f>
        <v>66.7</v>
      </c>
      <c r="AT313" s="19">
        <f>VLOOKUP(A313,DEC2020_RESPONSERATE_COUNTY_TRA!$B$3:$BC$376,54, FALSE)</f>
        <v>66.7</v>
      </c>
      <c r="AU313" s="19">
        <f>VLOOKUP(A313,DEC2020_RESPONSERATE_COUNTY_TRA!$B$3:$BD$376,55, FALSE)</f>
        <v>66.7</v>
      </c>
      <c r="AV313" s="19">
        <f>VLOOKUP(A313,DEC2020_RESPONSERATE_COUNTY_TRA!$B$3:$BE$376,56, FALSE)</f>
        <v>66.8</v>
      </c>
      <c r="AW313" s="19">
        <f>VLOOKUP(A313,DEC2020_RESPONSERATE_COUNTY_TRA!$B$3:$BF$376,57, FALSE)</f>
        <v>66.8</v>
      </c>
      <c r="AX313" s="19">
        <f>VLOOKUP(A313,DEC2020_RESPONSERATE_COUNTY_TRA!$B$3:$BG$376,58, FALSE)</f>
        <v>66.8</v>
      </c>
      <c r="AY313" s="19">
        <f>VLOOKUP(A313,DEC2020_RESPONSERATE_COUNTY_TRA!$B$3:$BH$376,59, FALSE)</f>
        <v>66.8</v>
      </c>
      <c r="AZ313" s="19">
        <f>VLOOKUP(A313,DEC2020_RESPONSERATE_COUNTY_TRA!$B$3:$BI$376,60, FALSE)</f>
        <v>66.8</v>
      </c>
      <c r="BA313" s="19">
        <f>VLOOKUP(A313,DEC2020_RESPONSERATE_COUNTY_TRA!$B$3:$BJ$376,61, FALSE)</f>
        <v>67</v>
      </c>
      <c r="BB313" s="19">
        <f>VLOOKUP(A313,DEC2020_RESPONSERATE_COUNTY_TRA!$B$3:$BK$376,62, FALSE)</f>
        <v>67</v>
      </c>
      <c r="BC313" s="19">
        <f>VLOOKUP(A313,DEC2020_RESPONSERATE_COUNTY_TRA!$B$3:$BL$376,63, FALSE)</f>
        <v>67.099999999999994</v>
      </c>
      <c r="BD313" s="19">
        <f>VLOOKUP(A313,DEC2020_RESPONSERATE_COUNTY_TRA!$B$3:$BM$376,64, FALSE)</f>
        <v>67.099999999999994</v>
      </c>
      <c r="BE313" s="19">
        <f>VLOOKUP(A313,DEC2020_RESPONSERATE_COUNTY_TRA!$B$3:$BN$376,65, FALSE)</f>
        <v>67.099999999999994</v>
      </c>
      <c r="BF313" s="19">
        <f>VLOOKUP(A313,DEC2020_RESPONSERATE_COUNTY_TRA!$B$3:$BO$376,66, FALSE)</f>
        <v>67.2</v>
      </c>
      <c r="BG313" s="19">
        <f>VLOOKUP(A313,DEC2020_RESPONSERATE_COUNTY_TRA!$B$3:$BP$376,67, FALSE)</f>
        <v>67.2</v>
      </c>
      <c r="BH313" s="19">
        <f>VLOOKUP(A313,DEC2020_RESPONSERATE_COUNTY_TRA!$B$3:$BQ$376,68, FALSE)</f>
        <v>67.2</v>
      </c>
      <c r="BI313" s="19">
        <f>VLOOKUP(A313,DEC2020_RESPONSERATE_COUNTY_TRA!$B$3:$BR$376,69, FALSE)</f>
        <v>67.2</v>
      </c>
      <c r="BJ313" s="19">
        <f>VLOOKUP(A313,DEC2020_RESPONSERATE_COUNTY_TRA!$B$3:$BS$376,70, FALSE)</f>
        <v>67.3</v>
      </c>
      <c r="BK313" s="19">
        <f>VLOOKUP(A313,DEC2020_RESPONSERATE_COUNTY_TRA!$B$3:$BT$376,71, FALSE)</f>
        <v>67.3</v>
      </c>
      <c r="BL313" s="19">
        <f>VLOOKUP(A313,DEC2020_RESPONSERATE_COUNTY_TRA!$B$3:$BU$377,72, FALSE)</f>
        <v>67.400000000000006</v>
      </c>
      <c r="BM313" s="19">
        <f>VLOOKUP(A313,DEC2020_RESPONSERATE_COUNTY_TRA!$B$3:$BV$377,73, FALSE)</f>
        <v>67.400000000000006</v>
      </c>
      <c r="BN313" s="19">
        <f>VLOOKUP(A313,DEC2020_RESPONSERATE_COUNTY_TRA!$B$3:$BW$377,74, FALSE)</f>
        <v>67.400000000000006</v>
      </c>
      <c r="BO313" s="19">
        <f>VLOOKUP(A313,DEC2020_RESPONSERATE_COUNTY_TRA!$B$3:$BX$377,75, FALSE)</f>
        <v>67.400000000000006</v>
      </c>
      <c r="BP313" s="19">
        <f>VLOOKUP(A313,DEC2020_RESPONSERATE_COUNTY_TRA!$B$3:$BY$377,76, FALSE)</f>
        <v>67.400000000000006</v>
      </c>
      <c r="BQ313" s="19">
        <f>VLOOKUP(A313,DEC2020_RESPONSERATE_COUNTY_TRA!$B$3:$BZ$377,77, FALSE)</f>
        <v>67.400000000000006</v>
      </c>
      <c r="BR313" s="19">
        <f>VLOOKUP(A313,DEC2020_RESPONSERATE_COUNTY_TRA!$B$3:$CA$377,78, FALSE)</f>
        <v>67.400000000000006</v>
      </c>
      <c r="BS313" s="19">
        <f>VLOOKUP(A313,DEC2020_RESPONSERATE_COUNTY_TRA!$B$3:$CB$377,79, FALSE)</f>
        <v>67.400000000000006</v>
      </c>
      <c r="BT313" s="19">
        <f>VLOOKUP(A313,DEC2020_RESPONSERATE_COUNTY_TRA!$B$3:$CC$377,80, FALSE)</f>
        <v>67.400000000000006</v>
      </c>
      <c r="BU313" s="19">
        <f>VLOOKUP(A313,DEC2020_RESPONSERATE_COUNTY_TRA!$B$3:$CD$377,81, FALSE)</f>
        <v>67.5</v>
      </c>
      <c r="BV313" s="19">
        <f>VLOOKUP(A313,DEC2020_RESPONSERATE_COUNTY_TRA!$B$3:$CE$377,82, FALSE)</f>
        <v>67.7</v>
      </c>
      <c r="BW313" s="19">
        <f>VLOOKUP(A313,DEC2020_RESPONSERATE_COUNTY_TRA!$B$3:$CF$377,83, FALSE)</f>
        <v>67.8</v>
      </c>
      <c r="BX313" s="19">
        <f>VLOOKUP(A313,DEC2020_RESPONSERATE_COUNTY_TRA!$B$3:$CG$377,84, FALSE)</f>
        <v>67.8</v>
      </c>
      <c r="BY313" s="19">
        <f>VLOOKUP(A313,DEC2020_RESPONSERATE_COUNTY_TRA!$B$3:$CH$377,85, FALSE)</f>
        <v>67.900000000000006</v>
      </c>
      <c r="BZ313" s="19">
        <f>VLOOKUP(A313,DEC2020_RESPONSERATE_COUNTY_TRA!$B$3:$CI$377,85, FALSE)</f>
        <v>67.900000000000006</v>
      </c>
      <c r="CA313" s="19">
        <f>VLOOKUP(A313,DEC2020_RESPONSERATE_COUNTY_TRA!$B$3:$CJ$377,86, FALSE)</f>
        <v>68.2</v>
      </c>
      <c r="CB313" s="19">
        <f>VLOOKUP(A313,DEC2020_RESPONSERATE_COUNTY_TRA!$B$3:$CK$377,87, FALSE)</f>
        <v>68.2</v>
      </c>
      <c r="CC313" s="19">
        <f t="shared" si="12"/>
        <v>0</v>
      </c>
      <c r="CD313" s="41">
        <f t="shared" si="13"/>
        <v>5</v>
      </c>
    </row>
    <row r="314" spans="1:82" ht="28.8" x14ac:dyDescent="0.3">
      <c r="A314" s="5" t="s">
        <v>387</v>
      </c>
      <c r="B314" s="5">
        <v>30093000700</v>
      </c>
      <c r="C314" s="181" t="s">
        <v>1613</v>
      </c>
      <c r="D314" s="190">
        <v>59701</v>
      </c>
      <c r="F314" s="94">
        <v>1704</v>
      </c>
      <c r="G314" s="102">
        <v>1.5081206496519721E-2</v>
      </c>
      <c r="H314" s="204">
        <v>2.9305135951661631E-2</v>
      </c>
      <c r="I314" s="192">
        <v>51.4</v>
      </c>
      <c r="J314" s="11">
        <v>0</v>
      </c>
      <c r="K314" s="11">
        <f t="shared" si="14"/>
        <v>100</v>
      </c>
      <c r="L314">
        <f>VLOOKUP(A314,DEC2020_RESPONSERATE_COUNTY_TRA!$B$3:$I$376, 8, FALSE)</f>
        <v>36.700000000000003</v>
      </c>
      <c r="M314">
        <f>VLOOKUP(A314,DEC2020_RESPONSERATE_COUNTY_TRA!$B$3:$J$376, 9, FALSE)</f>
        <v>39.1</v>
      </c>
      <c r="N314">
        <f>VLOOKUP(A314,DEC2020_RESPONSERATE_COUNTY_TRA!$B$3:$K$376, 10, FALSE)</f>
        <v>41.6</v>
      </c>
      <c r="O314">
        <f>VLOOKUP(A314,DEC2020_RESPONSERATE_COUNTY_TRA!$B$3:$L$376, 11, FALSE)</f>
        <v>43.5</v>
      </c>
      <c r="P314">
        <f>VLOOKUP(A314,DEC2020_RESPONSERATE_COUNTY_TRA!$B$3:$M$376, 12, FALSE)</f>
        <v>47</v>
      </c>
      <c r="Q314" s="61">
        <f>VLOOKUP(A314,DEC2020_RESPONSERATE_COUNTY_TRA!$B$3:$N$376, 13, FALSE)</f>
        <v>47.7</v>
      </c>
      <c r="R314">
        <f>VLOOKUP(A314,DEC2020_RESPONSERATE_COUNTY_TRA!$B$3:$O$376, 14, FALSE)</f>
        <v>48.9</v>
      </c>
      <c r="S314">
        <f>VLOOKUP(A314,DEC2020_RESPONSERATE_COUNTY_TRA!$B$3:$P$376, 15, FALSE)</f>
        <v>49.3</v>
      </c>
      <c r="T314">
        <f>VLOOKUP(A314,DEC2020_RESPONSERATE_COUNTY_TRA!$B$3:$Q$376, 16, FALSE)</f>
        <v>49.8</v>
      </c>
      <c r="U314" s="61">
        <f>VLOOKUP(A314,DEC2020_RESPONSERATE_COUNTY_TRA!$B$3:$R$376, 17, FALSE)</f>
        <v>50.6</v>
      </c>
      <c r="V314" s="61">
        <f>VLOOKUP(A314,DEC2020_RESPONSERATE_COUNTY_TRA!$B$3:$S$376, 18, FALSE)</f>
        <v>50.8</v>
      </c>
      <c r="W314" s="61">
        <f>VLOOKUP(A314,DEC2020_RESPONSERATE_COUNTY_TRA!$B$3:$T$376, 19, FALSE)</f>
        <v>51.2</v>
      </c>
      <c r="X314" s="61">
        <f>VLOOKUP(A314,DEC2020_RESPONSERATE_COUNTY_TRA!$B$3:$U$376, 20, FALSE)</f>
        <v>51.4</v>
      </c>
      <c r="Y314" s="61">
        <f>VLOOKUP(A314,DEC2020_RESPONSERATE_COUNTY_TRA!$B$3:$V$376, 21, FALSE)</f>
        <v>51.8</v>
      </c>
      <c r="Z314" s="61">
        <f>VLOOKUP(A314,DEC2020_RESPONSERATE_COUNTY_TRA!$B$3:$W$376, 22, FALSE)</f>
        <v>52.5</v>
      </c>
      <c r="AA314" s="61">
        <f>VLOOKUP(A314,DEC2020_RESPONSERATE_COUNTY_TRA!$B$3:$X$376, 23, FALSE)</f>
        <v>52.6</v>
      </c>
      <c r="AB314" s="61">
        <f>VLOOKUP(A314,DEC2020_RESPONSERATE_COUNTY_TRA!$B$3:$Y$376, 24, FALSE)</f>
        <v>53.1</v>
      </c>
      <c r="AC314" s="61">
        <f>VLOOKUP(A314,DEC2020_RESPONSERATE_COUNTY_TRA!$B$3:$Z$376, 25, FALSE)</f>
        <v>58.9</v>
      </c>
      <c r="AD314" s="61">
        <f>VLOOKUP(A314,DEC2020_RESPONSERATE_COUNTY_TRA!$B$3:$AC$376, 26, FALSE)</f>
        <v>59.4</v>
      </c>
      <c r="AE314" s="188">
        <f>VLOOKUP(A314,DEC2020_RESPONSERATE_COUNTY_TRA!$B$3:$AD$376, 27, FALSE)</f>
        <v>59.8</v>
      </c>
      <c r="AF314" s="188">
        <f>VLOOKUP(A314,DEC2020_RESPONSERATE_COUNTY_TRA!$B$3:$AE$376, 28, FALSE)</f>
        <v>61</v>
      </c>
      <c r="AG314" s="188">
        <f>VLOOKUP(A314,DEC2020_RESPONSERATE_COUNTY_TRA!$B$3:$AF$376, 29, FALSE)</f>
        <v>63.1</v>
      </c>
      <c r="AH314" s="188">
        <f>VLOOKUP(A314,DEC2020_RESPONSERATE_COUNTY_TRA!$B$3:$AG$376, 30, FALSE)</f>
        <v>63.7</v>
      </c>
      <c r="AI314" s="188">
        <f>VLOOKUP(A314,DEC2020_RESPONSERATE_COUNTY_TRA!$B$3:$AF$376, 31, FALSE)</f>
        <v>64</v>
      </c>
      <c r="AJ314" s="188">
        <f>VLOOKUP(A314,DEC2020_RESPONSERATE_COUNTY_TRA!$B$3:$AG$376, 32, FALSE)</f>
        <v>64.400000000000006</v>
      </c>
      <c r="AK314" s="188">
        <f>VLOOKUP(A314,DEC2020_RESPONSERATE_COUNTY_TRA!$B$3:$CP$376, 33, FALSE)</f>
        <v>64.5</v>
      </c>
      <c r="AL314" s="188">
        <f>VLOOKUP(A314,DEC2020_RESPONSERATE_COUNTY_TRA!$B$3:$AR$376,43, FALSE)</f>
        <v>67.2</v>
      </c>
      <c r="AM314" s="188">
        <f>VLOOKUP(A314,DEC2020_RESPONSERATE_COUNTY_TRA!$B$3:$AS$376,44, FALSE)</f>
        <v>67.2</v>
      </c>
      <c r="AN314" s="188">
        <f>VLOOKUP(A314,DEC2020_RESPONSERATE_COUNTY_TRA!$B$3:$AW$376,48, FALSE)</f>
        <v>67.5</v>
      </c>
      <c r="AO314" s="188">
        <f>VLOOKUP(A314,DEC2020_RESPONSERATE_COUNTY_TRA!$B$3:$AX$376,49, FALSE)</f>
        <v>67.5</v>
      </c>
      <c r="AP314" s="188">
        <f>VLOOKUP(A314,DEC2020_RESPONSERATE_COUNTY_TRA!$B$3:$AY$376,49, FALSE)</f>
        <v>67.5</v>
      </c>
      <c r="AQ314" s="188">
        <f>VLOOKUP(A314,DEC2020_RESPONSERATE_COUNTY_TRA!$B$3:$AZ$376,50, FALSE)</f>
        <v>67.5</v>
      </c>
      <c r="AR314" s="188">
        <f>VLOOKUP(A314,DEC2020_RESPONSERATE_COUNTY_TRA!$B$3:$BA$376,51, FALSE)</f>
        <v>67.599999999999994</v>
      </c>
      <c r="AS314" s="188">
        <f>VLOOKUP(A314,DEC2020_RESPONSERATE_COUNTY_TRA!$B$3:$BB$376,53, FALSE)</f>
        <v>67.599999999999994</v>
      </c>
      <c r="AT314" s="188">
        <f>VLOOKUP(A314,DEC2020_RESPONSERATE_COUNTY_TRA!$B$3:$BC$376,54, FALSE)</f>
        <v>67.7</v>
      </c>
      <c r="AU314" s="188">
        <f>VLOOKUP(A314,DEC2020_RESPONSERATE_COUNTY_TRA!$B$3:$BD$376,55, FALSE)</f>
        <v>67.8</v>
      </c>
      <c r="AV314" s="188">
        <f>VLOOKUP(A314,DEC2020_RESPONSERATE_COUNTY_TRA!$B$3:$BE$376,56, FALSE)</f>
        <v>67.8</v>
      </c>
      <c r="AW314" s="188">
        <f>VLOOKUP(A314,DEC2020_RESPONSERATE_COUNTY_TRA!$B$3:$BF$376,57, FALSE)</f>
        <v>67.900000000000006</v>
      </c>
      <c r="AX314" s="188">
        <f>VLOOKUP(A314,DEC2020_RESPONSERATE_COUNTY_TRA!$B$3:$BG$376,58, FALSE)</f>
        <v>68</v>
      </c>
      <c r="AY314" s="188">
        <f>VLOOKUP(A314,DEC2020_RESPONSERATE_COUNTY_TRA!$B$3:$BH$376,59, FALSE)</f>
        <v>68.099999999999994</v>
      </c>
      <c r="AZ314" s="188">
        <f>VLOOKUP(A314,DEC2020_RESPONSERATE_COUNTY_TRA!$B$3:$BI$376,60, FALSE)</f>
        <v>68.099999999999994</v>
      </c>
      <c r="BA314" s="188">
        <f>VLOOKUP(A314,DEC2020_RESPONSERATE_COUNTY_TRA!$B$3:$BJ$376,61, FALSE)</f>
        <v>68.2</v>
      </c>
      <c r="BB314" s="188">
        <f>VLOOKUP(A314,DEC2020_RESPONSERATE_COUNTY_TRA!$B$3:$BK$376,62, FALSE)</f>
        <v>68.2</v>
      </c>
      <c r="BC314" s="188">
        <f>VLOOKUP(A314,DEC2020_RESPONSERATE_COUNTY_TRA!$B$3:$BL$376,63, FALSE)</f>
        <v>68.3</v>
      </c>
      <c r="BD314" s="188">
        <f>VLOOKUP(A314,DEC2020_RESPONSERATE_COUNTY_TRA!$B$3:$BM$376,64, FALSE)</f>
        <v>68.3</v>
      </c>
      <c r="BE314" s="188">
        <f>VLOOKUP(A314,DEC2020_RESPONSERATE_COUNTY_TRA!$B$3:$BN$376,65, FALSE)</f>
        <v>68.3</v>
      </c>
      <c r="BF314" s="188">
        <f>VLOOKUP(A314,DEC2020_RESPONSERATE_COUNTY_TRA!$B$3:$BO$376,66, FALSE)</f>
        <v>68.3</v>
      </c>
      <c r="BG314" s="188">
        <f>VLOOKUP(A314,DEC2020_RESPONSERATE_COUNTY_TRA!$B$3:$BP$376,67, FALSE)</f>
        <v>68.3</v>
      </c>
      <c r="BH314" s="188">
        <f>VLOOKUP(A314,DEC2020_RESPONSERATE_COUNTY_TRA!$B$3:$BQ$376,68, FALSE)</f>
        <v>68.400000000000006</v>
      </c>
      <c r="BI314" s="188">
        <f>VLOOKUP(A314,DEC2020_RESPONSERATE_COUNTY_TRA!$B$3:$BR$376,69, FALSE)</f>
        <v>68.400000000000006</v>
      </c>
      <c r="BJ314" s="188">
        <f>VLOOKUP(A314,DEC2020_RESPONSERATE_COUNTY_TRA!$B$3:$BS$376,70, FALSE)</f>
        <v>68.400000000000006</v>
      </c>
      <c r="BK314" s="188">
        <f>VLOOKUP(A314,DEC2020_RESPONSERATE_COUNTY_TRA!$B$3:$BT$376,71, FALSE)</f>
        <v>68.400000000000006</v>
      </c>
      <c r="BL314" s="188">
        <f>VLOOKUP(A314,DEC2020_RESPONSERATE_COUNTY_TRA!$B$3:$BU$377,72, FALSE)</f>
        <v>68.400000000000006</v>
      </c>
      <c r="BM314" s="188">
        <f>VLOOKUP(A314,DEC2020_RESPONSERATE_COUNTY_TRA!$B$3:$BV$377,73, FALSE)</f>
        <v>68.400000000000006</v>
      </c>
      <c r="BN314" s="188">
        <f>VLOOKUP(A314,DEC2020_RESPONSERATE_COUNTY_TRA!$B$3:$BW$377,74, FALSE)</f>
        <v>68.400000000000006</v>
      </c>
      <c r="BO314" s="188">
        <f>VLOOKUP(A314,DEC2020_RESPONSERATE_COUNTY_TRA!$B$3:$BX$377,75, FALSE)</f>
        <v>68.400000000000006</v>
      </c>
      <c r="BP314" s="188">
        <f>VLOOKUP(A314,DEC2020_RESPONSERATE_COUNTY_TRA!$B$3:$BY$377,76, FALSE)</f>
        <v>68.599999999999994</v>
      </c>
      <c r="BQ314" s="188">
        <f>VLOOKUP(A314,DEC2020_RESPONSERATE_COUNTY_TRA!$B$3:$BZ$377,77, FALSE)</f>
        <v>68.599999999999994</v>
      </c>
      <c r="BR314" s="188">
        <f>VLOOKUP(A314,DEC2020_RESPONSERATE_COUNTY_TRA!$B$3:$CA$377,78, FALSE)</f>
        <v>68.599999999999994</v>
      </c>
      <c r="BS314" s="188">
        <f>VLOOKUP(A314,DEC2020_RESPONSERATE_COUNTY_TRA!$B$3:$CB$377,79, FALSE)</f>
        <v>68.599999999999994</v>
      </c>
      <c r="BT314" s="188">
        <f>VLOOKUP(A314,DEC2020_RESPONSERATE_COUNTY_TRA!$B$3:$CC$377,80, FALSE)</f>
        <v>68.599999999999994</v>
      </c>
      <c r="BU314" s="188">
        <f>VLOOKUP(A314,DEC2020_RESPONSERATE_COUNTY_TRA!$B$3:$CD$377,81, FALSE)</f>
        <v>68.599999999999994</v>
      </c>
      <c r="BV314" s="188">
        <f>VLOOKUP(A314,DEC2020_RESPONSERATE_COUNTY_TRA!$B$3:$CE$377,82, FALSE)</f>
        <v>68.599999999999994</v>
      </c>
      <c r="BW314" s="188">
        <f>VLOOKUP(A314,DEC2020_RESPONSERATE_COUNTY_TRA!$B$3:$CF$377,83, FALSE)</f>
        <v>68.7</v>
      </c>
      <c r="BX314" s="188">
        <f>VLOOKUP(A314,DEC2020_RESPONSERATE_COUNTY_TRA!$B$3:$CG$377,84, FALSE)</f>
        <v>68.900000000000006</v>
      </c>
      <c r="BY314" s="188">
        <f>VLOOKUP(A314,DEC2020_RESPONSERATE_COUNTY_TRA!$B$3:$CH$377,85, FALSE)</f>
        <v>69.099999999999994</v>
      </c>
      <c r="BZ314" s="188">
        <f>VLOOKUP(A314,DEC2020_RESPONSERATE_COUNTY_TRA!$B$3:$CI$377,85, FALSE)</f>
        <v>69.099999999999994</v>
      </c>
      <c r="CA314" s="188">
        <f>VLOOKUP(A314,DEC2020_RESPONSERATE_COUNTY_TRA!$B$3:$CJ$377,86, FALSE)</f>
        <v>69.2</v>
      </c>
      <c r="CB314" s="188">
        <f>VLOOKUP(A314,DEC2020_RESPONSERATE_COUNTY_TRA!$B$3:$CK$377,87, FALSE)</f>
        <v>69.2</v>
      </c>
      <c r="CC314" s="188">
        <f t="shared" si="12"/>
        <v>0</v>
      </c>
      <c r="CD314" s="41">
        <f t="shared" si="13"/>
        <v>5</v>
      </c>
    </row>
    <row r="315" spans="1:82" ht="29.4" thickBot="1" x14ac:dyDescent="0.35">
      <c r="A315" s="25" t="s">
        <v>173</v>
      </c>
      <c r="B315" s="25">
        <v>30093000800</v>
      </c>
      <c r="C315" s="26" t="s">
        <v>1614</v>
      </c>
      <c r="D315" s="26" t="s">
        <v>1390</v>
      </c>
      <c r="E315" s="26"/>
      <c r="F315" s="97">
        <v>2608</v>
      </c>
      <c r="G315" s="105">
        <v>8.4193804606830819E-2</v>
      </c>
      <c r="H315" s="207">
        <v>2.0603263556947419E-2</v>
      </c>
      <c r="I315" s="195">
        <v>45.9</v>
      </c>
      <c r="J315" s="27">
        <v>10.6</v>
      </c>
      <c r="K315" s="27">
        <f t="shared" si="14"/>
        <v>89.4</v>
      </c>
      <c r="L315" s="28">
        <f>VLOOKUP(A315,DEC2020_RESPONSERATE_COUNTY_TRA!$B$3:$I$376, 8, FALSE)</f>
        <v>30.3</v>
      </c>
      <c r="M315" s="28">
        <f>VLOOKUP(A315,DEC2020_RESPONSERATE_COUNTY_TRA!$B$3:$J$376, 9, FALSE)</f>
        <v>32.4</v>
      </c>
      <c r="N315" s="28">
        <f>VLOOKUP(A315,DEC2020_RESPONSERATE_COUNTY_TRA!$B$3:$K$376, 10, FALSE)</f>
        <v>34.700000000000003</v>
      </c>
      <c r="O315" s="28">
        <f>VLOOKUP(A315,DEC2020_RESPONSERATE_COUNTY_TRA!$B$3:$L$376, 11, FALSE)</f>
        <v>37.6</v>
      </c>
      <c r="P315" s="28">
        <f>VLOOKUP(A315,DEC2020_RESPONSERATE_COUNTY_TRA!$B$3:$M$376, 12, FALSE)</f>
        <v>41.4</v>
      </c>
      <c r="Q315" s="28">
        <f>VLOOKUP(A315,DEC2020_RESPONSERATE_COUNTY_TRA!$B$3:$N$376, 13, FALSE)</f>
        <v>42.3</v>
      </c>
      <c r="R315" s="28">
        <f>VLOOKUP(A315,DEC2020_RESPONSERATE_COUNTY_TRA!$B$3:$O$376, 14, FALSE)</f>
        <v>43.5</v>
      </c>
      <c r="S315" s="28">
        <f>VLOOKUP(A315,DEC2020_RESPONSERATE_COUNTY_TRA!$B$3:$P$376, 15, FALSE)</f>
        <v>44.1</v>
      </c>
      <c r="T315" s="28">
        <f>VLOOKUP(A315,DEC2020_RESPONSERATE_COUNTY_TRA!$B$3:$Q$376, 16, FALSE)</f>
        <v>44.6</v>
      </c>
      <c r="U315" s="28">
        <f>VLOOKUP(A315,DEC2020_RESPONSERATE_COUNTY_TRA!$B$3:$R$376, 17, FALSE)</f>
        <v>46.2</v>
      </c>
      <c r="V315" s="28">
        <f>VLOOKUP(A315,DEC2020_RESPONSERATE_COUNTY_TRA!$B$3:$S$376, 18, FALSE)</f>
        <v>46.5</v>
      </c>
      <c r="W315" s="28">
        <f>VLOOKUP(A315,DEC2020_RESPONSERATE_COUNTY_TRA!$B$3:$T$376, 19, FALSE)</f>
        <v>47</v>
      </c>
      <c r="X315" s="28">
        <f>VLOOKUP(A315,DEC2020_RESPONSERATE_COUNTY_TRA!$B$3:$U$376, 20, FALSE)</f>
        <v>47.6</v>
      </c>
      <c r="Y315" s="28">
        <f>VLOOKUP(A315,DEC2020_RESPONSERATE_COUNTY_TRA!$B$3:$V$376, 21, FALSE)</f>
        <v>47.9</v>
      </c>
      <c r="Z315" s="28">
        <f>VLOOKUP(A315,DEC2020_RESPONSERATE_COUNTY_TRA!$B$3:$W$376, 22, FALSE)</f>
        <v>48.7</v>
      </c>
      <c r="AA315" s="28">
        <f>VLOOKUP(A315,DEC2020_RESPONSERATE_COUNTY_TRA!$B$3:$X$376, 23, FALSE)</f>
        <v>48.8</v>
      </c>
      <c r="AB315" s="28">
        <f>VLOOKUP(A315,DEC2020_RESPONSERATE_COUNTY_TRA!$B$3:$Y$376, 24, FALSE)</f>
        <v>49.3</v>
      </c>
      <c r="AC315" s="28">
        <f>VLOOKUP(A315,DEC2020_RESPONSERATE_COUNTY_TRA!$B$3:$Z$376, 25, FALSE)</f>
        <v>52.4</v>
      </c>
      <c r="AD315" s="28">
        <f>VLOOKUP(A315,DEC2020_RESPONSERATE_COUNTY_TRA!$B$3:$AC$376, 26, FALSE)</f>
        <v>52.9</v>
      </c>
      <c r="AE315" s="28">
        <f>VLOOKUP(A315,DEC2020_RESPONSERATE_COUNTY_TRA!$B$3:$AD$376, 27, FALSE)</f>
        <v>53</v>
      </c>
      <c r="AF315" s="28">
        <f>VLOOKUP(A315,DEC2020_RESPONSERATE_COUNTY_TRA!$B$3:$AE$376, 28, FALSE)</f>
        <v>54.4</v>
      </c>
      <c r="AG315" s="28">
        <f>VLOOKUP(A315,DEC2020_RESPONSERATE_COUNTY_TRA!$B$3:$AF$376, 29, FALSE)</f>
        <v>57.1</v>
      </c>
      <c r="AH315" s="28">
        <f>VLOOKUP(A315,DEC2020_RESPONSERATE_COUNTY_TRA!$B$3:$AG$376, 30, FALSE)</f>
        <v>57.5</v>
      </c>
      <c r="AI315" s="28">
        <f>VLOOKUP(A315,DEC2020_RESPONSERATE_COUNTY_TRA!$B$3:$AF$376, 31, FALSE)</f>
        <v>57.7</v>
      </c>
      <c r="AJ315" s="28">
        <f>VLOOKUP(A315,DEC2020_RESPONSERATE_COUNTY_TRA!$B$3:$AG$376, 32, FALSE)</f>
        <v>58.1</v>
      </c>
      <c r="AK315" s="28">
        <f>VLOOKUP(A315,DEC2020_RESPONSERATE_COUNTY_TRA!$B$3:$CP$376, 33, FALSE)</f>
        <v>58.8</v>
      </c>
      <c r="AL315" s="28">
        <f>VLOOKUP(A315,DEC2020_RESPONSERATE_COUNTY_TRA!$B$3:$AR$376,43, FALSE)</f>
        <v>61.7</v>
      </c>
      <c r="AM315" s="28">
        <f>VLOOKUP(A315,DEC2020_RESPONSERATE_COUNTY_TRA!$B$3:$AS$376,44, FALSE)</f>
        <v>61.7</v>
      </c>
      <c r="AN315" s="28">
        <f>VLOOKUP(A315,DEC2020_RESPONSERATE_COUNTY_TRA!$B$3:$AW$376,48, FALSE)</f>
        <v>62.2</v>
      </c>
      <c r="AO315" s="28">
        <f>VLOOKUP(A315,DEC2020_RESPONSERATE_COUNTY_TRA!$B$3:$AX$376,49, FALSE)</f>
        <v>62.2</v>
      </c>
      <c r="AP315" s="28">
        <f>VLOOKUP(A315,DEC2020_RESPONSERATE_COUNTY_TRA!$B$3:$AY$376,49, FALSE)</f>
        <v>62.2</v>
      </c>
      <c r="AQ315" s="28">
        <f>VLOOKUP(A315,DEC2020_RESPONSERATE_COUNTY_TRA!$B$3:$AZ$376,50, FALSE)</f>
        <v>62.3</v>
      </c>
      <c r="AR315" s="28">
        <f>VLOOKUP(A315,DEC2020_RESPONSERATE_COUNTY_TRA!$B$3:$BA$376,51, FALSE)</f>
        <v>62.3</v>
      </c>
      <c r="AS315" s="28">
        <f>VLOOKUP(A315,DEC2020_RESPONSERATE_COUNTY_TRA!$B$3:$BB$376,53, FALSE)</f>
        <v>62.5</v>
      </c>
      <c r="AT315" s="28">
        <f>VLOOKUP(A315,DEC2020_RESPONSERATE_COUNTY_TRA!$B$3:$BC$376,54, FALSE)</f>
        <v>62.5</v>
      </c>
      <c r="AU315" s="28">
        <f>VLOOKUP(A315,DEC2020_RESPONSERATE_COUNTY_TRA!$B$3:$BD$376,55, FALSE)</f>
        <v>62.7</v>
      </c>
      <c r="AV315" s="28">
        <f>VLOOKUP(A315,DEC2020_RESPONSERATE_COUNTY_TRA!$B$3:$BE$376,56, FALSE)</f>
        <v>62.8</v>
      </c>
      <c r="AW315" s="28">
        <f>VLOOKUP(A315,DEC2020_RESPONSERATE_COUNTY_TRA!$B$3:$BF$376,57, FALSE)</f>
        <v>62.8</v>
      </c>
      <c r="AX315" s="28">
        <f>VLOOKUP(A315,DEC2020_RESPONSERATE_COUNTY_TRA!$B$3:$BG$376,58, FALSE)</f>
        <v>66.900000000000006</v>
      </c>
      <c r="AY315" s="28">
        <f>VLOOKUP(A315,DEC2020_RESPONSERATE_COUNTY_TRA!$B$3:$BH$376,59, FALSE)</f>
        <v>66.900000000000006</v>
      </c>
      <c r="AZ315" s="28">
        <f>VLOOKUP(A315,DEC2020_RESPONSERATE_COUNTY_TRA!$B$3:$BI$376,60, FALSE)</f>
        <v>67</v>
      </c>
      <c r="BA315" s="28">
        <f>VLOOKUP(A315,DEC2020_RESPONSERATE_COUNTY_TRA!$B$3:$BJ$376,61, FALSE)</f>
        <v>67</v>
      </c>
      <c r="BB315" s="28">
        <f>VLOOKUP(A315,DEC2020_RESPONSERATE_COUNTY_TRA!$B$3:$BK$376,62, FALSE)</f>
        <v>67.099999999999994</v>
      </c>
      <c r="BC315" s="28">
        <f>VLOOKUP(A315,DEC2020_RESPONSERATE_COUNTY_TRA!$B$3:$BL$376,63, FALSE)</f>
        <v>67.099999999999994</v>
      </c>
      <c r="BD315" s="28">
        <f>VLOOKUP(A315,DEC2020_RESPONSERATE_COUNTY_TRA!$B$3:$BM$376,64, FALSE)</f>
        <v>67.099999999999994</v>
      </c>
      <c r="BE315" s="28">
        <f>VLOOKUP(A315,DEC2020_RESPONSERATE_COUNTY_TRA!$B$3:$BN$376,65, FALSE)</f>
        <v>67.099999999999994</v>
      </c>
      <c r="BF315" s="28">
        <f>VLOOKUP(A315,DEC2020_RESPONSERATE_COUNTY_TRA!$B$3:$BO$376,66, FALSE)</f>
        <v>67.099999999999994</v>
      </c>
      <c r="BG315" s="28">
        <f>VLOOKUP(A315,DEC2020_RESPONSERATE_COUNTY_TRA!$B$3:$BP$376,67, FALSE)</f>
        <v>67.099999999999994</v>
      </c>
      <c r="BH315" s="28">
        <f>VLOOKUP(A315,DEC2020_RESPONSERATE_COUNTY_TRA!$B$3:$BQ$376,68, FALSE)</f>
        <v>67.2</v>
      </c>
      <c r="BI315" s="28">
        <f>VLOOKUP(A315,DEC2020_RESPONSERATE_COUNTY_TRA!$B$3:$BR$376,69, FALSE)</f>
        <v>67.2</v>
      </c>
      <c r="BJ315" s="28">
        <f>VLOOKUP(A315,DEC2020_RESPONSERATE_COUNTY_TRA!$B$3:$BS$376,70, FALSE)</f>
        <v>67.2</v>
      </c>
      <c r="BK315" s="28">
        <f>VLOOKUP(A315,DEC2020_RESPONSERATE_COUNTY_TRA!$B$3:$BT$376,71, FALSE)</f>
        <v>67.2</v>
      </c>
      <c r="BL315" s="28">
        <f>VLOOKUP(A315,DEC2020_RESPONSERATE_COUNTY_TRA!$B$3:$BU$377,72, FALSE)</f>
        <v>67.2</v>
      </c>
      <c r="BM315" s="28">
        <f>VLOOKUP(A315,DEC2020_RESPONSERATE_COUNTY_TRA!$B$3:$BV$377,73, FALSE)</f>
        <v>67.2</v>
      </c>
      <c r="BN315" s="28">
        <f>VLOOKUP(A315,DEC2020_RESPONSERATE_COUNTY_TRA!$B$3:$BW$377,74, FALSE)</f>
        <v>67.2</v>
      </c>
      <c r="BO315" s="28">
        <f>VLOOKUP(A315,DEC2020_RESPONSERATE_COUNTY_TRA!$B$3:$BX$377,75, FALSE)</f>
        <v>67.3</v>
      </c>
      <c r="BP315" s="28">
        <f>VLOOKUP(A315,DEC2020_RESPONSERATE_COUNTY_TRA!$B$3:$BY$377,76, FALSE)</f>
        <v>67.3</v>
      </c>
      <c r="BQ315" s="28">
        <f>VLOOKUP(A315,DEC2020_RESPONSERATE_COUNTY_TRA!$B$3:$BZ$377,77, FALSE)</f>
        <v>67.3</v>
      </c>
      <c r="BR315" s="28">
        <f>VLOOKUP(A315,DEC2020_RESPONSERATE_COUNTY_TRA!$B$3:$CA$377,78, FALSE)</f>
        <v>67.400000000000006</v>
      </c>
      <c r="BS315" s="28">
        <f>VLOOKUP(A315,DEC2020_RESPONSERATE_COUNTY_TRA!$B$3:$CB$377,79, FALSE)</f>
        <v>67.400000000000006</v>
      </c>
      <c r="BT315" s="28">
        <f>VLOOKUP(A315,DEC2020_RESPONSERATE_COUNTY_TRA!$B$3:$CC$377,80, FALSE)</f>
        <v>67.400000000000006</v>
      </c>
      <c r="BU315" s="28">
        <f>VLOOKUP(A315,DEC2020_RESPONSERATE_COUNTY_TRA!$B$3:$CD$377,81, FALSE)</f>
        <v>67.400000000000006</v>
      </c>
      <c r="BV315" s="28">
        <f>VLOOKUP(A315,DEC2020_RESPONSERATE_COUNTY_TRA!$B$3:$CE$377,82, FALSE)</f>
        <v>67.599999999999994</v>
      </c>
      <c r="BW315" s="28">
        <f>VLOOKUP(A315,DEC2020_RESPONSERATE_COUNTY_TRA!$B$3:$CF$377,83, FALSE)</f>
        <v>67.7</v>
      </c>
      <c r="BX315" s="28">
        <f>VLOOKUP(A315,DEC2020_RESPONSERATE_COUNTY_TRA!$B$3:$CG$377,84, FALSE)</f>
        <v>67.7</v>
      </c>
      <c r="BY315" s="28">
        <f>VLOOKUP(A315,DEC2020_RESPONSERATE_COUNTY_TRA!$B$3:$CH$377,85, FALSE)</f>
        <v>67.8</v>
      </c>
      <c r="BZ315" s="28">
        <f>VLOOKUP(A315,DEC2020_RESPONSERATE_COUNTY_TRA!$B$3:$CI$377,85, FALSE)</f>
        <v>67.8</v>
      </c>
      <c r="CA315" s="28">
        <f>VLOOKUP(A315,DEC2020_RESPONSERATE_COUNTY_TRA!$B$3:$CJ$377,86, FALSE)</f>
        <v>68</v>
      </c>
      <c r="CB315" s="28">
        <f>VLOOKUP(A315,DEC2020_RESPONSERATE_COUNTY_TRA!$B$3:$CK$377,87, FALSE)</f>
        <v>68.099999999999994</v>
      </c>
      <c r="CC315" s="28">
        <f t="shared" si="12"/>
        <v>0</v>
      </c>
      <c r="CD315" s="42">
        <f t="shared" si="13"/>
        <v>5</v>
      </c>
    </row>
    <row r="316" spans="1:82" ht="18" x14ac:dyDescent="0.35">
      <c r="A316" s="20" t="s">
        <v>97</v>
      </c>
      <c r="B316" s="5"/>
      <c r="C316" s="181" t="s">
        <v>97</v>
      </c>
      <c r="F316" s="180">
        <v>4877</v>
      </c>
      <c r="G316" s="199">
        <v>0.13720591297105975</v>
      </c>
      <c r="I316" s="192">
        <v>46.6</v>
      </c>
      <c r="J316" s="91" t="s">
        <v>835</v>
      </c>
      <c r="K316" s="91" t="s">
        <v>835</v>
      </c>
      <c r="L316">
        <f>VLOOKUP(A316,DEC2020_RESPONSERATE_COUNTY_TRA!$B$3:$I$376, 8, FALSE)</f>
        <v>22.3</v>
      </c>
      <c r="M316">
        <f>VLOOKUP(A316,DEC2020_RESPONSERATE_COUNTY_TRA!$B$3:$J$376, 9, FALSE)</f>
        <v>23.3</v>
      </c>
      <c r="N316">
        <f>VLOOKUP(A316,DEC2020_RESPONSERATE_COUNTY_TRA!$B$3:$K$376, 10, FALSE)</f>
        <v>24.6</v>
      </c>
      <c r="O316">
        <f>VLOOKUP(A316,DEC2020_RESPONSERATE_COUNTY_TRA!$B$3:$L$376, 11, FALSE)</f>
        <v>26</v>
      </c>
      <c r="P316">
        <f>VLOOKUP(A316,DEC2020_RESPONSERATE_COUNTY_TRA!$B$3:$M$376, 12, FALSE)</f>
        <v>28.9</v>
      </c>
      <c r="Q316" s="61">
        <f>VLOOKUP(A316,DEC2020_RESPONSERATE_COUNTY_TRA!$B$3:$N$376, 13, FALSE)</f>
        <v>29.5</v>
      </c>
      <c r="R316">
        <f>VLOOKUP(A316,DEC2020_RESPONSERATE_COUNTY_TRA!$B$3:$O$376, 14, FALSE)</f>
        <v>30</v>
      </c>
      <c r="S316">
        <f>VLOOKUP(A316,DEC2020_RESPONSERATE_COUNTY_TRA!$B$3:$P$376, 15, FALSE)</f>
        <v>30.4</v>
      </c>
      <c r="T316">
        <f>VLOOKUP(A316,DEC2020_RESPONSERATE_COUNTY_TRA!$B$3:$Q$376, 16, FALSE)</f>
        <v>30.9</v>
      </c>
      <c r="U316" s="61">
        <f>VLOOKUP(A316,DEC2020_RESPONSERATE_COUNTY_TRA!$B$3:$R$376, 17, FALSE)</f>
        <v>31.9</v>
      </c>
      <c r="V316" s="61">
        <f>VLOOKUP(A316,DEC2020_RESPONSERATE_COUNTY_TRA!$B$3:$S$376, 18, FALSE)</f>
        <v>32</v>
      </c>
      <c r="W316" s="61">
        <f>VLOOKUP(A316,DEC2020_RESPONSERATE_COUNTY_TRA!$B$3:$T$376, 19, FALSE)</f>
        <v>32.700000000000003</v>
      </c>
      <c r="X316" s="61">
        <f>VLOOKUP(A316,DEC2020_RESPONSERATE_COUNTY_TRA!$B$3:$U$376, 20, FALSE)</f>
        <v>33.700000000000003</v>
      </c>
      <c r="Y316" s="61">
        <f>VLOOKUP(A316,DEC2020_RESPONSERATE_COUNTY_TRA!$B$3:$V$376, 21, FALSE)</f>
        <v>34.1</v>
      </c>
      <c r="Z316" s="61">
        <f>VLOOKUP(A316,DEC2020_RESPONSERATE_COUNTY_TRA!$B$3:$W$376, 22, FALSE)</f>
        <v>35.1</v>
      </c>
      <c r="AA316" s="61">
        <f>VLOOKUP(A316,DEC2020_RESPONSERATE_COUNTY_TRA!$B$3:$X$376, 23, FALSE)</f>
        <v>35.299999999999997</v>
      </c>
      <c r="AB316" s="61">
        <f>VLOOKUP(A316,DEC2020_RESPONSERATE_COUNTY_TRA!$B$3:$Y$376, 24, FALSE)</f>
        <v>35.5</v>
      </c>
      <c r="AC316" s="61">
        <f>VLOOKUP(A316,DEC2020_RESPONSERATE_COUNTY_TRA!$B$3:$Z$376, 25, FALSE)</f>
        <v>36.6</v>
      </c>
      <c r="AD316" s="61">
        <f>VLOOKUP(A316,DEC2020_RESPONSERATE_COUNTY_TRA!$B$3:$AC$376, 26, FALSE)</f>
        <v>36.700000000000003</v>
      </c>
      <c r="AE316" s="188">
        <f>VLOOKUP(A316,DEC2020_RESPONSERATE_COUNTY_TRA!$B$3:$AD$376, 27, FALSE)</f>
        <v>36.9</v>
      </c>
      <c r="AF316" s="188">
        <f>VLOOKUP(A316,DEC2020_RESPONSERATE_COUNTY_TRA!$B$3:$AE$376, 28, FALSE)</f>
        <v>37.700000000000003</v>
      </c>
      <c r="AG316" s="188">
        <f>VLOOKUP(A316,DEC2020_RESPONSERATE_COUNTY_TRA!$B$3:$AF$376, 29, FALSE)</f>
        <v>39.299999999999997</v>
      </c>
      <c r="AH316" s="188">
        <f>VLOOKUP(A316,DEC2020_RESPONSERATE_COUNTY_TRA!$B$3:$AG$376, 30, FALSE)</f>
        <v>39.5</v>
      </c>
      <c r="AI316" s="188">
        <f>VLOOKUP(A316,DEC2020_RESPONSERATE_COUNTY_TRA!$B$3:$AF$376, 31, FALSE)</f>
        <v>39.6</v>
      </c>
      <c r="AJ316" s="188">
        <f>VLOOKUP(A316,DEC2020_RESPONSERATE_COUNTY_TRA!$B$3:$AG$376, 32, FALSE)</f>
        <v>40.1</v>
      </c>
      <c r="AK316" s="188">
        <f>VLOOKUP(A316,DEC2020_RESPONSERATE_COUNTY_TRA!$B$3:$CP$376, 33, FALSE)</f>
        <v>40.6</v>
      </c>
      <c r="AL316" s="188">
        <f>VLOOKUP(A316,DEC2020_RESPONSERATE_COUNTY_TRA!$B$3:$AR$376,43, FALSE)</f>
        <v>43</v>
      </c>
      <c r="AM316" s="188">
        <f>VLOOKUP(A316,DEC2020_RESPONSERATE_COUNTY_TRA!$B$3:$AS$376,44, FALSE)</f>
        <v>43</v>
      </c>
      <c r="AN316" s="188">
        <f>VLOOKUP(A316,DEC2020_RESPONSERATE_COUNTY_TRA!$B$3:$AW$376,48, FALSE)</f>
        <v>43.2</v>
      </c>
      <c r="AO316" s="188">
        <f>VLOOKUP(A316,DEC2020_RESPONSERATE_COUNTY_TRA!$B$3:$AX$376,49, FALSE)</f>
        <v>43.2</v>
      </c>
      <c r="AP316" s="188">
        <f>VLOOKUP(A316,DEC2020_RESPONSERATE_COUNTY_TRA!$B$3:$AY$376,49, FALSE)</f>
        <v>43.2</v>
      </c>
      <c r="AQ316" s="188">
        <f>VLOOKUP(A316,DEC2020_RESPONSERATE_COUNTY_TRA!$B$3:$AZ$376,50, FALSE)</f>
        <v>43.3</v>
      </c>
      <c r="AR316" s="188">
        <f>VLOOKUP(A316,DEC2020_RESPONSERATE_COUNTY_TRA!$B$3:$BA$376,51, FALSE)</f>
        <v>43.3</v>
      </c>
      <c r="AS316" s="188">
        <f>VLOOKUP(A316,DEC2020_RESPONSERATE_COUNTY_TRA!$B$3:$BB$376,53, FALSE)</f>
        <v>43.4</v>
      </c>
      <c r="AT316" s="188">
        <f>VLOOKUP(A316,DEC2020_RESPONSERATE_COUNTY_TRA!$B$3:$BC$376,54, FALSE)</f>
        <v>43.5</v>
      </c>
      <c r="AU316" s="188">
        <f>VLOOKUP(A316,DEC2020_RESPONSERATE_COUNTY_TRA!$B$3:$BD$376,55, FALSE)</f>
        <v>43.5</v>
      </c>
      <c r="AV316" s="188">
        <f>VLOOKUP(A316,DEC2020_RESPONSERATE_COUNTY_TRA!$B$3:$BE$376,56, FALSE)</f>
        <v>43.5</v>
      </c>
      <c r="AW316" s="188">
        <f>VLOOKUP(A316,DEC2020_RESPONSERATE_COUNTY_TRA!$B$3:$BF$376,57, FALSE)</f>
        <v>43.7</v>
      </c>
      <c r="AX316" s="188">
        <f>VLOOKUP(A316,DEC2020_RESPONSERATE_COUNTY_TRA!$B$3:$BG$376,58, FALSE)</f>
        <v>51.7</v>
      </c>
      <c r="AY316" s="188">
        <f>VLOOKUP(A316,DEC2020_RESPONSERATE_COUNTY_TRA!$B$3:$BH$376,59, FALSE)</f>
        <v>51.7</v>
      </c>
      <c r="AZ316" s="188">
        <f>VLOOKUP(A316,DEC2020_RESPONSERATE_COUNTY_TRA!$B$3:$BI$376,60, FALSE)</f>
        <v>51.8</v>
      </c>
      <c r="BA316" s="188">
        <f>VLOOKUP(A316,DEC2020_RESPONSERATE_COUNTY_TRA!$B$3:$BJ$376,61, FALSE)</f>
        <v>51.9</v>
      </c>
      <c r="BB316" s="188">
        <f>VLOOKUP(A316,DEC2020_RESPONSERATE_COUNTY_TRA!$B$3:$BK$376,62, FALSE)</f>
        <v>51.9</v>
      </c>
      <c r="BC316" s="188">
        <f>VLOOKUP(A316,DEC2020_RESPONSERATE_COUNTY_TRA!$B$3:$BL$376,63, FALSE)</f>
        <v>52</v>
      </c>
      <c r="BD316" s="188">
        <f>VLOOKUP(A316,DEC2020_RESPONSERATE_COUNTY_TRA!$B$3:$BM$376,64, FALSE)</f>
        <v>52</v>
      </c>
      <c r="BE316" s="188">
        <f>VLOOKUP(A316,DEC2020_RESPONSERATE_COUNTY_TRA!$B$3:$BN$376,65, FALSE)</f>
        <v>52</v>
      </c>
      <c r="BF316" s="188">
        <f>VLOOKUP(A316,DEC2020_RESPONSERATE_COUNTY_TRA!$B$3:$BO$376,66, FALSE)</f>
        <v>52</v>
      </c>
      <c r="BG316" s="188">
        <f>VLOOKUP(A316,DEC2020_RESPONSERATE_COUNTY_TRA!$B$3:$BP$376,67, FALSE)</f>
        <v>52.1</v>
      </c>
      <c r="BH316" s="188">
        <f>VLOOKUP(A316,DEC2020_RESPONSERATE_COUNTY_TRA!$B$3:$BQ$376,68, FALSE)</f>
        <v>52.1</v>
      </c>
      <c r="BI316" s="188">
        <f>VLOOKUP(A316,DEC2020_RESPONSERATE_COUNTY_TRA!$B$3:$BR$376,69, FALSE)</f>
        <v>52.1</v>
      </c>
      <c r="BJ316" s="188">
        <f>VLOOKUP(A316,DEC2020_RESPONSERATE_COUNTY_TRA!$B$3:$BS$376,70, FALSE)</f>
        <v>52.2</v>
      </c>
      <c r="BK316" s="188">
        <f>VLOOKUP(A316,DEC2020_RESPONSERATE_COUNTY_TRA!$B$3:$BT$376,71, FALSE)</f>
        <v>52.2</v>
      </c>
      <c r="BL316" s="188">
        <f>VLOOKUP(A316,DEC2020_RESPONSERATE_COUNTY_TRA!$B$3:$BU$377,72, FALSE)</f>
        <v>52.3</v>
      </c>
      <c r="BM316" s="188">
        <f>VLOOKUP(A316,DEC2020_RESPONSERATE_COUNTY_TRA!$B$3:$BV$377,73, FALSE)</f>
        <v>52.3</v>
      </c>
      <c r="BN316" s="188">
        <f>VLOOKUP(A316,DEC2020_RESPONSERATE_COUNTY_TRA!$B$3:$BW$377,74, FALSE)</f>
        <v>52.3</v>
      </c>
      <c r="BO316" s="188">
        <f>VLOOKUP(A316,DEC2020_RESPONSERATE_COUNTY_TRA!$B$3:$BX$377,75, FALSE)</f>
        <v>52.4</v>
      </c>
      <c r="BP316" s="188">
        <f>VLOOKUP(A316,DEC2020_RESPONSERATE_COUNTY_TRA!$B$3:$BY$377,76, FALSE)</f>
        <v>52.4</v>
      </c>
      <c r="BQ316" s="188">
        <f>VLOOKUP(A316,DEC2020_RESPONSERATE_COUNTY_TRA!$B$3:$BZ$377,77, FALSE)</f>
        <v>52.4</v>
      </c>
      <c r="BR316" s="188">
        <f>VLOOKUP(A316,DEC2020_RESPONSERATE_COUNTY_TRA!$B$3:$CA$377,78, FALSE)</f>
        <v>52.4</v>
      </c>
      <c r="BS316" s="188">
        <f>VLOOKUP(A316,DEC2020_RESPONSERATE_COUNTY_TRA!$B$3:$CB$377,79, FALSE)</f>
        <v>52.4</v>
      </c>
      <c r="BT316" s="188">
        <f>VLOOKUP(A316,DEC2020_RESPONSERATE_COUNTY_TRA!$B$3:$CC$377,80, FALSE)</f>
        <v>52.4</v>
      </c>
      <c r="BU316" s="188">
        <f>VLOOKUP(A316,DEC2020_RESPONSERATE_COUNTY_TRA!$B$3:$CD$377,81, FALSE)</f>
        <v>52.5</v>
      </c>
      <c r="BV316" s="188">
        <f>VLOOKUP(A316,DEC2020_RESPONSERATE_COUNTY_TRA!$B$3:$CE$377,82, FALSE)</f>
        <v>52.8</v>
      </c>
      <c r="BW316" s="188">
        <f>VLOOKUP(A316,DEC2020_RESPONSERATE_COUNTY_TRA!$B$3:$CF$377,83, FALSE)</f>
        <v>52.9</v>
      </c>
      <c r="BX316" s="188">
        <f>VLOOKUP(A316,DEC2020_RESPONSERATE_COUNTY_TRA!$B$3:$CG$377,84, FALSE)</f>
        <v>52.9</v>
      </c>
      <c r="BY316" s="188">
        <f>VLOOKUP(A316,DEC2020_RESPONSERATE_COUNTY_TRA!$B$3:$CH$377,85, FALSE)</f>
        <v>53</v>
      </c>
      <c r="BZ316" s="188">
        <f>VLOOKUP(A316,DEC2020_RESPONSERATE_COUNTY_TRA!$B$3:$CI$377,85, FALSE)</f>
        <v>53</v>
      </c>
      <c r="CA316" s="188">
        <f>VLOOKUP(A316,DEC2020_RESPONSERATE_COUNTY_TRA!$B$3:$CJ$377,86, FALSE)</f>
        <v>53.1</v>
      </c>
      <c r="CB316" s="188">
        <f>VLOOKUP(A316,DEC2020_RESPONSERATE_COUNTY_TRA!$B$3:$CK$377,87, FALSE)</f>
        <v>53.1</v>
      </c>
      <c r="CC316" s="188">
        <f t="shared" si="12"/>
        <v>0</v>
      </c>
      <c r="CD316" s="41">
        <f t="shared" si="13"/>
        <v>4</v>
      </c>
    </row>
    <row r="317" spans="1:82" x14ac:dyDescent="0.3">
      <c r="A317" s="5" t="s">
        <v>389</v>
      </c>
      <c r="B317" s="5">
        <v>30095966400</v>
      </c>
      <c r="C317" s="181" t="s">
        <v>1145</v>
      </c>
      <c r="D317" s="190" t="s">
        <v>1391</v>
      </c>
      <c r="F317" s="94">
        <v>1983</v>
      </c>
      <c r="G317" s="102">
        <v>0.11212938005390835</v>
      </c>
      <c r="H317" s="204">
        <v>2.7759122453548241E-2</v>
      </c>
      <c r="I317" s="192">
        <v>39.4</v>
      </c>
      <c r="J317" s="11">
        <v>18.7</v>
      </c>
      <c r="K317" s="11">
        <f t="shared" si="14"/>
        <v>81.3</v>
      </c>
      <c r="L317">
        <f>VLOOKUP(A317,DEC2020_RESPONSERATE_COUNTY_TRA!$B$3:$I$376, 8, FALSE)</f>
        <v>28.5</v>
      </c>
      <c r="M317">
        <f>VLOOKUP(A317,DEC2020_RESPONSERATE_COUNTY_TRA!$B$3:$J$376, 9, FALSE)</f>
        <v>28.9</v>
      </c>
      <c r="N317">
        <f>VLOOKUP(A317,DEC2020_RESPONSERATE_COUNTY_TRA!$B$3:$K$376, 10, FALSE)</f>
        <v>30</v>
      </c>
      <c r="O317">
        <f>VLOOKUP(A317,DEC2020_RESPONSERATE_COUNTY_TRA!$B$3:$L$376, 11, FALSE)</f>
        <v>31.7</v>
      </c>
      <c r="P317">
        <f>VLOOKUP(A317,DEC2020_RESPONSERATE_COUNTY_TRA!$B$3:$M$376, 12, FALSE)</f>
        <v>34.200000000000003</v>
      </c>
      <c r="Q317" s="61">
        <f>VLOOKUP(A317,DEC2020_RESPONSERATE_COUNTY_TRA!$B$3:$N$376, 13, FALSE)</f>
        <v>34.4</v>
      </c>
      <c r="R317">
        <f>VLOOKUP(A317,DEC2020_RESPONSERATE_COUNTY_TRA!$B$3:$O$376, 14, FALSE)</f>
        <v>35</v>
      </c>
      <c r="S317">
        <f>VLOOKUP(A317,DEC2020_RESPONSERATE_COUNTY_TRA!$B$3:$P$376, 15, FALSE)</f>
        <v>35.299999999999997</v>
      </c>
      <c r="T317">
        <f>VLOOKUP(A317,DEC2020_RESPONSERATE_COUNTY_TRA!$B$3:$Q$376, 16, FALSE)</f>
        <v>35.9</v>
      </c>
      <c r="U317" s="61">
        <f>VLOOKUP(A317,DEC2020_RESPONSERATE_COUNTY_TRA!$B$3:$R$376, 17, FALSE)</f>
        <v>36.799999999999997</v>
      </c>
      <c r="V317" s="61">
        <f>VLOOKUP(A317,DEC2020_RESPONSERATE_COUNTY_TRA!$B$3:$S$376, 18, FALSE)</f>
        <v>36.9</v>
      </c>
      <c r="W317" s="61">
        <f>VLOOKUP(A317,DEC2020_RESPONSERATE_COUNTY_TRA!$B$3:$T$376, 19, FALSE)</f>
        <v>37.299999999999997</v>
      </c>
      <c r="X317" s="61">
        <f>VLOOKUP(A317,DEC2020_RESPONSERATE_COUNTY_TRA!$B$3:$U$376, 20, FALSE)</f>
        <v>37.700000000000003</v>
      </c>
      <c r="Y317" s="61">
        <f>VLOOKUP(A317,DEC2020_RESPONSERATE_COUNTY_TRA!$B$3:$V$376, 21, FALSE)</f>
        <v>37.799999999999997</v>
      </c>
      <c r="Z317" s="61">
        <f>VLOOKUP(A317,DEC2020_RESPONSERATE_COUNTY_TRA!$B$3:$W$376, 22, FALSE)</f>
        <v>38.799999999999997</v>
      </c>
      <c r="AA317" s="61">
        <f>VLOOKUP(A317,DEC2020_RESPONSERATE_COUNTY_TRA!$B$3:$X$376, 23, FALSE)</f>
        <v>39</v>
      </c>
      <c r="AB317" s="61">
        <f>VLOOKUP(A317,DEC2020_RESPONSERATE_COUNTY_TRA!$B$3:$Y$376, 24, FALSE)</f>
        <v>39.299999999999997</v>
      </c>
      <c r="AC317" s="61">
        <f>VLOOKUP(A317,DEC2020_RESPONSERATE_COUNTY_TRA!$B$3:$Z$376, 25, FALSE)</f>
        <v>39.9</v>
      </c>
      <c r="AD317" s="61">
        <f>VLOOKUP(A317,DEC2020_RESPONSERATE_COUNTY_TRA!$B$3:$AC$376, 26, FALSE)</f>
        <v>40.1</v>
      </c>
      <c r="AE317" s="188">
        <f>VLOOKUP(A317,DEC2020_RESPONSERATE_COUNTY_TRA!$B$3:$AD$376, 27, FALSE)</f>
        <v>40.1</v>
      </c>
      <c r="AF317" s="188">
        <f>VLOOKUP(A317,DEC2020_RESPONSERATE_COUNTY_TRA!$B$3:$AE$376, 28, FALSE)</f>
        <v>40.5</v>
      </c>
      <c r="AG317" s="188">
        <f>VLOOKUP(A317,DEC2020_RESPONSERATE_COUNTY_TRA!$B$3:$AF$376, 29, FALSE)</f>
        <v>41.6</v>
      </c>
      <c r="AH317" s="188">
        <f>VLOOKUP(A317,DEC2020_RESPONSERATE_COUNTY_TRA!$B$3:$AG$376, 30, FALSE)</f>
        <v>41.8</v>
      </c>
      <c r="AI317" s="188">
        <f>VLOOKUP(A317,DEC2020_RESPONSERATE_COUNTY_TRA!$B$3:$AF$376, 31, FALSE)</f>
        <v>41.9</v>
      </c>
      <c r="AJ317" s="188">
        <f>VLOOKUP(A317,DEC2020_RESPONSERATE_COUNTY_TRA!$B$3:$AG$376, 32, FALSE)</f>
        <v>42.3</v>
      </c>
      <c r="AK317" s="188">
        <f>VLOOKUP(A317,DEC2020_RESPONSERATE_COUNTY_TRA!$B$3:$CP$376, 33, FALSE)</f>
        <v>42.9</v>
      </c>
      <c r="AL317" s="188">
        <f>VLOOKUP(A317,DEC2020_RESPONSERATE_COUNTY_TRA!$B$3:$AR$376,43, FALSE)</f>
        <v>45</v>
      </c>
      <c r="AM317" s="188">
        <f>VLOOKUP(A317,DEC2020_RESPONSERATE_COUNTY_TRA!$B$3:$AS$376,44, FALSE)</f>
        <v>45</v>
      </c>
      <c r="AN317" s="188">
        <f>VLOOKUP(A317,DEC2020_RESPONSERATE_COUNTY_TRA!$B$3:$AW$376,48, FALSE)</f>
        <v>45.2</v>
      </c>
      <c r="AO317" s="188">
        <f>VLOOKUP(A317,DEC2020_RESPONSERATE_COUNTY_TRA!$B$3:$AX$376,49, FALSE)</f>
        <v>45.3</v>
      </c>
      <c r="AP317" s="188">
        <f>VLOOKUP(A317,DEC2020_RESPONSERATE_COUNTY_TRA!$B$3:$AY$376,49, FALSE)</f>
        <v>45.3</v>
      </c>
      <c r="AQ317" s="188">
        <f>VLOOKUP(A317,DEC2020_RESPONSERATE_COUNTY_TRA!$B$3:$AZ$376,50, FALSE)</f>
        <v>45.3</v>
      </c>
      <c r="AR317" s="188">
        <f>VLOOKUP(A317,DEC2020_RESPONSERATE_COUNTY_TRA!$B$3:$BA$376,51, FALSE)</f>
        <v>45.3</v>
      </c>
      <c r="AS317" s="188">
        <f>VLOOKUP(A317,DEC2020_RESPONSERATE_COUNTY_TRA!$B$3:$BB$376,53, FALSE)</f>
        <v>45.5</v>
      </c>
      <c r="AT317" s="188">
        <f>VLOOKUP(A317,DEC2020_RESPONSERATE_COUNTY_TRA!$B$3:$BC$376,54, FALSE)</f>
        <v>45.5</v>
      </c>
      <c r="AU317" s="188">
        <f>VLOOKUP(A317,DEC2020_RESPONSERATE_COUNTY_TRA!$B$3:$BD$376,55, FALSE)</f>
        <v>45.5</v>
      </c>
      <c r="AV317" s="188">
        <f>VLOOKUP(A317,DEC2020_RESPONSERATE_COUNTY_TRA!$B$3:$BE$376,56, FALSE)</f>
        <v>45.7</v>
      </c>
      <c r="AW317" s="188">
        <f>VLOOKUP(A317,DEC2020_RESPONSERATE_COUNTY_TRA!$B$3:$BF$376,57, FALSE)</f>
        <v>45.8</v>
      </c>
      <c r="AX317" s="188">
        <f>VLOOKUP(A317,DEC2020_RESPONSERATE_COUNTY_TRA!$B$3:$BG$376,58, FALSE)</f>
        <v>53.1</v>
      </c>
      <c r="AY317" s="188">
        <f>VLOOKUP(A317,DEC2020_RESPONSERATE_COUNTY_TRA!$B$3:$BH$376,59, FALSE)</f>
        <v>53.1</v>
      </c>
      <c r="AZ317" s="188">
        <f>VLOOKUP(A317,DEC2020_RESPONSERATE_COUNTY_TRA!$B$3:$BI$376,60, FALSE)</f>
        <v>53.1</v>
      </c>
      <c r="BA317" s="188">
        <f>VLOOKUP(A317,DEC2020_RESPONSERATE_COUNTY_TRA!$B$3:$BJ$376,61, FALSE)</f>
        <v>53.2</v>
      </c>
      <c r="BB317" s="188">
        <f>VLOOKUP(A317,DEC2020_RESPONSERATE_COUNTY_TRA!$B$3:$BK$376,62, FALSE)</f>
        <v>53.3</v>
      </c>
      <c r="BC317" s="188">
        <f>VLOOKUP(A317,DEC2020_RESPONSERATE_COUNTY_TRA!$B$3:$BL$376,63, FALSE)</f>
        <v>53.4</v>
      </c>
      <c r="BD317" s="188">
        <f>VLOOKUP(A317,DEC2020_RESPONSERATE_COUNTY_TRA!$B$3:$BM$376,64, FALSE)</f>
        <v>53.4</v>
      </c>
      <c r="BE317" s="188">
        <f>VLOOKUP(A317,DEC2020_RESPONSERATE_COUNTY_TRA!$B$3:$BN$376,65, FALSE)</f>
        <v>53.4</v>
      </c>
      <c r="BF317" s="188">
        <f>VLOOKUP(A317,DEC2020_RESPONSERATE_COUNTY_TRA!$B$3:$BO$376,66, FALSE)</f>
        <v>53.4</v>
      </c>
      <c r="BG317" s="188">
        <f>VLOOKUP(A317,DEC2020_RESPONSERATE_COUNTY_TRA!$B$3:$BP$376,67, FALSE)</f>
        <v>53.5</v>
      </c>
      <c r="BH317" s="188">
        <f>VLOOKUP(A317,DEC2020_RESPONSERATE_COUNTY_TRA!$B$3:$BQ$376,68, FALSE)</f>
        <v>53.5</v>
      </c>
      <c r="BI317" s="188">
        <f>VLOOKUP(A317,DEC2020_RESPONSERATE_COUNTY_TRA!$B$3:$BR$376,69, FALSE)</f>
        <v>53.5</v>
      </c>
      <c r="BJ317" s="188">
        <f>VLOOKUP(A317,DEC2020_RESPONSERATE_COUNTY_TRA!$B$3:$BS$376,70, FALSE)</f>
        <v>53.5</v>
      </c>
      <c r="BK317" s="188">
        <f>VLOOKUP(A317,DEC2020_RESPONSERATE_COUNTY_TRA!$B$3:$BT$376,71, FALSE)</f>
        <v>53.5</v>
      </c>
      <c r="BL317" s="188">
        <f>VLOOKUP(A317,DEC2020_RESPONSERATE_COUNTY_TRA!$B$3:$BU$377,72, FALSE)</f>
        <v>53.6</v>
      </c>
      <c r="BM317" s="188">
        <f>VLOOKUP(A317,DEC2020_RESPONSERATE_COUNTY_TRA!$B$3:$BV$377,73, FALSE)</f>
        <v>53.6</v>
      </c>
      <c r="BN317" s="188">
        <f>VLOOKUP(A317,DEC2020_RESPONSERATE_COUNTY_TRA!$B$3:$BW$377,74, FALSE)</f>
        <v>53.6</v>
      </c>
      <c r="BO317" s="188">
        <f>VLOOKUP(A317,DEC2020_RESPONSERATE_COUNTY_TRA!$B$3:$BX$377,75, FALSE)</f>
        <v>53.8</v>
      </c>
      <c r="BP317" s="188">
        <f>VLOOKUP(A317,DEC2020_RESPONSERATE_COUNTY_TRA!$B$3:$BY$377,76, FALSE)</f>
        <v>53.8</v>
      </c>
      <c r="BQ317" s="188">
        <f>VLOOKUP(A317,DEC2020_RESPONSERATE_COUNTY_TRA!$B$3:$BZ$377,77, FALSE)</f>
        <v>53.8</v>
      </c>
      <c r="BR317" s="188">
        <f>VLOOKUP(A317,DEC2020_RESPONSERATE_COUNTY_TRA!$B$3:$CA$377,78, FALSE)</f>
        <v>53.8</v>
      </c>
      <c r="BS317" s="188">
        <f>VLOOKUP(A317,DEC2020_RESPONSERATE_COUNTY_TRA!$B$3:$CB$377,79, FALSE)</f>
        <v>53.8</v>
      </c>
      <c r="BT317" s="188">
        <f>VLOOKUP(A317,DEC2020_RESPONSERATE_COUNTY_TRA!$B$3:$CC$377,80, FALSE)</f>
        <v>53.8</v>
      </c>
      <c r="BU317" s="188">
        <f>VLOOKUP(A317,DEC2020_RESPONSERATE_COUNTY_TRA!$B$3:$CD$377,81, FALSE)</f>
        <v>53.9</v>
      </c>
      <c r="BV317" s="188">
        <f>VLOOKUP(A317,DEC2020_RESPONSERATE_COUNTY_TRA!$B$3:$CE$377,82, FALSE)</f>
        <v>54.1</v>
      </c>
      <c r="BW317" s="188">
        <f>VLOOKUP(A317,DEC2020_RESPONSERATE_COUNTY_TRA!$B$3:$CF$377,83, FALSE)</f>
        <v>54.1</v>
      </c>
      <c r="BX317" s="188">
        <f>VLOOKUP(A317,DEC2020_RESPONSERATE_COUNTY_TRA!$B$3:$CG$377,84, FALSE)</f>
        <v>54.1</v>
      </c>
      <c r="BY317" s="188">
        <f>VLOOKUP(A317,DEC2020_RESPONSERATE_COUNTY_TRA!$B$3:$CH$377,85, FALSE)</f>
        <v>54.3</v>
      </c>
      <c r="BZ317" s="188">
        <f>VLOOKUP(A317,DEC2020_RESPONSERATE_COUNTY_TRA!$B$3:$CI$377,85, FALSE)</f>
        <v>54.3</v>
      </c>
      <c r="CA317" s="188">
        <f>VLOOKUP(A317,DEC2020_RESPONSERATE_COUNTY_TRA!$B$3:$CJ$377,86, FALSE)</f>
        <v>54.4</v>
      </c>
      <c r="CB317" s="188">
        <f>VLOOKUP(A317,DEC2020_RESPONSERATE_COUNTY_TRA!$B$3:$CK$377,87, FALSE)</f>
        <v>54.4</v>
      </c>
      <c r="CC317" s="188">
        <f t="shared" si="12"/>
        <v>0</v>
      </c>
      <c r="CD317" s="41">
        <f t="shared" si="13"/>
        <v>4</v>
      </c>
    </row>
    <row r="318" spans="1:82" x14ac:dyDescent="0.3">
      <c r="A318" s="16" t="s">
        <v>175</v>
      </c>
      <c r="B318" s="16">
        <v>30095966500</v>
      </c>
      <c r="C318" s="17" t="s">
        <v>966</v>
      </c>
      <c r="D318" s="17" t="s">
        <v>1392</v>
      </c>
      <c r="E318" s="17"/>
      <c r="F318" s="95">
        <v>1533</v>
      </c>
      <c r="G318" s="103">
        <v>0.31101376720901125</v>
      </c>
      <c r="H318" s="205">
        <v>2.772373540856031E-2</v>
      </c>
      <c r="I318" s="193">
        <v>55.2</v>
      </c>
      <c r="J318" s="18">
        <v>45.3</v>
      </c>
      <c r="K318" s="18">
        <f t="shared" si="14"/>
        <v>54.7</v>
      </c>
      <c r="L318" s="19">
        <f>VLOOKUP(A318,DEC2020_RESPONSERATE_COUNTY_TRA!$B$3:$I$376, 8, FALSE)</f>
        <v>8.4</v>
      </c>
      <c r="M318" s="19">
        <f>VLOOKUP(A318,DEC2020_RESPONSERATE_COUNTY_TRA!$B$3:$J$376, 9, FALSE)</f>
        <v>9.1</v>
      </c>
      <c r="N318" s="19">
        <f>VLOOKUP(A318,DEC2020_RESPONSERATE_COUNTY_TRA!$B$3:$K$376, 10, FALSE)</f>
        <v>10.4</v>
      </c>
      <c r="O318" s="19">
        <f>VLOOKUP(A318,DEC2020_RESPONSERATE_COUNTY_TRA!$B$3:$L$376, 11, FALSE)</f>
        <v>11.5</v>
      </c>
      <c r="P318" s="19">
        <f>VLOOKUP(A318,DEC2020_RESPONSERATE_COUNTY_TRA!$B$3:$M$376, 12, FALSE)</f>
        <v>13.2</v>
      </c>
      <c r="Q318" s="19">
        <f>VLOOKUP(A318,DEC2020_RESPONSERATE_COUNTY_TRA!$B$3:$N$376, 13, FALSE)</f>
        <v>13.9</v>
      </c>
      <c r="R318" s="19">
        <f>VLOOKUP(A318,DEC2020_RESPONSERATE_COUNTY_TRA!$B$3:$O$376, 14, FALSE)</f>
        <v>14.2</v>
      </c>
      <c r="S318" s="19">
        <f>VLOOKUP(A318,DEC2020_RESPONSERATE_COUNTY_TRA!$B$3:$P$376, 15, FALSE)</f>
        <v>14.4</v>
      </c>
      <c r="T318" s="19">
        <f>VLOOKUP(A318,DEC2020_RESPONSERATE_COUNTY_TRA!$B$3:$Q$376, 16, FALSE)</f>
        <v>14.8</v>
      </c>
      <c r="U318" s="19">
        <f>VLOOKUP(A318,DEC2020_RESPONSERATE_COUNTY_TRA!$B$3:$R$376, 17, FALSE)</f>
        <v>15.4</v>
      </c>
      <c r="V318" s="19">
        <f>VLOOKUP(A318,DEC2020_RESPONSERATE_COUNTY_TRA!$B$3:$S$376, 18, FALSE)</f>
        <v>15.5</v>
      </c>
      <c r="W318" s="19">
        <f>VLOOKUP(A318,DEC2020_RESPONSERATE_COUNTY_TRA!$B$3:$T$376, 19, FALSE)</f>
        <v>16.2</v>
      </c>
      <c r="X318" s="19">
        <f>VLOOKUP(A318,DEC2020_RESPONSERATE_COUNTY_TRA!$B$3:$U$376, 20, FALSE)</f>
        <v>16.8</v>
      </c>
      <c r="Y318" s="19">
        <f>VLOOKUP(A318,DEC2020_RESPONSERATE_COUNTY_TRA!$B$3:$V$376, 21, FALSE)</f>
        <v>17.2</v>
      </c>
      <c r="Z318" s="19">
        <f>VLOOKUP(A318,DEC2020_RESPONSERATE_COUNTY_TRA!$B$3:$W$376, 22, FALSE)</f>
        <v>17.899999999999999</v>
      </c>
      <c r="AA318" s="19">
        <f>VLOOKUP(A318,DEC2020_RESPONSERATE_COUNTY_TRA!$B$3:$X$376, 23, FALSE)</f>
        <v>18.2</v>
      </c>
      <c r="AB318" s="19">
        <f>VLOOKUP(A318,DEC2020_RESPONSERATE_COUNTY_TRA!$B$3:$Y$376, 24, FALSE)</f>
        <v>18.5</v>
      </c>
      <c r="AC318" s="19">
        <f>VLOOKUP(A318,DEC2020_RESPONSERATE_COUNTY_TRA!$B$3:$Z$376, 25, FALSE)</f>
        <v>19.8</v>
      </c>
      <c r="AD318" s="19">
        <f>VLOOKUP(A318,DEC2020_RESPONSERATE_COUNTY_TRA!$B$3:$AC$376, 26, FALSE)</f>
        <v>19.8</v>
      </c>
      <c r="AE318" s="19">
        <f>VLOOKUP(A318,DEC2020_RESPONSERATE_COUNTY_TRA!$B$3:$AD$376, 27, FALSE)</f>
        <v>19.899999999999999</v>
      </c>
      <c r="AF318" s="19">
        <f>VLOOKUP(A318,DEC2020_RESPONSERATE_COUNTY_TRA!$B$3:$AE$376, 28, FALSE)</f>
        <v>20.3</v>
      </c>
      <c r="AG318" s="19">
        <f>VLOOKUP(A318,DEC2020_RESPONSERATE_COUNTY_TRA!$B$3:$AF$376, 29, FALSE)</f>
        <v>21.7</v>
      </c>
      <c r="AH318" s="19">
        <f>VLOOKUP(A318,DEC2020_RESPONSERATE_COUNTY_TRA!$B$3:$AG$376, 30, FALSE)</f>
        <v>21.7</v>
      </c>
      <c r="AI318" s="19">
        <f>VLOOKUP(A318,DEC2020_RESPONSERATE_COUNTY_TRA!$B$3:$AF$376, 31, FALSE)</f>
        <v>22</v>
      </c>
      <c r="AJ318" s="19">
        <f>VLOOKUP(A318,DEC2020_RESPONSERATE_COUNTY_TRA!$B$3:$AG$376, 32, FALSE)</f>
        <v>22.2</v>
      </c>
      <c r="AK318" s="19">
        <f>VLOOKUP(A318,DEC2020_RESPONSERATE_COUNTY_TRA!$B$3:$CP$376, 33, FALSE)</f>
        <v>22.5</v>
      </c>
      <c r="AL318" s="19">
        <f>VLOOKUP(A318,DEC2020_RESPONSERATE_COUNTY_TRA!$B$3:$AR$376,43, FALSE)</f>
        <v>24.1</v>
      </c>
      <c r="AM318" s="19">
        <f>VLOOKUP(A318,DEC2020_RESPONSERATE_COUNTY_TRA!$B$3:$AS$376,44, FALSE)</f>
        <v>24.1</v>
      </c>
      <c r="AN318" s="19">
        <f>VLOOKUP(A318,DEC2020_RESPONSERATE_COUNTY_TRA!$B$3:$AW$376,48, FALSE)</f>
        <v>24.2</v>
      </c>
      <c r="AO318" s="19">
        <f>VLOOKUP(A318,DEC2020_RESPONSERATE_COUNTY_TRA!$B$3:$AX$376,49, FALSE)</f>
        <v>24.3</v>
      </c>
      <c r="AP318" s="19">
        <f>VLOOKUP(A318,DEC2020_RESPONSERATE_COUNTY_TRA!$B$3:$AY$376,49, FALSE)</f>
        <v>24.3</v>
      </c>
      <c r="AQ318" s="19">
        <f>VLOOKUP(A318,DEC2020_RESPONSERATE_COUNTY_TRA!$B$3:$AZ$376,50, FALSE)</f>
        <v>24.3</v>
      </c>
      <c r="AR318" s="19">
        <f>VLOOKUP(A318,DEC2020_RESPONSERATE_COUNTY_TRA!$B$3:$BA$376,51, FALSE)</f>
        <v>24.3</v>
      </c>
      <c r="AS318" s="19">
        <f>VLOOKUP(A318,DEC2020_RESPONSERATE_COUNTY_TRA!$B$3:$BB$376,53, FALSE)</f>
        <v>24.4</v>
      </c>
      <c r="AT318" s="19">
        <f>VLOOKUP(A318,DEC2020_RESPONSERATE_COUNTY_TRA!$B$3:$BC$376,54, FALSE)</f>
        <v>24.4</v>
      </c>
      <c r="AU318" s="19">
        <f>VLOOKUP(A318,DEC2020_RESPONSERATE_COUNTY_TRA!$B$3:$BD$376,55, FALSE)</f>
        <v>24.5</v>
      </c>
      <c r="AV318" s="19">
        <f>VLOOKUP(A318,DEC2020_RESPONSERATE_COUNTY_TRA!$B$3:$BE$376,56, FALSE)</f>
        <v>24.5</v>
      </c>
      <c r="AW318" s="19">
        <f>VLOOKUP(A318,DEC2020_RESPONSERATE_COUNTY_TRA!$B$3:$BF$376,57, FALSE)</f>
        <v>24.5</v>
      </c>
      <c r="AX318" s="19">
        <f>VLOOKUP(A318,DEC2020_RESPONSERATE_COUNTY_TRA!$B$3:$BG$376,58, FALSE)</f>
        <v>37.6</v>
      </c>
      <c r="AY318" s="19">
        <f>VLOOKUP(A318,DEC2020_RESPONSERATE_COUNTY_TRA!$B$3:$BH$376,59, FALSE)</f>
        <v>37.6</v>
      </c>
      <c r="AZ318" s="19">
        <f>VLOOKUP(A318,DEC2020_RESPONSERATE_COUNTY_TRA!$B$3:$BI$376,60, FALSE)</f>
        <v>37.799999999999997</v>
      </c>
      <c r="BA318" s="19">
        <f>VLOOKUP(A318,DEC2020_RESPONSERATE_COUNTY_TRA!$B$3:$BJ$376,61, FALSE)</f>
        <v>38</v>
      </c>
      <c r="BB318" s="19">
        <f>VLOOKUP(A318,DEC2020_RESPONSERATE_COUNTY_TRA!$B$3:$BK$376,62, FALSE)</f>
        <v>38.1</v>
      </c>
      <c r="BC318" s="19">
        <f>VLOOKUP(A318,DEC2020_RESPONSERATE_COUNTY_TRA!$B$3:$BL$376,63, FALSE)</f>
        <v>38.1</v>
      </c>
      <c r="BD318" s="19">
        <f>VLOOKUP(A318,DEC2020_RESPONSERATE_COUNTY_TRA!$B$3:$BM$376,64, FALSE)</f>
        <v>38.1</v>
      </c>
      <c r="BE318" s="19">
        <f>VLOOKUP(A318,DEC2020_RESPONSERATE_COUNTY_TRA!$B$3:$BN$376,65, FALSE)</f>
        <v>38.1</v>
      </c>
      <c r="BF318" s="19">
        <f>VLOOKUP(A318,DEC2020_RESPONSERATE_COUNTY_TRA!$B$3:$BO$376,66, FALSE)</f>
        <v>38.1</v>
      </c>
      <c r="BG318" s="19">
        <f>VLOOKUP(A318,DEC2020_RESPONSERATE_COUNTY_TRA!$B$3:$BP$376,67, FALSE)</f>
        <v>38.1</v>
      </c>
      <c r="BH318" s="19">
        <f>VLOOKUP(A318,DEC2020_RESPONSERATE_COUNTY_TRA!$B$3:$BQ$376,68, FALSE)</f>
        <v>38.200000000000003</v>
      </c>
      <c r="BI318" s="19">
        <f>VLOOKUP(A318,DEC2020_RESPONSERATE_COUNTY_TRA!$B$3:$BR$376,69, FALSE)</f>
        <v>38.200000000000003</v>
      </c>
      <c r="BJ318" s="19">
        <f>VLOOKUP(A318,DEC2020_RESPONSERATE_COUNTY_TRA!$B$3:$BS$376,70, FALSE)</f>
        <v>38.299999999999997</v>
      </c>
      <c r="BK318" s="19">
        <f>VLOOKUP(A318,DEC2020_RESPONSERATE_COUNTY_TRA!$B$3:$BT$376,71, FALSE)</f>
        <v>38.4</v>
      </c>
      <c r="BL318" s="19">
        <f>VLOOKUP(A318,DEC2020_RESPONSERATE_COUNTY_TRA!$B$3:$BU$377,72, FALSE)</f>
        <v>38.4</v>
      </c>
      <c r="BM318" s="19">
        <f>VLOOKUP(A318,DEC2020_RESPONSERATE_COUNTY_TRA!$B$3:$BV$377,73, FALSE)</f>
        <v>38.4</v>
      </c>
      <c r="BN318" s="19">
        <f>VLOOKUP(A318,DEC2020_RESPONSERATE_COUNTY_TRA!$B$3:$BW$377,74, FALSE)</f>
        <v>38.4</v>
      </c>
      <c r="BO318" s="19">
        <f>VLOOKUP(A318,DEC2020_RESPONSERATE_COUNTY_TRA!$B$3:$BX$377,75, FALSE)</f>
        <v>38.6</v>
      </c>
      <c r="BP318" s="19">
        <f>VLOOKUP(A318,DEC2020_RESPONSERATE_COUNTY_TRA!$B$3:$BY$377,76, FALSE)</f>
        <v>38.700000000000003</v>
      </c>
      <c r="BQ318" s="19">
        <f>VLOOKUP(A318,DEC2020_RESPONSERATE_COUNTY_TRA!$B$3:$BZ$377,77, FALSE)</f>
        <v>38.700000000000003</v>
      </c>
      <c r="BR318" s="19">
        <f>VLOOKUP(A318,DEC2020_RESPONSERATE_COUNTY_TRA!$B$3:$CA$377,78, FALSE)</f>
        <v>38.700000000000003</v>
      </c>
      <c r="BS318" s="19">
        <f>VLOOKUP(A318,DEC2020_RESPONSERATE_COUNTY_TRA!$B$3:$CB$377,79, FALSE)</f>
        <v>38.700000000000003</v>
      </c>
      <c r="BT318" s="19">
        <f>VLOOKUP(A318,DEC2020_RESPONSERATE_COUNTY_TRA!$B$3:$CC$377,80, FALSE)</f>
        <v>38.700000000000003</v>
      </c>
      <c r="BU318" s="19">
        <f>VLOOKUP(A318,DEC2020_RESPONSERATE_COUNTY_TRA!$B$3:$CD$377,81, FALSE)</f>
        <v>38.799999999999997</v>
      </c>
      <c r="BV318" s="19">
        <f>VLOOKUP(A318,DEC2020_RESPONSERATE_COUNTY_TRA!$B$3:$CE$377,82, FALSE)</f>
        <v>39.200000000000003</v>
      </c>
      <c r="BW318" s="19">
        <f>VLOOKUP(A318,DEC2020_RESPONSERATE_COUNTY_TRA!$B$3:$CF$377,83, FALSE)</f>
        <v>39.299999999999997</v>
      </c>
      <c r="BX318" s="19">
        <f>VLOOKUP(A318,DEC2020_RESPONSERATE_COUNTY_TRA!$B$3:$CG$377,84, FALSE)</f>
        <v>39.4</v>
      </c>
      <c r="BY318" s="19">
        <f>VLOOKUP(A318,DEC2020_RESPONSERATE_COUNTY_TRA!$B$3:$CH$377,85, FALSE)</f>
        <v>39.5</v>
      </c>
      <c r="BZ318" s="19">
        <f>VLOOKUP(A318,DEC2020_RESPONSERATE_COUNTY_TRA!$B$3:$CI$377,85, FALSE)</f>
        <v>39.5</v>
      </c>
      <c r="CA318" s="19">
        <f>VLOOKUP(A318,DEC2020_RESPONSERATE_COUNTY_TRA!$B$3:$CJ$377,86, FALSE)</f>
        <v>39.700000000000003</v>
      </c>
      <c r="CB318" s="19">
        <f>VLOOKUP(A318,DEC2020_RESPONSERATE_COUNTY_TRA!$B$3:$CK$377,87, FALSE)</f>
        <v>39.700000000000003</v>
      </c>
      <c r="CC318" s="19">
        <f t="shared" si="12"/>
        <v>0</v>
      </c>
      <c r="CD318" s="41">
        <f t="shared" si="13"/>
        <v>2</v>
      </c>
    </row>
    <row r="319" spans="1:82" ht="29.4" thickBot="1" x14ac:dyDescent="0.35">
      <c r="A319" s="21" t="s">
        <v>177</v>
      </c>
      <c r="B319" s="21">
        <v>30095966600</v>
      </c>
      <c r="C319" s="22" t="s">
        <v>967</v>
      </c>
      <c r="D319" s="22" t="s">
        <v>1393</v>
      </c>
      <c r="E319" s="22"/>
      <c r="F319" s="96">
        <v>1361</v>
      </c>
      <c r="G319" s="104">
        <v>8.5925925925925919E-2</v>
      </c>
      <c r="H319" s="206">
        <v>1.489435400069276E-2</v>
      </c>
      <c r="I319" s="194">
        <v>51</v>
      </c>
      <c r="J319" s="23">
        <v>12.4</v>
      </c>
      <c r="K319" s="23">
        <f t="shared" si="14"/>
        <v>87.6</v>
      </c>
      <c r="L319" s="24">
        <f>VLOOKUP(A319,DEC2020_RESPONSERATE_COUNTY_TRA!$B$3:$I$376, 8, FALSE)</f>
        <v>28.9</v>
      </c>
      <c r="M319" s="24">
        <f>VLOOKUP(A319,DEC2020_RESPONSERATE_COUNTY_TRA!$B$3:$J$376, 9, FALSE)</f>
        <v>30.9</v>
      </c>
      <c r="N319" s="24">
        <f>VLOOKUP(A319,DEC2020_RESPONSERATE_COUNTY_TRA!$B$3:$K$376, 10, FALSE)</f>
        <v>32.4</v>
      </c>
      <c r="O319" s="24">
        <f>VLOOKUP(A319,DEC2020_RESPONSERATE_COUNTY_TRA!$B$3:$L$376, 11, FALSE)</f>
        <v>34.1</v>
      </c>
      <c r="P319" s="24">
        <f>VLOOKUP(A319,DEC2020_RESPONSERATE_COUNTY_TRA!$B$3:$M$376, 12, FALSE)</f>
        <v>38.6</v>
      </c>
      <c r="Q319" s="24">
        <f>VLOOKUP(A319,DEC2020_RESPONSERATE_COUNTY_TRA!$B$3:$N$376, 13, FALSE)</f>
        <v>39.5</v>
      </c>
      <c r="R319" s="24">
        <f>VLOOKUP(A319,DEC2020_RESPONSERATE_COUNTY_TRA!$B$3:$O$376, 14, FALSE)</f>
        <v>40.200000000000003</v>
      </c>
      <c r="S319" s="24">
        <f>VLOOKUP(A319,DEC2020_RESPONSERATE_COUNTY_TRA!$B$3:$P$376, 15, FALSE)</f>
        <v>41.1</v>
      </c>
      <c r="T319" s="24">
        <f>VLOOKUP(A319,DEC2020_RESPONSERATE_COUNTY_TRA!$B$3:$Q$376, 16, FALSE)</f>
        <v>41.5</v>
      </c>
      <c r="U319" s="24">
        <f>VLOOKUP(A319,DEC2020_RESPONSERATE_COUNTY_TRA!$B$3:$R$376, 17, FALSE)</f>
        <v>42.8</v>
      </c>
      <c r="V319" s="24">
        <f>VLOOKUP(A319,DEC2020_RESPONSERATE_COUNTY_TRA!$B$3:$S$376, 18, FALSE)</f>
        <v>43.3</v>
      </c>
      <c r="W319" s="24">
        <f>VLOOKUP(A319,DEC2020_RESPONSERATE_COUNTY_TRA!$B$3:$T$376, 19, FALSE)</f>
        <v>44.1</v>
      </c>
      <c r="X319" s="24">
        <f>VLOOKUP(A319,DEC2020_RESPONSERATE_COUNTY_TRA!$B$3:$U$376, 20, FALSE)</f>
        <v>46.3</v>
      </c>
      <c r="Y319" s="24">
        <f>VLOOKUP(A319,DEC2020_RESPONSERATE_COUNTY_TRA!$B$3:$V$376, 21, FALSE)</f>
        <v>47.1</v>
      </c>
      <c r="Z319" s="24">
        <f>VLOOKUP(A319,DEC2020_RESPONSERATE_COUNTY_TRA!$B$3:$W$376, 22, FALSE)</f>
        <v>48.4</v>
      </c>
      <c r="AA319" s="24">
        <f>VLOOKUP(A319,DEC2020_RESPONSERATE_COUNTY_TRA!$B$3:$X$376, 23, FALSE)</f>
        <v>48.5</v>
      </c>
      <c r="AB319" s="24">
        <f>VLOOKUP(A319,DEC2020_RESPONSERATE_COUNTY_TRA!$B$3:$Y$376, 24, FALSE)</f>
        <v>48.5</v>
      </c>
      <c r="AC319" s="24">
        <f>VLOOKUP(A319,DEC2020_RESPONSERATE_COUNTY_TRA!$B$3:$Z$376, 25, FALSE)</f>
        <v>50</v>
      </c>
      <c r="AD319" s="24">
        <f>VLOOKUP(A319,DEC2020_RESPONSERATE_COUNTY_TRA!$B$3:$AC$376, 26, FALSE)</f>
        <v>50.4</v>
      </c>
      <c r="AE319" s="24">
        <f>VLOOKUP(A319,DEC2020_RESPONSERATE_COUNTY_TRA!$B$3:$AD$376, 27, FALSE)</f>
        <v>50.7</v>
      </c>
      <c r="AF319" s="24">
        <f>VLOOKUP(A319,DEC2020_RESPONSERATE_COUNTY_TRA!$B$3:$AE$376, 28, FALSE)</f>
        <v>52.4</v>
      </c>
      <c r="AG319" s="24">
        <f>VLOOKUP(A319,DEC2020_RESPONSERATE_COUNTY_TRA!$B$3:$AF$376, 29, FALSE)</f>
        <v>54.9</v>
      </c>
      <c r="AH319" s="24">
        <f>VLOOKUP(A319,DEC2020_RESPONSERATE_COUNTY_TRA!$B$3:$AG$376, 30, FALSE)</f>
        <v>55.3</v>
      </c>
      <c r="AI319" s="24">
        <f>VLOOKUP(A319,DEC2020_RESPONSERATE_COUNTY_TRA!$B$3:$AF$376, 31, FALSE)</f>
        <v>55.4</v>
      </c>
      <c r="AJ319" s="24">
        <f>VLOOKUP(A319,DEC2020_RESPONSERATE_COUNTY_TRA!$B$3:$AG$376, 32, FALSE)</f>
        <v>56.3</v>
      </c>
      <c r="AK319" s="24">
        <f>VLOOKUP(A319,DEC2020_RESPONSERATE_COUNTY_TRA!$B$3:$CP$376, 33, FALSE)</f>
        <v>56.7</v>
      </c>
      <c r="AL319" s="24">
        <f>VLOOKUP(A319,DEC2020_RESPONSERATE_COUNTY_TRA!$B$3:$AR$376,43, FALSE)</f>
        <v>60.3</v>
      </c>
      <c r="AM319" s="24">
        <f>VLOOKUP(A319,DEC2020_RESPONSERATE_COUNTY_TRA!$B$3:$AS$376,44, FALSE)</f>
        <v>60.4</v>
      </c>
      <c r="AN319" s="24">
        <f>VLOOKUP(A319,DEC2020_RESPONSERATE_COUNTY_TRA!$B$3:$AW$376,48, FALSE)</f>
        <v>60.7</v>
      </c>
      <c r="AO319" s="24">
        <f>VLOOKUP(A319,DEC2020_RESPONSERATE_COUNTY_TRA!$B$3:$AX$376,49, FALSE)</f>
        <v>60.7</v>
      </c>
      <c r="AP319" s="24">
        <f>VLOOKUP(A319,DEC2020_RESPONSERATE_COUNTY_TRA!$B$3:$AY$376,49, FALSE)</f>
        <v>60.7</v>
      </c>
      <c r="AQ319" s="24">
        <f>VLOOKUP(A319,DEC2020_RESPONSERATE_COUNTY_TRA!$B$3:$AZ$376,50, FALSE)</f>
        <v>60.7</v>
      </c>
      <c r="AR319" s="24">
        <f>VLOOKUP(A319,DEC2020_RESPONSERATE_COUNTY_TRA!$B$3:$BA$376,51, FALSE)</f>
        <v>60.7</v>
      </c>
      <c r="AS319" s="24">
        <f>VLOOKUP(A319,DEC2020_RESPONSERATE_COUNTY_TRA!$B$3:$BB$376,53, FALSE)</f>
        <v>60.9</v>
      </c>
      <c r="AT319" s="24">
        <f>VLOOKUP(A319,DEC2020_RESPONSERATE_COUNTY_TRA!$B$3:$BC$376,54, FALSE)</f>
        <v>61</v>
      </c>
      <c r="AU319" s="24">
        <f>VLOOKUP(A319,DEC2020_RESPONSERATE_COUNTY_TRA!$B$3:$BD$376,55, FALSE)</f>
        <v>61</v>
      </c>
      <c r="AV319" s="24">
        <f>VLOOKUP(A319,DEC2020_RESPONSERATE_COUNTY_TRA!$B$3:$BE$376,56, FALSE)</f>
        <v>61</v>
      </c>
      <c r="AW319" s="24">
        <f>VLOOKUP(A319,DEC2020_RESPONSERATE_COUNTY_TRA!$B$3:$BF$376,57, FALSE)</f>
        <v>61.1</v>
      </c>
      <c r="AX319" s="24">
        <f>VLOOKUP(A319,DEC2020_RESPONSERATE_COUNTY_TRA!$B$3:$BG$376,58, FALSE)</f>
        <v>64.8</v>
      </c>
      <c r="AY319" s="24">
        <f>VLOOKUP(A319,DEC2020_RESPONSERATE_COUNTY_TRA!$B$3:$BH$376,59, FALSE)</f>
        <v>64.8</v>
      </c>
      <c r="AZ319" s="24">
        <f>VLOOKUP(A319,DEC2020_RESPONSERATE_COUNTY_TRA!$B$3:$BI$376,60, FALSE)</f>
        <v>64.8</v>
      </c>
      <c r="BA319" s="24">
        <f>VLOOKUP(A319,DEC2020_RESPONSERATE_COUNTY_TRA!$B$3:$BJ$376,61, FALSE)</f>
        <v>64.8</v>
      </c>
      <c r="BB319" s="24">
        <f>VLOOKUP(A319,DEC2020_RESPONSERATE_COUNTY_TRA!$B$3:$BK$376,62, FALSE)</f>
        <v>64.900000000000006</v>
      </c>
      <c r="BC319" s="24">
        <f>VLOOKUP(A319,DEC2020_RESPONSERATE_COUNTY_TRA!$B$3:$BL$376,63, FALSE)</f>
        <v>64.900000000000006</v>
      </c>
      <c r="BD319" s="24">
        <f>VLOOKUP(A319,DEC2020_RESPONSERATE_COUNTY_TRA!$B$3:$BM$376,64, FALSE)</f>
        <v>64.900000000000006</v>
      </c>
      <c r="BE319" s="24">
        <f>VLOOKUP(A319,DEC2020_RESPONSERATE_COUNTY_TRA!$B$3:$BN$376,65, FALSE)</f>
        <v>64.900000000000006</v>
      </c>
      <c r="BF319" s="24">
        <f>VLOOKUP(A319,DEC2020_RESPONSERATE_COUNTY_TRA!$B$3:$BO$376,66, FALSE)</f>
        <v>64.900000000000006</v>
      </c>
      <c r="BG319" s="24">
        <f>VLOOKUP(A319,DEC2020_RESPONSERATE_COUNTY_TRA!$B$3:$BP$376,67, FALSE)</f>
        <v>65</v>
      </c>
      <c r="BH319" s="24">
        <f>VLOOKUP(A319,DEC2020_RESPONSERATE_COUNTY_TRA!$B$3:$BQ$376,68, FALSE)</f>
        <v>65</v>
      </c>
      <c r="BI319" s="24">
        <f>VLOOKUP(A319,DEC2020_RESPONSERATE_COUNTY_TRA!$B$3:$BR$376,69, FALSE)</f>
        <v>65</v>
      </c>
      <c r="BJ319" s="24">
        <f>VLOOKUP(A319,DEC2020_RESPONSERATE_COUNTY_TRA!$B$3:$BS$376,70, FALSE)</f>
        <v>65.2</v>
      </c>
      <c r="BK319" s="24">
        <f>VLOOKUP(A319,DEC2020_RESPONSERATE_COUNTY_TRA!$B$3:$BT$376,71, FALSE)</f>
        <v>65.2</v>
      </c>
      <c r="BL319" s="24">
        <f>VLOOKUP(A319,DEC2020_RESPONSERATE_COUNTY_TRA!$B$3:$BU$377,72, FALSE)</f>
        <v>65.2</v>
      </c>
      <c r="BM319" s="24">
        <f>VLOOKUP(A319,DEC2020_RESPONSERATE_COUNTY_TRA!$B$3:$BV$377,73, FALSE)</f>
        <v>65.2</v>
      </c>
      <c r="BN319" s="24">
        <f>VLOOKUP(A319,DEC2020_RESPONSERATE_COUNTY_TRA!$B$3:$BW$377,74, FALSE)</f>
        <v>65.2</v>
      </c>
      <c r="BO319" s="24">
        <f>VLOOKUP(A319,DEC2020_RESPONSERATE_COUNTY_TRA!$B$3:$BX$377,75, FALSE)</f>
        <v>65.2</v>
      </c>
      <c r="BP319" s="24">
        <f>VLOOKUP(A319,DEC2020_RESPONSERATE_COUNTY_TRA!$B$3:$BY$377,76, FALSE)</f>
        <v>65.2</v>
      </c>
      <c r="BQ319" s="24">
        <f>VLOOKUP(A319,DEC2020_RESPONSERATE_COUNTY_TRA!$B$3:$BZ$377,77, FALSE)</f>
        <v>65.2</v>
      </c>
      <c r="BR319" s="24">
        <f>VLOOKUP(A319,DEC2020_RESPONSERATE_COUNTY_TRA!$B$3:$CA$377,78, FALSE)</f>
        <v>65.2</v>
      </c>
      <c r="BS319" s="24">
        <f>VLOOKUP(A319,DEC2020_RESPONSERATE_COUNTY_TRA!$B$3:$CB$377,79, FALSE)</f>
        <v>65.2</v>
      </c>
      <c r="BT319" s="24">
        <f>VLOOKUP(A319,DEC2020_RESPONSERATE_COUNTY_TRA!$B$3:$CC$377,80, FALSE)</f>
        <v>65.2</v>
      </c>
      <c r="BU319" s="24">
        <f>VLOOKUP(A319,DEC2020_RESPONSERATE_COUNTY_TRA!$B$3:$CD$377,81, FALSE)</f>
        <v>65.3</v>
      </c>
      <c r="BV319" s="24">
        <f>VLOOKUP(A319,DEC2020_RESPONSERATE_COUNTY_TRA!$B$3:$CE$377,82, FALSE)</f>
        <v>65.400000000000006</v>
      </c>
      <c r="BW319" s="24">
        <f>VLOOKUP(A319,DEC2020_RESPONSERATE_COUNTY_TRA!$B$3:$CF$377,83, FALSE)</f>
        <v>65.599999999999994</v>
      </c>
      <c r="BX319" s="24">
        <f>VLOOKUP(A319,DEC2020_RESPONSERATE_COUNTY_TRA!$B$3:$CG$377,84, FALSE)</f>
        <v>65.599999999999994</v>
      </c>
      <c r="BY319" s="24">
        <f>VLOOKUP(A319,DEC2020_RESPONSERATE_COUNTY_TRA!$B$3:$CH$377,85, FALSE)</f>
        <v>65.7</v>
      </c>
      <c r="BZ319" s="24">
        <f>VLOOKUP(A319,DEC2020_RESPONSERATE_COUNTY_TRA!$B$3:$CI$377,85, FALSE)</f>
        <v>65.7</v>
      </c>
      <c r="CA319" s="24">
        <f>VLOOKUP(A319,DEC2020_RESPONSERATE_COUNTY_TRA!$B$3:$CJ$377,86, FALSE)</f>
        <v>65.7</v>
      </c>
      <c r="CB319" s="24">
        <f>VLOOKUP(A319,DEC2020_RESPONSERATE_COUNTY_TRA!$B$3:$CK$377,87, FALSE)</f>
        <v>65.7</v>
      </c>
      <c r="CC319" s="24">
        <f t="shared" si="12"/>
        <v>0</v>
      </c>
      <c r="CD319" s="42">
        <f t="shared" si="13"/>
        <v>5</v>
      </c>
    </row>
    <row r="320" spans="1:82" ht="18" x14ac:dyDescent="0.35">
      <c r="A320" s="20" t="s">
        <v>99</v>
      </c>
      <c r="B320" s="5"/>
      <c r="C320" s="181" t="s">
        <v>99</v>
      </c>
      <c r="F320" s="180">
        <v>2165</v>
      </c>
      <c r="G320" s="199">
        <v>0.16201117318435754</v>
      </c>
      <c r="I320" s="192">
        <v>51.5</v>
      </c>
      <c r="J320" s="91" t="s">
        <v>835</v>
      </c>
      <c r="K320" s="91" t="s">
        <v>835</v>
      </c>
      <c r="L320">
        <f>VLOOKUP(A320,DEC2020_RESPONSERATE_COUNTY_TRA!$B$3:$I$376, 8, FALSE)</f>
        <v>8</v>
      </c>
      <c r="M320">
        <f>VLOOKUP(A320,DEC2020_RESPONSERATE_COUNTY_TRA!$B$3:$J$376, 9, FALSE)</f>
        <v>8.8000000000000007</v>
      </c>
      <c r="N320">
        <f>VLOOKUP(A320,DEC2020_RESPONSERATE_COUNTY_TRA!$B$3:$K$376, 10, FALSE)</f>
        <v>9.5</v>
      </c>
      <c r="O320">
        <f>VLOOKUP(A320,DEC2020_RESPONSERATE_COUNTY_TRA!$B$3:$L$376, 11, FALSE)</f>
        <v>10.3</v>
      </c>
      <c r="P320">
        <f>VLOOKUP(A320,DEC2020_RESPONSERATE_COUNTY_TRA!$B$3:$M$376, 12, FALSE)</f>
        <v>11.8</v>
      </c>
      <c r="Q320" s="61">
        <f>VLOOKUP(A320,DEC2020_RESPONSERATE_COUNTY_TRA!$B$3:$N$376, 13, FALSE)</f>
        <v>12</v>
      </c>
      <c r="R320">
        <f>VLOOKUP(A320,DEC2020_RESPONSERATE_COUNTY_TRA!$B$3:$O$376, 14, FALSE)</f>
        <v>12.3</v>
      </c>
      <c r="S320">
        <f>VLOOKUP(A320,DEC2020_RESPONSERATE_COUNTY_TRA!$B$3:$P$376, 15, FALSE)</f>
        <v>13.9</v>
      </c>
      <c r="T320">
        <f>VLOOKUP(A320,DEC2020_RESPONSERATE_COUNTY_TRA!$B$3:$Q$376, 16, FALSE)</f>
        <v>15.1</v>
      </c>
      <c r="U320" s="61">
        <f>VLOOKUP(A320,DEC2020_RESPONSERATE_COUNTY_TRA!$B$3:$R$376, 17, FALSE)</f>
        <v>16.399999999999999</v>
      </c>
      <c r="V320" s="61">
        <f>VLOOKUP(A320,DEC2020_RESPONSERATE_COUNTY_TRA!$B$3:$S$376, 18, FALSE)</f>
        <v>16.7</v>
      </c>
      <c r="W320" s="61">
        <f>VLOOKUP(A320,DEC2020_RESPONSERATE_COUNTY_TRA!$B$3:$T$376, 19, FALSE)</f>
        <v>17.100000000000001</v>
      </c>
      <c r="X320" s="61">
        <f>VLOOKUP(A320,DEC2020_RESPONSERATE_COUNTY_TRA!$B$3:$U$376, 20, FALSE)</f>
        <v>17.7</v>
      </c>
      <c r="Y320" s="61">
        <f>VLOOKUP(A320,DEC2020_RESPONSERATE_COUNTY_TRA!$B$3:$V$376, 21, FALSE)</f>
        <v>18.100000000000001</v>
      </c>
      <c r="Z320" s="61">
        <f>VLOOKUP(A320,DEC2020_RESPONSERATE_COUNTY_TRA!$B$3:$W$376, 22, FALSE)</f>
        <v>20.6</v>
      </c>
      <c r="AA320" s="61">
        <f>VLOOKUP(A320,DEC2020_RESPONSERATE_COUNTY_TRA!$B$3:$X$376, 23, FALSE)</f>
        <v>20.8</v>
      </c>
      <c r="AB320" s="61">
        <f>VLOOKUP(A320,DEC2020_RESPONSERATE_COUNTY_TRA!$B$3:$Y$376, 24, FALSE)</f>
        <v>21</v>
      </c>
      <c r="AC320" s="61">
        <f>VLOOKUP(A320,DEC2020_RESPONSERATE_COUNTY_TRA!$B$3:$Z$376, 25, FALSE)</f>
        <v>21.8</v>
      </c>
      <c r="AD320" s="61">
        <f>VLOOKUP(A320,DEC2020_RESPONSERATE_COUNTY_TRA!$B$3:$AC$376, 26, FALSE)</f>
        <v>22.1</v>
      </c>
      <c r="AE320" s="188">
        <f>VLOOKUP(A320,DEC2020_RESPONSERATE_COUNTY_TRA!$B$3:$AD$376, 27, FALSE)</f>
        <v>22.4</v>
      </c>
      <c r="AF320" s="188">
        <f>VLOOKUP(A320,DEC2020_RESPONSERATE_COUNTY_TRA!$B$3:$AE$376, 28, FALSE)</f>
        <v>22.8</v>
      </c>
      <c r="AG320" s="188">
        <f>VLOOKUP(A320,DEC2020_RESPONSERATE_COUNTY_TRA!$B$3:$AF$376, 29, FALSE)</f>
        <v>23.5</v>
      </c>
      <c r="AH320" s="188">
        <f>VLOOKUP(A320,DEC2020_RESPONSERATE_COUNTY_TRA!$B$3:$AG$376, 30, FALSE)</f>
        <v>23.6</v>
      </c>
      <c r="AI320" s="188">
        <f>VLOOKUP(A320,DEC2020_RESPONSERATE_COUNTY_TRA!$B$3:$AF$376, 31, FALSE)</f>
        <v>23.8</v>
      </c>
      <c r="AJ320" s="188">
        <f>VLOOKUP(A320,DEC2020_RESPONSERATE_COUNTY_TRA!$B$3:$AG$376, 32, FALSE)</f>
        <v>24.1</v>
      </c>
      <c r="AK320" s="188">
        <f>VLOOKUP(A320,DEC2020_RESPONSERATE_COUNTY_TRA!$B$3:$CP$376, 33, FALSE)</f>
        <v>24.4</v>
      </c>
      <c r="AL320" s="188">
        <f>VLOOKUP(A320,DEC2020_RESPONSERATE_COUNTY_TRA!$B$3:$AR$376,43, FALSE)</f>
        <v>26.7</v>
      </c>
      <c r="AM320" s="188">
        <f>VLOOKUP(A320,DEC2020_RESPONSERATE_COUNTY_TRA!$B$3:$AS$376,44, FALSE)</f>
        <v>26.7</v>
      </c>
      <c r="AN320" s="188">
        <f>VLOOKUP(A320,DEC2020_RESPONSERATE_COUNTY_TRA!$B$3:$AW$376,48, FALSE)</f>
        <v>27</v>
      </c>
      <c r="AO320" s="188">
        <f>VLOOKUP(A320,DEC2020_RESPONSERATE_COUNTY_TRA!$B$3:$AX$376,49, FALSE)</f>
        <v>27.1</v>
      </c>
      <c r="AP320" s="188">
        <f>VLOOKUP(A320,DEC2020_RESPONSERATE_COUNTY_TRA!$B$3:$AY$376,49, FALSE)</f>
        <v>27.1</v>
      </c>
      <c r="AQ320" s="188">
        <f>VLOOKUP(A320,DEC2020_RESPONSERATE_COUNTY_TRA!$B$3:$AZ$376,50, FALSE)</f>
        <v>27.2</v>
      </c>
      <c r="AR320" s="188">
        <f>VLOOKUP(A320,DEC2020_RESPONSERATE_COUNTY_TRA!$B$3:$BA$376,51, FALSE)</f>
        <v>27.2</v>
      </c>
      <c r="AS320" s="188">
        <f>VLOOKUP(A320,DEC2020_RESPONSERATE_COUNTY_TRA!$B$3:$BB$376,53, FALSE)</f>
        <v>27.3</v>
      </c>
      <c r="AT320" s="188">
        <f>VLOOKUP(A320,DEC2020_RESPONSERATE_COUNTY_TRA!$B$3:$BC$376,54, FALSE)</f>
        <v>27.3</v>
      </c>
      <c r="AU320" s="188">
        <f>VLOOKUP(A320,DEC2020_RESPONSERATE_COUNTY_TRA!$B$3:$BD$376,55, FALSE)</f>
        <v>27.4</v>
      </c>
      <c r="AV320" s="188">
        <f>VLOOKUP(A320,DEC2020_RESPONSERATE_COUNTY_TRA!$B$3:$BE$376,56, FALSE)</f>
        <v>27.4</v>
      </c>
      <c r="AW320" s="188">
        <f>VLOOKUP(A320,DEC2020_RESPONSERATE_COUNTY_TRA!$B$3:$BF$376,57, FALSE)</f>
        <v>27.4</v>
      </c>
      <c r="AX320" s="188">
        <f>VLOOKUP(A320,DEC2020_RESPONSERATE_COUNTY_TRA!$B$3:$BG$376,58, FALSE)</f>
        <v>31.7</v>
      </c>
      <c r="AY320" s="188">
        <f>VLOOKUP(A320,DEC2020_RESPONSERATE_COUNTY_TRA!$B$3:$BH$376,59, FALSE)</f>
        <v>31.7</v>
      </c>
      <c r="AZ320" s="188">
        <f>VLOOKUP(A320,DEC2020_RESPONSERATE_COUNTY_TRA!$B$3:$BI$376,60, FALSE)</f>
        <v>31.8</v>
      </c>
      <c r="BA320" s="188">
        <f>VLOOKUP(A320,DEC2020_RESPONSERATE_COUNTY_TRA!$B$3:$BJ$376,61, FALSE)</f>
        <v>32.1</v>
      </c>
      <c r="BB320" s="188">
        <f>VLOOKUP(A320,DEC2020_RESPONSERATE_COUNTY_TRA!$B$3:$BK$376,62, FALSE)</f>
        <v>32.1</v>
      </c>
      <c r="BC320" s="188">
        <f>VLOOKUP(A320,DEC2020_RESPONSERATE_COUNTY_TRA!$B$3:$BL$376,63, FALSE)</f>
        <v>32.6</v>
      </c>
      <c r="BD320" s="188">
        <f>VLOOKUP(A320,DEC2020_RESPONSERATE_COUNTY_TRA!$B$3:$BM$376,64, FALSE)</f>
        <v>32.9</v>
      </c>
      <c r="BE320" s="188">
        <f>VLOOKUP(A320,DEC2020_RESPONSERATE_COUNTY_TRA!$B$3:$BN$376,65, FALSE)</f>
        <v>33.1</v>
      </c>
      <c r="BF320" s="188">
        <f>VLOOKUP(A320,DEC2020_RESPONSERATE_COUNTY_TRA!$B$3:$BO$376,66, FALSE)</f>
        <v>33.4</v>
      </c>
      <c r="BG320" s="188">
        <f>VLOOKUP(A320,DEC2020_RESPONSERATE_COUNTY_TRA!$B$3:$BP$376,67, FALSE)</f>
        <v>33.5</v>
      </c>
      <c r="BH320" s="188">
        <f>VLOOKUP(A320,DEC2020_RESPONSERATE_COUNTY_TRA!$B$3:$BQ$376,68, FALSE)</f>
        <v>33.6</v>
      </c>
      <c r="BI320" s="188">
        <f>VLOOKUP(A320,DEC2020_RESPONSERATE_COUNTY_TRA!$B$3:$BR$376,69, FALSE)</f>
        <v>33.9</v>
      </c>
      <c r="BJ320" s="188">
        <f>VLOOKUP(A320,DEC2020_RESPONSERATE_COUNTY_TRA!$B$3:$BS$376,70, FALSE)</f>
        <v>34</v>
      </c>
      <c r="BK320" s="188">
        <f>VLOOKUP(A320,DEC2020_RESPONSERATE_COUNTY_TRA!$B$3:$BT$376,71, FALSE)</f>
        <v>34.1</v>
      </c>
      <c r="BL320" s="188">
        <f>VLOOKUP(A320,DEC2020_RESPONSERATE_COUNTY_TRA!$B$3:$BU$377,72, FALSE)</f>
        <v>34.4</v>
      </c>
      <c r="BM320" s="188">
        <f>VLOOKUP(A320,DEC2020_RESPONSERATE_COUNTY_TRA!$B$3:$BV$377,73, FALSE)</f>
        <v>34.4</v>
      </c>
      <c r="BN320" s="188">
        <f>VLOOKUP(A320,DEC2020_RESPONSERATE_COUNTY_TRA!$B$3:$BW$377,74, FALSE)</f>
        <v>34.4</v>
      </c>
      <c r="BO320" s="188">
        <f>VLOOKUP(A320,DEC2020_RESPONSERATE_COUNTY_TRA!$B$3:$BX$377,75, FALSE)</f>
        <v>34.5</v>
      </c>
      <c r="BP320" s="188">
        <f>VLOOKUP(A320,DEC2020_RESPONSERATE_COUNTY_TRA!$B$3:$BY$377,76, FALSE)</f>
        <v>34.799999999999997</v>
      </c>
      <c r="BQ320" s="188">
        <f>VLOOKUP(A320,DEC2020_RESPONSERATE_COUNTY_TRA!$B$3:$BZ$377,77, FALSE)</f>
        <v>35.1</v>
      </c>
      <c r="BR320" s="188">
        <f>VLOOKUP(A320,DEC2020_RESPONSERATE_COUNTY_TRA!$B$3:$CA$377,78, FALSE)</f>
        <v>35.700000000000003</v>
      </c>
      <c r="BS320" s="188">
        <f>VLOOKUP(A320,DEC2020_RESPONSERATE_COUNTY_TRA!$B$3:$CB$377,79, FALSE)</f>
        <v>36.1</v>
      </c>
      <c r="BT320" s="188">
        <f>VLOOKUP(A320,DEC2020_RESPONSERATE_COUNTY_TRA!$B$3:$CC$377,80, FALSE)</f>
        <v>36.5</v>
      </c>
      <c r="BU320" s="188">
        <f>VLOOKUP(A320,DEC2020_RESPONSERATE_COUNTY_TRA!$B$3:$CD$377,81, FALSE)</f>
        <v>37</v>
      </c>
      <c r="BV320" s="188">
        <f>VLOOKUP(A320,DEC2020_RESPONSERATE_COUNTY_TRA!$B$3:$CE$377,82, FALSE)</f>
        <v>37.5</v>
      </c>
      <c r="BW320" s="188">
        <f>VLOOKUP(A320,DEC2020_RESPONSERATE_COUNTY_TRA!$B$3:$CF$377,83, FALSE)</f>
        <v>37.700000000000003</v>
      </c>
      <c r="BX320" s="188">
        <f>VLOOKUP(A320,DEC2020_RESPONSERATE_COUNTY_TRA!$B$3:$CG$377,84, FALSE)</f>
        <v>37.9</v>
      </c>
      <c r="BY320" s="188">
        <f>VLOOKUP(A320,DEC2020_RESPONSERATE_COUNTY_TRA!$B$3:$CH$377,85, FALSE)</f>
        <v>38</v>
      </c>
      <c r="BZ320" s="188">
        <f>VLOOKUP(A320,DEC2020_RESPONSERATE_COUNTY_TRA!$B$3:$CI$377,85, FALSE)</f>
        <v>38</v>
      </c>
      <c r="CA320" s="188">
        <f>VLOOKUP(A320,DEC2020_RESPONSERATE_COUNTY_TRA!$B$3:$CJ$377,86, FALSE)</f>
        <v>38.299999999999997</v>
      </c>
      <c r="CB320" s="188">
        <f>VLOOKUP(A320,DEC2020_RESPONSERATE_COUNTY_TRA!$B$3:$CK$377,87, FALSE)</f>
        <v>38.4</v>
      </c>
      <c r="CC320" s="188">
        <f t="shared" si="12"/>
        <v>0.30000000000000426</v>
      </c>
      <c r="CD320" s="41">
        <f t="shared" si="13"/>
        <v>2</v>
      </c>
    </row>
    <row r="321" spans="1:83" ht="29.4" thickBot="1" x14ac:dyDescent="0.35">
      <c r="A321" s="21" t="s">
        <v>391</v>
      </c>
      <c r="B321" s="21">
        <v>30097967000</v>
      </c>
      <c r="C321" s="22" t="s">
        <v>853</v>
      </c>
      <c r="D321" s="22" t="s">
        <v>1394</v>
      </c>
      <c r="E321" s="22"/>
      <c r="F321" s="96">
        <v>2165</v>
      </c>
      <c r="G321" s="104">
        <v>0.19134078212290503</v>
      </c>
      <c r="H321" s="206">
        <v>3.1480974541472764E-2</v>
      </c>
      <c r="I321" s="194">
        <v>51.5</v>
      </c>
      <c r="J321" s="23">
        <v>18</v>
      </c>
      <c r="K321" s="23">
        <f t="shared" si="14"/>
        <v>82</v>
      </c>
      <c r="L321" s="24">
        <f>VLOOKUP(A321,DEC2020_RESPONSERATE_COUNTY_TRA!$B$3:$I$376, 8, FALSE)</f>
        <v>8</v>
      </c>
      <c r="M321" s="24">
        <f>VLOOKUP(A321,DEC2020_RESPONSERATE_COUNTY_TRA!$B$3:$J$376, 9, FALSE)</f>
        <v>8.8000000000000007</v>
      </c>
      <c r="N321" s="24">
        <f>VLOOKUP(A321,DEC2020_RESPONSERATE_COUNTY_TRA!$B$3:$K$376, 10, FALSE)</f>
        <v>9.5</v>
      </c>
      <c r="O321" s="24">
        <f>VLOOKUP(A321,DEC2020_RESPONSERATE_COUNTY_TRA!$B$3:$L$376, 11, FALSE)</f>
        <v>10.3</v>
      </c>
      <c r="P321" s="24">
        <f>VLOOKUP(A321,DEC2020_RESPONSERATE_COUNTY_TRA!$B$3:$M$376, 12, FALSE)</f>
        <v>11.8</v>
      </c>
      <c r="Q321" s="24">
        <f>VLOOKUP(A321,DEC2020_RESPONSERATE_COUNTY_TRA!$B$3:$N$376, 13, FALSE)</f>
        <v>12</v>
      </c>
      <c r="R321" s="24">
        <f>VLOOKUP(A321,DEC2020_RESPONSERATE_COUNTY_TRA!$B$3:$O$376, 14, FALSE)</f>
        <v>12.3</v>
      </c>
      <c r="S321" s="24">
        <f>VLOOKUP(A321,DEC2020_RESPONSERATE_COUNTY_TRA!$B$3:$P$376, 15, FALSE)</f>
        <v>13.9</v>
      </c>
      <c r="T321" s="24">
        <f>VLOOKUP(A321,DEC2020_RESPONSERATE_COUNTY_TRA!$B$3:$Q$376, 16, FALSE)</f>
        <v>15.1</v>
      </c>
      <c r="U321" s="24">
        <f>VLOOKUP(A321,DEC2020_RESPONSERATE_COUNTY_TRA!$B$3:$R$376, 17, FALSE)</f>
        <v>16.399999999999999</v>
      </c>
      <c r="V321" s="24">
        <f>VLOOKUP(A321,DEC2020_RESPONSERATE_COUNTY_TRA!$B$3:$S$376, 18, FALSE)</f>
        <v>16.7</v>
      </c>
      <c r="W321" s="24">
        <f>VLOOKUP(A321,DEC2020_RESPONSERATE_COUNTY_TRA!$B$3:$T$376, 19, FALSE)</f>
        <v>17.100000000000001</v>
      </c>
      <c r="X321" s="24">
        <f>VLOOKUP(A321,DEC2020_RESPONSERATE_COUNTY_TRA!$B$3:$U$376, 20, FALSE)</f>
        <v>17.7</v>
      </c>
      <c r="Y321" s="24">
        <f>VLOOKUP(A321,DEC2020_RESPONSERATE_COUNTY_TRA!$B$3:$V$376, 21, FALSE)</f>
        <v>18.100000000000001</v>
      </c>
      <c r="Z321" s="24">
        <f>VLOOKUP(A321,DEC2020_RESPONSERATE_COUNTY_TRA!$B$3:$W$376, 22, FALSE)</f>
        <v>20.6</v>
      </c>
      <c r="AA321" s="24">
        <f>VLOOKUP(A321,DEC2020_RESPONSERATE_COUNTY_TRA!$B$3:$X$376, 23, FALSE)</f>
        <v>20.8</v>
      </c>
      <c r="AB321" s="24">
        <f>VLOOKUP(A321,DEC2020_RESPONSERATE_COUNTY_TRA!$B$3:$Y$376, 24, FALSE)</f>
        <v>21</v>
      </c>
      <c r="AC321" s="24">
        <f>VLOOKUP(A321,DEC2020_RESPONSERATE_COUNTY_TRA!$B$3:$Z$376, 25, FALSE)</f>
        <v>21.8</v>
      </c>
      <c r="AD321" s="24">
        <f>VLOOKUP(A321,DEC2020_RESPONSERATE_COUNTY_TRA!$B$3:$AC$376, 26, FALSE)</f>
        <v>22.1</v>
      </c>
      <c r="AE321" s="24">
        <f>VLOOKUP(A321,DEC2020_RESPONSERATE_COUNTY_TRA!$B$3:$AD$376, 27, FALSE)</f>
        <v>22.4</v>
      </c>
      <c r="AF321" s="24">
        <f>VLOOKUP(A321,DEC2020_RESPONSERATE_COUNTY_TRA!$B$3:$AE$376, 28, FALSE)</f>
        <v>22.8</v>
      </c>
      <c r="AG321" s="24">
        <f>VLOOKUP(A321,DEC2020_RESPONSERATE_COUNTY_TRA!$B$3:$AF$376, 29, FALSE)</f>
        <v>23.5</v>
      </c>
      <c r="AH321" s="24">
        <f>VLOOKUP(A321,DEC2020_RESPONSERATE_COUNTY_TRA!$B$3:$AG$376, 30, FALSE)</f>
        <v>23.6</v>
      </c>
      <c r="AI321" s="24">
        <f>VLOOKUP(A321,DEC2020_RESPONSERATE_COUNTY_TRA!$B$3:$AF$376, 31, FALSE)</f>
        <v>23.8</v>
      </c>
      <c r="AJ321" s="24">
        <f>VLOOKUP(A321,DEC2020_RESPONSERATE_COUNTY_TRA!$B$3:$AG$376, 32, FALSE)</f>
        <v>24.1</v>
      </c>
      <c r="AK321" s="24">
        <f>VLOOKUP(A321,DEC2020_RESPONSERATE_COUNTY_TRA!$B$3:$CP$376, 33, FALSE)</f>
        <v>24.4</v>
      </c>
      <c r="AL321" s="24">
        <f>VLOOKUP(A321,DEC2020_RESPONSERATE_COUNTY_TRA!$B$3:$AR$376,43, FALSE)</f>
        <v>26.7</v>
      </c>
      <c r="AM321" s="24">
        <f>VLOOKUP(A321,DEC2020_RESPONSERATE_COUNTY_TRA!$B$3:$AS$376,44, FALSE)</f>
        <v>26.7</v>
      </c>
      <c r="AN321" s="24">
        <f>VLOOKUP(A321,DEC2020_RESPONSERATE_COUNTY_TRA!$B$3:$AW$376,48, FALSE)</f>
        <v>27</v>
      </c>
      <c r="AO321" s="24">
        <f>VLOOKUP(A321,DEC2020_RESPONSERATE_COUNTY_TRA!$B$3:$AX$376,49, FALSE)</f>
        <v>27.1</v>
      </c>
      <c r="AP321" s="24">
        <f>VLOOKUP(A321,DEC2020_RESPONSERATE_COUNTY_TRA!$B$3:$AY$376,49, FALSE)</f>
        <v>27.1</v>
      </c>
      <c r="AQ321" s="24">
        <f>VLOOKUP(A321,DEC2020_RESPONSERATE_COUNTY_TRA!$B$3:$AZ$376,50, FALSE)</f>
        <v>27.2</v>
      </c>
      <c r="AR321" s="24">
        <f>VLOOKUP(A321,DEC2020_RESPONSERATE_COUNTY_TRA!$B$3:$BA$376,51, FALSE)</f>
        <v>27.2</v>
      </c>
      <c r="AS321" s="24">
        <f>VLOOKUP(A321,DEC2020_RESPONSERATE_COUNTY_TRA!$B$3:$BB$376,53, FALSE)</f>
        <v>27.3</v>
      </c>
      <c r="AT321" s="24">
        <f>VLOOKUP(A321,DEC2020_RESPONSERATE_COUNTY_TRA!$B$3:$BC$376,54, FALSE)</f>
        <v>27.3</v>
      </c>
      <c r="AU321" s="24">
        <f>VLOOKUP(A321,DEC2020_RESPONSERATE_COUNTY_TRA!$B$3:$BD$376,55, FALSE)</f>
        <v>27.4</v>
      </c>
      <c r="AV321" s="24">
        <f>VLOOKUP(A321,DEC2020_RESPONSERATE_COUNTY_TRA!$B$3:$BE$376,56, FALSE)</f>
        <v>27.4</v>
      </c>
      <c r="AW321" s="24">
        <f>VLOOKUP(A321,DEC2020_RESPONSERATE_COUNTY_TRA!$B$3:$BF$376,57, FALSE)</f>
        <v>27.4</v>
      </c>
      <c r="AX321" s="24">
        <f>VLOOKUP(A321,DEC2020_RESPONSERATE_COUNTY_TRA!$B$3:$BG$376,58, FALSE)</f>
        <v>31.7</v>
      </c>
      <c r="AY321" s="24">
        <f>VLOOKUP(A321,DEC2020_RESPONSERATE_COUNTY_TRA!$B$3:$BH$376,59, FALSE)</f>
        <v>31.7</v>
      </c>
      <c r="AZ321" s="24">
        <f>VLOOKUP(A321,DEC2020_RESPONSERATE_COUNTY_TRA!$B$3:$BI$376,60, FALSE)</f>
        <v>31.8</v>
      </c>
      <c r="BA321" s="24">
        <f>VLOOKUP(A321,DEC2020_RESPONSERATE_COUNTY_TRA!$B$3:$BJ$376,61, FALSE)</f>
        <v>32.1</v>
      </c>
      <c r="BB321" s="24">
        <f>VLOOKUP(A321,DEC2020_RESPONSERATE_COUNTY_TRA!$B$3:$BK$376,62, FALSE)</f>
        <v>32.1</v>
      </c>
      <c r="BC321" s="24">
        <f>VLOOKUP(A321,DEC2020_RESPONSERATE_COUNTY_TRA!$B$3:$BL$376,63, FALSE)</f>
        <v>32.6</v>
      </c>
      <c r="BD321" s="24">
        <f>VLOOKUP(A321,DEC2020_RESPONSERATE_COUNTY_TRA!$B$3:$BM$376,64, FALSE)</f>
        <v>32.9</v>
      </c>
      <c r="BE321" s="24">
        <f>VLOOKUP(A321,DEC2020_RESPONSERATE_COUNTY_TRA!$B$3:$BN$376,65, FALSE)</f>
        <v>33.1</v>
      </c>
      <c r="BF321" s="24">
        <f>VLOOKUP(A321,DEC2020_RESPONSERATE_COUNTY_TRA!$B$3:$BO$376,66, FALSE)</f>
        <v>33.4</v>
      </c>
      <c r="BG321" s="24">
        <f>VLOOKUP(A321,DEC2020_RESPONSERATE_COUNTY_TRA!$B$3:$BP$376,67, FALSE)</f>
        <v>33.5</v>
      </c>
      <c r="BH321" s="24">
        <f>VLOOKUP(A321,DEC2020_RESPONSERATE_COUNTY_TRA!$B$3:$BQ$376,68, FALSE)</f>
        <v>33.6</v>
      </c>
      <c r="BI321" s="24">
        <f>VLOOKUP(A321,DEC2020_RESPONSERATE_COUNTY_TRA!$B$3:$BR$376,69, FALSE)</f>
        <v>33.9</v>
      </c>
      <c r="BJ321" s="24">
        <f>VLOOKUP(A321,DEC2020_RESPONSERATE_COUNTY_TRA!$B$3:$BS$376,70, FALSE)</f>
        <v>34</v>
      </c>
      <c r="BK321" s="24">
        <f>VLOOKUP(A321,DEC2020_RESPONSERATE_COUNTY_TRA!$B$3:$BT$376,71, FALSE)</f>
        <v>34.1</v>
      </c>
      <c r="BL321" s="24">
        <f>VLOOKUP(A321,DEC2020_RESPONSERATE_COUNTY_TRA!$B$3:$BU$377,72, FALSE)</f>
        <v>34.4</v>
      </c>
      <c r="BM321" s="24">
        <f>VLOOKUP(A321,DEC2020_RESPONSERATE_COUNTY_TRA!$B$3:$BV$377,73, FALSE)</f>
        <v>34.4</v>
      </c>
      <c r="BN321" s="24">
        <f>VLOOKUP(A321,DEC2020_RESPONSERATE_COUNTY_TRA!$B$3:$BW$377,74, FALSE)</f>
        <v>34.4</v>
      </c>
      <c r="BO321" s="24">
        <f>VLOOKUP(A321,DEC2020_RESPONSERATE_COUNTY_TRA!$B$3:$BX$377,75, FALSE)</f>
        <v>34.5</v>
      </c>
      <c r="BP321" s="24">
        <f>VLOOKUP(A321,DEC2020_RESPONSERATE_COUNTY_TRA!$B$3:$BY$377,76, FALSE)</f>
        <v>34.799999999999997</v>
      </c>
      <c r="BQ321" s="24">
        <f>VLOOKUP(A321,DEC2020_RESPONSERATE_COUNTY_TRA!$B$3:$BZ$377,77, FALSE)</f>
        <v>35.1</v>
      </c>
      <c r="BR321" s="24">
        <f>VLOOKUP(A321,DEC2020_RESPONSERATE_COUNTY_TRA!$B$3:$CA$377,78, FALSE)</f>
        <v>35.700000000000003</v>
      </c>
      <c r="BS321" s="24">
        <f>VLOOKUP(A321,DEC2020_RESPONSERATE_COUNTY_TRA!$B$3:$CB$377,79, FALSE)</f>
        <v>36.1</v>
      </c>
      <c r="BT321" s="24">
        <f>VLOOKUP(A321,DEC2020_RESPONSERATE_COUNTY_TRA!$B$3:$CC$377,80, FALSE)</f>
        <v>36.5</v>
      </c>
      <c r="BU321" s="24">
        <f>VLOOKUP(A321,DEC2020_RESPONSERATE_COUNTY_TRA!$B$3:$CD$377,81, FALSE)</f>
        <v>37</v>
      </c>
      <c r="BV321" s="24">
        <f>VLOOKUP(A321,DEC2020_RESPONSERATE_COUNTY_TRA!$B$3:$CE$377,82, FALSE)</f>
        <v>37.5</v>
      </c>
      <c r="BW321" s="24">
        <f>VLOOKUP(A321,DEC2020_RESPONSERATE_COUNTY_TRA!$B$3:$CF$377,83, FALSE)</f>
        <v>37.700000000000003</v>
      </c>
      <c r="BX321" s="24">
        <f>VLOOKUP(A321,DEC2020_RESPONSERATE_COUNTY_TRA!$B$3:$CG$377,84, FALSE)</f>
        <v>37.9</v>
      </c>
      <c r="BY321" s="24">
        <f>VLOOKUP(A321,DEC2020_RESPONSERATE_COUNTY_TRA!$B$3:$CH$377,85, FALSE)</f>
        <v>38</v>
      </c>
      <c r="BZ321" s="24">
        <f>VLOOKUP(A321,DEC2020_RESPONSERATE_COUNTY_TRA!$B$3:$CI$377,85, FALSE)</f>
        <v>38</v>
      </c>
      <c r="CA321" s="24">
        <f>VLOOKUP(A321,DEC2020_RESPONSERATE_COUNTY_TRA!$B$3:$CJ$377,86, FALSE)</f>
        <v>38.299999999999997</v>
      </c>
      <c r="CB321" s="24">
        <f>VLOOKUP(A321,DEC2020_RESPONSERATE_COUNTY_TRA!$B$3:$CK$377,87, FALSE)</f>
        <v>38.4</v>
      </c>
      <c r="CC321" s="24">
        <f t="shared" si="12"/>
        <v>0.30000000000000426</v>
      </c>
      <c r="CD321" s="42">
        <f t="shared" si="13"/>
        <v>2</v>
      </c>
    </row>
    <row r="322" spans="1:83" ht="18" x14ac:dyDescent="0.35">
      <c r="A322" s="20" t="s">
        <v>101</v>
      </c>
      <c r="B322" s="5"/>
      <c r="C322" s="181" t="s">
        <v>101</v>
      </c>
      <c r="F322" s="180">
        <v>2930</v>
      </c>
      <c r="G322" s="199">
        <v>6.5006915629322273E-2</v>
      </c>
      <c r="I322" s="192">
        <v>44.6</v>
      </c>
      <c r="J322" s="91" t="s">
        <v>835</v>
      </c>
      <c r="K322" s="91" t="s">
        <v>835</v>
      </c>
      <c r="L322">
        <f>VLOOKUP(A322,DEC2020_RESPONSERATE_COUNTY_TRA!$B$3:$I$376, 8, FALSE)</f>
        <v>17.2</v>
      </c>
      <c r="M322">
        <f>VLOOKUP(A322,DEC2020_RESPONSERATE_COUNTY_TRA!$B$3:$J$376, 9, FALSE)</f>
        <v>18.2</v>
      </c>
      <c r="N322">
        <f>VLOOKUP(A322,DEC2020_RESPONSERATE_COUNTY_TRA!$B$3:$K$376, 10, FALSE)</f>
        <v>20</v>
      </c>
      <c r="O322">
        <f>VLOOKUP(A322,DEC2020_RESPONSERATE_COUNTY_TRA!$B$3:$L$376, 11, FALSE)</f>
        <v>21.9</v>
      </c>
      <c r="P322">
        <f>VLOOKUP(A322,DEC2020_RESPONSERATE_COUNTY_TRA!$B$3:$M$376, 12, FALSE)</f>
        <v>24.2</v>
      </c>
      <c r="Q322" s="61">
        <f>VLOOKUP(A322,DEC2020_RESPONSERATE_COUNTY_TRA!$B$3:$N$376, 13, FALSE)</f>
        <v>24.5</v>
      </c>
      <c r="R322">
        <f>VLOOKUP(A322,DEC2020_RESPONSERATE_COUNTY_TRA!$B$3:$O$376, 14, FALSE)</f>
        <v>24.8</v>
      </c>
      <c r="S322">
        <f>VLOOKUP(A322,DEC2020_RESPONSERATE_COUNTY_TRA!$B$3:$P$376, 15, FALSE)</f>
        <v>25.2</v>
      </c>
      <c r="T322">
        <f>VLOOKUP(A322,DEC2020_RESPONSERATE_COUNTY_TRA!$B$3:$Q$376, 16, FALSE)</f>
        <v>25.8</v>
      </c>
      <c r="U322" s="61">
        <f>VLOOKUP(A322,DEC2020_RESPONSERATE_COUNTY_TRA!$B$3:$R$376, 17, FALSE)</f>
        <v>26.6</v>
      </c>
      <c r="V322" s="61">
        <f>VLOOKUP(A322,DEC2020_RESPONSERATE_COUNTY_TRA!$B$3:$S$376, 18, FALSE)</f>
        <v>27</v>
      </c>
      <c r="W322" s="61">
        <f>VLOOKUP(A322,DEC2020_RESPONSERATE_COUNTY_TRA!$B$3:$T$376, 19, FALSE)</f>
        <v>27.9</v>
      </c>
      <c r="X322" s="61">
        <f>VLOOKUP(A322,DEC2020_RESPONSERATE_COUNTY_TRA!$B$3:$U$376, 20, FALSE)</f>
        <v>28.8</v>
      </c>
      <c r="Y322" s="61">
        <f>VLOOKUP(A322,DEC2020_RESPONSERATE_COUNTY_TRA!$B$3:$V$376, 21, FALSE)</f>
        <v>29.5</v>
      </c>
      <c r="Z322" s="61">
        <f>VLOOKUP(A322,DEC2020_RESPONSERATE_COUNTY_TRA!$B$3:$W$376, 22, FALSE)</f>
        <v>30.8</v>
      </c>
      <c r="AA322" s="61">
        <f>VLOOKUP(A322,DEC2020_RESPONSERATE_COUNTY_TRA!$B$3:$X$376, 23, FALSE)</f>
        <v>31.1</v>
      </c>
      <c r="AB322" s="61">
        <f>VLOOKUP(A322,DEC2020_RESPONSERATE_COUNTY_TRA!$B$3:$Y$376, 24, FALSE)</f>
        <v>31.3</v>
      </c>
      <c r="AC322" s="61">
        <f>VLOOKUP(A322,DEC2020_RESPONSERATE_COUNTY_TRA!$B$3:$Z$376, 25, FALSE)</f>
        <v>32.299999999999997</v>
      </c>
      <c r="AD322" s="61">
        <f>VLOOKUP(A322,DEC2020_RESPONSERATE_COUNTY_TRA!$B$3:$AC$376, 26, FALSE)</f>
        <v>32.4</v>
      </c>
      <c r="AE322" s="188">
        <f>VLOOKUP(A322,DEC2020_RESPONSERATE_COUNTY_TRA!$B$3:$AD$376, 27, FALSE)</f>
        <v>32.6</v>
      </c>
      <c r="AF322" s="188">
        <f>VLOOKUP(A322,DEC2020_RESPONSERATE_COUNTY_TRA!$B$3:$AE$376, 28, FALSE)</f>
        <v>32.9</v>
      </c>
      <c r="AG322" s="188">
        <f>VLOOKUP(A322,DEC2020_RESPONSERATE_COUNTY_TRA!$B$3:$AF$376, 29, FALSE)</f>
        <v>34.200000000000003</v>
      </c>
      <c r="AH322" s="188">
        <f>VLOOKUP(A322,DEC2020_RESPONSERATE_COUNTY_TRA!$B$3:$AG$376, 30, FALSE)</f>
        <v>34.4</v>
      </c>
      <c r="AI322" s="188">
        <f>VLOOKUP(A322,DEC2020_RESPONSERATE_COUNTY_TRA!$B$3:$AF$376, 31, FALSE)</f>
        <v>34.6</v>
      </c>
      <c r="AJ322" s="188">
        <f>VLOOKUP(A322,DEC2020_RESPONSERATE_COUNTY_TRA!$B$3:$AG$376, 32, FALSE)</f>
        <v>34.9</v>
      </c>
      <c r="AK322" s="188">
        <f>VLOOKUP(A322,DEC2020_RESPONSERATE_COUNTY_TRA!$B$3:$CP$376, 33, FALSE)</f>
        <v>35</v>
      </c>
      <c r="AL322" s="188">
        <f>VLOOKUP(A322,DEC2020_RESPONSERATE_COUNTY_TRA!$B$3:$AR$376,43, FALSE)</f>
        <v>36.6</v>
      </c>
      <c r="AM322" s="188">
        <f>VLOOKUP(A322,DEC2020_RESPONSERATE_COUNTY_TRA!$B$3:$AS$376,44, FALSE)</f>
        <v>36.700000000000003</v>
      </c>
      <c r="AN322" s="188">
        <f>VLOOKUP(A322,DEC2020_RESPONSERATE_COUNTY_TRA!$B$3:$AW$376,48, FALSE)</f>
        <v>36.9</v>
      </c>
      <c r="AO322" s="188">
        <f>VLOOKUP(A322,DEC2020_RESPONSERATE_COUNTY_TRA!$B$3:$AX$376,49, FALSE)</f>
        <v>36.9</v>
      </c>
      <c r="AP322" s="188">
        <f>VLOOKUP(A322,DEC2020_RESPONSERATE_COUNTY_TRA!$B$3:$AY$376,49, FALSE)</f>
        <v>36.9</v>
      </c>
      <c r="AQ322" s="188">
        <f>VLOOKUP(A322,DEC2020_RESPONSERATE_COUNTY_TRA!$B$3:$AZ$376,50, FALSE)</f>
        <v>36.9</v>
      </c>
      <c r="AR322" s="188">
        <f>VLOOKUP(A322,DEC2020_RESPONSERATE_COUNTY_TRA!$B$3:$BA$376,51, FALSE)</f>
        <v>36.9</v>
      </c>
      <c r="AS322" s="188">
        <f>VLOOKUP(A322,DEC2020_RESPONSERATE_COUNTY_TRA!$B$3:$BB$376,53, FALSE)</f>
        <v>37</v>
      </c>
      <c r="AT322" s="188">
        <f>VLOOKUP(A322,DEC2020_RESPONSERATE_COUNTY_TRA!$B$3:$BC$376,54, FALSE)</f>
        <v>37.1</v>
      </c>
      <c r="AU322" s="188">
        <f>VLOOKUP(A322,DEC2020_RESPONSERATE_COUNTY_TRA!$B$3:$BD$376,55, FALSE)</f>
        <v>37.1</v>
      </c>
      <c r="AV322" s="188">
        <f>VLOOKUP(A322,DEC2020_RESPONSERATE_COUNTY_TRA!$B$3:$BE$376,56, FALSE)</f>
        <v>37.1</v>
      </c>
      <c r="AW322" s="188">
        <f>VLOOKUP(A322,DEC2020_RESPONSERATE_COUNTY_TRA!$B$3:$BF$376,57, FALSE)</f>
        <v>37.200000000000003</v>
      </c>
      <c r="AX322" s="188">
        <f>VLOOKUP(A322,DEC2020_RESPONSERATE_COUNTY_TRA!$B$3:$BG$376,58, FALSE)</f>
        <v>48.5</v>
      </c>
      <c r="AY322" s="188">
        <f>VLOOKUP(A322,DEC2020_RESPONSERATE_COUNTY_TRA!$B$3:$BH$376,59, FALSE)</f>
        <v>48.5</v>
      </c>
      <c r="AZ322" s="188">
        <f>VLOOKUP(A322,DEC2020_RESPONSERATE_COUNTY_TRA!$B$3:$BI$376,60, FALSE)</f>
        <v>48.7</v>
      </c>
      <c r="BA322" s="188">
        <f>VLOOKUP(A322,DEC2020_RESPONSERATE_COUNTY_TRA!$B$3:$BJ$376,61, FALSE)</f>
        <v>48.9</v>
      </c>
      <c r="BB322" s="188">
        <f>VLOOKUP(A322,DEC2020_RESPONSERATE_COUNTY_TRA!$B$3:$BK$376,62, FALSE)</f>
        <v>48.9</v>
      </c>
      <c r="BC322" s="188">
        <f>VLOOKUP(A322,DEC2020_RESPONSERATE_COUNTY_TRA!$B$3:$BL$376,63, FALSE)</f>
        <v>49</v>
      </c>
      <c r="BD322" s="188">
        <f>VLOOKUP(A322,DEC2020_RESPONSERATE_COUNTY_TRA!$B$3:$BM$376,64, FALSE)</f>
        <v>49.1</v>
      </c>
      <c r="BE322" s="188">
        <f>VLOOKUP(A322,DEC2020_RESPONSERATE_COUNTY_TRA!$B$3:$BN$376,65, FALSE)</f>
        <v>49.2</v>
      </c>
      <c r="BF322" s="188">
        <f>VLOOKUP(A322,DEC2020_RESPONSERATE_COUNTY_TRA!$B$3:$BO$376,66, FALSE)</f>
        <v>49.2</v>
      </c>
      <c r="BG322" s="188">
        <f>VLOOKUP(A322,DEC2020_RESPONSERATE_COUNTY_TRA!$B$3:$BP$376,67, FALSE)</f>
        <v>49.2</v>
      </c>
      <c r="BH322" s="188">
        <f>VLOOKUP(A322,DEC2020_RESPONSERATE_COUNTY_TRA!$B$3:$BQ$376,68, FALSE)</f>
        <v>49.3</v>
      </c>
      <c r="BI322" s="188">
        <f>VLOOKUP(A322,DEC2020_RESPONSERATE_COUNTY_TRA!$B$3:$BR$376,69, FALSE)</f>
        <v>49.3</v>
      </c>
      <c r="BJ322" s="188">
        <f>VLOOKUP(A322,DEC2020_RESPONSERATE_COUNTY_TRA!$B$3:$BS$376,70, FALSE)</f>
        <v>49.3</v>
      </c>
      <c r="BK322" s="188">
        <f>VLOOKUP(A322,DEC2020_RESPONSERATE_COUNTY_TRA!$B$3:$BT$376,71, FALSE)</f>
        <v>49.4</v>
      </c>
      <c r="BL322" s="188">
        <f>VLOOKUP(A322,DEC2020_RESPONSERATE_COUNTY_TRA!$B$3:$BU$377,72, FALSE)</f>
        <v>49.4</v>
      </c>
      <c r="BM322" s="188">
        <f>VLOOKUP(A322,DEC2020_RESPONSERATE_COUNTY_TRA!$B$3:$BV$377,73, FALSE)</f>
        <v>49.4</v>
      </c>
      <c r="BN322" s="188">
        <f>VLOOKUP(A322,DEC2020_RESPONSERATE_COUNTY_TRA!$B$3:$BW$377,74, FALSE)</f>
        <v>49.6</v>
      </c>
      <c r="BO322" s="188">
        <f>VLOOKUP(A322,DEC2020_RESPONSERATE_COUNTY_TRA!$B$3:$BX$377,75, FALSE)</f>
        <v>49.6</v>
      </c>
      <c r="BP322" s="188">
        <f>VLOOKUP(A322,DEC2020_RESPONSERATE_COUNTY_TRA!$B$3:$BY$377,76, FALSE)</f>
        <v>49.6</v>
      </c>
      <c r="BQ322" s="188">
        <f>VLOOKUP(A322,DEC2020_RESPONSERATE_COUNTY_TRA!$B$3:$BZ$377,77, FALSE)</f>
        <v>49.6</v>
      </c>
      <c r="BR322" s="188">
        <f>VLOOKUP(A322,DEC2020_RESPONSERATE_COUNTY_TRA!$B$3:$CA$377,78, FALSE)</f>
        <v>49.6</v>
      </c>
      <c r="BS322" s="188">
        <f>VLOOKUP(A322,DEC2020_RESPONSERATE_COUNTY_TRA!$B$3:$CB$377,79, FALSE)</f>
        <v>49.7</v>
      </c>
      <c r="BT322" s="188">
        <f>VLOOKUP(A322,DEC2020_RESPONSERATE_COUNTY_TRA!$B$3:$CC$377,80, FALSE)</f>
        <v>49.7</v>
      </c>
      <c r="BU322" s="188">
        <f>VLOOKUP(A322,DEC2020_RESPONSERATE_COUNTY_TRA!$B$3:$CD$377,81, FALSE)</f>
        <v>49.7</v>
      </c>
      <c r="BV322" s="188">
        <f>VLOOKUP(A322,DEC2020_RESPONSERATE_COUNTY_TRA!$B$3:$CE$377,82, FALSE)</f>
        <v>49.8</v>
      </c>
      <c r="BW322" s="188">
        <f>VLOOKUP(A322,DEC2020_RESPONSERATE_COUNTY_TRA!$B$3:$CF$377,83, FALSE)</f>
        <v>49.9</v>
      </c>
      <c r="BX322" s="188">
        <f>VLOOKUP(A322,DEC2020_RESPONSERATE_COUNTY_TRA!$B$3:$CG$377,84, FALSE)</f>
        <v>49.9</v>
      </c>
      <c r="BY322" s="188">
        <f>VLOOKUP(A322,DEC2020_RESPONSERATE_COUNTY_TRA!$B$3:$CH$377,85, FALSE)</f>
        <v>49.9</v>
      </c>
      <c r="BZ322" s="188">
        <f>VLOOKUP(A322,DEC2020_RESPONSERATE_COUNTY_TRA!$B$3:$CI$377,85, FALSE)</f>
        <v>49.9</v>
      </c>
      <c r="CA322" s="188">
        <f>VLOOKUP(A322,DEC2020_RESPONSERATE_COUNTY_TRA!$B$3:$CJ$377,86, FALSE)</f>
        <v>50</v>
      </c>
      <c r="CB322" s="188">
        <f>VLOOKUP(A322,DEC2020_RESPONSERATE_COUNTY_TRA!$B$3:$CK$377,87, FALSE)</f>
        <v>50</v>
      </c>
      <c r="CC322" s="188">
        <f t="shared" si="12"/>
        <v>0</v>
      </c>
      <c r="CD322" s="41">
        <f t="shared" si="13"/>
        <v>4</v>
      </c>
    </row>
    <row r="323" spans="1:83" ht="43.2" x14ac:dyDescent="0.3">
      <c r="A323" s="5" t="s">
        <v>179</v>
      </c>
      <c r="B323" s="5">
        <v>30099000100</v>
      </c>
      <c r="C323" s="181" t="s">
        <v>1593</v>
      </c>
      <c r="D323" s="190" t="s">
        <v>1395</v>
      </c>
      <c r="F323" s="94">
        <v>815</v>
      </c>
      <c r="G323" s="102">
        <v>0.11477411477411477</v>
      </c>
      <c r="H323" s="204">
        <v>3.06553911205074E-2</v>
      </c>
      <c r="I323" s="192">
        <v>37.6</v>
      </c>
      <c r="J323" s="11">
        <v>7.9</v>
      </c>
      <c r="K323" s="11">
        <f t="shared" si="14"/>
        <v>92.1</v>
      </c>
      <c r="L323">
        <f>VLOOKUP(A323,DEC2020_RESPONSERATE_COUNTY_TRA!$B$3:$I$376, 8, FALSE)</f>
        <v>35.4</v>
      </c>
      <c r="M323">
        <f>VLOOKUP(A323,DEC2020_RESPONSERATE_COUNTY_TRA!$B$3:$J$376, 9, FALSE)</f>
        <v>35.799999999999997</v>
      </c>
      <c r="N323">
        <f>VLOOKUP(A323,DEC2020_RESPONSERATE_COUNTY_TRA!$B$3:$K$376, 10, FALSE)</f>
        <v>38.1</v>
      </c>
      <c r="O323">
        <f>VLOOKUP(A323,DEC2020_RESPONSERATE_COUNTY_TRA!$B$3:$L$376, 11, FALSE)</f>
        <v>39</v>
      </c>
      <c r="P323">
        <f>VLOOKUP(A323,DEC2020_RESPONSERATE_COUNTY_TRA!$B$3:$M$376, 12, FALSE)</f>
        <v>40.299999999999997</v>
      </c>
      <c r="Q323" s="61">
        <f>VLOOKUP(A323,DEC2020_RESPONSERATE_COUNTY_TRA!$B$3:$N$376, 13, FALSE)</f>
        <v>40.5</v>
      </c>
      <c r="R323">
        <f>VLOOKUP(A323,DEC2020_RESPONSERATE_COUNTY_TRA!$B$3:$O$376, 14, FALSE)</f>
        <v>40.9</v>
      </c>
      <c r="S323">
        <f>VLOOKUP(A323,DEC2020_RESPONSERATE_COUNTY_TRA!$B$3:$P$376, 15, FALSE)</f>
        <v>40.9</v>
      </c>
      <c r="T323">
        <f>VLOOKUP(A323,DEC2020_RESPONSERATE_COUNTY_TRA!$B$3:$Q$376, 16, FALSE)</f>
        <v>41.4</v>
      </c>
      <c r="U323" s="61">
        <f>VLOOKUP(A323,DEC2020_RESPONSERATE_COUNTY_TRA!$B$3:$R$376, 17, FALSE)</f>
        <v>42.3</v>
      </c>
      <c r="V323" s="61">
        <f>VLOOKUP(A323,DEC2020_RESPONSERATE_COUNTY_TRA!$B$3:$S$376, 18, FALSE)</f>
        <v>42.7</v>
      </c>
      <c r="W323" s="61">
        <f>VLOOKUP(A323,DEC2020_RESPONSERATE_COUNTY_TRA!$B$3:$T$376, 19, FALSE)</f>
        <v>42.9</v>
      </c>
      <c r="X323" s="61">
        <f>VLOOKUP(A323,DEC2020_RESPONSERATE_COUNTY_TRA!$B$3:$U$376, 20, FALSE)</f>
        <v>43.6</v>
      </c>
      <c r="Y323" s="61">
        <f>VLOOKUP(A323,DEC2020_RESPONSERATE_COUNTY_TRA!$B$3:$V$376, 21, FALSE)</f>
        <v>44</v>
      </c>
      <c r="Z323" s="61">
        <f>VLOOKUP(A323,DEC2020_RESPONSERATE_COUNTY_TRA!$B$3:$W$376, 22, FALSE)</f>
        <v>44.8</v>
      </c>
      <c r="AA323" s="61">
        <f>VLOOKUP(A323,DEC2020_RESPONSERATE_COUNTY_TRA!$B$3:$X$376, 23, FALSE)</f>
        <v>45.1</v>
      </c>
      <c r="AB323" s="61">
        <f>VLOOKUP(A323,DEC2020_RESPONSERATE_COUNTY_TRA!$B$3:$Y$376, 24, FALSE)</f>
        <v>45.2</v>
      </c>
      <c r="AC323" s="61">
        <f>VLOOKUP(A323,DEC2020_RESPONSERATE_COUNTY_TRA!$B$3:$Z$376, 25, FALSE)</f>
        <v>46.2</v>
      </c>
      <c r="AD323" s="61">
        <f>VLOOKUP(A323,DEC2020_RESPONSERATE_COUNTY_TRA!$B$3:$AC$376, 26, FALSE)</f>
        <v>46.2</v>
      </c>
      <c r="AE323" s="188">
        <f>VLOOKUP(A323,DEC2020_RESPONSERATE_COUNTY_TRA!$B$3:$AD$376, 27, FALSE)</f>
        <v>46.3</v>
      </c>
      <c r="AF323" s="188">
        <f>VLOOKUP(A323,DEC2020_RESPONSERATE_COUNTY_TRA!$B$3:$AE$376, 28, FALSE)</f>
        <v>46.4</v>
      </c>
      <c r="AG323" s="188">
        <f>VLOOKUP(A323,DEC2020_RESPONSERATE_COUNTY_TRA!$B$3:$AF$376, 29, FALSE)</f>
        <v>48</v>
      </c>
      <c r="AH323" s="188">
        <f>VLOOKUP(A323,DEC2020_RESPONSERATE_COUNTY_TRA!$B$3:$AG$376, 30, FALSE)</f>
        <v>48.1</v>
      </c>
      <c r="AI323" s="188">
        <f>VLOOKUP(A323,DEC2020_RESPONSERATE_COUNTY_TRA!$B$3:$AF$376, 31, FALSE)</f>
        <v>48.5</v>
      </c>
      <c r="AJ323" s="188">
        <f>VLOOKUP(A323,DEC2020_RESPONSERATE_COUNTY_TRA!$B$3:$AG$376, 32, FALSE)</f>
        <v>48.9</v>
      </c>
      <c r="AK323" s="188">
        <f>VLOOKUP(A323,DEC2020_RESPONSERATE_COUNTY_TRA!$B$3:$CP$376, 33, FALSE)</f>
        <v>49.1</v>
      </c>
      <c r="AL323" s="188">
        <f>VLOOKUP(A323,DEC2020_RESPONSERATE_COUNTY_TRA!$B$3:$AR$376,43, FALSE)</f>
        <v>50.9</v>
      </c>
      <c r="AM323" s="188">
        <f>VLOOKUP(A323,DEC2020_RESPONSERATE_COUNTY_TRA!$B$3:$AS$376,44, FALSE)</f>
        <v>50.9</v>
      </c>
      <c r="AN323" s="188">
        <f>VLOOKUP(A323,DEC2020_RESPONSERATE_COUNTY_TRA!$B$3:$AW$376,48, FALSE)</f>
        <v>51.3</v>
      </c>
      <c r="AO323" s="188">
        <f>VLOOKUP(A323,DEC2020_RESPONSERATE_COUNTY_TRA!$B$3:$AX$376,49, FALSE)</f>
        <v>51.3</v>
      </c>
      <c r="AP323" s="188">
        <f>VLOOKUP(A323,DEC2020_RESPONSERATE_COUNTY_TRA!$B$3:$AY$376,49, FALSE)</f>
        <v>51.3</v>
      </c>
      <c r="AQ323" s="188">
        <f>VLOOKUP(A323,DEC2020_RESPONSERATE_COUNTY_TRA!$B$3:$AZ$376,50, FALSE)</f>
        <v>51.4</v>
      </c>
      <c r="AR323" s="188">
        <f>VLOOKUP(A323,DEC2020_RESPONSERATE_COUNTY_TRA!$B$3:$BA$376,51, FALSE)</f>
        <v>51.5</v>
      </c>
      <c r="AS323" s="188">
        <f>VLOOKUP(A323,DEC2020_RESPONSERATE_COUNTY_TRA!$B$3:$BB$376,53, FALSE)</f>
        <v>51.5</v>
      </c>
      <c r="AT323" s="188">
        <f>VLOOKUP(A323,DEC2020_RESPONSERATE_COUNTY_TRA!$B$3:$BC$376,54, FALSE)</f>
        <v>51.5</v>
      </c>
      <c r="AU323" s="188">
        <f>VLOOKUP(A323,DEC2020_RESPONSERATE_COUNTY_TRA!$B$3:$BD$376,55, FALSE)</f>
        <v>51.6</v>
      </c>
      <c r="AV323" s="188">
        <f>VLOOKUP(A323,DEC2020_RESPONSERATE_COUNTY_TRA!$B$3:$BE$376,56, FALSE)</f>
        <v>51.6</v>
      </c>
      <c r="AW323" s="188">
        <f>VLOOKUP(A323,DEC2020_RESPONSERATE_COUNTY_TRA!$B$3:$BF$376,57, FALSE)</f>
        <v>51.6</v>
      </c>
      <c r="AX323" s="188">
        <f>VLOOKUP(A323,DEC2020_RESPONSERATE_COUNTY_TRA!$B$3:$BG$376,58, FALSE)</f>
        <v>53.3</v>
      </c>
      <c r="AY323" s="188">
        <f>VLOOKUP(A323,DEC2020_RESPONSERATE_COUNTY_TRA!$B$3:$BH$376,59, FALSE)</f>
        <v>53.4</v>
      </c>
      <c r="AZ323" s="188">
        <f>VLOOKUP(A323,DEC2020_RESPONSERATE_COUNTY_TRA!$B$3:$BI$376,60, FALSE)</f>
        <v>53.6</v>
      </c>
      <c r="BA323" s="188">
        <f>VLOOKUP(A323,DEC2020_RESPONSERATE_COUNTY_TRA!$B$3:$BJ$376,61, FALSE)</f>
        <v>53.7</v>
      </c>
      <c r="BB323" s="188">
        <f>VLOOKUP(A323,DEC2020_RESPONSERATE_COUNTY_TRA!$B$3:$BK$376,62, FALSE)</f>
        <v>53.8</v>
      </c>
      <c r="BC323" s="188">
        <f>VLOOKUP(A323,DEC2020_RESPONSERATE_COUNTY_TRA!$B$3:$BL$376,63, FALSE)</f>
        <v>53.8</v>
      </c>
      <c r="BD323" s="188">
        <f>VLOOKUP(A323,DEC2020_RESPONSERATE_COUNTY_TRA!$B$3:$BM$376,64, FALSE)</f>
        <v>53.9</v>
      </c>
      <c r="BE323" s="188">
        <f>VLOOKUP(A323,DEC2020_RESPONSERATE_COUNTY_TRA!$B$3:$BN$376,65, FALSE)</f>
        <v>53.9</v>
      </c>
      <c r="BF323" s="188">
        <f>VLOOKUP(A323,DEC2020_RESPONSERATE_COUNTY_TRA!$B$3:$BO$376,66, FALSE)</f>
        <v>53.9</v>
      </c>
      <c r="BG323" s="188">
        <f>VLOOKUP(A323,DEC2020_RESPONSERATE_COUNTY_TRA!$B$3:$BP$376,67, FALSE)</f>
        <v>53.9</v>
      </c>
      <c r="BH323" s="188">
        <f>VLOOKUP(A323,DEC2020_RESPONSERATE_COUNTY_TRA!$B$3:$BQ$376,68, FALSE)</f>
        <v>54</v>
      </c>
      <c r="BI323" s="188">
        <f>VLOOKUP(A323,DEC2020_RESPONSERATE_COUNTY_TRA!$B$3:$BR$376,69, FALSE)</f>
        <v>54</v>
      </c>
      <c r="BJ323" s="188">
        <f>VLOOKUP(A323,DEC2020_RESPONSERATE_COUNTY_TRA!$B$3:$BS$376,70, FALSE)</f>
        <v>54</v>
      </c>
      <c r="BK323" s="188">
        <f>VLOOKUP(A323,DEC2020_RESPONSERATE_COUNTY_TRA!$B$3:$BT$376,71, FALSE)</f>
        <v>54</v>
      </c>
      <c r="BL323" s="188">
        <f>VLOOKUP(A323,DEC2020_RESPONSERATE_COUNTY_TRA!$B$3:$BU$377,72, FALSE)</f>
        <v>54.1</v>
      </c>
      <c r="BM323" s="188">
        <f>VLOOKUP(A323,DEC2020_RESPONSERATE_COUNTY_TRA!$B$3:$BV$377,73, FALSE)</f>
        <v>54.1</v>
      </c>
      <c r="BN323" s="188">
        <f>VLOOKUP(A323,DEC2020_RESPONSERATE_COUNTY_TRA!$B$3:$BW$377,74, FALSE)</f>
        <v>54.1</v>
      </c>
      <c r="BO323" s="188">
        <f>VLOOKUP(A323,DEC2020_RESPONSERATE_COUNTY_TRA!$B$3:$BX$377,75, FALSE)</f>
        <v>54.1</v>
      </c>
      <c r="BP323" s="188">
        <f>VLOOKUP(A323,DEC2020_RESPONSERATE_COUNTY_TRA!$B$3:$BY$377,76, FALSE)</f>
        <v>54.1</v>
      </c>
      <c r="BQ323" s="188">
        <f>VLOOKUP(A323,DEC2020_RESPONSERATE_COUNTY_TRA!$B$3:$BZ$377,77, FALSE)</f>
        <v>54.1</v>
      </c>
      <c r="BR323" s="188">
        <f>VLOOKUP(A323,DEC2020_RESPONSERATE_COUNTY_TRA!$B$3:$CA$377,78, FALSE)</f>
        <v>54.1</v>
      </c>
      <c r="BS323" s="188">
        <f>VLOOKUP(A323,DEC2020_RESPONSERATE_COUNTY_TRA!$B$3:$CB$377,79, FALSE)</f>
        <v>54.1</v>
      </c>
      <c r="BT323" s="188">
        <f>VLOOKUP(A323,DEC2020_RESPONSERATE_COUNTY_TRA!$B$3:$CC$377,80, FALSE)</f>
        <v>54.1</v>
      </c>
      <c r="BU323" s="188">
        <f>VLOOKUP(A323,DEC2020_RESPONSERATE_COUNTY_TRA!$B$3:$CD$377,81, FALSE)</f>
        <v>54.1</v>
      </c>
      <c r="BV323" s="188">
        <f>VLOOKUP(A323,DEC2020_RESPONSERATE_COUNTY_TRA!$B$3:$CE$377,82, FALSE)</f>
        <v>54.1</v>
      </c>
      <c r="BW323" s="188">
        <f>VLOOKUP(A323,DEC2020_RESPONSERATE_COUNTY_TRA!$B$3:$CF$377,83, FALSE)</f>
        <v>54.1</v>
      </c>
      <c r="BX323" s="188">
        <f>VLOOKUP(A323,DEC2020_RESPONSERATE_COUNTY_TRA!$B$3:$CG$377,84, FALSE)</f>
        <v>54.1</v>
      </c>
      <c r="BY323" s="188">
        <f>VLOOKUP(A323,DEC2020_RESPONSERATE_COUNTY_TRA!$B$3:$CH$377,85, FALSE)</f>
        <v>54.1</v>
      </c>
      <c r="BZ323" s="188">
        <f>VLOOKUP(A323,DEC2020_RESPONSERATE_COUNTY_TRA!$B$3:$CI$377,85, FALSE)</f>
        <v>54.1</v>
      </c>
      <c r="CA323" s="188">
        <f>VLOOKUP(A323,DEC2020_RESPONSERATE_COUNTY_TRA!$B$3:$CJ$377,86, FALSE)</f>
        <v>54.1</v>
      </c>
      <c r="CB323" s="188">
        <f>VLOOKUP(A323,DEC2020_RESPONSERATE_COUNTY_TRA!$B$3:$CK$377,87, FALSE)</f>
        <v>54.1</v>
      </c>
      <c r="CC323" s="188">
        <f t="shared" ref="CC323:CC375" si="15">+BQ323-BP323</f>
        <v>0</v>
      </c>
      <c r="CD323" s="41">
        <f t="shared" ref="CD323:CD375" si="16">+IF(CB323&lt;$CF$14,1,IF(CB323&lt;VALUE(RIGHT($CG$3,2)),2,IF(CB323&lt;VALUE(RIGHT($CG$4,2)),3,IF(CB323&lt;VALUE(RIGHT($CG$5,2)),4,IF(CB323&lt;VALUE(RIGHT($CG$6,2)),5,6)))))</f>
        <v>4</v>
      </c>
    </row>
    <row r="324" spans="1:83" ht="28.8" x14ac:dyDescent="0.3">
      <c r="A324" s="16" t="s">
        <v>181</v>
      </c>
      <c r="B324" s="16">
        <v>30099000200</v>
      </c>
      <c r="C324" s="17" t="s">
        <v>1594</v>
      </c>
      <c r="D324" s="17" t="s">
        <v>1396</v>
      </c>
      <c r="E324" s="17"/>
      <c r="F324" s="95">
        <v>847</v>
      </c>
      <c r="G324" s="103">
        <v>7.6735688185140066E-2</v>
      </c>
      <c r="H324" s="205">
        <v>2.7361899845121322E-2</v>
      </c>
      <c r="I324" s="193">
        <v>42.3</v>
      </c>
      <c r="J324" s="18">
        <v>49.1</v>
      </c>
      <c r="K324" s="18">
        <f t="shared" ref="K324:K373" si="17">100-J324</f>
        <v>50.9</v>
      </c>
      <c r="L324" s="19">
        <f>VLOOKUP(A324,DEC2020_RESPONSERATE_COUNTY_TRA!$B$3:$I$376, 8, FALSE)</f>
        <v>17.399999999999999</v>
      </c>
      <c r="M324" s="19">
        <f>VLOOKUP(A324,DEC2020_RESPONSERATE_COUNTY_TRA!$B$3:$J$376, 9, FALSE)</f>
        <v>19.100000000000001</v>
      </c>
      <c r="N324" s="19">
        <f>VLOOKUP(A324,DEC2020_RESPONSERATE_COUNTY_TRA!$B$3:$K$376, 10, FALSE)</f>
        <v>20.9</v>
      </c>
      <c r="O324" s="19">
        <f>VLOOKUP(A324,DEC2020_RESPONSERATE_COUNTY_TRA!$B$3:$L$376, 11, FALSE)</f>
        <v>23.1</v>
      </c>
      <c r="P324" s="19">
        <f>VLOOKUP(A324,DEC2020_RESPONSERATE_COUNTY_TRA!$B$3:$M$376, 12, FALSE)</f>
        <v>24.9</v>
      </c>
      <c r="Q324" s="19">
        <f>VLOOKUP(A324,DEC2020_RESPONSERATE_COUNTY_TRA!$B$3:$N$376, 13, FALSE)</f>
        <v>25.3</v>
      </c>
      <c r="R324" s="19">
        <f>VLOOKUP(A324,DEC2020_RESPONSERATE_COUNTY_TRA!$B$3:$O$376, 14, FALSE)</f>
        <v>25.7</v>
      </c>
      <c r="S324" s="19">
        <f>VLOOKUP(A324,DEC2020_RESPONSERATE_COUNTY_TRA!$B$3:$P$376, 15, FALSE)</f>
        <v>26.2</v>
      </c>
      <c r="T324" s="19">
        <f>VLOOKUP(A324,DEC2020_RESPONSERATE_COUNTY_TRA!$B$3:$Q$376, 16, FALSE)</f>
        <v>27.1</v>
      </c>
      <c r="U324" s="19">
        <f>VLOOKUP(A324,DEC2020_RESPONSERATE_COUNTY_TRA!$B$3:$R$376, 17, FALSE)</f>
        <v>28.3</v>
      </c>
      <c r="V324" s="19">
        <f>VLOOKUP(A324,DEC2020_RESPONSERATE_COUNTY_TRA!$B$3:$S$376, 18, FALSE)</f>
        <v>28.7</v>
      </c>
      <c r="W324" s="19">
        <f>VLOOKUP(A324,DEC2020_RESPONSERATE_COUNTY_TRA!$B$3:$T$376, 19, FALSE)</f>
        <v>30.2</v>
      </c>
      <c r="X324" s="19">
        <f>VLOOKUP(A324,DEC2020_RESPONSERATE_COUNTY_TRA!$B$3:$U$376, 20, FALSE)</f>
        <v>30.8</v>
      </c>
      <c r="Y324" s="19">
        <f>VLOOKUP(A324,DEC2020_RESPONSERATE_COUNTY_TRA!$B$3:$V$376, 21, FALSE)</f>
        <v>32.1</v>
      </c>
      <c r="Z324" s="19">
        <f>VLOOKUP(A324,DEC2020_RESPONSERATE_COUNTY_TRA!$B$3:$W$376, 22, FALSE)</f>
        <v>33.700000000000003</v>
      </c>
      <c r="AA324" s="19">
        <f>VLOOKUP(A324,DEC2020_RESPONSERATE_COUNTY_TRA!$B$3:$X$376, 23, FALSE)</f>
        <v>34.1</v>
      </c>
      <c r="AB324" s="19">
        <f>VLOOKUP(A324,DEC2020_RESPONSERATE_COUNTY_TRA!$B$3:$Y$376, 24, FALSE)</f>
        <v>34.299999999999997</v>
      </c>
      <c r="AC324" s="19">
        <f>VLOOKUP(A324,DEC2020_RESPONSERATE_COUNTY_TRA!$B$3:$Z$376, 25, FALSE)</f>
        <v>35.700000000000003</v>
      </c>
      <c r="AD324" s="19">
        <f>VLOOKUP(A324,DEC2020_RESPONSERATE_COUNTY_TRA!$B$3:$AC$376, 26, FALSE)</f>
        <v>35.9</v>
      </c>
      <c r="AE324" s="19">
        <f>VLOOKUP(A324,DEC2020_RESPONSERATE_COUNTY_TRA!$B$3:$AD$376, 27, FALSE)</f>
        <v>36.1</v>
      </c>
      <c r="AF324" s="19">
        <f>VLOOKUP(A324,DEC2020_RESPONSERATE_COUNTY_TRA!$B$3:$AE$376, 28, FALSE)</f>
        <v>36.5</v>
      </c>
      <c r="AG324" s="19">
        <f>VLOOKUP(A324,DEC2020_RESPONSERATE_COUNTY_TRA!$B$3:$AF$376, 29, FALSE)</f>
        <v>38</v>
      </c>
      <c r="AH324" s="19">
        <f>VLOOKUP(A324,DEC2020_RESPONSERATE_COUNTY_TRA!$B$3:$AG$376, 30, FALSE)</f>
        <v>38.200000000000003</v>
      </c>
      <c r="AI324" s="19">
        <f>VLOOKUP(A324,DEC2020_RESPONSERATE_COUNTY_TRA!$B$3:$AF$376, 31, FALSE)</f>
        <v>38.299999999999997</v>
      </c>
      <c r="AJ324" s="19">
        <f>VLOOKUP(A324,DEC2020_RESPONSERATE_COUNTY_TRA!$B$3:$AG$376, 32, FALSE)</f>
        <v>38.799999999999997</v>
      </c>
      <c r="AK324" s="19">
        <f>VLOOKUP(A324,DEC2020_RESPONSERATE_COUNTY_TRA!$B$3:$CP$376, 33, FALSE)</f>
        <v>39</v>
      </c>
      <c r="AL324" s="19">
        <f>VLOOKUP(A324,DEC2020_RESPONSERATE_COUNTY_TRA!$B$3:$AR$376,43, FALSE)</f>
        <v>41.1</v>
      </c>
      <c r="AM324" s="19">
        <f>VLOOKUP(A324,DEC2020_RESPONSERATE_COUNTY_TRA!$B$3:$AS$376,44, FALSE)</f>
        <v>41.2</v>
      </c>
      <c r="AN324" s="19">
        <f>VLOOKUP(A324,DEC2020_RESPONSERATE_COUNTY_TRA!$B$3:$AW$376,48, FALSE)</f>
        <v>41.4</v>
      </c>
      <c r="AO324" s="19">
        <f>VLOOKUP(A324,DEC2020_RESPONSERATE_COUNTY_TRA!$B$3:$AX$376,49, FALSE)</f>
        <v>41.4</v>
      </c>
      <c r="AP324" s="19">
        <f>VLOOKUP(A324,DEC2020_RESPONSERATE_COUNTY_TRA!$B$3:$AY$376,49, FALSE)</f>
        <v>41.4</v>
      </c>
      <c r="AQ324" s="19">
        <f>VLOOKUP(A324,DEC2020_RESPONSERATE_COUNTY_TRA!$B$3:$AZ$376,50, FALSE)</f>
        <v>41.4</v>
      </c>
      <c r="AR324" s="19">
        <f>VLOOKUP(A324,DEC2020_RESPONSERATE_COUNTY_TRA!$B$3:$BA$376,51, FALSE)</f>
        <v>41.4</v>
      </c>
      <c r="AS324" s="19">
        <f>VLOOKUP(A324,DEC2020_RESPONSERATE_COUNTY_TRA!$B$3:$BB$376,53, FALSE)</f>
        <v>41.5</v>
      </c>
      <c r="AT324" s="19">
        <f>VLOOKUP(A324,DEC2020_RESPONSERATE_COUNTY_TRA!$B$3:$BC$376,54, FALSE)</f>
        <v>41.5</v>
      </c>
      <c r="AU324" s="19">
        <f>VLOOKUP(A324,DEC2020_RESPONSERATE_COUNTY_TRA!$B$3:$BD$376,55, FALSE)</f>
        <v>41.5</v>
      </c>
      <c r="AV324" s="19">
        <f>VLOOKUP(A324,DEC2020_RESPONSERATE_COUNTY_TRA!$B$3:$BE$376,56, FALSE)</f>
        <v>41.5</v>
      </c>
      <c r="AW324" s="19">
        <f>VLOOKUP(A324,DEC2020_RESPONSERATE_COUNTY_TRA!$B$3:$BF$376,57, FALSE)</f>
        <v>41.5</v>
      </c>
      <c r="AX324" s="19">
        <f>VLOOKUP(A324,DEC2020_RESPONSERATE_COUNTY_TRA!$B$3:$BG$376,58, FALSE)</f>
        <v>54.5</v>
      </c>
      <c r="AY324" s="19">
        <f>VLOOKUP(A324,DEC2020_RESPONSERATE_COUNTY_TRA!$B$3:$BH$376,59, FALSE)</f>
        <v>54.6</v>
      </c>
      <c r="AZ324" s="19">
        <f>VLOOKUP(A324,DEC2020_RESPONSERATE_COUNTY_TRA!$B$3:$BI$376,60, FALSE)</f>
        <v>54.9</v>
      </c>
      <c r="BA324" s="19">
        <f>VLOOKUP(A324,DEC2020_RESPONSERATE_COUNTY_TRA!$B$3:$BJ$376,61, FALSE)</f>
        <v>55</v>
      </c>
      <c r="BB324" s="19">
        <f>VLOOKUP(A324,DEC2020_RESPONSERATE_COUNTY_TRA!$B$3:$BK$376,62, FALSE)</f>
        <v>55</v>
      </c>
      <c r="BC324" s="19">
        <f>VLOOKUP(A324,DEC2020_RESPONSERATE_COUNTY_TRA!$B$3:$BL$376,63, FALSE)</f>
        <v>55.1</v>
      </c>
      <c r="BD324" s="19">
        <f>VLOOKUP(A324,DEC2020_RESPONSERATE_COUNTY_TRA!$B$3:$BM$376,64, FALSE)</f>
        <v>55.2</v>
      </c>
      <c r="BE324" s="19">
        <f>VLOOKUP(A324,DEC2020_RESPONSERATE_COUNTY_TRA!$B$3:$BN$376,65, FALSE)</f>
        <v>55.3</v>
      </c>
      <c r="BF324" s="19">
        <f>VLOOKUP(A324,DEC2020_RESPONSERATE_COUNTY_TRA!$B$3:$BO$376,66, FALSE)</f>
        <v>55.4</v>
      </c>
      <c r="BG324" s="19">
        <f>VLOOKUP(A324,DEC2020_RESPONSERATE_COUNTY_TRA!$B$3:$BP$376,67, FALSE)</f>
        <v>55.4</v>
      </c>
      <c r="BH324" s="19">
        <f>VLOOKUP(A324,DEC2020_RESPONSERATE_COUNTY_TRA!$B$3:$BQ$376,68, FALSE)</f>
        <v>55.4</v>
      </c>
      <c r="BI324" s="19">
        <f>VLOOKUP(A324,DEC2020_RESPONSERATE_COUNTY_TRA!$B$3:$BR$376,69, FALSE)</f>
        <v>55.5</v>
      </c>
      <c r="BJ324" s="19">
        <f>VLOOKUP(A324,DEC2020_RESPONSERATE_COUNTY_TRA!$B$3:$BS$376,70, FALSE)</f>
        <v>55.6</v>
      </c>
      <c r="BK324" s="19">
        <f>VLOOKUP(A324,DEC2020_RESPONSERATE_COUNTY_TRA!$B$3:$BT$376,71, FALSE)</f>
        <v>55.6</v>
      </c>
      <c r="BL324" s="19">
        <f>VLOOKUP(A324,DEC2020_RESPONSERATE_COUNTY_TRA!$B$3:$BU$377,72, FALSE)</f>
        <v>55.7</v>
      </c>
      <c r="BM324" s="19">
        <f>VLOOKUP(A324,DEC2020_RESPONSERATE_COUNTY_TRA!$B$3:$BV$377,73, FALSE)</f>
        <v>55.7</v>
      </c>
      <c r="BN324" s="19">
        <f>VLOOKUP(A324,DEC2020_RESPONSERATE_COUNTY_TRA!$B$3:$BW$377,74, FALSE)</f>
        <v>55.8</v>
      </c>
      <c r="BO324" s="19">
        <f>VLOOKUP(A324,DEC2020_RESPONSERATE_COUNTY_TRA!$B$3:$BX$377,75, FALSE)</f>
        <v>55.9</v>
      </c>
      <c r="BP324" s="19">
        <f>VLOOKUP(A324,DEC2020_RESPONSERATE_COUNTY_TRA!$B$3:$BY$377,76, FALSE)</f>
        <v>56</v>
      </c>
      <c r="BQ324" s="19">
        <f>VLOOKUP(A324,DEC2020_RESPONSERATE_COUNTY_TRA!$B$3:$BZ$377,77, FALSE)</f>
        <v>56</v>
      </c>
      <c r="BR324" s="19">
        <f>VLOOKUP(A324,DEC2020_RESPONSERATE_COUNTY_TRA!$B$3:$CA$377,78, FALSE)</f>
        <v>56</v>
      </c>
      <c r="BS324" s="19">
        <f>VLOOKUP(A324,DEC2020_RESPONSERATE_COUNTY_TRA!$B$3:$CB$377,79, FALSE)</f>
        <v>56</v>
      </c>
      <c r="BT324" s="19">
        <f>VLOOKUP(A324,DEC2020_RESPONSERATE_COUNTY_TRA!$B$3:$CC$377,80, FALSE)</f>
        <v>56</v>
      </c>
      <c r="BU324" s="19">
        <f>VLOOKUP(A324,DEC2020_RESPONSERATE_COUNTY_TRA!$B$3:$CD$377,81, FALSE)</f>
        <v>56</v>
      </c>
      <c r="BV324" s="19">
        <f>VLOOKUP(A324,DEC2020_RESPONSERATE_COUNTY_TRA!$B$3:$CE$377,82, FALSE)</f>
        <v>56</v>
      </c>
      <c r="BW324" s="19">
        <f>VLOOKUP(A324,DEC2020_RESPONSERATE_COUNTY_TRA!$B$3:$CF$377,83, FALSE)</f>
        <v>56.1</v>
      </c>
      <c r="BX324" s="19">
        <f>VLOOKUP(A324,DEC2020_RESPONSERATE_COUNTY_TRA!$B$3:$CG$377,84, FALSE)</f>
        <v>56.2</v>
      </c>
      <c r="BY324" s="19">
        <f>VLOOKUP(A324,DEC2020_RESPONSERATE_COUNTY_TRA!$B$3:$CH$377,85, FALSE)</f>
        <v>56.2</v>
      </c>
      <c r="BZ324" s="19">
        <f>VLOOKUP(A324,DEC2020_RESPONSERATE_COUNTY_TRA!$B$3:$CI$377,85, FALSE)</f>
        <v>56.2</v>
      </c>
      <c r="CA324" s="19">
        <f>VLOOKUP(A324,DEC2020_RESPONSERATE_COUNTY_TRA!$B$3:$CJ$377,86, FALSE)</f>
        <v>56.2</v>
      </c>
      <c r="CB324" s="19">
        <f>VLOOKUP(A324,DEC2020_RESPONSERATE_COUNTY_TRA!$B$3:$CK$377,87, FALSE)</f>
        <v>56.2</v>
      </c>
      <c r="CC324" s="19">
        <f t="shared" si="15"/>
        <v>0</v>
      </c>
      <c r="CD324" s="41">
        <f t="shared" si="16"/>
        <v>4</v>
      </c>
    </row>
    <row r="325" spans="1:83" ht="43.8" thickBot="1" x14ac:dyDescent="0.35">
      <c r="A325" s="21" t="s">
        <v>393</v>
      </c>
      <c r="B325" s="21">
        <v>30099000300</v>
      </c>
      <c r="C325" s="22" t="s">
        <v>1595</v>
      </c>
      <c r="D325" s="22" t="s">
        <v>1397</v>
      </c>
      <c r="E325" s="22"/>
      <c r="F325" s="96">
        <v>1268</v>
      </c>
      <c r="G325" s="104">
        <v>0.16373801916932906</v>
      </c>
      <c r="H325" s="206">
        <v>4.9311417147934251E-2</v>
      </c>
      <c r="I325" s="194">
        <v>50.8</v>
      </c>
      <c r="J325" s="49">
        <v>75.7</v>
      </c>
      <c r="K325" s="23">
        <f t="shared" si="17"/>
        <v>24.299999999999997</v>
      </c>
      <c r="L325" s="24">
        <f>VLOOKUP(A325,DEC2020_RESPONSERATE_COUNTY_TRA!$B$3:$I$376, 8, FALSE)</f>
        <v>6.4</v>
      </c>
      <c r="M325" s="24">
        <f>VLOOKUP(A325,DEC2020_RESPONSERATE_COUNTY_TRA!$B$3:$J$376, 9, FALSE)</f>
        <v>7.2</v>
      </c>
      <c r="N325" s="24">
        <f>VLOOKUP(A325,DEC2020_RESPONSERATE_COUNTY_TRA!$B$3:$K$376, 10, FALSE)</f>
        <v>8.6999999999999993</v>
      </c>
      <c r="O325" s="24">
        <f>VLOOKUP(A325,DEC2020_RESPONSERATE_COUNTY_TRA!$B$3:$L$376, 11, FALSE)</f>
        <v>11</v>
      </c>
      <c r="P325" s="24">
        <f>VLOOKUP(A325,DEC2020_RESPONSERATE_COUNTY_TRA!$B$3:$M$376, 12, FALSE)</f>
        <v>14.3</v>
      </c>
      <c r="Q325" s="24">
        <f>VLOOKUP(A325,DEC2020_RESPONSERATE_COUNTY_TRA!$B$3:$N$376, 13, FALSE)</f>
        <v>14.5</v>
      </c>
      <c r="R325" s="24">
        <f>VLOOKUP(A325,DEC2020_RESPONSERATE_COUNTY_TRA!$B$3:$O$376, 14, FALSE)</f>
        <v>14.8</v>
      </c>
      <c r="S325" s="24">
        <f>VLOOKUP(A325,DEC2020_RESPONSERATE_COUNTY_TRA!$B$3:$P$376, 15, FALSE)</f>
        <v>15.2</v>
      </c>
      <c r="T325" s="24">
        <f>VLOOKUP(A325,DEC2020_RESPONSERATE_COUNTY_TRA!$B$3:$Q$376, 16, FALSE)</f>
        <v>15.7</v>
      </c>
      <c r="U325" s="24">
        <f>VLOOKUP(A325,DEC2020_RESPONSERATE_COUNTY_TRA!$B$3:$R$376, 17, FALSE)</f>
        <v>16.3</v>
      </c>
      <c r="V325" s="24">
        <f>VLOOKUP(A325,DEC2020_RESPONSERATE_COUNTY_TRA!$B$3:$S$376, 18, FALSE)</f>
        <v>16.7</v>
      </c>
      <c r="W325" s="24">
        <f>VLOOKUP(A325,DEC2020_RESPONSERATE_COUNTY_TRA!$B$3:$T$376, 19, FALSE)</f>
        <v>17.7</v>
      </c>
      <c r="X325" s="24">
        <f>VLOOKUP(A325,DEC2020_RESPONSERATE_COUNTY_TRA!$B$3:$U$376, 20, FALSE)</f>
        <v>18.899999999999999</v>
      </c>
      <c r="Y325" s="24">
        <f>VLOOKUP(A325,DEC2020_RESPONSERATE_COUNTY_TRA!$B$3:$V$376, 21, FALSE)</f>
        <v>19.399999999999999</v>
      </c>
      <c r="Z325" s="24">
        <f>VLOOKUP(A325,DEC2020_RESPONSERATE_COUNTY_TRA!$B$3:$W$376, 22, FALSE)</f>
        <v>20.8</v>
      </c>
      <c r="AA325" s="24">
        <f>VLOOKUP(A325,DEC2020_RESPONSERATE_COUNTY_TRA!$B$3:$X$376, 23, FALSE)</f>
        <v>21</v>
      </c>
      <c r="AB325" s="24">
        <f>VLOOKUP(A325,DEC2020_RESPONSERATE_COUNTY_TRA!$B$3:$Y$376, 24, FALSE)</f>
        <v>21.3</v>
      </c>
      <c r="AC325" s="24">
        <f>VLOOKUP(A325,DEC2020_RESPONSERATE_COUNTY_TRA!$B$3:$Z$376, 25, FALSE)</f>
        <v>22.1</v>
      </c>
      <c r="AD325" s="24">
        <f>VLOOKUP(A325,DEC2020_RESPONSERATE_COUNTY_TRA!$B$3:$AC$376, 26, FALSE)</f>
        <v>22.2</v>
      </c>
      <c r="AE325" s="24">
        <f>VLOOKUP(A325,DEC2020_RESPONSERATE_COUNTY_TRA!$B$3:$AD$376, 27, FALSE)</f>
        <v>22.5</v>
      </c>
      <c r="AF325" s="24">
        <f>VLOOKUP(A325,DEC2020_RESPONSERATE_COUNTY_TRA!$B$3:$AE$376, 28, FALSE)</f>
        <v>22.9</v>
      </c>
      <c r="AG325" s="24">
        <f>VLOOKUP(A325,DEC2020_RESPONSERATE_COUNTY_TRA!$B$3:$AF$376, 29, FALSE)</f>
        <v>23.9</v>
      </c>
      <c r="AH325" s="24">
        <f>VLOOKUP(A325,DEC2020_RESPONSERATE_COUNTY_TRA!$B$3:$AG$376, 30, FALSE)</f>
        <v>24</v>
      </c>
      <c r="AI325" s="24">
        <f>VLOOKUP(A325,DEC2020_RESPONSERATE_COUNTY_TRA!$B$3:$AF$376, 31, FALSE)</f>
        <v>24.2</v>
      </c>
      <c r="AJ325" s="24">
        <f>VLOOKUP(A325,DEC2020_RESPONSERATE_COUNTY_TRA!$B$3:$AG$376, 32, FALSE)</f>
        <v>24.4</v>
      </c>
      <c r="AK325" s="24">
        <f>VLOOKUP(A325,DEC2020_RESPONSERATE_COUNTY_TRA!$B$3:$CP$376, 33, FALSE)</f>
        <v>24.4</v>
      </c>
      <c r="AL325" s="24">
        <f>VLOOKUP(A325,DEC2020_RESPONSERATE_COUNTY_TRA!$B$3:$AR$376,43, FALSE)</f>
        <v>25.6</v>
      </c>
      <c r="AM325" s="24">
        <f>VLOOKUP(A325,DEC2020_RESPONSERATE_COUNTY_TRA!$B$3:$AS$376,44, FALSE)</f>
        <v>25.6</v>
      </c>
      <c r="AN325" s="24">
        <f>VLOOKUP(A325,DEC2020_RESPONSERATE_COUNTY_TRA!$B$3:$AW$376,48, FALSE)</f>
        <v>25.7</v>
      </c>
      <c r="AO325" s="24">
        <f>VLOOKUP(A325,DEC2020_RESPONSERATE_COUNTY_TRA!$B$3:$AX$376,49, FALSE)</f>
        <v>25.7</v>
      </c>
      <c r="AP325" s="24">
        <f>VLOOKUP(A325,DEC2020_RESPONSERATE_COUNTY_TRA!$B$3:$AY$376,49, FALSE)</f>
        <v>25.7</v>
      </c>
      <c r="AQ325" s="24">
        <f>VLOOKUP(A325,DEC2020_RESPONSERATE_COUNTY_TRA!$B$3:$AZ$376,50, FALSE)</f>
        <v>25.7</v>
      </c>
      <c r="AR325" s="24">
        <f>VLOOKUP(A325,DEC2020_RESPONSERATE_COUNTY_TRA!$B$3:$BA$376,51, FALSE)</f>
        <v>25.7</v>
      </c>
      <c r="AS325" s="24">
        <f>VLOOKUP(A325,DEC2020_RESPONSERATE_COUNTY_TRA!$B$3:$BB$376,53, FALSE)</f>
        <v>25.9</v>
      </c>
      <c r="AT325" s="24">
        <f>VLOOKUP(A325,DEC2020_RESPONSERATE_COUNTY_TRA!$B$3:$BC$376,54, FALSE)</f>
        <v>25.9</v>
      </c>
      <c r="AU325" s="24">
        <f>VLOOKUP(A325,DEC2020_RESPONSERATE_COUNTY_TRA!$B$3:$BD$376,55, FALSE)</f>
        <v>26</v>
      </c>
      <c r="AV325" s="24">
        <f>VLOOKUP(A325,DEC2020_RESPONSERATE_COUNTY_TRA!$B$3:$BE$376,56, FALSE)</f>
        <v>26</v>
      </c>
      <c r="AW325" s="24">
        <f>VLOOKUP(A325,DEC2020_RESPONSERATE_COUNTY_TRA!$B$3:$BF$376,57, FALSE)</f>
        <v>26</v>
      </c>
      <c r="AX325" s="24">
        <f>VLOOKUP(A325,DEC2020_RESPONSERATE_COUNTY_TRA!$B$3:$BG$376,58, FALSE)</f>
        <v>42</v>
      </c>
      <c r="AY325" s="24">
        <f>VLOOKUP(A325,DEC2020_RESPONSERATE_COUNTY_TRA!$B$3:$BH$376,59, FALSE)</f>
        <v>42</v>
      </c>
      <c r="AZ325" s="24">
        <f>VLOOKUP(A325,DEC2020_RESPONSERATE_COUNTY_TRA!$B$3:$BI$376,60, FALSE)</f>
        <v>42.2</v>
      </c>
      <c r="BA325" s="24">
        <f>VLOOKUP(A325,DEC2020_RESPONSERATE_COUNTY_TRA!$B$3:$BJ$376,61, FALSE)</f>
        <v>42.3</v>
      </c>
      <c r="BB325" s="24">
        <f>VLOOKUP(A325,DEC2020_RESPONSERATE_COUNTY_TRA!$B$3:$BK$376,62, FALSE)</f>
        <v>42.3</v>
      </c>
      <c r="BC325" s="24">
        <f>VLOOKUP(A325,DEC2020_RESPONSERATE_COUNTY_TRA!$B$3:$BL$376,63, FALSE)</f>
        <v>42.6</v>
      </c>
      <c r="BD325" s="24">
        <f>VLOOKUP(A325,DEC2020_RESPONSERATE_COUNTY_TRA!$B$3:$BM$376,64, FALSE)</f>
        <v>42.6</v>
      </c>
      <c r="BE325" s="24">
        <f>VLOOKUP(A325,DEC2020_RESPONSERATE_COUNTY_TRA!$B$3:$BN$376,65, FALSE)</f>
        <v>42.7</v>
      </c>
      <c r="BF325" s="24">
        <f>VLOOKUP(A325,DEC2020_RESPONSERATE_COUNTY_TRA!$B$3:$BO$376,66, FALSE)</f>
        <v>42.8</v>
      </c>
      <c r="BG325" s="24">
        <f>VLOOKUP(A325,DEC2020_RESPONSERATE_COUNTY_TRA!$B$3:$BP$376,67, FALSE)</f>
        <v>42.8</v>
      </c>
      <c r="BH325" s="24">
        <f>VLOOKUP(A325,DEC2020_RESPONSERATE_COUNTY_TRA!$B$3:$BQ$376,68, FALSE)</f>
        <v>42.9</v>
      </c>
      <c r="BI325" s="24">
        <f>VLOOKUP(A325,DEC2020_RESPONSERATE_COUNTY_TRA!$B$3:$BR$376,69, FALSE)</f>
        <v>42.9</v>
      </c>
      <c r="BJ325" s="24">
        <f>VLOOKUP(A325,DEC2020_RESPONSERATE_COUNTY_TRA!$B$3:$BS$376,70, FALSE)</f>
        <v>42.9</v>
      </c>
      <c r="BK325" s="24">
        <f>VLOOKUP(A325,DEC2020_RESPONSERATE_COUNTY_TRA!$B$3:$BT$376,71, FALSE)</f>
        <v>42.9</v>
      </c>
      <c r="BL325" s="24">
        <f>VLOOKUP(A325,DEC2020_RESPONSERATE_COUNTY_TRA!$B$3:$BU$377,72, FALSE)</f>
        <v>42.9</v>
      </c>
      <c r="BM325" s="24">
        <f>VLOOKUP(A325,DEC2020_RESPONSERATE_COUNTY_TRA!$B$3:$BV$377,73, FALSE)</f>
        <v>43</v>
      </c>
      <c r="BN325" s="24">
        <f>VLOOKUP(A325,DEC2020_RESPONSERATE_COUNTY_TRA!$B$3:$BW$377,74, FALSE)</f>
        <v>43.2</v>
      </c>
      <c r="BO325" s="24">
        <f>VLOOKUP(A325,DEC2020_RESPONSERATE_COUNTY_TRA!$B$3:$BX$377,75, FALSE)</f>
        <v>43.3</v>
      </c>
      <c r="BP325" s="24">
        <f>VLOOKUP(A325,DEC2020_RESPONSERATE_COUNTY_TRA!$B$3:$BY$377,76, FALSE)</f>
        <v>43.3</v>
      </c>
      <c r="BQ325" s="24">
        <f>VLOOKUP(A325,DEC2020_RESPONSERATE_COUNTY_TRA!$B$3:$BZ$377,77, FALSE)</f>
        <v>43.3</v>
      </c>
      <c r="BR325" s="24">
        <f>VLOOKUP(A325,DEC2020_RESPONSERATE_COUNTY_TRA!$B$3:$CA$377,78, FALSE)</f>
        <v>43.3</v>
      </c>
      <c r="BS325" s="24">
        <f>VLOOKUP(A325,DEC2020_RESPONSERATE_COUNTY_TRA!$B$3:$CB$377,79, FALSE)</f>
        <v>43.4</v>
      </c>
      <c r="BT325" s="24">
        <f>VLOOKUP(A325,DEC2020_RESPONSERATE_COUNTY_TRA!$B$3:$CC$377,80, FALSE)</f>
        <v>43.4</v>
      </c>
      <c r="BU325" s="24">
        <f>VLOOKUP(A325,DEC2020_RESPONSERATE_COUNTY_TRA!$B$3:$CD$377,81, FALSE)</f>
        <v>43.5</v>
      </c>
      <c r="BV325" s="24">
        <f>VLOOKUP(A325,DEC2020_RESPONSERATE_COUNTY_TRA!$B$3:$CE$377,82, FALSE)</f>
        <v>43.6</v>
      </c>
      <c r="BW325" s="24">
        <f>VLOOKUP(A325,DEC2020_RESPONSERATE_COUNTY_TRA!$B$3:$CF$377,83, FALSE)</f>
        <v>43.7</v>
      </c>
      <c r="BX325" s="24">
        <f>VLOOKUP(A325,DEC2020_RESPONSERATE_COUNTY_TRA!$B$3:$CG$377,84, FALSE)</f>
        <v>43.7</v>
      </c>
      <c r="BY325" s="24">
        <f>VLOOKUP(A325,DEC2020_RESPONSERATE_COUNTY_TRA!$B$3:$CH$377,85, FALSE)</f>
        <v>43.7</v>
      </c>
      <c r="BZ325" s="24">
        <f>VLOOKUP(A325,DEC2020_RESPONSERATE_COUNTY_TRA!$B$3:$CI$377,85, FALSE)</f>
        <v>43.7</v>
      </c>
      <c r="CA325" s="24">
        <f>VLOOKUP(A325,DEC2020_RESPONSERATE_COUNTY_TRA!$B$3:$CJ$377,86, FALSE)</f>
        <v>43.9</v>
      </c>
      <c r="CB325" s="24">
        <f>VLOOKUP(A325,DEC2020_RESPONSERATE_COUNTY_TRA!$B$3:$CK$377,87, FALSE)</f>
        <v>43.9</v>
      </c>
      <c r="CC325" s="24">
        <f t="shared" si="15"/>
        <v>0</v>
      </c>
      <c r="CD325" s="42">
        <f t="shared" si="16"/>
        <v>3</v>
      </c>
    </row>
    <row r="326" spans="1:83" ht="18" x14ac:dyDescent="0.35">
      <c r="A326" s="20" t="s">
        <v>103</v>
      </c>
      <c r="B326" s="5"/>
      <c r="C326" s="181" t="s">
        <v>103</v>
      </c>
      <c r="F326" s="180">
        <v>2376</v>
      </c>
      <c r="G326" s="199">
        <v>3.0821917808219176E-2</v>
      </c>
      <c r="I326" s="192">
        <v>41.2</v>
      </c>
      <c r="J326" s="91" t="s">
        <v>835</v>
      </c>
      <c r="K326" s="91" t="s">
        <v>835</v>
      </c>
      <c r="L326">
        <f>VLOOKUP(A326,DEC2020_RESPONSERATE_COUNTY_TRA!$B$3:$I$376, 8, FALSE)</f>
        <v>22.2</v>
      </c>
      <c r="M326">
        <f>VLOOKUP(A326,DEC2020_RESPONSERATE_COUNTY_TRA!$B$3:$J$376, 9, FALSE)</f>
        <v>22.7</v>
      </c>
      <c r="N326">
        <f>VLOOKUP(A326,DEC2020_RESPONSERATE_COUNTY_TRA!$B$3:$K$376, 10, FALSE)</f>
        <v>24.2</v>
      </c>
      <c r="O326">
        <f>VLOOKUP(A326,DEC2020_RESPONSERATE_COUNTY_TRA!$B$3:$L$376, 11, FALSE)</f>
        <v>25.6</v>
      </c>
      <c r="P326">
        <f>VLOOKUP(A326,DEC2020_RESPONSERATE_COUNTY_TRA!$B$3:$M$376, 12, FALSE)</f>
        <v>27.5</v>
      </c>
      <c r="Q326" s="61">
        <f>VLOOKUP(A326,DEC2020_RESPONSERATE_COUNTY_TRA!$B$3:$N$376, 13, FALSE)</f>
        <v>27.8</v>
      </c>
      <c r="R326">
        <f>VLOOKUP(A326,DEC2020_RESPONSERATE_COUNTY_TRA!$B$3:$O$376, 14, FALSE)</f>
        <v>27.9</v>
      </c>
      <c r="S326">
        <f>VLOOKUP(A326,DEC2020_RESPONSERATE_COUNTY_TRA!$B$3:$P$376, 15, FALSE)</f>
        <v>28.2</v>
      </c>
      <c r="T326">
        <f>VLOOKUP(A326,DEC2020_RESPONSERATE_COUNTY_TRA!$B$3:$Q$376, 16, FALSE)</f>
        <v>28.4</v>
      </c>
      <c r="U326" s="61">
        <f>VLOOKUP(A326,DEC2020_RESPONSERATE_COUNTY_TRA!$B$3:$R$376, 17, FALSE)</f>
        <v>29.3</v>
      </c>
      <c r="V326" s="61">
        <f>VLOOKUP(A326,DEC2020_RESPONSERATE_COUNTY_TRA!$B$3:$S$376, 18, FALSE)</f>
        <v>29.5</v>
      </c>
      <c r="W326" s="61">
        <f>VLOOKUP(A326,DEC2020_RESPONSERATE_COUNTY_TRA!$B$3:$T$376, 19, FALSE)</f>
        <v>29.8</v>
      </c>
      <c r="X326" s="61">
        <f>VLOOKUP(A326,DEC2020_RESPONSERATE_COUNTY_TRA!$B$3:$U$376, 20, FALSE)</f>
        <v>30.2</v>
      </c>
      <c r="Y326" s="61">
        <f>VLOOKUP(A326,DEC2020_RESPONSERATE_COUNTY_TRA!$B$3:$V$376, 21, FALSE)</f>
        <v>30.4</v>
      </c>
      <c r="Z326" s="61">
        <f>VLOOKUP(A326,DEC2020_RESPONSERATE_COUNTY_TRA!$B$3:$W$376, 22, FALSE)</f>
        <v>30.7</v>
      </c>
      <c r="AA326" s="61">
        <f>VLOOKUP(A326,DEC2020_RESPONSERATE_COUNTY_TRA!$B$3:$X$376, 23, FALSE)</f>
        <v>30.9</v>
      </c>
      <c r="AB326" s="61">
        <f>VLOOKUP(A326,DEC2020_RESPONSERATE_COUNTY_TRA!$B$3:$Y$376, 24, FALSE)</f>
        <v>31</v>
      </c>
      <c r="AC326" s="61">
        <f>VLOOKUP(A326,DEC2020_RESPONSERATE_COUNTY_TRA!$B$3:$Z$376, 25, FALSE)</f>
        <v>31.3</v>
      </c>
      <c r="AD326" s="61">
        <f>VLOOKUP(A326,DEC2020_RESPONSERATE_COUNTY_TRA!$B$3:$AC$376, 26, FALSE)</f>
        <v>31.5</v>
      </c>
      <c r="AE326" s="188">
        <f>VLOOKUP(A326,DEC2020_RESPONSERATE_COUNTY_TRA!$B$3:$AD$376, 27, FALSE)</f>
        <v>32.299999999999997</v>
      </c>
      <c r="AF326" s="188">
        <f>VLOOKUP(A326,DEC2020_RESPONSERATE_COUNTY_TRA!$B$3:$AE$376, 28, FALSE)</f>
        <v>32.6</v>
      </c>
      <c r="AG326" s="188">
        <f>VLOOKUP(A326,DEC2020_RESPONSERATE_COUNTY_TRA!$B$3:$AF$376, 29, FALSE)</f>
        <v>33.299999999999997</v>
      </c>
      <c r="AH326" s="188">
        <f>VLOOKUP(A326,DEC2020_RESPONSERATE_COUNTY_TRA!$B$3:$AG$376, 30, FALSE)</f>
        <v>33.299999999999997</v>
      </c>
      <c r="AI326" s="188">
        <f>VLOOKUP(A326,DEC2020_RESPONSERATE_COUNTY_TRA!$B$3:$AF$376, 31, FALSE)</f>
        <v>33.299999999999997</v>
      </c>
      <c r="AJ326" s="188">
        <f>VLOOKUP(A326,DEC2020_RESPONSERATE_COUNTY_TRA!$B$3:$AG$376, 32, FALSE)</f>
        <v>33.5</v>
      </c>
      <c r="AK326" s="188">
        <f>VLOOKUP(A326,DEC2020_RESPONSERATE_COUNTY_TRA!$B$3:$CP$376, 33, FALSE)</f>
        <v>33.799999999999997</v>
      </c>
      <c r="AL326" s="188">
        <f>VLOOKUP(A326,DEC2020_RESPONSERATE_COUNTY_TRA!$B$3:$AR$376,43, FALSE)</f>
        <v>34.700000000000003</v>
      </c>
      <c r="AM326" s="188">
        <f>VLOOKUP(A326,DEC2020_RESPONSERATE_COUNTY_TRA!$B$3:$AS$376,44, FALSE)</f>
        <v>34.700000000000003</v>
      </c>
      <c r="AN326" s="188">
        <f>VLOOKUP(A326,DEC2020_RESPONSERATE_COUNTY_TRA!$B$3:$AW$376,48, FALSE)</f>
        <v>34.799999999999997</v>
      </c>
      <c r="AO326" s="188">
        <f>VLOOKUP(A326,DEC2020_RESPONSERATE_COUNTY_TRA!$B$3:$AX$376,49, FALSE)</f>
        <v>34.799999999999997</v>
      </c>
      <c r="AP326" s="188">
        <f>VLOOKUP(A326,DEC2020_RESPONSERATE_COUNTY_TRA!$B$3:$AY$376,49, FALSE)</f>
        <v>34.799999999999997</v>
      </c>
      <c r="AQ326" s="188">
        <f>VLOOKUP(A326,DEC2020_RESPONSERATE_COUNTY_TRA!$B$3:$AZ$376,50, FALSE)</f>
        <v>34.9</v>
      </c>
      <c r="AR326" s="188">
        <f>VLOOKUP(A326,DEC2020_RESPONSERATE_COUNTY_TRA!$B$3:$BA$376,51, FALSE)</f>
        <v>34.9</v>
      </c>
      <c r="AS326" s="188">
        <f>VLOOKUP(A326,DEC2020_RESPONSERATE_COUNTY_TRA!$B$3:$BB$376,53, FALSE)</f>
        <v>34.9</v>
      </c>
      <c r="AT326" s="188">
        <f>VLOOKUP(A326,DEC2020_RESPONSERATE_COUNTY_TRA!$B$3:$BC$376,54, FALSE)</f>
        <v>34.9</v>
      </c>
      <c r="AU326" s="188">
        <f>VLOOKUP(A326,DEC2020_RESPONSERATE_COUNTY_TRA!$B$3:$BD$376,55, FALSE)</f>
        <v>35.1</v>
      </c>
      <c r="AV326" s="188">
        <f>VLOOKUP(A326,DEC2020_RESPONSERATE_COUNTY_TRA!$B$3:$BE$376,56, FALSE)</f>
        <v>35.1</v>
      </c>
      <c r="AW326" s="188">
        <f>VLOOKUP(A326,DEC2020_RESPONSERATE_COUNTY_TRA!$B$3:$BF$376,57, FALSE)</f>
        <v>35.1</v>
      </c>
      <c r="AX326" s="188">
        <f>VLOOKUP(A326,DEC2020_RESPONSERATE_COUNTY_TRA!$B$3:$BG$376,58, FALSE)</f>
        <v>40.700000000000003</v>
      </c>
      <c r="AY326" s="188">
        <f>VLOOKUP(A326,DEC2020_RESPONSERATE_COUNTY_TRA!$B$3:$BH$376,59, FALSE)</f>
        <v>41.1</v>
      </c>
      <c r="AZ326" s="188">
        <f>VLOOKUP(A326,DEC2020_RESPONSERATE_COUNTY_TRA!$B$3:$BI$376,60, FALSE)</f>
        <v>41.2</v>
      </c>
      <c r="BA326" s="188">
        <f>VLOOKUP(A326,DEC2020_RESPONSERATE_COUNTY_TRA!$B$3:$BJ$376,61, FALSE)</f>
        <v>41.2</v>
      </c>
      <c r="BB326" s="188">
        <f>VLOOKUP(A326,DEC2020_RESPONSERATE_COUNTY_TRA!$B$3:$BK$376,62, FALSE)</f>
        <v>41.2</v>
      </c>
      <c r="BC326" s="188">
        <f>VLOOKUP(A326,DEC2020_RESPONSERATE_COUNTY_TRA!$B$3:$BL$376,63, FALSE)</f>
        <v>41.2</v>
      </c>
      <c r="BD326" s="188">
        <f>VLOOKUP(A326,DEC2020_RESPONSERATE_COUNTY_TRA!$B$3:$BM$376,64, FALSE)</f>
        <v>41.2</v>
      </c>
      <c r="BE326" s="188">
        <f>VLOOKUP(A326,DEC2020_RESPONSERATE_COUNTY_TRA!$B$3:$BN$376,65, FALSE)</f>
        <v>41.2</v>
      </c>
      <c r="BF326" s="188">
        <f>VLOOKUP(A326,DEC2020_RESPONSERATE_COUNTY_TRA!$B$3:$BO$376,66, FALSE)</f>
        <v>41.2</v>
      </c>
      <c r="BG326" s="188">
        <f>VLOOKUP(A326,DEC2020_RESPONSERATE_COUNTY_TRA!$B$3:$BP$376,67, FALSE)</f>
        <v>41.3</v>
      </c>
      <c r="BH326" s="188">
        <f>VLOOKUP(A326,DEC2020_RESPONSERATE_COUNTY_TRA!$B$3:$BQ$376,68, FALSE)</f>
        <v>41.3</v>
      </c>
      <c r="BI326" s="188">
        <f>VLOOKUP(A326,DEC2020_RESPONSERATE_COUNTY_TRA!$B$3:$BR$376,69, FALSE)</f>
        <v>41.3</v>
      </c>
      <c r="BJ326" s="188">
        <f>VLOOKUP(A326,DEC2020_RESPONSERATE_COUNTY_TRA!$B$3:$BS$376,70, FALSE)</f>
        <v>41.4</v>
      </c>
      <c r="BK326" s="188">
        <f>VLOOKUP(A326,DEC2020_RESPONSERATE_COUNTY_TRA!$B$3:$BT$376,71, FALSE)</f>
        <v>41.4</v>
      </c>
      <c r="BL326" s="188">
        <f>VLOOKUP(A326,DEC2020_RESPONSERATE_COUNTY_TRA!$B$3:$BU$377,72, FALSE)</f>
        <v>41.4</v>
      </c>
      <c r="BM326" s="188">
        <f>VLOOKUP(A326,DEC2020_RESPONSERATE_COUNTY_TRA!$B$3:$BV$377,73, FALSE)</f>
        <v>41.4</v>
      </c>
      <c r="BN326" s="188">
        <f>VLOOKUP(A326,DEC2020_RESPONSERATE_COUNTY_TRA!$B$3:$BW$377,74, FALSE)</f>
        <v>41.5</v>
      </c>
      <c r="BO326" s="188">
        <f>VLOOKUP(A326,DEC2020_RESPONSERATE_COUNTY_TRA!$B$3:$BX$377,75, FALSE)</f>
        <v>41.5</v>
      </c>
      <c r="BP326" s="188">
        <f>VLOOKUP(A326,DEC2020_RESPONSERATE_COUNTY_TRA!$B$3:$BY$377,76, FALSE)</f>
        <v>41.6</v>
      </c>
      <c r="BQ326" s="188">
        <f>VLOOKUP(A326,DEC2020_RESPONSERATE_COUNTY_TRA!$B$3:$BZ$377,77, FALSE)</f>
        <v>41.6</v>
      </c>
      <c r="BR326" s="188">
        <f>VLOOKUP(A326,DEC2020_RESPONSERATE_COUNTY_TRA!$B$3:$CA$377,78, FALSE)</f>
        <v>41.7</v>
      </c>
      <c r="BS326" s="188">
        <f>VLOOKUP(A326,DEC2020_RESPONSERATE_COUNTY_TRA!$B$3:$CB$377,79, FALSE)</f>
        <v>41.7</v>
      </c>
      <c r="BT326" s="188">
        <f>VLOOKUP(A326,DEC2020_RESPONSERATE_COUNTY_TRA!$B$3:$CC$377,80, FALSE)</f>
        <v>41.8</v>
      </c>
      <c r="BU326" s="188">
        <f>VLOOKUP(A326,DEC2020_RESPONSERATE_COUNTY_TRA!$B$3:$CD$377,81, FALSE)</f>
        <v>41.8</v>
      </c>
      <c r="BV326" s="188">
        <f>VLOOKUP(A326,DEC2020_RESPONSERATE_COUNTY_TRA!$B$3:$CE$377,82, FALSE)</f>
        <v>41.9</v>
      </c>
      <c r="BW326" s="188">
        <f>VLOOKUP(A326,DEC2020_RESPONSERATE_COUNTY_TRA!$B$3:$CF$377,83, FALSE)</f>
        <v>41.9</v>
      </c>
      <c r="BX326" s="188">
        <f>VLOOKUP(A326,DEC2020_RESPONSERATE_COUNTY_TRA!$B$3:$CG$377,84, FALSE)</f>
        <v>41.9</v>
      </c>
      <c r="BY326" s="188">
        <f>VLOOKUP(A326,DEC2020_RESPONSERATE_COUNTY_TRA!$B$3:$CH$377,85, FALSE)</f>
        <v>42</v>
      </c>
      <c r="BZ326" s="188">
        <f>VLOOKUP(A326,DEC2020_RESPONSERATE_COUNTY_TRA!$B$3:$CI$377,85, FALSE)</f>
        <v>42</v>
      </c>
      <c r="CA326" s="188">
        <f>VLOOKUP(A326,DEC2020_RESPONSERATE_COUNTY_TRA!$B$3:$CJ$377,86, FALSE)</f>
        <v>42</v>
      </c>
      <c r="CB326" s="188">
        <f>VLOOKUP(A326,DEC2020_RESPONSERATE_COUNTY_TRA!$B$3:$CK$377,87, FALSE)</f>
        <v>42</v>
      </c>
      <c r="CC326" s="188">
        <f t="shared" si="15"/>
        <v>0</v>
      </c>
      <c r="CD326" s="41">
        <f t="shared" si="16"/>
        <v>3</v>
      </c>
    </row>
    <row r="327" spans="1:83" ht="28.8" x14ac:dyDescent="0.3">
      <c r="A327" s="5" t="s">
        <v>183</v>
      </c>
      <c r="B327" s="5">
        <v>30101000100</v>
      </c>
      <c r="C327" s="181" t="s">
        <v>968</v>
      </c>
      <c r="D327" s="190" t="s">
        <v>1398</v>
      </c>
      <c r="F327" s="94">
        <v>630</v>
      </c>
      <c r="G327" s="102">
        <v>0.16037735849056603</v>
      </c>
      <c r="H327" s="204">
        <v>3.112449799196787E-2</v>
      </c>
      <c r="I327" s="192">
        <v>51</v>
      </c>
      <c r="J327" s="47">
        <v>78.099999999999994</v>
      </c>
      <c r="K327" s="11">
        <f t="shared" si="17"/>
        <v>21.900000000000006</v>
      </c>
      <c r="L327">
        <f>VLOOKUP(A327,DEC2020_RESPONSERATE_COUNTY_TRA!$B$3:$I$376, 8, FALSE)</f>
        <v>4.9000000000000004</v>
      </c>
      <c r="M327">
        <f>VLOOKUP(A327,DEC2020_RESPONSERATE_COUNTY_TRA!$B$3:$J$376, 9, FALSE)</f>
        <v>5.3</v>
      </c>
      <c r="N327">
        <f>VLOOKUP(A327,DEC2020_RESPONSERATE_COUNTY_TRA!$B$3:$K$376, 10, FALSE)</f>
        <v>7.1</v>
      </c>
      <c r="O327">
        <f>VLOOKUP(A327,DEC2020_RESPONSERATE_COUNTY_TRA!$B$3:$L$376, 11, FALSE)</f>
        <v>8.3000000000000007</v>
      </c>
      <c r="P327">
        <f>VLOOKUP(A327,DEC2020_RESPONSERATE_COUNTY_TRA!$B$3:$M$376, 12, FALSE)</f>
        <v>10.6</v>
      </c>
      <c r="Q327" s="61">
        <f>VLOOKUP(A327,DEC2020_RESPONSERATE_COUNTY_TRA!$B$3:$N$376, 13, FALSE)</f>
        <v>10.9</v>
      </c>
      <c r="R327">
        <f>VLOOKUP(A327,DEC2020_RESPONSERATE_COUNTY_TRA!$B$3:$O$376, 14, FALSE)</f>
        <v>11.3</v>
      </c>
      <c r="S327">
        <f>VLOOKUP(A327,DEC2020_RESPONSERATE_COUNTY_TRA!$B$3:$P$376, 15, FALSE)</f>
        <v>11.7</v>
      </c>
      <c r="T327">
        <f>VLOOKUP(A327,DEC2020_RESPONSERATE_COUNTY_TRA!$B$3:$Q$376, 16, FALSE)</f>
        <v>11.9</v>
      </c>
      <c r="U327" s="61">
        <f>VLOOKUP(A327,DEC2020_RESPONSERATE_COUNTY_TRA!$B$3:$R$376, 17, FALSE)</f>
        <v>12.8</v>
      </c>
      <c r="V327" s="61">
        <f>VLOOKUP(A327,DEC2020_RESPONSERATE_COUNTY_TRA!$B$3:$S$376, 18, FALSE)</f>
        <v>13</v>
      </c>
      <c r="W327" s="61">
        <f>VLOOKUP(A327,DEC2020_RESPONSERATE_COUNTY_TRA!$B$3:$T$376, 19, FALSE)</f>
        <v>13.5</v>
      </c>
      <c r="X327" s="61">
        <f>VLOOKUP(A327,DEC2020_RESPONSERATE_COUNTY_TRA!$B$3:$U$376, 20, FALSE)</f>
        <v>13.9</v>
      </c>
      <c r="Y327" s="61">
        <f>VLOOKUP(A327,DEC2020_RESPONSERATE_COUNTY_TRA!$B$3:$V$376, 21, FALSE)</f>
        <v>14.2</v>
      </c>
      <c r="Z327" s="61">
        <f>VLOOKUP(A327,DEC2020_RESPONSERATE_COUNTY_TRA!$B$3:$W$376, 22, FALSE)</f>
        <v>14.4</v>
      </c>
      <c r="AA327" s="61">
        <f>VLOOKUP(A327,DEC2020_RESPONSERATE_COUNTY_TRA!$B$3:$X$376, 23, FALSE)</f>
        <v>14.8</v>
      </c>
      <c r="AB327" s="61">
        <f>VLOOKUP(A327,DEC2020_RESPONSERATE_COUNTY_TRA!$B$3:$Y$376, 24, FALSE)</f>
        <v>14.9</v>
      </c>
      <c r="AC327" s="61">
        <f>VLOOKUP(A327,DEC2020_RESPONSERATE_COUNTY_TRA!$B$3:$Z$376, 25, FALSE)</f>
        <v>15.2</v>
      </c>
      <c r="AD327" s="61">
        <f>VLOOKUP(A327,DEC2020_RESPONSERATE_COUNTY_TRA!$B$3:$AC$376, 26, FALSE)</f>
        <v>15.4</v>
      </c>
      <c r="AE327" s="188">
        <f>VLOOKUP(A327,DEC2020_RESPONSERATE_COUNTY_TRA!$B$3:$AD$376, 27, FALSE)</f>
        <v>17.8</v>
      </c>
      <c r="AF327" s="188">
        <f>VLOOKUP(A327,DEC2020_RESPONSERATE_COUNTY_TRA!$B$3:$AE$376, 28, FALSE)</f>
        <v>18</v>
      </c>
      <c r="AG327" s="188">
        <f>VLOOKUP(A327,DEC2020_RESPONSERATE_COUNTY_TRA!$B$3:$AF$376, 29, FALSE)</f>
        <v>18.3</v>
      </c>
      <c r="AH327" s="188">
        <f>VLOOKUP(A327,DEC2020_RESPONSERATE_COUNTY_TRA!$B$3:$AG$376, 30, FALSE)</f>
        <v>18.3</v>
      </c>
      <c r="AI327" s="188">
        <f>VLOOKUP(A327,DEC2020_RESPONSERATE_COUNTY_TRA!$B$3:$AF$376, 31, FALSE)</f>
        <v>18.3</v>
      </c>
      <c r="AJ327" s="188">
        <f>VLOOKUP(A327,DEC2020_RESPONSERATE_COUNTY_TRA!$B$3:$AG$376, 32, FALSE)</f>
        <v>18.3</v>
      </c>
      <c r="AK327" s="188">
        <f>VLOOKUP(A327,DEC2020_RESPONSERATE_COUNTY_TRA!$B$3:$CP$376, 33, FALSE)</f>
        <v>18.399999999999999</v>
      </c>
      <c r="AL327" s="188">
        <f>VLOOKUP(A327,DEC2020_RESPONSERATE_COUNTY_TRA!$B$3:$AR$376,43, FALSE)</f>
        <v>18.8</v>
      </c>
      <c r="AM327" s="188">
        <f>VLOOKUP(A327,DEC2020_RESPONSERATE_COUNTY_TRA!$B$3:$AS$376,44, FALSE)</f>
        <v>18.8</v>
      </c>
      <c r="AN327" s="188">
        <f>VLOOKUP(A327,DEC2020_RESPONSERATE_COUNTY_TRA!$B$3:$AW$376,48, FALSE)</f>
        <v>18.8</v>
      </c>
      <c r="AO327" s="188">
        <f>VLOOKUP(A327,DEC2020_RESPONSERATE_COUNTY_TRA!$B$3:$AX$376,49, FALSE)</f>
        <v>18.8</v>
      </c>
      <c r="AP327" s="188">
        <f>VLOOKUP(A327,DEC2020_RESPONSERATE_COUNTY_TRA!$B$3:$AY$376,49, FALSE)</f>
        <v>18.8</v>
      </c>
      <c r="AQ327" s="188">
        <f>VLOOKUP(A327,DEC2020_RESPONSERATE_COUNTY_TRA!$B$3:$AZ$376,50, FALSE)</f>
        <v>18.8</v>
      </c>
      <c r="AR327" s="188">
        <f>VLOOKUP(A327,DEC2020_RESPONSERATE_COUNTY_TRA!$B$3:$BA$376,51, FALSE)</f>
        <v>18.8</v>
      </c>
      <c r="AS327" s="188">
        <f>VLOOKUP(A327,DEC2020_RESPONSERATE_COUNTY_TRA!$B$3:$BB$376,53, FALSE)</f>
        <v>18.8</v>
      </c>
      <c r="AT327" s="188">
        <f>VLOOKUP(A327,DEC2020_RESPONSERATE_COUNTY_TRA!$B$3:$BC$376,54, FALSE)</f>
        <v>18.8</v>
      </c>
      <c r="AU327" s="188">
        <f>VLOOKUP(A327,DEC2020_RESPONSERATE_COUNTY_TRA!$B$3:$BD$376,55, FALSE)</f>
        <v>18.899999999999999</v>
      </c>
      <c r="AV327" s="188">
        <f>VLOOKUP(A327,DEC2020_RESPONSERATE_COUNTY_TRA!$B$3:$BE$376,56, FALSE)</f>
        <v>19</v>
      </c>
      <c r="AW327" s="188">
        <f>VLOOKUP(A327,DEC2020_RESPONSERATE_COUNTY_TRA!$B$3:$BF$376,57, FALSE)</f>
        <v>19</v>
      </c>
      <c r="AX327" s="188">
        <f>VLOOKUP(A327,DEC2020_RESPONSERATE_COUNTY_TRA!$B$3:$BG$376,58, FALSE)</f>
        <v>29</v>
      </c>
      <c r="AY327" s="188">
        <f>VLOOKUP(A327,DEC2020_RESPONSERATE_COUNTY_TRA!$B$3:$BH$376,59, FALSE)</f>
        <v>29.2</v>
      </c>
      <c r="AZ327" s="188">
        <f>VLOOKUP(A327,DEC2020_RESPONSERATE_COUNTY_TRA!$B$3:$BI$376,60, FALSE)</f>
        <v>29.2</v>
      </c>
      <c r="BA327" s="188">
        <f>VLOOKUP(A327,DEC2020_RESPONSERATE_COUNTY_TRA!$B$3:$BJ$376,61, FALSE)</f>
        <v>29.2</v>
      </c>
      <c r="BB327" s="188">
        <f>VLOOKUP(A327,DEC2020_RESPONSERATE_COUNTY_TRA!$B$3:$BK$376,62, FALSE)</f>
        <v>29.2</v>
      </c>
      <c r="BC327" s="188">
        <f>VLOOKUP(A327,DEC2020_RESPONSERATE_COUNTY_TRA!$B$3:$BL$376,63, FALSE)</f>
        <v>29.2</v>
      </c>
      <c r="BD327" s="188">
        <f>VLOOKUP(A327,DEC2020_RESPONSERATE_COUNTY_TRA!$B$3:$BM$376,64, FALSE)</f>
        <v>29.2</v>
      </c>
      <c r="BE327" s="188">
        <f>VLOOKUP(A327,DEC2020_RESPONSERATE_COUNTY_TRA!$B$3:$BN$376,65, FALSE)</f>
        <v>29.2</v>
      </c>
      <c r="BF327" s="188">
        <f>VLOOKUP(A327,DEC2020_RESPONSERATE_COUNTY_TRA!$B$3:$BO$376,66, FALSE)</f>
        <v>29.2</v>
      </c>
      <c r="BG327" s="188">
        <f>VLOOKUP(A327,DEC2020_RESPONSERATE_COUNTY_TRA!$B$3:$BP$376,67, FALSE)</f>
        <v>29.2</v>
      </c>
      <c r="BH327" s="188">
        <f>VLOOKUP(A327,DEC2020_RESPONSERATE_COUNTY_TRA!$B$3:$BQ$376,68, FALSE)</f>
        <v>29.2</v>
      </c>
      <c r="BI327" s="188">
        <f>VLOOKUP(A327,DEC2020_RESPONSERATE_COUNTY_TRA!$B$3:$BR$376,69, FALSE)</f>
        <v>29.2</v>
      </c>
      <c r="BJ327" s="188">
        <f>VLOOKUP(A327,DEC2020_RESPONSERATE_COUNTY_TRA!$B$3:$BS$376,70, FALSE)</f>
        <v>29.2</v>
      </c>
      <c r="BK327" s="188">
        <f>VLOOKUP(A327,DEC2020_RESPONSERATE_COUNTY_TRA!$B$3:$BT$376,71, FALSE)</f>
        <v>29.2</v>
      </c>
      <c r="BL327" s="188">
        <f>VLOOKUP(A327,DEC2020_RESPONSERATE_COUNTY_TRA!$B$3:$BU$377,72, FALSE)</f>
        <v>29.2</v>
      </c>
      <c r="BM327" s="188">
        <f>VLOOKUP(A327,DEC2020_RESPONSERATE_COUNTY_TRA!$B$3:$BV$377,73, FALSE)</f>
        <v>29.2</v>
      </c>
      <c r="BN327" s="188">
        <f>VLOOKUP(A327,DEC2020_RESPONSERATE_COUNTY_TRA!$B$3:$BW$377,74, FALSE)</f>
        <v>29.2</v>
      </c>
      <c r="BO327" s="188">
        <f>VLOOKUP(A327,DEC2020_RESPONSERATE_COUNTY_TRA!$B$3:$BX$377,75, FALSE)</f>
        <v>29.4</v>
      </c>
      <c r="BP327" s="188">
        <f>VLOOKUP(A327,DEC2020_RESPONSERATE_COUNTY_TRA!$B$3:$BY$377,76, FALSE)</f>
        <v>29.5</v>
      </c>
      <c r="BQ327" s="188">
        <f>VLOOKUP(A327,DEC2020_RESPONSERATE_COUNTY_TRA!$B$3:$BZ$377,77, FALSE)</f>
        <v>29.5</v>
      </c>
      <c r="BR327" s="188">
        <f>VLOOKUP(A327,DEC2020_RESPONSERATE_COUNTY_TRA!$B$3:$CA$377,78, FALSE)</f>
        <v>29.6</v>
      </c>
      <c r="BS327" s="188">
        <f>VLOOKUP(A327,DEC2020_RESPONSERATE_COUNTY_TRA!$B$3:$CB$377,79, FALSE)</f>
        <v>29.7</v>
      </c>
      <c r="BT327" s="188">
        <f>VLOOKUP(A327,DEC2020_RESPONSERATE_COUNTY_TRA!$B$3:$CC$377,80, FALSE)</f>
        <v>29.8</v>
      </c>
      <c r="BU327" s="188">
        <f>VLOOKUP(A327,DEC2020_RESPONSERATE_COUNTY_TRA!$B$3:$CD$377,81, FALSE)</f>
        <v>29.9</v>
      </c>
      <c r="BV327" s="188">
        <f>VLOOKUP(A327,DEC2020_RESPONSERATE_COUNTY_TRA!$B$3:$CE$377,82, FALSE)</f>
        <v>30.1</v>
      </c>
      <c r="BW327" s="188">
        <f>VLOOKUP(A327,DEC2020_RESPONSERATE_COUNTY_TRA!$B$3:$CF$377,83, FALSE)</f>
        <v>30.1</v>
      </c>
      <c r="BX327" s="188">
        <f>VLOOKUP(A327,DEC2020_RESPONSERATE_COUNTY_TRA!$B$3:$CG$377,84, FALSE)</f>
        <v>30.1</v>
      </c>
      <c r="BY327" s="188">
        <f>VLOOKUP(A327,DEC2020_RESPONSERATE_COUNTY_TRA!$B$3:$CH$377,85, FALSE)</f>
        <v>30.1</v>
      </c>
      <c r="BZ327" s="188">
        <f>VLOOKUP(A327,DEC2020_RESPONSERATE_COUNTY_TRA!$B$3:$CI$377,85, FALSE)</f>
        <v>30.1</v>
      </c>
      <c r="CA327" s="188">
        <f>VLOOKUP(A327,DEC2020_RESPONSERATE_COUNTY_TRA!$B$3:$CJ$377,86, FALSE)</f>
        <v>30.1</v>
      </c>
      <c r="CB327" s="188">
        <f>VLOOKUP(A327,DEC2020_RESPONSERATE_COUNTY_TRA!$B$3:$CK$377,87, FALSE)</f>
        <v>30.1</v>
      </c>
      <c r="CC327" s="188">
        <f t="shared" si="15"/>
        <v>0</v>
      </c>
      <c r="CD327" s="41">
        <f t="shared" si="16"/>
        <v>2</v>
      </c>
    </row>
    <row r="328" spans="1:83" ht="15" thickBot="1" x14ac:dyDescent="0.35">
      <c r="A328" s="25" t="s">
        <v>185</v>
      </c>
      <c r="B328" s="25">
        <v>30101000200</v>
      </c>
      <c r="C328" s="26" t="s">
        <v>969</v>
      </c>
      <c r="D328" s="26" t="s">
        <v>1399</v>
      </c>
      <c r="E328" s="26"/>
      <c r="F328" s="97">
        <v>1746</v>
      </c>
      <c r="G328" s="105">
        <v>7.4117647058823524E-2</v>
      </c>
      <c r="H328" s="207">
        <v>2.9091977666764621E-2</v>
      </c>
      <c r="I328" s="195">
        <v>39.9</v>
      </c>
      <c r="J328" s="27">
        <v>17.100000000000001</v>
      </c>
      <c r="K328" s="27">
        <f t="shared" si="17"/>
        <v>82.9</v>
      </c>
      <c r="L328" s="28">
        <f>VLOOKUP(A328,DEC2020_RESPONSERATE_COUNTY_TRA!$B$3:$I$376, 8, FALSE)</f>
        <v>30.8</v>
      </c>
      <c r="M328" s="28">
        <f>VLOOKUP(A328,DEC2020_RESPONSERATE_COUNTY_TRA!$B$3:$J$376, 9, FALSE)</f>
        <v>31.3</v>
      </c>
      <c r="N328" s="28">
        <f>VLOOKUP(A328,DEC2020_RESPONSERATE_COUNTY_TRA!$B$3:$K$376, 10, FALSE)</f>
        <v>32.700000000000003</v>
      </c>
      <c r="O328" s="28">
        <f>VLOOKUP(A328,DEC2020_RESPONSERATE_COUNTY_TRA!$B$3:$L$376, 11, FALSE)</f>
        <v>34.200000000000003</v>
      </c>
      <c r="P328" s="28">
        <f>VLOOKUP(A328,DEC2020_RESPONSERATE_COUNTY_TRA!$B$3:$M$376, 12, FALSE)</f>
        <v>35.9</v>
      </c>
      <c r="Q328" s="28">
        <f>VLOOKUP(A328,DEC2020_RESPONSERATE_COUNTY_TRA!$B$3:$N$376, 13, FALSE)</f>
        <v>36.1</v>
      </c>
      <c r="R328" s="28">
        <f>VLOOKUP(A328,DEC2020_RESPONSERATE_COUNTY_TRA!$B$3:$O$376, 14, FALSE)</f>
        <v>36.200000000000003</v>
      </c>
      <c r="S328" s="28">
        <f>VLOOKUP(A328,DEC2020_RESPONSERATE_COUNTY_TRA!$B$3:$P$376, 15, FALSE)</f>
        <v>36.4</v>
      </c>
      <c r="T328" s="28">
        <f>VLOOKUP(A328,DEC2020_RESPONSERATE_COUNTY_TRA!$B$3:$Q$376, 16, FALSE)</f>
        <v>36.6</v>
      </c>
      <c r="U328" s="28">
        <f>VLOOKUP(A328,DEC2020_RESPONSERATE_COUNTY_TRA!$B$3:$R$376, 17, FALSE)</f>
        <v>37.5</v>
      </c>
      <c r="V328" s="28">
        <f>VLOOKUP(A328,DEC2020_RESPONSERATE_COUNTY_TRA!$B$3:$S$376, 18, FALSE)</f>
        <v>37.700000000000003</v>
      </c>
      <c r="W328" s="28">
        <f>VLOOKUP(A328,DEC2020_RESPONSERATE_COUNTY_TRA!$B$3:$T$376, 19, FALSE)</f>
        <v>37.9</v>
      </c>
      <c r="X328" s="28">
        <f>VLOOKUP(A328,DEC2020_RESPONSERATE_COUNTY_TRA!$B$3:$U$376, 20, FALSE)</f>
        <v>38.200000000000003</v>
      </c>
      <c r="Y328" s="28">
        <f>VLOOKUP(A328,DEC2020_RESPONSERATE_COUNTY_TRA!$B$3:$V$376, 21, FALSE)</f>
        <v>38.5</v>
      </c>
      <c r="Z328" s="28">
        <f>VLOOKUP(A328,DEC2020_RESPONSERATE_COUNTY_TRA!$B$3:$W$376, 22, FALSE)</f>
        <v>38.799999999999997</v>
      </c>
      <c r="AA328" s="28">
        <f>VLOOKUP(A328,DEC2020_RESPONSERATE_COUNTY_TRA!$B$3:$X$376, 23, FALSE)</f>
        <v>38.799999999999997</v>
      </c>
      <c r="AB328" s="28">
        <f>VLOOKUP(A328,DEC2020_RESPONSERATE_COUNTY_TRA!$B$3:$Y$376, 24, FALSE)</f>
        <v>38.9</v>
      </c>
      <c r="AC328" s="28">
        <f>VLOOKUP(A328,DEC2020_RESPONSERATE_COUNTY_TRA!$B$3:$Z$376, 25, FALSE)</f>
        <v>39.4</v>
      </c>
      <c r="AD328" s="28">
        <f>VLOOKUP(A328,DEC2020_RESPONSERATE_COUNTY_TRA!$B$3:$AC$376, 26, FALSE)</f>
        <v>39.5</v>
      </c>
      <c r="AE328" s="28">
        <f>VLOOKUP(A328,DEC2020_RESPONSERATE_COUNTY_TRA!$B$3:$AD$376, 27, FALSE)</f>
        <v>39.5</v>
      </c>
      <c r="AF328" s="28">
        <f>VLOOKUP(A328,DEC2020_RESPONSERATE_COUNTY_TRA!$B$3:$AE$376, 28, FALSE)</f>
        <v>39.799999999999997</v>
      </c>
      <c r="AG328" s="28">
        <f>VLOOKUP(A328,DEC2020_RESPONSERATE_COUNTY_TRA!$B$3:$AF$376, 29, FALSE)</f>
        <v>40.700000000000003</v>
      </c>
      <c r="AH328" s="28">
        <f>VLOOKUP(A328,DEC2020_RESPONSERATE_COUNTY_TRA!$B$3:$AG$376, 30, FALSE)</f>
        <v>40.799999999999997</v>
      </c>
      <c r="AI328" s="28">
        <f>VLOOKUP(A328,DEC2020_RESPONSERATE_COUNTY_TRA!$B$3:$AF$376, 31, FALSE)</f>
        <v>40.799999999999997</v>
      </c>
      <c r="AJ328" s="28">
        <f>VLOOKUP(A328,DEC2020_RESPONSERATE_COUNTY_TRA!$B$3:$AG$376, 32, FALSE)</f>
        <v>41.1</v>
      </c>
      <c r="AK328" s="28">
        <f>VLOOKUP(A328,DEC2020_RESPONSERATE_COUNTY_TRA!$B$3:$CP$376, 33, FALSE)</f>
        <v>41.4</v>
      </c>
      <c r="AL328" s="28">
        <f>VLOOKUP(A328,DEC2020_RESPONSERATE_COUNTY_TRA!$B$3:$AR$376,43, FALSE)</f>
        <v>42.6</v>
      </c>
      <c r="AM328" s="28">
        <f>VLOOKUP(A328,DEC2020_RESPONSERATE_COUNTY_TRA!$B$3:$AS$376,44, FALSE)</f>
        <v>42.6</v>
      </c>
      <c r="AN328" s="28">
        <f>VLOOKUP(A328,DEC2020_RESPONSERATE_COUNTY_TRA!$B$3:$AW$376,48, FALSE)</f>
        <v>42.7</v>
      </c>
      <c r="AO328" s="28">
        <f>VLOOKUP(A328,DEC2020_RESPONSERATE_COUNTY_TRA!$B$3:$AX$376,49, FALSE)</f>
        <v>42.7</v>
      </c>
      <c r="AP328" s="28">
        <f>VLOOKUP(A328,DEC2020_RESPONSERATE_COUNTY_TRA!$B$3:$AY$376,49, FALSE)</f>
        <v>42.7</v>
      </c>
      <c r="AQ328" s="28">
        <f>VLOOKUP(A328,DEC2020_RESPONSERATE_COUNTY_TRA!$B$3:$AZ$376,50, FALSE)</f>
        <v>43</v>
      </c>
      <c r="AR328" s="28">
        <f>VLOOKUP(A328,DEC2020_RESPONSERATE_COUNTY_TRA!$B$3:$BA$376,51, FALSE)</f>
        <v>43</v>
      </c>
      <c r="AS328" s="28">
        <f>VLOOKUP(A328,DEC2020_RESPONSERATE_COUNTY_TRA!$B$3:$BB$376,53, FALSE)</f>
        <v>43</v>
      </c>
      <c r="AT328" s="28">
        <f>VLOOKUP(A328,DEC2020_RESPONSERATE_COUNTY_TRA!$B$3:$BC$376,54, FALSE)</f>
        <v>43</v>
      </c>
      <c r="AU328" s="28">
        <f>VLOOKUP(A328,DEC2020_RESPONSERATE_COUNTY_TRA!$B$3:$BD$376,55, FALSE)</f>
        <v>43.1</v>
      </c>
      <c r="AV328" s="28">
        <f>VLOOKUP(A328,DEC2020_RESPONSERATE_COUNTY_TRA!$B$3:$BE$376,56, FALSE)</f>
        <v>43.1</v>
      </c>
      <c r="AW328" s="28">
        <f>VLOOKUP(A328,DEC2020_RESPONSERATE_COUNTY_TRA!$B$3:$BF$376,57, FALSE)</f>
        <v>43.1</v>
      </c>
      <c r="AX328" s="28">
        <f>VLOOKUP(A328,DEC2020_RESPONSERATE_COUNTY_TRA!$B$3:$BG$376,58, FALSE)</f>
        <v>46.5</v>
      </c>
      <c r="AY328" s="28">
        <f>VLOOKUP(A328,DEC2020_RESPONSERATE_COUNTY_TRA!$B$3:$BH$376,59, FALSE)</f>
        <v>47</v>
      </c>
      <c r="AZ328" s="28">
        <f>VLOOKUP(A328,DEC2020_RESPONSERATE_COUNTY_TRA!$B$3:$BI$376,60, FALSE)</f>
        <v>47.1</v>
      </c>
      <c r="BA328" s="28">
        <f>VLOOKUP(A328,DEC2020_RESPONSERATE_COUNTY_TRA!$B$3:$BJ$376,61, FALSE)</f>
        <v>47.2</v>
      </c>
      <c r="BB328" s="28">
        <f>VLOOKUP(A328,DEC2020_RESPONSERATE_COUNTY_TRA!$B$3:$BK$376,62, FALSE)</f>
        <v>47.2</v>
      </c>
      <c r="BC328" s="28">
        <f>VLOOKUP(A328,DEC2020_RESPONSERATE_COUNTY_TRA!$B$3:$BL$376,63, FALSE)</f>
        <v>47.2</v>
      </c>
      <c r="BD328" s="28">
        <f>VLOOKUP(A328,DEC2020_RESPONSERATE_COUNTY_TRA!$B$3:$BM$376,64, FALSE)</f>
        <v>47.2</v>
      </c>
      <c r="BE328" s="28">
        <f>VLOOKUP(A328,DEC2020_RESPONSERATE_COUNTY_TRA!$B$3:$BN$376,65, FALSE)</f>
        <v>47.2</v>
      </c>
      <c r="BF328" s="28">
        <f>VLOOKUP(A328,DEC2020_RESPONSERATE_COUNTY_TRA!$B$3:$BO$376,66, FALSE)</f>
        <v>47.2</v>
      </c>
      <c r="BG328" s="28">
        <f>VLOOKUP(A328,DEC2020_RESPONSERATE_COUNTY_TRA!$B$3:$BP$376,67, FALSE)</f>
        <v>47.4</v>
      </c>
      <c r="BH328" s="28">
        <f>VLOOKUP(A328,DEC2020_RESPONSERATE_COUNTY_TRA!$B$3:$BQ$376,68, FALSE)</f>
        <v>47.4</v>
      </c>
      <c r="BI328" s="28">
        <f>VLOOKUP(A328,DEC2020_RESPONSERATE_COUNTY_TRA!$B$3:$BR$376,69, FALSE)</f>
        <v>47.4</v>
      </c>
      <c r="BJ328" s="28">
        <f>VLOOKUP(A328,DEC2020_RESPONSERATE_COUNTY_TRA!$B$3:$BS$376,70, FALSE)</f>
        <v>47.4</v>
      </c>
      <c r="BK328" s="28">
        <f>VLOOKUP(A328,DEC2020_RESPONSERATE_COUNTY_TRA!$B$3:$BT$376,71, FALSE)</f>
        <v>47.4</v>
      </c>
      <c r="BL328" s="28">
        <f>VLOOKUP(A328,DEC2020_RESPONSERATE_COUNTY_TRA!$B$3:$BU$377,72, FALSE)</f>
        <v>47.5</v>
      </c>
      <c r="BM328" s="28">
        <f>VLOOKUP(A328,DEC2020_RESPONSERATE_COUNTY_TRA!$B$3:$BV$377,73, FALSE)</f>
        <v>47.5</v>
      </c>
      <c r="BN328" s="28">
        <f>VLOOKUP(A328,DEC2020_RESPONSERATE_COUNTY_TRA!$B$3:$BW$377,74, FALSE)</f>
        <v>47.5</v>
      </c>
      <c r="BO328" s="28">
        <f>VLOOKUP(A328,DEC2020_RESPONSERATE_COUNTY_TRA!$B$3:$BX$377,75, FALSE)</f>
        <v>47.5</v>
      </c>
      <c r="BP328" s="28">
        <f>VLOOKUP(A328,DEC2020_RESPONSERATE_COUNTY_TRA!$B$3:$BY$377,76, FALSE)</f>
        <v>47.6</v>
      </c>
      <c r="BQ328" s="28">
        <f>VLOOKUP(A328,DEC2020_RESPONSERATE_COUNTY_TRA!$B$3:$BZ$377,77, FALSE)</f>
        <v>47.6</v>
      </c>
      <c r="BR328" s="28">
        <f>VLOOKUP(A328,DEC2020_RESPONSERATE_COUNTY_TRA!$B$3:$CA$377,78, FALSE)</f>
        <v>47.6</v>
      </c>
      <c r="BS328" s="28">
        <f>VLOOKUP(A328,DEC2020_RESPONSERATE_COUNTY_TRA!$B$3:$CB$377,79, FALSE)</f>
        <v>47.6</v>
      </c>
      <c r="BT328" s="28">
        <f>VLOOKUP(A328,DEC2020_RESPONSERATE_COUNTY_TRA!$B$3:$CC$377,80, FALSE)</f>
        <v>47.7</v>
      </c>
      <c r="BU328" s="28">
        <f>VLOOKUP(A328,DEC2020_RESPONSERATE_COUNTY_TRA!$B$3:$CD$377,81, FALSE)</f>
        <v>47.7</v>
      </c>
      <c r="BV328" s="28">
        <f>VLOOKUP(A328,DEC2020_RESPONSERATE_COUNTY_TRA!$B$3:$CE$377,82, FALSE)</f>
        <v>47.8</v>
      </c>
      <c r="BW328" s="28">
        <f>VLOOKUP(A328,DEC2020_RESPONSERATE_COUNTY_TRA!$B$3:$CF$377,83, FALSE)</f>
        <v>47.8</v>
      </c>
      <c r="BX328" s="28">
        <f>VLOOKUP(A328,DEC2020_RESPONSERATE_COUNTY_TRA!$B$3:$CG$377,84, FALSE)</f>
        <v>47.8</v>
      </c>
      <c r="BY328" s="28">
        <f>VLOOKUP(A328,DEC2020_RESPONSERATE_COUNTY_TRA!$B$3:$CH$377,85, FALSE)</f>
        <v>47.9</v>
      </c>
      <c r="BZ328" s="28">
        <f>VLOOKUP(A328,DEC2020_RESPONSERATE_COUNTY_TRA!$B$3:$CI$377,85, FALSE)</f>
        <v>47.9</v>
      </c>
      <c r="CA328" s="28">
        <f>VLOOKUP(A328,DEC2020_RESPONSERATE_COUNTY_TRA!$B$3:$CJ$377,86, FALSE)</f>
        <v>47.9</v>
      </c>
      <c r="CB328" s="28">
        <f>VLOOKUP(A328,DEC2020_RESPONSERATE_COUNTY_TRA!$B$3:$CK$377,87, FALSE)</f>
        <v>47.9</v>
      </c>
      <c r="CC328" s="28">
        <f t="shared" si="15"/>
        <v>0</v>
      </c>
      <c r="CD328" s="42">
        <f t="shared" si="16"/>
        <v>3</v>
      </c>
    </row>
    <row r="329" spans="1:83" ht="18" x14ac:dyDescent="0.35">
      <c r="A329" s="20" t="s">
        <v>105</v>
      </c>
      <c r="B329" s="5"/>
      <c r="C329" s="181" t="s">
        <v>105</v>
      </c>
      <c r="F329" s="180">
        <v>466</v>
      </c>
      <c r="G329" s="199">
        <v>9.2417061611374404E-2</v>
      </c>
      <c r="I329" s="192">
        <v>52.1</v>
      </c>
      <c r="J329" s="91" t="s">
        <v>835</v>
      </c>
      <c r="K329" s="91" t="s">
        <v>835</v>
      </c>
      <c r="L329">
        <f>VLOOKUP(A329,DEC2020_RESPONSERATE_COUNTY_TRA!$B$3:$I$376, 8, FALSE)</f>
        <v>13.4</v>
      </c>
      <c r="M329">
        <f>VLOOKUP(A329,DEC2020_RESPONSERATE_COUNTY_TRA!$B$3:$J$376, 9, FALSE)</f>
        <v>14.2</v>
      </c>
      <c r="N329">
        <f>VLOOKUP(A329,DEC2020_RESPONSERATE_COUNTY_TRA!$B$3:$K$376, 10, FALSE)</f>
        <v>16.100000000000001</v>
      </c>
      <c r="O329">
        <f>VLOOKUP(A329,DEC2020_RESPONSERATE_COUNTY_TRA!$B$3:$L$376, 11, FALSE)</f>
        <v>17.399999999999999</v>
      </c>
      <c r="P329">
        <f>VLOOKUP(A329,DEC2020_RESPONSERATE_COUNTY_TRA!$B$3:$M$376, 12, FALSE)</f>
        <v>20.100000000000001</v>
      </c>
      <c r="Q329" s="61">
        <f>VLOOKUP(A329,DEC2020_RESPONSERATE_COUNTY_TRA!$B$3:$N$376, 13, FALSE)</f>
        <v>20.3</v>
      </c>
      <c r="R329">
        <f>VLOOKUP(A329,DEC2020_RESPONSERATE_COUNTY_TRA!$B$3:$O$376, 14, FALSE)</f>
        <v>20.6</v>
      </c>
      <c r="S329">
        <f>VLOOKUP(A329,DEC2020_RESPONSERATE_COUNTY_TRA!$B$3:$P$376, 15, FALSE)</f>
        <v>20.6</v>
      </c>
      <c r="T329">
        <f>VLOOKUP(A329,DEC2020_RESPONSERATE_COUNTY_TRA!$B$3:$Q$376, 16, FALSE)</f>
        <v>21.5</v>
      </c>
      <c r="U329" s="61">
        <f>VLOOKUP(A329,DEC2020_RESPONSERATE_COUNTY_TRA!$B$3:$R$376, 17, FALSE)</f>
        <v>22</v>
      </c>
      <c r="V329" s="61">
        <f>VLOOKUP(A329,DEC2020_RESPONSERATE_COUNTY_TRA!$B$3:$S$376, 18, FALSE)</f>
        <v>22</v>
      </c>
      <c r="W329" s="61">
        <f>VLOOKUP(A329,DEC2020_RESPONSERATE_COUNTY_TRA!$B$3:$T$376, 19, FALSE)</f>
        <v>22</v>
      </c>
      <c r="X329" s="61">
        <f>VLOOKUP(A329,DEC2020_RESPONSERATE_COUNTY_TRA!$B$3:$U$376, 20, FALSE)</f>
        <v>22.3</v>
      </c>
      <c r="Y329" s="61">
        <f>VLOOKUP(A329,DEC2020_RESPONSERATE_COUNTY_TRA!$B$3:$V$376, 21, FALSE)</f>
        <v>22.5</v>
      </c>
      <c r="Z329" s="61">
        <f>VLOOKUP(A329,DEC2020_RESPONSERATE_COUNTY_TRA!$B$3:$W$376, 22, FALSE)</f>
        <v>23.4</v>
      </c>
      <c r="AA329" s="61">
        <f>VLOOKUP(A329,DEC2020_RESPONSERATE_COUNTY_TRA!$B$3:$X$376, 23, FALSE)</f>
        <v>23.4</v>
      </c>
      <c r="AB329" s="61">
        <f>VLOOKUP(A329,DEC2020_RESPONSERATE_COUNTY_TRA!$B$3:$Y$376, 24, FALSE)</f>
        <v>23.4</v>
      </c>
      <c r="AC329" s="61">
        <f>VLOOKUP(A329,DEC2020_RESPONSERATE_COUNTY_TRA!$B$3:$Z$376, 25, FALSE)</f>
        <v>24</v>
      </c>
      <c r="AD329" s="61">
        <f>VLOOKUP(A329,DEC2020_RESPONSERATE_COUNTY_TRA!$B$3:$AC$376, 26, FALSE)</f>
        <v>24.2</v>
      </c>
      <c r="AE329" s="188">
        <f>VLOOKUP(A329,DEC2020_RESPONSERATE_COUNTY_TRA!$B$3:$AD$376, 27, FALSE)</f>
        <v>24.2</v>
      </c>
      <c r="AF329" s="188">
        <f>VLOOKUP(A329,DEC2020_RESPONSERATE_COUNTY_TRA!$B$3:$AE$376, 28, FALSE)</f>
        <v>24.4</v>
      </c>
      <c r="AG329" s="188">
        <f>VLOOKUP(A329,DEC2020_RESPONSERATE_COUNTY_TRA!$B$3:$AF$376, 29, FALSE)</f>
        <v>24.7</v>
      </c>
      <c r="AH329" s="188">
        <f>VLOOKUP(A329,DEC2020_RESPONSERATE_COUNTY_TRA!$B$3:$AG$376, 30, FALSE)</f>
        <v>24.7</v>
      </c>
      <c r="AI329" s="188">
        <f>VLOOKUP(A329,DEC2020_RESPONSERATE_COUNTY_TRA!$B$3:$AF$376, 31, FALSE)</f>
        <v>25</v>
      </c>
      <c r="AJ329" s="188">
        <f>VLOOKUP(A329,DEC2020_RESPONSERATE_COUNTY_TRA!$B$3:$AG$376, 32, FALSE)</f>
        <v>25.4</v>
      </c>
      <c r="AK329" s="188">
        <f>VLOOKUP(A329,DEC2020_RESPONSERATE_COUNTY_TRA!$B$3:$CP$376, 33, FALSE)</f>
        <v>25.4</v>
      </c>
      <c r="AL329" s="188">
        <f>VLOOKUP(A329,DEC2020_RESPONSERATE_COUNTY_TRA!$B$3:$AR$376,43, FALSE)</f>
        <v>26.7</v>
      </c>
      <c r="AM329" s="188">
        <f>VLOOKUP(A329,DEC2020_RESPONSERATE_COUNTY_TRA!$B$3:$AS$376,44, FALSE)</f>
        <v>26.7</v>
      </c>
      <c r="AN329" s="188">
        <f>VLOOKUP(A329,DEC2020_RESPONSERATE_COUNTY_TRA!$B$3:$AW$376,48, FALSE)</f>
        <v>26.7</v>
      </c>
      <c r="AO329" s="188">
        <f>VLOOKUP(A329,DEC2020_RESPONSERATE_COUNTY_TRA!$B$3:$AX$376,49, FALSE)</f>
        <v>26.7</v>
      </c>
      <c r="AP329" s="188">
        <f>VLOOKUP(A329,DEC2020_RESPONSERATE_COUNTY_TRA!$B$3:$AY$376,49, FALSE)</f>
        <v>26.7</v>
      </c>
      <c r="AQ329" s="188">
        <f>VLOOKUP(A329,DEC2020_RESPONSERATE_COUNTY_TRA!$B$3:$AZ$376,50, FALSE)</f>
        <v>26.7</v>
      </c>
      <c r="AR329" s="188">
        <f>VLOOKUP(A329,DEC2020_RESPONSERATE_COUNTY_TRA!$B$3:$BA$376,51, FALSE)</f>
        <v>26.7</v>
      </c>
      <c r="AS329" s="188">
        <f>VLOOKUP(A329,DEC2020_RESPONSERATE_COUNTY_TRA!$B$3:$BB$376,53, FALSE)</f>
        <v>26.7</v>
      </c>
      <c r="AT329" s="188">
        <f>VLOOKUP(A329,DEC2020_RESPONSERATE_COUNTY_TRA!$B$3:$BC$376,54, FALSE)</f>
        <v>26.7</v>
      </c>
      <c r="AU329" s="188">
        <f>VLOOKUP(A329,DEC2020_RESPONSERATE_COUNTY_TRA!$B$3:$BD$376,55, FALSE)</f>
        <v>26.7</v>
      </c>
      <c r="AV329" s="188">
        <f>VLOOKUP(A329,DEC2020_RESPONSERATE_COUNTY_TRA!$B$3:$BE$376,56, FALSE)</f>
        <v>26.7</v>
      </c>
      <c r="AW329" s="188">
        <f>VLOOKUP(A329,DEC2020_RESPONSERATE_COUNTY_TRA!$B$3:$BF$376,57, FALSE)</f>
        <v>26.9</v>
      </c>
      <c r="AX329" s="188">
        <f>VLOOKUP(A329,DEC2020_RESPONSERATE_COUNTY_TRA!$B$3:$BG$376,58, FALSE)</f>
        <v>39.799999999999997</v>
      </c>
      <c r="AY329" s="188">
        <f>VLOOKUP(A329,DEC2020_RESPONSERATE_COUNTY_TRA!$B$3:$BH$376,59, FALSE)</f>
        <v>39.799999999999997</v>
      </c>
      <c r="AZ329" s="188">
        <f>VLOOKUP(A329,DEC2020_RESPONSERATE_COUNTY_TRA!$B$3:$BI$376,60, FALSE)</f>
        <v>39.799999999999997</v>
      </c>
      <c r="BA329" s="188">
        <f>VLOOKUP(A329,DEC2020_RESPONSERATE_COUNTY_TRA!$B$3:$BJ$376,61, FALSE)</f>
        <v>39.799999999999997</v>
      </c>
      <c r="BB329" s="188">
        <f>VLOOKUP(A329,DEC2020_RESPONSERATE_COUNTY_TRA!$B$3:$BK$376,62, FALSE)</f>
        <v>39.9</v>
      </c>
      <c r="BC329" s="188">
        <f>VLOOKUP(A329,DEC2020_RESPONSERATE_COUNTY_TRA!$B$3:$BL$376,63, FALSE)</f>
        <v>40.4</v>
      </c>
      <c r="BD329" s="188">
        <f>VLOOKUP(A329,DEC2020_RESPONSERATE_COUNTY_TRA!$B$3:$BM$376,64, FALSE)</f>
        <v>40.4</v>
      </c>
      <c r="BE329" s="188">
        <f>VLOOKUP(A329,DEC2020_RESPONSERATE_COUNTY_TRA!$B$3:$BN$376,65, FALSE)</f>
        <v>40.4</v>
      </c>
      <c r="BF329" s="188">
        <f>VLOOKUP(A329,DEC2020_RESPONSERATE_COUNTY_TRA!$B$3:$BO$376,66, FALSE)</f>
        <v>40.4</v>
      </c>
      <c r="BG329" s="188">
        <f>VLOOKUP(A329,DEC2020_RESPONSERATE_COUNTY_TRA!$B$3:$BP$376,67, FALSE)</f>
        <v>40.6</v>
      </c>
      <c r="BH329" s="188">
        <f>VLOOKUP(A329,DEC2020_RESPONSERATE_COUNTY_TRA!$B$3:$BQ$376,68, FALSE)</f>
        <v>40.9</v>
      </c>
      <c r="BI329" s="188">
        <f>VLOOKUP(A329,DEC2020_RESPONSERATE_COUNTY_TRA!$B$3:$BR$376,69, FALSE)</f>
        <v>40.9</v>
      </c>
      <c r="BJ329" s="188">
        <f>VLOOKUP(A329,DEC2020_RESPONSERATE_COUNTY_TRA!$B$3:$BS$376,70, FALSE)</f>
        <v>40.9</v>
      </c>
      <c r="BK329" s="188">
        <f>VLOOKUP(A329,DEC2020_RESPONSERATE_COUNTY_TRA!$B$3:$BT$376,71, FALSE)</f>
        <v>40.9</v>
      </c>
      <c r="BL329" s="188">
        <f>VLOOKUP(A329,DEC2020_RESPONSERATE_COUNTY_TRA!$B$3:$BU$377,72, FALSE)</f>
        <v>40.9</v>
      </c>
      <c r="BM329" s="188">
        <f>VLOOKUP(A329,DEC2020_RESPONSERATE_COUNTY_TRA!$B$3:$BV$377,73, FALSE)</f>
        <v>40.9</v>
      </c>
      <c r="BN329" s="188">
        <f>VLOOKUP(A329,DEC2020_RESPONSERATE_COUNTY_TRA!$B$3:$BW$377,74, FALSE)</f>
        <v>40.9</v>
      </c>
      <c r="BO329" s="188">
        <f>VLOOKUP(A329,DEC2020_RESPONSERATE_COUNTY_TRA!$B$3:$BX$377,75, FALSE)</f>
        <v>41.3</v>
      </c>
      <c r="BP329" s="188">
        <f>VLOOKUP(A329,DEC2020_RESPONSERATE_COUNTY_TRA!$B$3:$BY$377,76, FALSE)</f>
        <v>41.6</v>
      </c>
      <c r="BQ329" s="188">
        <f>VLOOKUP(A329,DEC2020_RESPONSERATE_COUNTY_TRA!$B$3:$BZ$377,77, FALSE)</f>
        <v>41.6</v>
      </c>
      <c r="BR329" s="188">
        <f>VLOOKUP(A329,DEC2020_RESPONSERATE_COUNTY_TRA!$B$3:$CA$377,78, FALSE)</f>
        <v>41.6</v>
      </c>
      <c r="BS329" s="188">
        <f>VLOOKUP(A329,DEC2020_RESPONSERATE_COUNTY_TRA!$B$3:$CB$377,79, FALSE)</f>
        <v>41.6</v>
      </c>
      <c r="BT329" s="188">
        <f>VLOOKUP(A329,DEC2020_RESPONSERATE_COUNTY_TRA!$B$3:$CC$377,80, FALSE)</f>
        <v>41.6</v>
      </c>
      <c r="BU329" s="188">
        <f>VLOOKUP(A329,DEC2020_RESPONSERATE_COUNTY_TRA!$B$3:$CD$377,81, FALSE)</f>
        <v>41.6</v>
      </c>
      <c r="BV329" s="188">
        <f>VLOOKUP(A329,DEC2020_RESPONSERATE_COUNTY_TRA!$B$3:$CE$377,82, FALSE)</f>
        <v>41.6</v>
      </c>
      <c r="BW329" s="188">
        <f>VLOOKUP(A329,DEC2020_RESPONSERATE_COUNTY_TRA!$B$3:$CF$377,83, FALSE)</f>
        <v>42.1</v>
      </c>
      <c r="BX329" s="188">
        <f>VLOOKUP(A329,DEC2020_RESPONSERATE_COUNTY_TRA!$B$3:$CG$377,84, FALSE)</f>
        <v>42.1</v>
      </c>
      <c r="BY329" s="188">
        <f>VLOOKUP(A329,DEC2020_RESPONSERATE_COUNTY_TRA!$B$3:$CH$377,85, FALSE)</f>
        <v>42.1</v>
      </c>
      <c r="BZ329" s="188">
        <f>VLOOKUP(A329,DEC2020_RESPONSERATE_COUNTY_TRA!$B$3:$CI$377,85, FALSE)</f>
        <v>42.1</v>
      </c>
      <c r="CA329" s="188">
        <f>VLOOKUP(A329,DEC2020_RESPONSERATE_COUNTY_TRA!$B$3:$CJ$377,86, FALSE)</f>
        <v>42.3</v>
      </c>
      <c r="CB329" s="188">
        <f>VLOOKUP(A329,DEC2020_RESPONSERATE_COUNTY_TRA!$B$3:$CK$377,87, FALSE)</f>
        <v>42.3</v>
      </c>
      <c r="CC329" s="188">
        <f t="shared" si="15"/>
        <v>0</v>
      </c>
      <c r="CD329" s="41">
        <f t="shared" si="16"/>
        <v>3</v>
      </c>
    </row>
    <row r="330" spans="1:83" ht="15" thickBot="1" x14ac:dyDescent="0.35">
      <c r="A330" s="21" t="s">
        <v>187</v>
      </c>
      <c r="B330" s="21">
        <v>30103963500</v>
      </c>
      <c r="C330" s="22" t="s">
        <v>854</v>
      </c>
      <c r="D330" s="22" t="s">
        <v>1400</v>
      </c>
      <c r="E330" s="22"/>
      <c r="F330" s="96">
        <v>466</v>
      </c>
      <c r="G330" s="104">
        <v>0.16113744075829384</v>
      </c>
      <c r="H330" s="206">
        <v>9.0090090090090089E-3</v>
      </c>
      <c r="I330" s="194">
        <v>52.1</v>
      </c>
      <c r="J330" s="49">
        <v>61.7</v>
      </c>
      <c r="K330" s="23">
        <f t="shared" si="17"/>
        <v>38.299999999999997</v>
      </c>
      <c r="L330" s="24">
        <f>VLOOKUP(A330,DEC2020_RESPONSERATE_COUNTY_TRA!$B$3:$I$376, 8, FALSE)</f>
        <v>13.4</v>
      </c>
      <c r="M330" s="24">
        <f>VLOOKUP(A330,DEC2020_RESPONSERATE_COUNTY_TRA!$B$3:$J$376, 9, FALSE)</f>
        <v>14.2</v>
      </c>
      <c r="N330" s="24">
        <f>VLOOKUP(A330,DEC2020_RESPONSERATE_COUNTY_TRA!$B$3:$K$376, 10, FALSE)</f>
        <v>16.100000000000001</v>
      </c>
      <c r="O330" s="24">
        <f>VLOOKUP(A330,DEC2020_RESPONSERATE_COUNTY_TRA!$B$3:$L$376, 11, FALSE)</f>
        <v>17.399999999999999</v>
      </c>
      <c r="P330" s="24">
        <f>VLOOKUP(A330,DEC2020_RESPONSERATE_COUNTY_TRA!$B$3:$M$376, 12, FALSE)</f>
        <v>20.100000000000001</v>
      </c>
      <c r="Q330" s="24">
        <f>VLOOKUP(A330,DEC2020_RESPONSERATE_COUNTY_TRA!$B$3:$N$376, 13, FALSE)</f>
        <v>20.3</v>
      </c>
      <c r="R330" s="24">
        <f>VLOOKUP(A330,DEC2020_RESPONSERATE_COUNTY_TRA!$B$3:$O$376, 14, FALSE)</f>
        <v>20.6</v>
      </c>
      <c r="S330" s="24">
        <f>VLOOKUP(A330,DEC2020_RESPONSERATE_COUNTY_TRA!$B$3:$P$376, 15, FALSE)</f>
        <v>20.6</v>
      </c>
      <c r="T330" s="24">
        <f>VLOOKUP(A330,DEC2020_RESPONSERATE_COUNTY_TRA!$B$3:$Q$376, 16, FALSE)</f>
        <v>21.5</v>
      </c>
      <c r="U330" s="24">
        <f>VLOOKUP(A330,DEC2020_RESPONSERATE_COUNTY_TRA!$B$3:$R$376, 17, FALSE)</f>
        <v>22</v>
      </c>
      <c r="V330" s="24">
        <f>VLOOKUP(A330,DEC2020_RESPONSERATE_COUNTY_TRA!$B$3:$S$376, 18, FALSE)</f>
        <v>22</v>
      </c>
      <c r="W330" s="24">
        <f>VLOOKUP(A330,DEC2020_RESPONSERATE_COUNTY_TRA!$B$3:$T$376, 19, FALSE)</f>
        <v>22</v>
      </c>
      <c r="X330" s="24">
        <f>VLOOKUP(A330,DEC2020_RESPONSERATE_COUNTY_TRA!$B$3:$U$376, 20, FALSE)</f>
        <v>22.3</v>
      </c>
      <c r="Y330" s="24">
        <f>VLOOKUP(A330,DEC2020_RESPONSERATE_COUNTY_TRA!$B$3:$V$376, 21, FALSE)</f>
        <v>22.5</v>
      </c>
      <c r="Z330" s="24">
        <f>VLOOKUP(A330,DEC2020_RESPONSERATE_COUNTY_TRA!$B$3:$W$376, 22, FALSE)</f>
        <v>23.4</v>
      </c>
      <c r="AA330" s="24">
        <f>VLOOKUP(A330,DEC2020_RESPONSERATE_COUNTY_TRA!$B$3:$X$376, 23, FALSE)</f>
        <v>23.4</v>
      </c>
      <c r="AB330" s="24">
        <f>VLOOKUP(A330,DEC2020_RESPONSERATE_COUNTY_TRA!$B$3:$Y$376, 24, FALSE)</f>
        <v>23.4</v>
      </c>
      <c r="AC330" s="24">
        <f>VLOOKUP(A330,DEC2020_RESPONSERATE_COUNTY_TRA!$B$3:$Z$376, 25, FALSE)</f>
        <v>24</v>
      </c>
      <c r="AD330" s="24">
        <f>VLOOKUP(A330,DEC2020_RESPONSERATE_COUNTY_TRA!$B$3:$AC$376, 26, FALSE)</f>
        <v>24.2</v>
      </c>
      <c r="AE330" s="24">
        <f>VLOOKUP(A330,DEC2020_RESPONSERATE_COUNTY_TRA!$B$3:$AD$376, 27, FALSE)</f>
        <v>24.2</v>
      </c>
      <c r="AF330" s="24">
        <f>VLOOKUP(A330,DEC2020_RESPONSERATE_COUNTY_TRA!$B$3:$AE$376, 28, FALSE)</f>
        <v>24.4</v>
      </c>
      <c r="AG330" s="24">
        <f>VLOOKUP(A330,DEC2020_RESPONSERATE_COUNTY_TRA!$B$3:$AF$376, 29, FALSE)</f>
        <v>24.7</v>
      </c>
      <c r="AH330" s="24">
        <f>VLOOKUP(A330,DEC2020_RESPONSERATE_COUNTY_TRA!$B$3:$AG$376, 30, FALSE)</f>
        <v>24.7</v>
      </c>
      <c r="AI330" s="24">
        <f>VLOOKUP(A330,DEC2020_RESPONSERATE_COUNTY_TRA!$B$3:$AF$376, 31, FALSE)</f>
        <v>25</v>
      </c>
      <c r="AJ330" s="24">
        <f>VLOOKUP(A330,DEC2020_RESPONSERATE_COUNTY_TRA!$B$3:$AG$376, 32, FALSE)</f>
        <v>25.4</v>
      </c>
      <c r="AK330" s="24">
        <f>VLOOKUP(A330,DEC2020_RESPONSERATE_COUNTY_TRA!$B$3:$CP$376, 33, FALSE)</f>
        <v>25.4</v>
      </c>
      <c r="AL330" s="24">
        <f>VLOOKUP(A330,DEC2020_RESPONSERATE_COUNTY_TRA!$B$3:$AR$376,43, FALSE)</f>
        <v>26.7</v>
      </c>
      <c r="AM330" s="24">
        <f>VLOOKUP(A330,DEC2020_RESPONSERATE_COUNTY_TRA!$B$3:$AS$376,44, FALSE)</f>
        <v>26.7</v>
      </c>
      <c r="AN330" s="24">
        <f>VLOOKUP(A330,DEC2020_RESPONSERATE_COUNTY_TRA!$B$3:$AW$376,48, FALSE)</f>
        <v>26.7</v>
      </c>
      <c r="AO330" s="24">
        <f>VLOOKUP(A330,DEC2020_RESPONSERATE_COUNTY_TRA!$B$3:$AX$376,49, FALSE)</f>
        <v>26.7</v>
      </c>
      <c r="AP330" s="24">
        <f>VLOOKUP(A330,DEC2020_RESPONSERATE_COUNTY_TRA!$B$3:$AY$376,49, FALSE)</f>
        <v>26.7</v>
      </c>
      <c r="AQ330" s="24">
        <f>VLOOKUP(A330,DEC2020_RESPONSERATE_COUNTY_TRA!$B$3:$AZ$376,50, FALSE)</f>
        <v>26.7</v>
      </c>
      <c r="AR330" s="24">
        <f>VLOOKUP(A330,DEC2020_RESPONSERATE_COUNTY_TRA!$B$3:$BA$376,51, FALSE)</f>
        <v>26.7</v>
      </c>
      <c r="AS330" s="24">
        <f>VLOOKUP(A330,DEC2020_RESPONSERATE_COUNTY_TRA!$B$3:$BB$376,53, FALSE)</f>
        <v>26.7</v>
      </c>
      <c r="AT330" s="24">
        <f>VLOOKUP(A330,DEC2020_RESPONSERATE_COUNTY_TRA!$B$3:$BC$376,54, FALSE)</f>
        <v>26.7</v>
      </c>
      <c r="AU330" s="24">
        <f>VLOOKUP(A330,DEC2020_RESPONSERATE_COUNTY_TRA!$B$3:$BD$376,55, FALSE)</f>
        <v>26.7</v>
      </c>
      <c r="AV330" s="24">
        <f>VLOOKUP(A330,DEC2020_RESPONSERATE_COUNTY_TRA!$B$3:$BE$376,56, FALSE)</f>
        <v>26.7</v>
      </c>
      <c r="AW330" s="24">
        <f>VLOOKUP(A330,DEC2020_RESPONSERATE_COUNTY_TRA!$B$3:$BF$376,57, FALSE)</f>
        <v>26.9</v>
      </c>
      <c r="AX330" s="24">
        <f>VLOOKUP(A330,DEC2020_RESPONSERATE_COUNTY_TRA!$B$3:$BG$376,58, FALSE)</f>
        <v>39.799999999999997</v>
      </c>
      <c r="AY330" s="24">
        <f>VLOOKUP(A330,DEC2020_RESPONSERATE_COUNTY_TRA!$B$3:$BH$376,59, FALSE)</f>
        <v>39.799999999999997</v>
      </c>
      <c r="AZ330" s="24">
        <f>VLOOKUP(A330,DEC2020_RESPONSERATE_COUNTY_TRA!$B$3:$BI$376,60, FALSE)</f>
        <v>39.799999999999997</v>
      </c>
      <c r="BA330" s="24">
        <f>VLOOKUP(A330,DEC2020_RESPONSERATE_COUNTY_TRA!$B$3:$BJ$376,61, FALSE)</f>
        <v>39.799999999999997</v>
      </c>
      <c r="BB330" s="24">
        <f>VLOOKUP(A330,DEC2020_RESPONSERATE_COUNTY_TRA!$B$3:$BK$376,62, FALSE)</f>
        <v>39.9</v>
      </c>
      <c r="BC330" s="24">
        <f>VLOOKUP(A330,DEC2020_RESPONSERATE_COUNTY_TRA!$B$3:$BL$376,63, FALSE)</f>
        <v>40.4</v>
      </c>
      <c r="BD330" s="24">
        <f>VLOOKUP(A330,DEC2020_RESPONSERATE_COUNTY_TRA!$B$3:$BM$376,64, FALSE)</f>
        <v>40.4</v>
      </c>
      <c r="BE330" s="24">
        <f>VLOOKUP(A330,DEC2020_RESPONSERATE_COUNTY_TRA!$B$3:$BN$376,65, FALSE)</f>
        <v>40.4</v>
      </c>
      <c r="BF330" s="24">
        <f>VLOOKUP(A330,DEC2020_RESPONSERATE_COUNTY_TRA!$B$3:$BO$376,66, FALSE)</f>
        <v>40.4</v>
      </c>
      <c r="BG330" s="24">
        <f>VLOOKUP(A330,DEC2020_RESPONSERATE_COUNTY_TRA!$B$3:$BP$376,67, FALSE)</f>
        <v>40.6</v>
      </c>
      <c r="BH330" s="24">
        <f>VLOOKUP(A330,DEC2020_RESPONSERATE_COUNTY_TRA!$B$3:$BQ$376,68, FALSE)</f>
        <v>40.9</v>
      </c>
      <c r="BI330" s="24">
        <f>VLOOKUP(A330,DEC2020_RESPONSERATE_COUNTY_TRA!$B$3:$BR$376,69, FALSE)</f>
        <v>40.9</v>
      </c>
      <c r="BJ330" s="24">
        <f>VLOOKUP(A330,DEC2020_RESPONSERATE_COUNTY_TRA!$B$3:$BS$376,70, FALSE)</f>
        <v>40.9</v>
      </c>
      <c r="BK330" s="24">
        <f>VLOOKUP(A330,DEC2020_RESPONSERATE_COUNTY_TRA!$B$3:$BT$376,71, FALSE)</f>
        <v>40.9</v>
      </c>
      <c r="BL330" s="24">
        <f>VLOOKUP(A330,DEC2020_RESPONSERATE_COUNTY_TRA!$B$3:$BU$377,72, FALSE)</f>
        <v>40.9</v>
      </c>
      <c r="BM330" s="24">
        <f>VLOOKUP(A330,DEC2020_RESPONSERATE_COUNTY_TRA!$B$3:$BV$377,73, FALSE)</f>
        <v>40.9</v>
      </c>
      <c r="BN330" s="24">
        <f>VLOOKUP(A330,DEC2020_RESPONSERATE_COUNTY_TRA!$B$3:$BW$377,74, FALSE)</f>
        <v>40.9</v>
      </c>
      <c r="BO330" s="24">
        <f>VLOOKUP(A330,DEC2020_RESPONSERATE_COUNTY_TRA!$B$3:$BX$377,75, FALSE)</f>
        <v>41.3</v>
      </c>
      <c r="BP330" s="24">
        <f>VLOOKUP(A330,DEC2020_RESPONSERATE_COUNTY_TRA!$B$3:$BY$377,76, FALSE)</f>
        <v>41.6</v>
      </c>
      <c r="BQ330" s="24">
        <f>VLOOKUP(A330,DEC2020_RESPONSERATE_COUNTY_TRA!$B$3:$BZ$377,77, FALSE)</f>
        <v>41.6</v>
      </c>
      <c r="BR330" s="24">
        <f>VLOOKUP(A330,DEC2020_RESPONSERATE_COUNTY_TRA!$B$3:$CA$377,78, FALSE)</f>
        <v>41.6</v>
      </c>
      <c r="BS330" s="24">
        <f>VLOOKUP(A330,DEC2020_RESPONSERATE_COUNTY_TRA!$B$3:$CB$377,79, FALSE)</f>
        <v>41.6</v>
      </c>
      <c r="BT330" s="24">
        <f>VLOOKUP(A330,DEC2020_RESPONSERATE_COUNTY_TRA!$B$3:$CC$377,80, FALSE)</f>
        <v>41.6</v>
      </c>
      <c r="BU330" s="24">
        <f>VLOOKUP(A330,DEC2020_RESPONSERATE_COUNTY_TRA!$B$3:$CD$377,81, FALSE)</f>
        <v>41.6</v>
      </c>
      <c r="BV330" s="24">
        <f>VLOOKUP(A330,DEC2020_RESPONSERATE_COUNTY_TRA!$B$3:$CE$377,82, FALSE)</f>
        <v>41.6</v>
      </c>
      <c r="BW330" s="24">
        <f>VLOOKUP(A330,DEC2020_RESPONSERATE_COUNTY_TRA!$B$3:$CF$377,83, FALSE)</f>
        <v>42.1</v>
      </c>
      <c r="BX330" s="24">
        <f>VLOOKUP(A330,DEC2020_RESPONSERATE_COUNTY_TRA!$B$3:$CG$377,84, FALSE)</f>
        <v>42.1</v>
      </c>
      <c r="BY330" s="24">
        <f>VLOOKUP(A330,DEC2020_RESPONSERATE_COUNTY_TRA!$B$3:$CH$377,85, FALSE)</f>
        <v>42.1</v>
      </c>
      <c r="BZ330" s="24">
        <f>VLOOKUP(A330,DEC2020_RESPONSERATE_COUNTY_TRA!$B$3:$CI$377,85, FALSE)</f>
        <v>42.1</v>
      </c>
      <c r="CA330" s="24">
        <f>VLOOKUP(A330,DEC2020_RESPONSERATE_COUNTY_TRA!$B$3:$CJ$377,86, FALSE)</f>
        <v>42.3</v>
      </c>
      <c r="CB330" s="24">
        <f>VLOOKUP(A330,DEC2020_RESPONSERATE_COUNTY_TRA!$B$3:$CK$377,87, FALSE)</f>
        <v>42.3</v>
      </c>
      <c r="CC330" s="24">
        <f t="shared" si="15"/>
        <v>0</v>
      </c>
      <c r="CD330" s="42">
        <f t="shared" si="16"/>
        <v>3</v>
      </c>
    </row>
    <row r="331" spans="1:83" ht="18" x14ac:dyDescent="0.35">
      <c r="A331" s="20" t="s">
        <v>107</v>
      </c>
      <c r="B331" s="5"/>
      <c r="C331" s="181" t="s">
        <v>107</v>
      </c>
      <c r="F331" s="180">
        <v>4858</v>
      </c>
      <c r="G331" s="199">
        <v>6.7431850789096123E-2</v>
      </c>
      <c r="I331" s="192">
        <v>44.4</v>
      </c>
      <c r="J331" s="91" t="s">
        <v>835</v>
      </c>
      <c r="K331" s="91" t="s">
        <v>835</v>
      </c>
      <c r="L331">
        <f>VLOOKUP(A331,DEC2020_RESPONSERATE_COUNTY_TRA!$B$3:$I$376, 8, FALSE)</f>
        <v>16.5</v>
      </c>
      <c r="M331">
        <f>VLOOKUP(A331,DEC2020_RESPONSERATE_COUNTY_TRA!$B$3:$J$376, 9, FALSE)</f>
        <v>17.2</v>
      </c>
      <c r="N331">
        <f>VLOOKUP(A331,DEC2020_RESPONSERATE_COUNTY_TRA!$B$3:$K$376, 10, FALSE)</f>
        <v>18.600000000000001</v>
      </c>
      <c r="O331">
        <f>VLOOKUP(A331,DEC2020_RESPONSERATE_COUNTY_TRA!$B$3:$L$376, 11, FALSE)</f>
        <v>20.2</v>
      </c>
      <c r="P331">
        <f>VLOOKUP(A331,DEC2020_RESPONSERATE_COUNTY_TRA!$B$3:$M$376, 12, FALSE)</f>
        <v>21.7</v>
      </c>
      <c r="Q331" s="61">
        <f>VLOOKUP(A331,DEC2020_RESPONSERATE_COUNTY_TRA!$B$3:$N$376, 13, FALSE)</f>
        <v>22</v>
      </c>
      <c r="R331">
        <f>VLOOKUP(A331,DEC2020_RESPONSERATE_COUNTY_TRA!$B$3:$O$376, 14, FALSE)</f>
        <v>22.4</v>
      </c>
      <c r="S331">
        <f>VLOOKUP(A331,DEC2020_RESPONSERATE_COUNTY_TRA!$B$3:$P$376, 15, FALSE)</f>
        <v>22.6</v>
      </c>
      <c r="T331">
        <f>VLOOKUP(A331,DEC2020_RESPONSERATE_COUNTY_TRA!$B$3:$Q$376, 16, FALSE)</f>
        <v>23</v>
      </c>
      <c r="U331" s="61">
        <f>VLOOKUP(A331,DEC2020_RESPONSERATE_COUNTY_TRA!$B$3:$R$376, 17, FALSE)</f>
        <v>23.8</v>
      </c>
      <c r="V331" s="61">
        <f>VLOOKUP(A331,DEC2020_RESPONSERATE_COUNTY_TRA!$B$3:$S$376, 18, FALSE)</f>
        <v>24.2</v>
      </c>
      <c r="W331" s="61">
        <f>VLOOKUP(A331,DEC2020_RESPONSERATE_COUNTY_TRA!$B$3:$T$376, 19, FALSE)</f>
        <v>24.5</v>
      </c>
      <c r="X331" s="61">
        <f>VLOOKUP(A331,DEC2020_RESPONSERATE_COUNTY_TRA!$B$3:$U$376, 20, FALSE)</f>
        <v>25.2</v>
      </c>
      <c r="Y331" s="61">
        <f>VLOOKUP(A331,DEC2020_RESPONSERATE_COUNTY_TRA!$B$3:$V$376, 21, FALSE)</f>
        <v>25.7</v>
      </c>
      <c r="Z331" s="61">
        <f>VLOOKUP(A331,DEC2020_RESPONSERATE_COUNTY_TRA!$B$3:$W$376, 22, FALSE)</f>
        <v>26.3</v>
      </c>
      <c r="AA331" s="61">
        <f>VLOOKUP(A331,DEC2020_RESPONSERATE_COUNTY_TRA!$B$3:$X$376, 23, FALSE)</f>
        <v>26.5</v>
      </c>
      <c r="AB331" s="61">
        <f>VLOOKUP(A331,DEC2020_RESPONSERATE_COUNTY_TRA!$B$3:$Y$376, 24, FALSE)</f>
        <v>26.7</v>
      </c>
      <c r="AC331" s="61">
        <f>VLOOKUP(A331,DEC2020_RESPONSERATE_COUNTY_TRA!$B$3:$Z$376, 25, FALSE)</f>
        <v>27.5</v>
      </c>
      <c r="AD331" s="61">
        <f>VLOOKUP(A331,DEC2020_RESPONSERATE_COUNTY_TRA!$B$3:$AC$376, 26, FALSE)</f>
        <v>27.5</v>
      </c>
      <c r="AE331" s="188">
        <f>VLOOKUP(A331,DEC2020_RESPONSERATE_COUNTY_TRA!$B$3:$AD$376, 27, FALSE)</f>
        <v>27.6</v>
      </c>
      <c r="AF331" s="188">
        <f>VLOOKUP(A331,DEC2020_RESPONSERATE_COUNTY_TRA!$B$3:$AE$376, 28, FALSE)</f>
        <v>28.2</v>
      </c>
      <c r="AG331" s="188">
        <f>VLOOKUP(A331,DEC2020_RESPONSERATE_COUNTY_TRA!$B$3:$AF$376, 29, FALSE)</f>
        <v>29</v>
      </c>
      <c r="AH331" s="188">
        <f>VLOOKUP(A331,DEC2020_RESPONSERATE_COUNTY_TRA!$B$3:$AG$376, 30, FALSE)</f>
        <v>29.2</v>
      </c>
      <c r="AI331" s="188">
        <f>VLOOKUP(A331,DEC2020_RESPONSERATE_COUNTY_TRA!$B$3:$AF$376, 31, FALSE)</f>
        <v>29.3</v>
      </c>
      <c r="AJ331" s="188">
        <f>VLOOKUP(A331,DEC2020_RESPONSERATE_COUNTY_TRA!$B$3:$AG$376, 32, FALSE)</f>
        <v>29.5</v>
      </c>
      <c r="AK331" s="188">
        <f>VLOOKUP(A331,DEC2020_RESPONSERATE_COUNTY_TRA!$B$3:$CP$376, 33, FALSE)</f>
        <v>29.7</v>
      </c>
      <c r="AL331" s="188">
        <f>VLOOKUP(A331,DEC2020_RESPONSERATE_COUNTY_TRA!$B$3:$AR$376,43, FALSE)</f>
        <v>30.9</v>
      </c>
      <c r="AM331" s="188">
        <f>VLOOKUP(A331,DEC2020_RESPONSERATE_COUNTY_TRA!$B$3:$AS$376,44, FALSE)</f>
        <v>30.9</v>
      </c>
      <c r="AN331" s="188">
        <f>VLOOKUP(A331,DEC2020_RESPONSERATE_COUNTY_TRA!$B$3:$AW$376,48, FALSE)</f>
        <v>31.2</v>
      </c>
      <c r="AO331" s="188">
        <f>VLOOKUP(A331,DEC2020_RESPONSERATE_COUNTY_TRA!$B$3:$AX$376,49, FALSE)</f>
        <v>31.2</v>
      </c>
      <c r="AP331" s="188">
        <f>VLOOKUP(A331,DEC2020_RESPONSERATE_COUNTY_TRA!$B$3:$AY$376,49, FALSE)</f>
        <v>31.2</v>
      </c>
      <c r="AQ331" s="188">
        <f>VLOOKUP(A331,DEC2020_RESPONSERATE_COUNTY_TRA!$B$3:$AZ$376,50, FALSE)</f>
        <v>31.2</v>
      </c>
      <c r="AR331" s="188">
        <f>VLOOKUP(A331,DEC2020_RESPONSERATE_COUNTY_TRA!$B$3:$BA$376,51, FALSE)</f>
        <v>31.3</v>
      </c>
      <c r="AS331" s="188">
        <f>VLOOKUP(A331,DEC2020_RESPONSERATE_COUNTY_TRA!$B$3:$BB$376,53, FALSE)</f>
        <v>31.3</v>
      </c>
      <c r="AT331" s="188">
        <f>VLOOKUP(A331,DEC2020_RESPONSERATE_COUNTY_TRA!$B$3:$BC$376,54, FALSE)</f>
        <v>31.4</v>
      </c>
      <c r="AU331" s="188">
        <f>VLOOKUP(A331,DEC2020_RESPONSERATE_COUNTY_TRA!$B$3:$BD$376,55, FALSE)</f>
        <v>31.4</v>
      </c>
      <c r="AV331" s="188">
        <f>VLOOKUP(A331,DEC2020_RESPONSERATE_COUNTY_TRA!$B$3:$BE$376,56, FALSE)</f>
        <v>31.4</v>
      </c>
      <c r="AW331" s="188">
        <f>VLOOKUP(A331,DEC2020_RESPONSERATE_COUNTY_TRA!$B$3:$BF$376,57, FALSE)</f>
        <v>31.4</v>
      </c>
      <c r="AX331" s="188">
        <f>VLOOKUP(A331,DEC2020_RESPONSERATE_COUNTY_TRA!$B$3:$BG$376,58, FALSE)</f>
        <v>37.200000000000003</v>
      </c>
      <c r="AY331" s="188">
        <f>VLOOKUP(A331,DEC2020_RESPONSERATE_COUNTY_TRA!$B$3:$BH$376,59, FALSE)</f>
        <v>37.299999999999997</v>
      </c>
      <c r="AZ331" s="188">
        <f>VLOOKUP(A331,DEC2020_RESPONSERATE_COUNTY_TRA!$B$3:$BI$376,60, FALSE)</f>
        <v>37.4</v>
      </c>
      <c r="BA331" s="188">
        <f>VLOOKUP(A331,DEC2020_RESPONSERATE_COUNTY_TRA!$B$3:$BJ$376,61, FALSE)</f>
        <v>37.5</v>
      </c>
      <c r="BB331" s="188">
        <f>VLOOKUP(A331,DEC2020_RESPONSERATE_COUNTY_TRA!$B$3:$BK$376,62, FALSE)</f>
        <v>37.6</v>
      </c>
      <c r="BC331" s="188">
        <f>VLOOKUP(A331,DEC2020_RESPONSERATE_COUNTY_TRA!$B$3:$BL$376,63, FALSE)</f>
        <v>37.799999999999997</v>
      </c>
      <c r="BD331" s="188">
        <f>VLOOKUP(A331,DEC2020_RESPONSERATE_COUNTY_TRA!$B$3:$BM$376,64, FALSE)</f>
        <v>37.9</v>
      </c>
      <c r="BE331" s="188">
        <f>VLOOKUP(A331,DEC2020_RESPONSERATE_COUNTY_TRA!$B$3:$BN$376,65, FALSE)</f>
        <v>37.9</v>
      </c>
      <c r="BF331" s="188">
        <f>VLOOKUP(A331,DEC2020_RESPONSERATE_COUNTY_TRA!$B$3:$BO$376,66, FALSE)</f>
        <v>37.9</v>
      </c>
      <c r="BG331" s="188">
        <f>VLOOKUP(A331,DEC2020_RESPONSERATE_COUNTY_TRA!$B$3:$BP$376,67, FALSE)</f>
        <v>37.9</v>
      </c>
      <c r="BH331" s="188">
        <f>VLOOKUP(A331,DEC2020_RESPONSERATE_COUNTY_TRA!$B$3:$BQ$376,68, FALSE)</f>
        <v>38</v>
      </c>
      <c r="BI331" s="188">
        <f>VLOOKUP(A331,DEC2020_RESPONSERATE_COUNTY_TRA!$B$3:$BR$376,69, FALSE)</f>
        <v>38</v>
      </c>
      <c r="BJ331" s="188">
        <f>VLOOKUP(A331,DEC2020_RESPONSERATE_COUNTY_TRA!$B$3:$BS$376,70, FALSE)</f>
        <v>38</v>
      </c>
      <c r="BK331" s="188">
        <f>VLOOKUP(A331,DEC2020_RESPONSERATE_COUNTY_TRA!$B$3:$BT$376,71, FALSE)</f>
        <v>38.1</v>
      </c>
      <c r="BL331" s="188">
        <f>VLOOKUP(A331,DEC2020_RESPONSERATE_COUNTY_TRA!$B$3:$BU$377,72, FALSE)</f>
        <v>38.299999999999997</v>
      </c>
      <c r="BM331" s="188">
        <f>VLOOKUP(A331,DEC2020_RESPONSERATE_COUNTY_TRA!$B$3:$BV$377,73, FALSE)</f>
        <v>38.299999999999997</v>
      </c>
      <c r="BN331" s="188">
        <f>VLOOKUP(A331,DEC2020_RESPONSERATE_COUNTY_TRA!$B$3:$BW$377,74, FALSE)</f>
        <v>38.299999999999997</v>
      </c>
      <c r="BO331" s="188">
        <f>VLOOKUP(A331,DEC2020_RESPONSERATE_COUNTY_TRA!$B$3:$BX$377,75, FALSE)</f>
        <v>38.4</v>
      </c>
      <c r="BP331" s="188">
        <f>VLOOKUP(A331,DEC2020_RESPONSERATE_COUNTY_TRA!$B$3:$BY$377,76, FALSE)</f>
        <v>38.5</v>
      </c>
      <c r="BQ331" s="188">
        <f>VLOOKUP(A331,DEC2020_RESPONSERATE_COUNTY_TRA!$B$3:$BZ$377,77, FALSE)</f>
        <v>38.5</v>
      </c>
      <c r="BR331" s="188">
        <f>VLOOKUP(A331,DEC2020_RESPONSERATE_COUNTY_TRA!$B$3:$CA$377,78, FALSE)</f>
        <v>38.6</v>
      </c>
      <c r="BS331" s="188">
        <f>VLOOKUP(A331,DEC2020_RESPONSERATE_COUNTY_TRA!$B$3:$CB$377,79, FALSE)</f>
        <v>38.6</v>
      </c>
      <c r="BT331" s="188">
        <f>VLOOKUP(A331,DEC2020_RESPONSERATE_COUNTY_TRA!$B$3:$CC$377,80, FALSE)</f>
        <v>38.6</v>
      </c>
      <c r="BU331" s="188">
        <f>VLOOKUP(A331,DEC2020_RESPONSERATE_COUNTY_TRA!$B$3:$CD$377,81, FALSE)</f>
        <v>38.700000000000003</v>
      </c>
      <c r="BV331" s="188">
        <f>VLOOKUP(A331,DEC2020_RESPONSERATE_COUNTY_TRA!$B$3:$CE$377,82, FALSE)</f>
        <v>38.799999999999997</v>
      </c>
      <c r="BW331" s="188">
        <f>VLOOKUP(A331,DEC2020_RESPONSERATE_COUNTY_TRA!$B$3:$CF$377,83, FALSE)</f>
        <v>38.9</v>
      </c>
      <c r="BX331" s="188">
        <f>VLOOKUP(A331,DEC2020_RESPONSERATE_COUNTY_TRA!$B$3:$CG$377,84, FALSE)</f>
        <v>38.9</v>
      </c>
      <c r="BY331" s="188">
        <f>VLOOKUP(A331,DEC2020_RESPONSERATE_COUNTY_TRA!$B$3:$CH$377,85, FALSE)</f>
        <v>39</v>
      </c>
      <c r="BZ331" s="188">
        <f>VLOOKUP(A331,DEC2020_RESPONSERATE_COUNTY_TRA!$B$3:$CI$377,85, FALSE)</f>
        <v>39</v>
      </c>
      <c r="CA331" s="188">
        <f>VLOOKUP(A331,DEC2020_RESPONSERATE_COUNTY_TRA!$B$3:$CJ$377,86, FALSE)</f>
        <v>39</v>
      </c>
      <c r="CB331" s="188">
        <f>VLOOKUP(A331,DEC2020_RESPONSERATE_COUNTY_TRA!$B$3:$CK$377,87, FALSE)</f>
        <v>39</v>
      </c>
      <c r="CC331" s="188">
        <f t="shared" si="15"/>
        <v>0</v>
      </c>
      <c r="CD331" s="41">
        <f t="shared" si="16"/>
        <v>2</v>
      </c>
    </row>
    <row r="332" spans="1:83" ht="43.2" x14ac:dyDescent="0.3">
      <c r="A332" s="5" t="s">
        <v>189</v>
      </c>
      <c r="B332" s="5">
        <v>30105100100</v>
      </c>
      <c r="C332" s="181" t="s">
        <v>970</v>
      </c>
      <c r="D332" s="190" t="s">
        <v>1401</v>
      </c>
      <c r="F332" s="94">
        <v>1259</v>
      </c>
      <c r="G332" s="102">
        <v>0.33364839319470702</v>
      </c>
      <c r="H332" s="204">
        <v>5.6932350971198926E-2</v>
      </c>
      <c r="I332" s="192">
        <v>52.2</v>
      </c>
      <c r="J332" s="47">
        <v>75.2</v>
      </c>
      <c r="K332" s="11">
        <f t="shared" si="17"/>
        <v>24.799999999999997</v>
      </c>
      <c r="L332">
        <f>VLOOKUP(A332,DEC2020_RESPONSERATE_COUNTY_TRA!$B$3:$I$376, 8, FALSE)</f>
        <v>5.4</v>
      </c>
      <c r="M332">
        <f>VLOOKUP(A332,DEC2020_RESPONSERATE_COUNTY_TRA!$B$3:$J$376, 9, FALSE)</f>
        <v>6</v>
      </c>
      <c r="N332">
        <f>VLOOKUP(A332,DEC2020_RESPONSERATE_COUNTY_TRA!$B$3:$K$376, 10, FALSE)</f>
        <v>7.3</v>
      </c>
      <c r="O332">
        <f>VLOOKUP(A332,DEC2020_RESPONSERATE_COUNTY_TRA!$B$3:$L$376, 11, FALSE)</f>
        <v>8.6999999999999993</v>
      </c>
      <c r="P332">
        <f>VLOOKUP(A332,DEC2020_RESPONSERATE_COUNTY_TRA!$B$3:$M$376, 12, FALSE)</f>
        <v>9.6</v>
      </c>
      <c r="Q332" s="61">
        <f>VLOOKUP(A332,DEC2020_RESPONSERATE_COUNTY_TRA!$B$3:$N$376, 13, FALSE)</f>
        <v>10</v>
      </c>
      <c r="R332">
        <f>VLOOKUP(A332,DEC2020_RESPONSERATE_COUNTY_TRA!$B$3:$O$376, 14, FALSE)</f>
        <v>10.5</v>
      </c>
      <c r="S332">
        <f>VLOOKUP(A332,DEC2020_RESPONSERATE_COUNTY_TRA!$B$3:$P$376, 15, FALSE)</f>
        <v>10.7</v>
      </c>
      <c r="T332">
        <f>VLOOKUP(A332,DEC2020_RESPONSERATE_COUNTY_TRA!$B$3:$Q$376, 16, FALSE)</f>
        <v>11.2</v>
      </c>
      <c r="U332" s="61">
        <f>VLOOKUP(A332,DEC2020_RESPONSERATE_COUNTY_TRA!$B$3:$R$376, 17, FALSE)</f>
        <v>11.9</v>
      </c>
      <c r="V332" s="61">
        <f>VLOOKUP(A332,DEC2020_RESPONSERATE_COUNTY_TRA!$B$3:$S$376, 18, FALSE)</f>
        <v>12</v>
      </c>
      <c r="W332" s="61">
        <f>VLOOKUP(A332,DEC2020_RESPONSERATE_COUNTY_TRA!$B$3:$T$376, 19, FALSE)</f>
        <v>12.3</v>
      </c>
      <c r="X332" s="61">
        <f>VLOOKUP(A332,DEC2020_RESPONSERATE_COUNTY_TRA!$B$3:$U$376, 20, FALSE)</f>
        <v>12.7</v>
      </c>
      <c r="Y332" s="61">
        <f>VLOOKUP(A332,DEC2020_RESPONSERATE_COUNTY_TRA!$B$3:$V$376, 21, FALSE)</f>
        <v>13</v>
      </c>
      <c r="Z332" s="61">
        <f>VLOOKUP(A332,DEC2020_RESPONSERATE_COUNTY_TRA!$B$3:$W$376, 22, FALSE)</f>
        <v>13.5</v>
      </c>
      <c r="AA332" s="61">
        <f>VLOOKUP(A332,DEC2020_RESPONSERATE_COUNTY_TRA!$B$3:$X$376, 23, FALSE)</f>
        <v>13.6</v>
      </c>
      <c r="AB332" s="61">
        <f>VLOOKUP(A332,DEC2020_RESPONSERATE_COUNTY_TRA!$B$3:$Y$376, 24, FALSE)</f>
        <v>13.7</v>
      </c>
      <c r="AC332" s="61">
        <f>VLOOKUP(A332,DEC2020_RESPONSERATE_COUNTY_TRA!$B$3:$Z$376, 25, FALSE)</f>
        <v>14.5</v>
      </c>
      <c r="AD332" s="61">
        <f>VLOOKUP(A332,DEC2020_RESPONSERATE_COUNTY_TRA!$B$3:$AC$376, 26, FALSE)</f>
        <v>14.6</v>
      </c>
      <c r="AE332" s="188">
        <f>VLOOKUP(A332,DEC2020_RESPONSERATE_COUNTY_TRA!$B$3:$AD$376, 27, FALSE)</f>
        <v>14.6</v>
      </c>
      <c r="AF332" s="188">
        <f>VLOOKUP(A332,DEC2020_RESPONSERATE_COUNTY_TRA!$B$3:$AE$376, 28, FALSE)</f>
        <v>15.2</v>
      </c>
      <c r="AG332" s="188">
        <f>VLOOKUP(A332,DEC2020_RESPONSERATE_COUNTY_TRA!$B$3:$AF$376, 29, FALSE)</f>
        <v>16.2</v>
      </c>
      <c r="AH332" s="188">
        <f>VLOOKUP(A332,DEC2020_RESPONSERATE_COUNTY_TRA!$B$3:$AG$376, 30, FALSE)</f>
        <v>16.399999999999999</v>
      </c>
      <c r="AI332" s="188">
        <f>VLOOKUP(A332,DEC2020_RESPONSERATE_COUNTY_TRA!$B$3:$AF$376, 31, FALSE)</f>
        <v>16.600000000000001</v>
      </c>
      <c r="AJ332" s="188">
        <f>VLOOKUP(A332,DEC2020_RESPONSERATE_COUNTY_TRA!$B$3:$AG$376, 32, FALSE)</f>
        <v>16.899999999999999</v>
      </c>
      <c r="AK332" s="188">
        <f>VLOOKUP(A332,DEC2020_RESPONSERATE_COUNTY_TRA!$B$3:$CP$376, 33, FALSE)</f>
        <v>17.3</v>
      </c>
      <c r="AL332" s="188">
        <f>VLOOKUP(A332,DEC2020_RESPONSERATE_COUNTY_TRA!$B$3:$AR$376,43, FALSE)</f>
        <v>19.2</v>
      </c>
      <c r="AM332" s="188">
        <f>VLOOKUP(A332,DEC2020_RESPONSERATE_COUNTY_TRA!$B$3:$AS$376,44, FALSE)</f>
        <v>19.2</v>
      </c>
      <c r="AN332" s="188">
        <f>VLOOKUP(A332,DEC2020_RESPONSERATE_COUNTY_TRA!$B$3:$AW$376,48, FALSE)</f>
        <v>19.7</v>
      </c>
      <c r="AO332" s="188">
        <f>VLOOKUP(A332,DEC2020_RESPONSERATE_COUNTY_TRA!$B$3:$AX$376,49, FALSE)</f>
        <v>19.7</v>
      </c>
      <c r="AP332" s="188">
        <f>VLOOKUP(A332,DEC2020_RESPONSERATE_COUNTY_TRA!$B$3:$AY$376,49, FALSE)</f>
        <v>19.7</v>
      </c>
      <c r="AQ332" s="188">
        <f>VLOOKUP(A332,DEC2020_RESPONSERATE_COUNTY_TRA!$B$3:$AZ$376,50, FALSE)</f>
        <v>19.7</v>
      </c>
      <c r="AR332" s="188">
        <f>VLOOKUP(A332,DEC2020_RESPONSERATE_COUNTY_TRA!$B$3:$BA$376,51, FALSE)</f>
        <v>19.8</v>
      </c>
      <c r="AS332" s="188">
        <f>VLOOKUP(A332,DEC2020_RESPONSERATE_COUNTY_TRA!$B$3:$BB$376,53, FALSE)</f>
        <v>19.8</v>
      </c>
      <c r="AT332" s="188">
        <f>VLOOKUP(A332,DEC2020_RESPONSERATE_COUNTY_TRA!$B$3:$BC$376,54, FALSE)</f>
        <v>19.899999999999999</v>
      </c>
      <c r="AU332" s="188">
        <f>VLOOKUP(A332,DEC2020_RESPONSERATE_COUNTY_TRA!$B$3:$BD$376,55, FALSE)</f>
        <v>19.899999999999999</v>
      </c>
      <c r="AV332" s="188">
        <f>VLOOKUP(A332,DEC2020_RESPONSERATE_COUNTY_TRA!$B$3:$BE$376,56, FALSE)</f>
        <v>19.899999999999999</v>
      </c>
      <c r="AW332" s="188">
        <f>VLOOKUP(A332,DEC2020_RESPONSERATE_COUNTY_TRA!$B$3:$BF$376,57, FALSE)</f>
        <v>19.899999999999999</v>
      </c>
      <c r="AX332" s="188">
        <f>VLOOKUP(A332,DEC2020_RESPONSERATE_COUNTY_TRA!$B$3:$BG$376,58, FALSE)</f>
        <v>30.3</v>
      </c>
      <c r="AY332" s="188">
        <f>VLOOKUP(A332,DEC2020_RESPONSERATE_COUNTY_TRA!$B$3:$BH$376,59, FALSE)</f>
        <v>30.3</v>
      </c>
      <c r="AZ332" s="188">
        <f>VLOOKUP(A332,DEC2020_RESPONSERATE_COUNTY_TRA!$B$3:$BI$376,60, FALSE)</f>
        <v>30.5</v>
      </c>
      <c r="BA332" s="188">
        <f>VLOOKUP(A332,DEC2020_RESPONSERATE_COUNTY_TRA!$B$3:$BJ$376,61, FALSE)</f>
        <v>30.5</v>
      </c>
      <c r="BB332" s="188">
        <f>VLOOKUP(A332,DEC2020_RESPONSERATE_COUNTY_TRA!$B$3:$BK$376,62, FALSE)</f>
        <v>30.6</v>
      </c>
      <c r="BC332" s="188">
        <f>VLOOKUP(A332,DEC2020_RESPONSERATE_COUNTY_TRA!$B$3:$BL$376,63, FALSE)</f>
        <v>30.8</v>
      </c>
      <c r="BD332" s="188">
        <f>VLOOKUP(A332,DEC2020_RESPONSERATE_COUNTY_TRA!$B$3:$BM$376,64, FALSE)</f>
        <v>31</v>
      </c>
      <c r="BE332" s="188">
        <f>VLOOKUP(A332,DEC2020_RESPONSERATE_COUNTY_TRA!$B$3:$BN$376,65, FALSE)</f>
        <v>31</v>
      </c>
      <c r="BF332" s="188">
        <f>VLOOKUP(A332,DEC2020_RESPONSERATE_COUNTY_TRA!$B$3:$BO$376,66, FALSE)</f>
        <v>31</v>
      </c>
      <c r="BG332" s="188">
        <f>VLOOKUP(A332,DEC2020_RESPONSERATE_COUNTY_TRA!$B$3:$BP$376,67, FALSE)</f>
        <v>31</v>
      </c>
      <c r="BH332" s="188">
        <f>VLOOKUP(A332,DEC2020_RESPONSERATE_COUNTY_TRA!$B$3:$BQ$376,68, FALSE)</f>
        <v>31</v>
      </c>
      <c r="BI332" s="188">
        <f>VLOOKUP(A332,DEC2020_RESPONSERATE_COUNTY_TRA!$B$3:$BR$376,69, FALSE)</f>
        <v>31.1</v>
      </c>
      <c r="BJ332" s="188">
        <f>VLOOKUP(A332,DEC2020_RESPONSERATE_COUNTY_TRA!$B$3:$BS$376,70, FALSE)</f>
        <v>31.2</v>
      </c>
      <c r="BK332" s="188">
        <f>VLOOKUP(A332,DEC2020_RESPONSERATE_COUNTY_TRA!$B$3:$BT$376,71, FALSE)</f>
        <v>31.3</v>
      </c>
      <c r="BL332" s="188">
        <f>VLOOKUP(A332,DEC2020_RESPONSERATE_COUNTY_TRA!$B$3:$BU$377,72, FALSE)</f>
        <v>31.6</v>
      </c>
      <c r="BM332" s="188">
        <f>VLOOKUP(A332,DEC2020_RESPONSERATE_COUNTY_TRA!$B$3:$BV$377,73, FALSE)</f>
        <v>31.7</v>
      </c>
      <c r="BN332" s="188">
        <f>VLOOKUP(A332,DEC2020_RESPONSERATE_COUNTY_TRA!$B$3:$BW$377,74, FALSE)</f>
        <v>31.7</v>
      </c>
      <c r="BO332" s="188">
        <f>VLOOKUP(A332,DEC2020_RESPONSERATE_COUNTY_TRA!$B$3:$BX$377,75, FALSE)</f>
        <v>31.8</v>
      </c>
      <c r="BP332" s="188">
        <f>VLOOKUP(A332,DEC2020_RESPONSERATE_COUNTY_TRA!$B$3:$BY$377,76, FALSE)</f>
        <v>31.8</v>
      </c>
      <c r="BQ332" s="188">
        <f>VLOOKUP(A332,DEC2020_RESPONSERATE_COUNTY_TRA!$B$3:$BZ$377,77, FALSE)</f>
        <v>31.8</v>
      </c>
      <c r="BR332" s="188">
        <f>VLOOKUP(A332,DEC2020_RESPONSERATE_COUNTY_TRA!$B$3:$CA$377,78, FALSE)</f>
        <v>32</v>
      </c>
      <c r="BS332" s="188">
        <f>VLOOKUP(A332,DEC2020_RESPONSERATE_COUNTY_TRA!$B$3:$CB$377,79, FALSE)</f>
        <v>32.1</v>
      </c>
      <c r="BT332" s="188">
        <f>VLOOKUP(A332,DEC2020_RESPONSERATE_COUNTY_TRA!$B$3:$CC$377,80, FALSE)</f>
        <v>32.1</v>
      </c>
      <c r="BU332" s="188">
        <f>VLOOKUP(A332,DEC2020_RESPONSERATE_COUNTY_TRA!$B$3:$CD$377,81, FALSE)</f>
        <v>32.200000000000003</v>
      </c>
      <c r="BV332" s="188">
        <f>VLOOKUP(A332,DEC2020_RESPONSERATE_COUNTY_TRA!$B$3:$CE$377,82, FALSE)</f>
        <v>32.200000000000003</v>
      </c>
      <c r="BW332" s="188">
        <f>VLOOKUP(A332,DEC2020_RESPONSERATE_COUNTY_TRA!$B$3:$CF$377,83, FALSE)</f>
        <v>32.299999999999997</v>
      </c>
      <c r="BX332" s="188">
        <f>VLOOKUP(A332,DEC2020_RESPONSERATE_COUNTY_TRA!$B$3:$CG$377,84, FALSE)</f>
        <v>32.4</v>
      </c>
      <c r="BY332" s="188">
        <f>VLOOKUP(A332,DEC2020_RESPONSERATE_COUNTY_TRA!$B$3:$CH$377,85, FALSE)</f>
        <v>32.4</v>
      </c>
      <c r="BZ332" s="188">
        <f>VLOOKUP(A332,DEC2020_RESPONSERATE_COUNTY_TRA!$B$3:$CI$377,85, FALSE)</f>
        <v>32.4</v>
      </c>
      <c r="CA332" s="188">
        <f>VLOOKUP(A332,DEC2020_RESPONSERATE_COUNTY_TRA!$B$3:$CJ$377,86, FALSE)</f>
        <v>32.4</v>
      </c>
      <c r="CB332" s="188">
        <f>VLOOKUP(A332,DEC2020_RESPONSERATE_COUNTY_TRA!$B$3:$CK$377,87, FALSE)</f>
        <v>32.4</v>
      </c>
      <c r="CC332" s="188">
        <f t="shared" si="15"/>
        <v>0</v>
      </c>
      <c r="CD332" s="41">
        <f t="shared" si="16"/>
        <v>2</v>
      </c>
    </row>
    <row r="333" spans="1:83" x14ac:dyDescent="0.3">
      <c r="A333" s="16" t="s">
        <v>395</v>
      </c>
      <c r="B333" s="16">
        <v>30105100500</v>
      </c>
      <c r="C333" s="17" t="s">
        <v>972</v>
      </c>
      <c r="D333" s="17">
        <v>59230</v>
      </c>
      <c r="E333" s="17"/>
      <c r="F333" s="95">
        <v>1442</v>
      </c>
      <c r="G333" s="103">
        <v>5.4915254237288137E-2</v>
      </c>
      <c r="H333" s="205">
        <v>7.1694284748055462E-2</v>
      </c>
      <c r="I333" s="193">
        <v>34.799999999999997</v>
      </c>
      <c r="J333" s="18">
        <v>0.4</v>
      </c>
      <c r="K333" s="18">
        <f t="shared" si="17"/>
        <v>99.6</v>
      </c>
      <c r="L333" s="19">
        <f>VLOOKUP(A333,DEC2020_RESPONSERATE_COUNTY_TRA!$B$3:$I$376, 8, FALSE)</f>
        <v>34.799999999999997</v>
      </c>
      <c r="M333" s="19">
        <f>VLOOKUP(A333,DEC2020_RESPONSERATE_COUNTY_TRA!$B$3:$J$376, 9, FALSE)</f>
        <v>35.700000000000003</v>
      </c>
      <c r="N333" s="19">
        <f>VLOOKUP(A333,DEC2020_RESPONSERATE_COUNTY_TRA!$B$3:$K$376, 10, FALSE)</f>
        <v>37.700000000000003</v>
      </c>
      <c r="O333" s="19">
        <f>VLOOKUP(A333,DEC2020_RESPONSERATE_COUNTY_TRA!$B$3:$L$376, 11, FALSE)</f>
        <v>39.9</v>
      </c>
      <c r="P333" s="19">
        <f>VLOOKUP(A333,DEC2020_RESPONSERATE_COUNTY_TRA!$B$3:$M$376, 12, FALSE)</f>
        <v>42.1</v>
      </c>
      <c r="Q333" s="19">
        <f>VLOOKUP(A333,DEC2020_RESPONSERATE_COUNTY_TRA!$B$3:$N$376, 13, FALSE)</f>
        <v>42.4</v>
      </c>
      <c r="R333" s="19">
        <f>VLOOKUP(A333,DEC2020_RESPONSERATE_COUNTY_TRA!$B$3:$O$376, 14, FALSE)</f>
        <v>42.9</v>
      </c>
      <c r="S333" s="19">
        <f>VLOOKUP(A333,DEC2020_RESPONSERATE_COUNTY_TRA!$B$3:$P$376, 15, FALSE)</f>
        <v>43.2</v>
      </c>
      <c r="T333" s="19">
        <f>VLOOKUP(A333,DEC2020_RESPONSERATE_COUNTY_TRA!$B$3:$Q$376, 16, FALSE)</f>
        <v>43.5</v>
      </c>
      <c r="U333" s="19">
        <f>VLOOKUP(A333,DEC2020_RESPONSERATE_COUNTY_TRA!$B$3:$R$376, 17, FALSE)</f>
        <v>44.5</v>
      </c>
      <c r="V333" s="19">
        <f>VLOOKUP(A333,DEC2020_RESPONSERATE_COUNTY_TRA!$B$3:$S$376, 18, FALSE)</f>
        <v>45.9</v>
      </c>
      <c r="W333" s="19">
        <f>VLOOKUP(A333,DEC2020_RESPONSERATE_COUNTY_TRA!$B$3:$T$376, 19, FALSE)</f>
        <v>46.2</v>
      </c>
      <c r="X333" s="19">
        <f>VLOOKUP(A333,DEC2020_RESPONSERATE_COUNTY_TRA!$B$3:$U$376, 20, FALSE)</f>
        <v>48.3</v>
      </c>
      <c r="Y333" s="19">
        <f>VLOOKUP(A333,DEC2020_RESPONSERATE_COUNTY_TRA!$B$3:$V$376, 21, FALSE)</f>
        <v>49.6</v>
      </c>
      <c r="Z333" s="19">
        <f>VLOOKUP(A333,DEC2020_RESPONSERATE_COUNTY_TRA!$B$3:$W$376, 22, FALSE)</f>
        <v>51</v>
      </c>
      <c r="AA333" s="19">
        <f>VLOOKUP(A333,DEC2020_RESPONSERATE_COUNTY_TRA!$B$3:$X$376, 23, FALSE)</f>
        <v>51.1</v>
      </c>
      <c r="AB333" s="19">
        <f>VLOOKUP(A333,DEC2020_RESPONSERATE_COUNTY_TRA!$B$3:$Y$376, 24, FALSE)</f>
        <v>51.5</v>
      </c>
      <c r="AC333" s="19">
        <f>VLOOKUP(A333,DEC2020_RESPONSERATE_COUNTY_TRA!$B$3:$Z$376, 25, FALSE)</f>
        <v>52.8</v>
      </c>
      <c r="AD333" s="19">
        <f>VLOOKUP(A333,DEC2020_RESPONSERATE_COUNTY_TRA!$B$3:$AC$376, 26, FALSE)</f>
        <v>52.9</v>
      </c>
      <c r="AE333" s="19">
        <f>VLOOKUP(A333,DEC2020_RESPONSERATE_COUNTY_TRA!$B$3:$AD$376, 27, FALSE)</f>
        <v>53.2</v>
      </c>
      <c r="AF333" s="19">
        <f>VLOOKUP(A333,DEC2020_RESPONSERATE_COUNTY_TRA!$B$3:$AE$376, 28, FALSE)</f>
        <v>54.5</v>
      </c>
      <c r="AG333" s="19">
        <f>VLOOKUP(A333,DEC2020_RESPONSERATE_COUNTY_TRA!$B$3:$AF$376, 29, FALSE)</f>
        <v>56</v>
      </c>
      <c r="AH333" s="19">
        <f>VLOOKUP(A333,DEC2020_RESPONSERATE_COUNTY_TRA!$B$3:$AG$376, 30, FALSE)</f>
        <v>56.1</v>
      </c>
      <c r="AI333" s="19">
        <f>VLOOKUP(A333,DEC2020_RESPONSERATE_COUNTY_TRA!$B$3:$AF$376, 31, FALSE)</f>
        <v>56.1</v>
      </c>
      <c r="AJ333" s="19">
        <f>VLOOKUP(A333,DEC2020_RESPONSERATE_COUNTY_TRA!$B$3:$AG$376, 32, FALSE)</f>
        <v>56.6</v>
      </c>
      <c r="AK333" s="19">
        <f>VLOOKUP(A333,DEC2020_RESPONSERATE_COUNTY_TRA!$B$3:$CP$376, 33, FALSE)</f>
        <v>56.7</v>
      </c>
      <c r="AL333" s="19">
        <f>VLOOKUP(A333,DEC2020_RESPONSERATE_COUNTY_TRA!$B$3:$AR$376,43, FALSE)</f>
        <v>58.2</v>
      </c>
      <c r="AM333" s="19">
        <f>VLOOKUP(A333,DEC2020_RESPONSERATE_COUNTY_TRA!$B$3:$AS$376,44, FALSE)</f>
        <v>58.2</v>
      </c>
      <c r="AN333" s="19">
        <f>VLOOKUP(A333,DEC2020_RESPONSERATE_COUNTY_TRA!$B$3:$AW$376,48, FALSE)</f>
        <v>58.4</v>
      </c>
      <c r="AO333" s="19">
        <f>VLOOKUP(A333,DEC2020_RESPONSERATE_COUNTY_TRA!$B$3:$AX$376,49, FALSE)</f>
        <v>58.4</v>
      </c>
      <c r="AP333" s="19">
        <f>VLOOKUP(A333,DEC2020_RESPONSERATE_COUNTY_TRA!$B$3:$AY$376,49, FALSE)</f>
        <v>58.4</v>
      </c>
      <c r="AQ333" s="19">
        <f>VLOOKUP(A333,DEC2020_RESPONSERATE_COUNTY_TRA!$B$3:$AZ$376,50, FALSE)</f>
        <v>58.5</v>
      </c>
      <c r="AR333" s="19">
        <f>VLOOKUP(A333,DEC2020_RESPONSERATE_COUNTY_TRA!$B$3:$BA$376,51, FALSE)</f>
        <v>58.5</v>
      </c>
      <c r="AS333" s="19">
        <f>VLOOKUP(A333,DEC2020_RESPONSERATE_COUNTY_TRA!$B$3:$BB$376,53, FALSE)</f>
        <v>58.7</v>
      </c>
      <c r="AT333" s="19">
        <f>VLOOKUP(A333,DEC2020_RESPONSERATE_COUNTY_TRA!$B$3:$BC$376,54, FALSE)</f>
        <v>58.7</v>
      </c>
      <c r="AU333" s="19">
        <f>VLOOKUP(A333,DEC2020_RESPONSERATE_COUNTY_TRA!$B$3:$BD$376,55, FALSE)</f>
        <v>58.7</v>
      </c>
      <c r="AV333" s="19">
        <f>VLOOKUP(A333,DEC2020_RESPONSERATE_COUNTY_TRA!$B$3:$BE$376,56, FALSE)</f>
        <v>58.7</v>
      </c>
      <c r="AW333" s="19">
        <f>VLOOKUP(A333,DEC2020_RESPONSERATE_COUNTY_TRA!$B$3:$BF$376,57, FALSE)</f>
        <v>58.7</v>
      </c>
      <c r="AX333" s="19">
        <f>VLOOKUP(A333,DEC2020_RESPONSERATE_COUNTY_TRA!$B$3:$BG$376,58, FALSE)</f>
        <v>58.9</v>
      </c>
      <c r="AY333" s="19">
        <f>VLOOKUP(A333,DEC2020_RESPONSERATE_COUNTY_TRA!$B$3:$BH$376,59, FALSE)</f>
        <v>58.9</v>
      </c>
      <c r="AZ333" s="19">
        <f>VLOOKUP(A333,DEC2020_RESPONSERATE_COUNTY_TRA!$B$3:$BI$376,60, FALSE)</f>
        <v>58.9</v>
      </c>
      <c r="BA333" s="19">
        <f>VLOOKUP(A333,DEC2020_RESPONSERATE_COUNTY_TRA!$B$3:$BJ$376,61, FALSE)</f>
        <v>59</v>
      </c>
      <c r="BB333" s="19">
        <f>VLOOKUP(A333,DEC2020_RESPONSERATE_COUNTY_TRA!$B$3:$BK$376,62, FALSE)</f>
        <v>59</v>
      </c>
      <c r="BC333" s="19">
        <f>VLOOKUP(A333,DEC2020_RESPONSERATE_COUNTY_TRA!$B$3:$BL$376,63, FALSE)</f>
        <v>59.2</v>
      </c>
      <c r="BD333" s="19">
        <f>VLOOKUP(A333,DEC2020_RESPONSERATE_COUNTY_TRA!$B$3:$BM$376,64, FALSE)</f>
        <v>59.2</v>
      </c>
      <c r="BE333" s="19">
        <f>VLOOKUP(A333,DEC2020_RESPONSERATE_COUNTY_TRA!$B$3:$BN$376,65, FALSE)</f>
        <v>59.2</v>
      </c>
      <c r="BF333" s="19">
        <f>VLOOKUP(A333,DEC2020_RESPONSERATE_COUNTY_TRA!$B$3:$BO$376,66, FALSE)</f>
        <v>59.2</v>
      </c>
      <c r="BG333" s="19">
        <f>VLOOKUP(A333,DEC2020_RESPONSERATE_COUNTY_TRA!$B$3:$BP$376,67, FALSE)</f>
        <v>59.2</v>
      </c>
      <c r="BH333" s="19">
        <f>VLOOKUP(A333,DEC2020_RESPONSERATE_COUNTY_TRA!$B$3:$BQ$376,68, FALSE)</f>
        <v>59.2</v>
      </c>
      <c r="BI333" s="19">
        <f>VLOOKUP(A333,DEC2020_RESPONSERATE_COUNTY_TRA!$B$3:$BR$376,69, FALSE)</f>
        <v>59.2</v>
      </c>
      <c r="BJ333" s="19">
        <f>VLOOKUP(A333,DEC2020_RESPONSERATE_COUNTY_TRA!$B$3:$BS$376,70, FALSE)</f>
        <v>59.2</v>
      </c>
      <c r="BK333" s="19">
        <f>VLOOKUP(A333,DEC2020_RESPONSERATE_COUNTY_TRA!$B$3:$BT$376,71, FALSE)</f>
        <v>59.2</v>
      </c>
      <c r="BL333" s="19">
        <f>VLOOKUP(A333,DEC2020_RESPONSERATE_COUNTY_TRA!$B$3:$BU$377,72, FALSE)</f>
        <v>59.3</v>
      </c>
      <c r="BM333" s="19">
        <f>VLOOKUP(A333,DEC2020_RESPONSERATE_COUNTY_TRA!$B$3:$BV$377,73, FALSE)</f>
        <v>59.3</v>
      </c>
      <c r="BN333" s="19">
        <f>VLOOKUP(A333,DEC2020_RESPONSERATE_COUNTY_TRA!$B$3:$BW$377,74, FALSE)</f>
        <v>59.3</v>
      </c>
      <c r="BO333" s="19">
        <f>VLOOKUP(A333,DEC2020_RESPONSERATE_COUNTY_TRA!$B$3:$BX$377,75, FALSE)</f>
        <v>59.4</v>
      </c>
      <c r="BP333" s="19">
        <f>VLOOKUP(A333,DEC2020_RESPONSERATE_COUNTY_TRA!$B$3:$BY$377,76, FALSE)</f>
        <v>59.4</v>
      </c>
      <c r="BQ333" s="19">
        <f>VLOOKUP(A333,DEC2020_RESPONSERATE_COUNTY_TRA!$B$3:$BZ$377,77, FALSE)</f>
        <v>59.4</v>
      </c>
      <c r="BR333" s="19">
        <f>VLOOKUP(A333,DEC2020_RESPONSERATE_COUNTY_TRA!$B$3:$CA$377,78, FALSE)</f>
        <v>59.5</v>
      </c>
      <c r="BS333" s="19">
        <f>VLOOKUP(A333,DEC2020_RESPONSERATE_COUNTY_TRA!$B$3:$CB$377,79, FALSE)</f>
        <v>59.5</v>
      </c>
      <c r="BT333" s="19">
        <f>VLOOKUP(A333,DEC2020_RESPONSERATE_COUNTY_TRA!$B$3:$CC$377,80, FALSE)</f>
        <v>59.5</v>
      </c>
      <c r="BU333" s="19">
        <f>VLOOKUP(A333,DEC2020_RESPONSERATE_COUNTY_TRA!$B$3:$CD$377,81, FALSE)</f>
        <v>59.5</v>
      </c>
      <c r="BV333" s="19">
        <f>VLOOKUP(A333,DEC2020_RESPONSERATE_COUNTY_TRA!$B$3:$CE$377,82, FALSE)</f>
        <v>59.5</v>
      </c>
      <c r="BW333" s="19">
        <f>VLOOKUP(A333,DEC2020_RESPONSERATE_COUNTY_TRA!$B$3:$CF$377,83, FALSE)</f>
        <v>59.5</v>
      </c>
      <c r="BX333" s="19">
        <f>VLOOKUP(A333,DEC2020_RESPONSERATE_COUNTY_TRA!$B$3:$CG$377,84, FALSE)</f>
        <v>59.5</v>
      </c>
      <c r="BY333" s="19">
        <f>VLOOKUP(A333,DEC2020_RESPONSERATE_COUNTY_TRA!$B$3:$CH$377,85, FALSE)</f>
        <v>59.5</v>
      </c>
      <c r="BZ333" s="19">
        <f>VLOOKUP(A333,DEC2020_RESPONSERATE_COUNTY_TRA!$B$3:$CI$377,85, FALSE)</f>
        <v>59.5</v>
      </c>
      <c r="CA333" s="19">
        <f>VLOOKUP(A333,DEC2020_RESPONSERATE_COUNTY_TRA!$B$3:$CJ$377,86, FALSE)</f>
        <v>59.6</v>
      </c>
      <c r="CB333" s="19">
        <f>VLOOKUP(A333,DEC2020_RESPONSERATE_COUNTY_TRA!$B$3:$CK$377,87, FALSE)</f>
        <v>59.6</v>
      </c>
      <c r="CC333" s="19">
        <f t="shared" si="15"/>
        <v>0</v>
      </c>
      <c r="CD333" s="41">
        <f t="shared" si="16"/>
        <v>4</v>
      </c>
    </row>
    <row r="334" spans="1:83" ht="29.4" thickBot="1" x14ac:dyDescent="0.35">
      <c r="A334" s="21" t="s">
        <v>191</v>
      </c>
      <c r="B334" s="21">
        <v>30105940600</v>
      </c>
      <c r="C334" s="22" t="s">
        <v>971</v>
      </c>
      <c r="D334" s="22" t="s">
        <v>1402</v>
      </c>
      <c r="E334" s="22"/>
      <c r="F334" s="96">
        <v>2157</v>
      </c>
      <c r="G334" s="104">
        <v>0.47144075021312876</v>
      </c>
      <c r="H334" s="206">
        <v>0.18754055807916936</v>
      </c>
      <c r="I334" s="194">
        <v>49</v>
      </c>
      <c r="J334" s="49">
        <v>73.5</v>
      </c>
      <c r="K334" s="23">
        <f t="shared" si="17"/>
        <v>26.5</v>
      </c>
      <c r="L334" s="24">
        <f>VLOOKUP(A334,DEC2020_RESPONSERATE_COUNTY_TRA!$B$3:$I$376, 8, FALSE)</f>
        <v>12.7</v>
      </c>
      <c r="M334" s="24">
        <f>VLOOKUP(A334,DEC2020_RESPONSERATE_COUNTY_TRA!$B$3:$J$376, 9, FALSE)</f>
        <v>13.3</v>
      </c>
      <c r="N334" s="24">
        <f>VLOOKUP(A334,DEC2020_RESPONSERATE_COUNTY_TRA!$B$3:$K$376, 10, FALSE)</f>
        <v>14.5</v>
      </c>
      <c r="O334" s="24">
        <f>VLOOKUP(A334,DEC2020_RESPONSERATE_COUNTY_TRA!$B$3:$L$376, 11, FALSE)</f>
        <v>15.9</v>
      </c>
      <c r="P334" s="24">
        <f>VLOOKUP(A334,DEC2020_RESPONSERATE_COUNTY_TRA!$B$3:$M$376, 12, FALSE)</f>
        <v>17.3</v>
      </c>
      <c r="Q334" s="24">
        <f>VLOOKUP(A334,DEC2020_RESPONSERATE_COUNTY_TRA!$B$3:$N$376, 13, FALSE)</f>
        <v>17.600000000000001</v>
      </c>
      <c r="R334" s="24">
        <f>VLOOKUP(A334,DEC2020_RESPONSERATE_COUNTY_TRA!$B$3:$O$376, 14, FALSE)</f>
        <v>17.899999999999999</v>
      </c>
      <c r="S334" s="24">
        <f>VLOOKUP(A334,DEC2020_RESPONSERATE_COUNTY_TRA!$B$3:$P$376, 15, FALSE)</f>
        <v>18.100000000000001</v>
      </c>
      <c r="T334" s="24">
        <f>VLOOKUP(A334,DEC2020_RESPONSERATE_COUNTY_TRA!$B$3:$Q$376, 16, FALSE)</f>
        <v>18.5</v>
      </c>
      <c r="U334" s="24">
        <f>VLOOKUP(A334,DEC2020_RESPONSERATE_COUNTY_TRA!$B$3:$R$376, 17, FALSE)</f>
        <v>19.100000000000001</v>
      </c>
      <c r="V334" s="24">
        <f>VLOOKUP(A334,DEC2020_RESPONSERATE_COUNTY_TRA!$B$3:$S$376, 18, FALSE)</f>
        <v>19.3</v>
      </c>
      <c r="W334" s="24">
        <f>VLOOKUP(A334,DEC2020_RESPONSERATE_COUNTY_TRA!$B$3:$T$376, 19, FALSE)</f>
        <v>19.399999999999999</v>
      </c>
      <c r="X334" s="24">
        <f>VLOOKUP(A334,DEC2020_RESPONSERATE_COUNTY_TRA!$B$3:$U$376, 20, FALSE)</f>
        <v>19.7</v>
      </c>
      <c r="Y334" s="24">
        <f>VLOOKUP(A334,DEC2020_RESPONSERATE_COUNTY_TRA!$B$3:$V$376, 21, FALSE)</f>
        <v>19.8</v>
      </c>
      <c r="Z334" s="24">
        <f>VLOOKUP(A334,DEC2020_RESPONSERATE_COUNTY_TRA!$B$3:$W$376, 22, FALSE)</f>
        <v>20.100000000000001</v>
      </c>
      <c r="AA334" s="24">
        <f>VLOOKUP(A334,DEC2020_RESPONSERATE_COUNTY_TRA!$B$3:$X$376, 23, FALSE)</f>
        <v>20.2</v>
      </c>
      <c r="AB334" s="24">
        <f>VLOOKUP(A334,DEC2020_RESPONSERATE_COUNTY_TRA!$B$3:$Y$376, 24, FALSE)</f>
        <v>20.399999999999999</v>
      </c>
      <c r="AC334" s="24">
        <f>VLOOKUP(A334,DEC2020_RESPONSERATE_COUNTY_TRA!$B$3:$Z$376, 25, FALSE)</f>
        <v>20.9</v>
      </c>
      <c r="AD334" s="24">
        <f>VLOOKUP(A334,DEC2020_RESPONSERATE_COUNTY_TRA!$B$3:$AC$376, 26, FALSE)</f>
        <v>21</v>
      </c>
      <c r="AE334" s="24">
        <f>VLOOKUP(A334,DEC2020_RESPONSERATE_COUNTY_TRA!$B$3:$AD$376, 27, FALSE)</f>
        <v>21</v>
      </c>
      <c r="AF334" s="24">
        <f>VLOOKUP(A334,DEC2020_RESPONSERATE_COUNTY_TRA!$B$3:$AE$376, 28, FALSE)</f>
        <v>21.1</v>
      </c>
      <c r="AG334" s="24">
        <f>VLOOKUP(A334,DEC2020_RESPONSERATE_COUNTY_TRA!$B$3:$AF$376, 29, FALSE)</f>
        <v>21.4</v>
      </c>
      <c r="AH334" s="24">
        <f>VLOOKUP(A334,DEC2020_RESPONSERATE_COUNTY_TRA!$B$3:$AG$376, 30, FALSE)</f>
        <v>21.6</v>
      </c>
      <c r="AI334" s="24">
        <f>VLOOKUP(A334,DEC2020_RESPONSERATE_COUNTY_TRA!$B$3:$AF$376, 31, FALSE)</f>
        <v>21.7</v>
      </c>
      <c r="AJ334" s="24">
        <f>VLOOKUP(A334,DEC2020_RESPONSERATE_COUNTY_TRA!$B$3:$AG$376, 32, FALSE)</f>
        <v>21.8</v>
      </c>
      <c r="AK334" s="24">
        <f>VLOOKUP(A334,DEC2020_RESPONSERATE_COUNTY_TRA!$B$3:$CP$376, 33, FALSE)</f>
        <v>21.9</v>
      </c>
      <c r="AL334" s="24">
        <f>VLOOKUP(A334,DEC2020_RESPONSERATE_COUNTY_TRA!$B$3:$AR$376,43, FALSE)</f>
        <v>22.5</v>
      </c>
      <c r="AM334" s="24">
        <f>VLOOKUP(A334,DEC2020_RESPONSERATE_COUNTY_TRA!$B$3:$AS$376,44, FALSE)</f>
        <v>22.5</v>
      </c>
      <c r="AN334" s="24">
        <f>VLOOKUP(A334,DEC2020_RESPONSERATE_COUNTY_TRA!$B$3:$AW$376,48, FALSE)</f>
        <v>22.7</v>
      </c>
      <c r="AO334" s="24">
        <f>VLOOKUP(A334,DEC2020_RESPONSERATE_COUNTY_TRA!$B$3:$AX$376,49, FALSE)</f>
        <v>22.8</v>
      </c>
      <c r="AP334" s="24">
        <f>VLOOKUP(A334,DEC2020_RESPONSERATE_COUNTY_TRA!$B$3:$AY$376,49, FALSE)</f>
        <v>22.8</v>
      </c>
      <c r="AQ334" s="24">
        <f>VLOOKUP(A334,DEC2020_RESPONSERATE_COUNTY_TRA!$B$3:$AZ$376,50, FALSE)</f>
        <v>22.8</v>
      </c>
      <c r="AR334" s="24">
        <f>VLOOKUP(A334,DEC2020_RESPONSERATE_COUNTY_TRA!$B$3:$BA$376,51, FALSE)</f>
        <v>22.8</v>
      </c>
      <c r="AS334" s="24">
        <f>VLOOKUP(A334,DEC2020_RESPONSERATE_COUNTY_TRA!$B$3:$BB$376,53, FALSE)</f>
        <v>22.8</v>
      </c>
      <c r="AT334" s="24">
        <f>VLOOKUP(A334,DEC2020_RESPONSERATE_COUNTY_TRA!$B$3:$BC$376,54, FALSE)</f>
        <v>22.8</v>
      </c>
      <c r="AU334" s="24">
        <f>VLOOKUP(A334,DEC2020_RESPONSERATE_COUNTY_TRA!$B$3:$BD$376,55, FALSE)</f>
        <v>22.9</v>
      </c>
      <c r="AV334" s="24">
        <f>VLOOKUP(A334,DEC2020_RESPONSERATE_COUNTY_TRA!$B$3:$BE$376,56, FALSE)</f>
        <v>22.9</v>
      </c>
      <c r="AW334" s="24">
        <f>VLOOKUP(A334,DEC2020_RESPONSERATE_COUNTY_TRA!$B$3:$BF$376,57, FALSE)</f>
        <v>22.9</v>
      </c>
      <c r="AX334" s="24">
        <f>VLOOKUP(A334,DEC2020_RESPONSERATE_COUNTY_TRA!$B$3:$BG$376,58, FALSE)</f>
        <v>29.1</v>
      </c>
      <c r="AY334" s="24">
        <f>VLOOKUP(A334,DEC2020_RESPONSERATE_COUNTY_TRA!$B$3:$BH$376,59, FALSE)</f>
        <v>29.3</v>
      </c>
      <c r="AZ334" s="24">
        <f>VLOOKUP(A334,DEC2020_RESPONSERATE_COUNTY_TRA!$B$3:$BI$376,60, FALSE)</f>
        <v>29.4</v>
      </c>
      <c r="BA334" s="24">
        <f>VLOOKUP(A334,DEC2020_RESPONSERATE_COUNTY_TRA!$B$3:$BJ$376,61, FALSE)</f>
        <v>29.6</v>
      </c>
      <c r="BB334" s="24">
        <f>VLOOKUP(A334,DEC2020_RESPONSERATE_COUNTY_TRA!$B$3:$BK$376,62, FALSE)</f>
        <v>29.8</v>
      </c>
      <c r="BC334" s="24">
        <f>VLOOKUP(A334,DEC2020_RESPONSERATE_COUNTY_TRA!$B$3:$BL$376,63, FALSE)</f>
        <v>30</v>
      </c>
      <c r="BD334" s="24">
        <f>VLOOKUP(A334,DEC2020_RESPONSERATE_COUNTY_TRA!$B$3:$BM$376,64, FALSE)</f>
        <v>30</v>
      </c>
      <c r="BE334" s="24">
        <f>VLOOKUP(A334,DEC2020_RESPONSERATE_COUNTY_TRA!$B$3:$BN$376,65, FALSE)</f>
        <v>30.1</v>
      </c>
      <c r="BF334" s="24">
        <f>VLOOKUP(A334,DEC2020_RESPONSERATE_COUNTY_TRA!$B$3:$BO$376,66, FALSE)</f>
        <v>30.1</v>
      </c>
      <c r="BG334" s="24">
        <f>VLOOKUP(A334,DEC2020_RESPONSERATE_COUNTY_TRA!$B$3:$BP$376,67, FALSE)</f>
        <v>30.2</v>
      </c>
      <c r="BH334" s="24">
        <f>VLOOKUP(A334,DEC2020_RESPONSERATE_COUNTY_TRA!$B$3:$BQ$376,68, FALSE)</f>
        <v>30.2</v>
      </c>
      <c r="BI334" s="24">
        <f>VLOOKUP(A334,DEC2020_RESPONSERATE_COUNTY_TRA!$B$3:$BR$376,69, FALSE)</f>
        <v>30.2</v>
      </c>
      <c r="BJ334" s="24">
        <f>VLOOKUP(A334,DEC2020_RESPONSERATE_COUNTY_TRA!$B$3:$BS$376,70, FALSE)</f>
        <v>30.3</v>
      </c>
      <c r="BK334" s="24">
        <f>VLOOKUP(A334,DEC2020_RESPONSERATE_COUNTY_TRA!$B$3:$BT$376,71, FALSE)</f>
        <v>30.3</v>
      </c>
      <c r="BL334" s="24">
        <f>VLOOKUP(A334,DEC2020_RESPONSERATE_COUNTY_TRA!$B$3:$BU$377,72, FALSE)</f>
        <v>30.5</v>
      </c>
      <c r="BM334" s="24">
        <f>VLOOKUP(A334,DEC2020_RESPONSERATE_COUNTY_TRA!$B$3:$BV$377,73, FALSE)</f>
        <v>30.5</v>
      </c>
      <c r="BN334" s="24">
        <f>VLOOKUP(A334,DEC2020_RESPONSERATE_COUNTY_TRA!$B$3:$BW$377,74, FALSE)</f>
        <v>30.5</v>
      </c>
      <c r="BO334" s="24">
        <f>VLOOKUP(A334,DEC2020_RESPONSERATE_COUNTY_TRA!$B$3:$BX$377,75, FALSE)</f>
        <v>30.6</v>
      </c>
      <c r="BP334" s="24">
        <f>VLOOKUP(A334,DEC2020_RESPONSERATE_COUNTY_TRA!$B$3:$BY$377,76, FALSE)</f>
        <v>30.6</v>
      </c>
      <c r="BQ334" s="24">
        <f>VLOOKUP(A334,DEC2020_RESPONSERATE_COUNTY_TRA!$B$3:$BZ$377,77, FALSE)</f>
        <v>30.6</v>
      </c>
      <c r="BR334" s="24">
        <f>VLOOKUP(A334,DEC2020_RESPONSERATE_COUNTY_TRA!$B$3:$CA$377,78, FALSE)</f>
        <v>30.7</v>
      </c>
      <c r="BS334" s="24">
        <f>VLOOKUP(A334,DEC2020_RESPONSERATE_COUNTY_TRA!$B$3:$CB$377,79, FALSE)</f>
        <v>30.8</v>
      </c>
      <c r="BT334" s="24">
        <f>VLOOKUP(A334,DEC2020_RESPONSERATE_COUNTY_TRA!$B$3:$CC$377,80, FALSE)</f>
        <v>30.8</v>
      </c>
      <c r="BU334" s="24">
        <f>VLOOKUP(A334,DEC2020_RESPONSERATE_COUNTY_TRA!$B$3:$CD$377,81, FALSE)</f>
        <v>31.1</v>
      </c>
      <c r="BV334" s="24">
        <f>VLOOKUP(A334,DEC2020_RESPONSERATE_COUNTY_TRA!$B$3:$CE$377,82, FALSE)</f>
        <v>31.3</v>
      </c>
      <c r="BW334" s="24">
        <f>VLOOKUP(A334,DEC2020_RESPONSERATE_COUNTY_TRA!$B$3:$CF$377,83, FALSE)</f>
        <v>31.4</v>
      </c>
      <c r="BX334" s="24">
        <f>VLOOKUP(A334,DEC2020_RESPONSERATE_COUNTY_TRA!$B$3:$CG$377,84, FALSE)</f>
        <v>31.4</v>
      </c>
      <c r="BY334" s="24">
        <f>VLOOKUP(A334,DEC2020_RESPONSERATE_COUNTY_TRA!$B$3:$CH$377,85, FALSE)</f>
        <v>31.4</v>
      </c>
      <c r="BZ334" s="24">
        <f>VLOOKUP(A334,DEC2020_RESPONSERATE_COUNTY_TRA!$B$3:$CI$377,85, FALSE)</f>
        <v>31.4</v>
      </c>
      <c r="CA334" s="24">
        <f>VLOOKUP(A334,DEC2020_RESPONSERATE_COUNTY_TRA!$B$3:$CJ$377,86, FALSE)</f>
        <v>31.4</v>
      </c>
      <c r="CB334" s="24">
        <f>VLOOKUP(A334,DEC2020_RESPONSERATE_COUNTY_TRA!$B$3:$CK$377,87, FALSE)</f>
        <v>31.4</v>
      </c>
      <c r="CC334" s="24">
        <f t="shared" si="15"/>
        <v>0</v>
      </c>
      <c r="CD334" s="42">
        <f t="shared" si="16"/>
        <v>2</v>
      </c>
      <c r="CE334" s="45" t="s">
        <v>836</v>
      </c>
    </row>
    <row r="335" spans="1:83" ht="18" x14ac:dyDescent="0.35">
      <c r="A335" s="20" t="s">
        <v>109</v>
      </c>
      <c r="B335" s="5"/>
      <c r="C335" s="181" t="s">
        <v>109</v>
      </c>
      <c r="F335" s="180">
        <v>1197</v>
      </c>
      <c r="G335" s="199">
        <v>0.11278195488721804</v>
      </c>
      <c r="I335" s="192">
        <v>40.4</v>
      </c>
      <c r="J335" s="91" t="s">
        <v>835</v>
      </c>
      <c r="K335" s="91" t="s">
        <v>835</v>
      </c>
      <c r="L335">
        <f>VLOOKUP(A335,DEC2020_RESPONSERATE_COUNTY_TRA!$B$3:$I$376, 8, FALSE)</f>
        <v>8.1999999999999993</v>
      </c>
      <c r="M335">
        <f>VLOOKUP(A335,DEC2020_RESPONSERATE_COUNTY_TRA!$B$3:$J$376, 9, FALSE)</f>
        <v>8.6999999999999993</v>
      </c>
      <c r="N335">
        <f>VLOOKUP(A335,DEC2020_RESPONSERATE_COUNTY_TRA!$B$3:$K$376, 10, FALSE)</f>
        <v>9.8000000000000007</v>
      </c>
      <c r="O335">
        <f>VLOOKUP(A335,DEC2020_RESPONSERATE_COUNTY_TRA!$B$3:$L$376, 11, FALSE)</f>
        <v>10.8</v>
      </c>
      <c r="P335">
        <f>VLOOKUP(A335,DEC2020_RESPONSERATE_COUNTY_TRA!$B$3:$M$376, 12, FALSE)</f>
        <v>12.4</v>
      </c>
      <c r="Q335" s="61">
        <f>VLOOKUP(A335,DEC2020_RESPONSERATE_COUNTY_TRA!$B$3:$N$376, 13, FALSE)</f>
        <v>12.7</v>
      </c>
      <c r="R335">
        <f>VLOOKUP(A335,DEC2020_RESPONSERATE_COUNTY_TRA!$B$3:$O$376, 14, FALSE)</f>
        <v>12.8</v>
      </c>
      <c r="S335">
        <f>VLOOKUP(A335,DEC2020_RESPONSERATE_COUNTY_TRA!$B$3:$P$376, 15, FALSE)</f>
        <v>13.1</v>
      </c>
      <c r="T335">
        <f>VLOOKUP(A335,DEC2020_RESPONSERATE_COUNTY_TRA!$B$3:$Q$376, 16, FALSE)</f>
        <v>13.8</v>
      </c>
      <c r="U335" s="61">
        <f>VLOOKUP(A335,DEC2020_RESPONSERATE_COUNTY_TRA!$B$3:$R$376, 17, FALSE)</f>
        <v>14.2</v>
      </c>
      <c r="V335" s="61">
        <f>VLOOKUP(A335,DEC2020_RESPONSERATE_COUNTY_TRA!$B$3:$S$376, 18, FALSE)</f>
        <v>14.3</v>
      </c>
      <c r="W335" s="61">
        <f>VLOOKUP(A335,DEC2020_RESPONSERATE_COUNTY_TRA!$B$3:$T$376, 19, FALSE)</f>
        <v>14.6</v>
      </c>
      <c r="X335" s="61">
        <f>VLOOKUP(A335,DEC2020_RESPONSERATE_COUNTY_TRA!$B$3:$U$376, 20, FALSE)</f>
        <v>14.9</v>
      </c>
      <c r="Y335" s="61">
        <f>VLOOKUP(A335,DEC2020_RESPONSERATE_COUNTY_TRA!$B$3:$V$376, 21, FALSE)</f>
        <v>15.2</v>
      </c>
      <c r="Z335" s="61">
        <f>VLOOKUP(A335,DEC2020_RESPONSERATE_COUNTY_TRA!$B$3:$W$376, 22, FALSE)</f>
        <v>15.5</v>
      </c>
      <c r="AA335" s="61">
        <f>VLOOKUP(A335,DEC2020_RESPONSERATE_COUNTY_TRA!$B$3:$X$376, 23, FALSE)</f>
        <v>15.6</v>
      </c>
      <c r="AB335" s="61">
        <f>VLOOKUP(A335,DEC2020_RESPONSERATE_COUNTY_TRA!$B$3:$Y$376, 24, FALSE)</f>
        <v>15.7</v>
      </c>
      <c r="AC335" s="61">
        <f>VLOOKUP(A335,DEC2020_RESPONSERATE_COUNTY_TRA!$B$3:$Z$376, 25, FALSE)</f>
        <v>16</v>
      </c>
      <c r="AD335" s="61">
        <f>VLOOKUP(A335,DEC2020_RESPONSERATE_COUNTY_TRA!$B$3:$AC$376, 26, FALSE)</f>
        <v>16</v>
      </c>
      <c r="AE335" s="188">
        <f>VLOOKUP(A335,DEC2020_RESPONSERATE_COUNTY_TRA!$B$3:$AD$376, 27, FALSE)</f>
        <v>16.2</v>
      </c>
      <c r="AF335" s="188">
        <f>VLOOKUP(A335,DEC2020_RESPONSERATE_COUNTY_TRA!$B$3:$AE$376, 28, FALSE)</f>
        <v>16.5</v>
      </c>
      <c r="AG335" s="188">
        <f>VLOOKUP(A335,DEC2020_RESPONSERATE_COUNTY_TRA!$B$3:$AF$376, 29, FALSE)</f>
        <v>16.899999999999999</v>
      </c>
      <c r="AH335" s="188">
        <f>VLOOKUP(A335,DEC2020_RESPONSERATE_COUNTY_TRA!$B$3:$AG$376, 30, FALSE)</f>
        <v>17</v>
      </c>
      <c r="AI335" s="188">
        <f>VLOOKUP(A335,DEC2020_RESPONSERATE_COUNTY_TRA!$B$3:$AF$376, 31, FALSE)</f>
        <v>17</v>
      </c>
      <c r="AJ335" s="188">
        <f>VLOOKUP(A335,DEC2020_RESPONSERATE_COUNTY_TRA!$B$3:$AG$376, 32, FALSE)</f>
        <v>17.100000000000001</v>
      </c>
      <c r="AK335" s="188">
        <f>VLOOKUP(A335,DEC2020_RESPONSERATE_COUNTY_TRA!$B$3:$CP$376, 33, FALSE)</f>
        <v>17.3</v>
      </c>
      <c r="AL335" s="188">
        <f>VLOOKUP(A335,DEC2020_RESPONSERATE_COUNTY_TRA!$B$3:$AR$376,43, FALSE)</f>
        <v>18.899999999999999</v>
      </c>
      <c r="AM335" s="188">
        <f>VLOOKUP(A335,DEC2020_RESPONSERATE_COUNTY_TRA!$B$3:$AS$376,44, FALSE)</f>
        <v>18.899999999999999</v>
      </c>
      <c r="AN335" s="188">
        <f>VLOOKUP(A335,DEC2020_RESPONSERATE_COUNTY_TRA!$B$3:$AW$376,48, FALSE)</f>
        <v>19</v>
      </c>
      <c r="AO335" s="188">
        <f>VLOOKUP(A335,DEC2020_RESPONSERATE_COUNTY_TRA!$B$3:$AX$376,49, FALSE)</f>
        <v>19.100000000000001</v>
      </c>
      <c r="AP335" s="188">
        <f>VLOOKUP(A335,DEC2020_RESPONSERATE_COUNTY_TRA!$B$3:$AY$376,49, FALSE)</f>
        <v>19.100000000000001</v>
      </c>
      <c r="AQ335" s="188">
        <f>VLOOKUP(A335,DEC2020_RESPONSERATE_COUNTY_TRA!$B$3:$AZ$376,50, FALSE)</f>
        <v>19.100000000000001</v>
      </c>
      <c r="AR335" s="188">
        <f>VLOOKUP(A335,DEC2020_RESPONSERATE_COUNTY_TRA!$B$3:$BA$376,51, FALSE)</f>
        <v>19.2</v>
      </c>
      <c r="AS335" s="188">
        <f>VLOOKUP(A335,DEC2020_RESPONSERATE_COUNTY_TRA!$B$3:$BB$376,53, FALSE)</f>
        <v>19.2</v>
      </c>
      <c r="AT335" s="188">
        <f>VLOOKUP(A335,DEC2020_RESPONSERATE_COUNTY_TRA!$B$3:$BC$376,54, FALSE)</f>
        <v>19.2</v>
      </c>
      <c r="AU335" s="188">
        <f>VLOOKUP(A335,DEC2020_RESPONSERATE_COUNTY_TRA!$B$3:$BD$376,55, FALSE)</f>
        <v>19.2</v>
      </c>
      <c r="AV335" s="188">
        <f>VLOOKUP(A335,DEC2020_RESPONSERATE_COUNTY_TRA!$B$3:$BE$376,56, FALSE)</f>
        <v>19.2</v>
      </c>
      <c r="AW335" s="188">
        <f>VLOOKUP(A335,DEC2020_RESPONSERATE_COUNTY_TRA!$B$3:$BF$376,57, FALSE)</f>
        <v>19.3</v>
      </c>
      <c r="AX335" s="188">
        <f>VLOOKUP(A335,DEC2020_RESPONSERATE_COUNTY_TRA!$B$3:$BG$376,58, FALSE)</f>
        <v>22.7</v>
      </c>
      <c r="AY335" s="188">
        <f>VLOOKUP(A335,DEC2020_RESPONSERATE_COUNTY_TRA!$B$3:$BH$376,59, FALSE)</f>
        <v>22.7</v>
      </c>
      <c r="AZ335" s="188">
        <f>VLOOKUP(A335,DEC2020_RESPONSERATE_COUNTY_TRA!$B$3:$BI$376,60, FALSE)</f>
        <v>22.9</v>
      </c>
      <c r="BA335" s="188">
        <f>VLOOKUP(A335,DEC2020_RESPONSERATE_COUNTY_TRA!$B$3:$BJ$376,61, FALSE)</f>
        <v>23</v>
      </c>
      <c r="BB335" s="188">
        <f>VLOOKUP(A335,DEC2020_RESPONSERATE_COUNTY_TRA!$B$3:$BK$376,62, FALSE)</f>
        <v>23.1</v>
      </c>
      <c r="BC335" s="188">
        <f>VLOOKUP(A335,DEC2020_RESPONSERATE_COUNTY_TRA!$B$3:$BL$376,63, FALSE)</f>
        <v>23.2</v>
      </c>
      <c r="BD335" s="188">
        <f>VLOOKUP(A335,DEC2020_RESPONSERATE_COUNTY_TRA!$B$3:$BM$376,64, FALSE)</f>
        <v>23.3</v>
      </c>
      <c r="BE335" s="188">
        <f>VLOOKUP(A335,DEC2020_RESPONSERATE_COUNTY_TRA!$B$3:$BN$376,65, FALSE)</f>
        <v>23.3</v>
      </c>
      <c r="BF335" s="188">
        <f>VLOOKUP(A335,DEC2020_RESPONSERATE_COUNTY_TRA!$B$3:$BO$376,66, FALSE)</f>
        <v>23.4</v>
      </c>
      <c r="BG335" s="188">
        <f>VLOOKUP(A335,DEC2020_RESPONSERATE_COUNTY_TRA!$B$3:$BP$376,67, FALSE)</f>
        <v>23.4</v>
      </c>
      <c r="BH335" s="188">
        <f>VLOOKUP(A335,DEC2020_RESPONSERATE_COUNTY_TRA!$B$3:$BQ$376,68, FALSE)</f>
        <v>23.4</v>
      </c>
      <c r="BI335" s="188">
        <f>VLOOKUP(A335,DEC2020_RESPONSERATE_COUNTY_TRA!$B$3:$BR$376,69, FALSE)</f>
        <v>23.4</v>
      </c>
      <c r="BJ335" s="188">
        <f>VLOOKUP(A335,DEC2020_RESPONSERATE_COUNTY_TRA!$B$3:$BS$376,70, FALSE)</f>
        <v>23.6</v>
      </c>
      <c r="BK335" s="188">
        <f>VLOOKUP(A335,DEC2020_RESPONSERATE_COUNTY_TRA!$B$3:$BT$376,71, FALSE)</f>
        <v>23.7</v>
      </c>
      <c r="BL335" s="188">
        <f>VLOOKUP(A335,DEC2020_RESPONSERATE_COUNTY_TRA!$B$3:$BU$377,72, FALSE)</f>
        <v>23.8</v>
      </c>
      <c r="BM335" s="188">
        <f>VLOOKUP(A335,DEC2020_RESPONSERATE_COUNTY_TRA!$B$3:$BV$377,73, FALSE)</f>
        <v>23.9</v>
      </c>
      <c r="BN335" s="188">
        <f>VLOOKUP(A335,DEC2020_RESPONSERATE_COUNTY_TRA!$B$3:$BW$377,74, FALSE)</f>
        <v>23.9</v>
      </c>
      <c r="BO335" s="188">
        <f>VLOOKUP(A335,DEC2020_RESPONSERATE_COUNTY_TRA!$B$3:$BX$377,75, FALSE)</f>
        <v>24</v>
      </c>
      <c r="BP335" s="188">
        <f>VLOOKUP(A335,DEC2020_RESPONSERATE_COUNTY_TRA!$B$3:$BY$377,76, FALSE)</f>
        <v>24.1</v>
      </c>
      <c r="BQ335" s="188">
        <f>VLOOKUP(A335,DEC2020_RESPONSERATE_COUNTY_TRA!$B$3:$BZ$377,77, FALSE)</f>
        <v>24.1</v>
      </c>
      <c r="BR335" s="188">
        <f>VLOOKUP(A335,DEC2020_RESPONSERATE_COUNTY_TRA!$B$3:$CA$377,78, FALSE)</f>
        <v>24.2</v>
      </c>
      <c r="BS335" s="188">
        <f>VLOOKUP(A335,DEC2020_RESPONSERATE_COUNTY_TRA!$B$3:$CB$377,79, FALSE)</f>
        <v>24.3</v>
      </c>
      <c r="BT335" s="188">
        <f>VLOOKUP(A335,DEC2020_RESPONSERATE_COUNTY_TRA!$B$3:$CC$377,80, FALSE)</f>
        <v>24.4</v>
      </c>
      <c r="BU335" s="188">
        <f>VLOOKUP(A335,DEC2020_RESPONSERATE_COUNTY_TRA!$B$3:$CD$377,81, FALSE)</f>
        <v>24.5</v>
      </c>
      <c r="BV335" s="188">
        <f>VLOOKUP(A335,DEC2020_RESPONSERATE_COUNTY_TRA!$B$3:$CE$377,82, FALSE)</f>
        <v>24.6</v>
      </c>
      <c r="BW335" s="188">
        <f>VLOOKUP(A335,DEC2020_RESPONSERATE_COUNTY_TRA!$B$3:$CF$377,83, FALSE)</f>
        <v>24.9</v>
      </c>
      <c r="BX335" s="188">
        <f>VLOOKUP(A335,DEC2020_RESPONSERATE_COUNTY_TRA!$B$3:$CG$377,84, FALSE)</f>
        <v>24.9</v>
      </c>
      <c r="BY335" s="188">
        <f>VLOOKUP(A335,DEC2020_RESPONSERATE_COUNTY_TRA!$B$3:$CH$377,85, FALSE)</f>
        <v>25</v>
      </c>
      <c r="BZ335" s="188">
        <f>VLOOKUP(A335,DEC2020_RESPONSERATE_COUNTY_TRA!$B$3:$CI$377,85, FALSE)</f>
        <v>25</v>
      </c>
      <c r="CA335" s="188">
        <f>VLOOKUP(A335,DEC2020_RESPONSERATE_COUNTY_TRA!$B$3:$CJ$377,86, FALSE)</f>
        <v>25.2</v>
      </c>
      <c r="CB335" s="188">
        <f>VLOOKUP(A335,DEC2020_RESPONSERATE_COUNTY_TRA!$B$3:$CK$377,87, FALSE)</f>
        <v>25.4</v>
      </c>
      <c r="CC335" s="188">
        <f t="shared" si="15"/>
        <v>0</v>
      </c>
      <c r="CD335" s="41">
        <f t="shared" si="16"/>
        <v>2</v>
      </c>
    </row>
    <row r="336" spans="1:83" ht="29.4" thickBot="1" x14ac:dyDescent="0.35">
      <c r="A336" s="21" t="s">
        <v>397</v>
      </c>
      <c r="B336" s="21">
        <v>30107000100</v>
      </c>
      <c r="C336" s="22" t="s">
        <v>1146</v>
      </c>
      <c r="D336" s="22" t="s">
        <v>1403</v>
      </c>
      <c r="E336" s="22"/>
      <c r="F336" s="96">
        <v>1197</v>
      </c>
      <c r="G336" s="104">
        <v>0.21386800334168754</v>
      </c>
      <c r="H336" s="206">
        <v>2.7454630060493253E-2</v>
      </c>
      <c r="I336" s="194">
        <v>40.4</v>
      </c>
      <c r="J336" s="23">
        <v>27.9</v>
      </c>
      <c r="K336" s="23">
        <f t="shared" si="17"/>
        <v>72.099999999999994</v>
      </c>
      <c r="L336" s="24">
        <f>VLOOKUP(A336,DEC2020_RESPONSERATE_COUNTY_TRA!$B$3:$I$376, 8, FALSE)</f>
        <v>8.1999999999999993</v>
      </c>
      <c r="M336" s="24">
        <f>VLOOKUP(A336,DEC2020_RESPONSERATE_COUNTY_TRA!$B$3:$J$376, 9, FALSE)</f>
        <v>8.6999999999999993</v>
      </c>
      <c r="N336" s="24">
        <f>VLOOKUP(A336,DEC2020_RESPONSERATE_COUNTY_TRA!$B$3:$K$376, 10, FALSE)</f>
        <v>9.8000000000000007</v>
      </c>
      <c r="O336" s="24">
        <f>VLOOKUP(A336,DEC2020_RESPONSERATE_COUNTY_TRA!$B$3:$L$376, 11, FALSE)</f>
        <v>10.8</v>
      </c>
      <c r="P336" s="24">
        <f>VLOOKUP(A336,DEC2020_RESPONSERATE_COUNTY_TRA!$B$3:$M$376, 12, FALSE)</f>
        <v>12.4</v>
      </c>
      <c r="Q336" s="24">
        <f>VLOOKUP(A336,DEC2020_RESPONSERATE_COUNTY_TRA!$B$3:$N$376, 13, FALSE)</f>
        <v>12.7</v>
      </c>
      <c r="R336" s="24">
        <f>VLOOKUP(A336,DEC2020_RESPONSERATE_COUNTY_TRA!$B$3:$O$376, 14, FALSE)</f>
        <v>12.8</v>
      </c>
      <c r="S336" s="24">
        <f>VLOOKUP(A336,DEC2020_RESPONSERATE_COUNTY_TRA!$B$3:$P$376, 15, FALSE)</f>
        <v>13.1</v>
      </c>
      <c r="T336" s="24">
        <f>VLOOKUP(A336,DEC2020_RESPONSERATE_COUNTY_TRA!$B$3:$Q$376, 16, FALSE)</f>
        <v>13.8</v>
      </c>
      <c r="U336" s="24">
        <f>VLOOKUP(A336,DEC2020_RESPONSERATE_COUNTY_TRA!$B$3:$R$376, 17, FALSE)</f>
        <v>14.2</v>
      </c>
      <c r="V336" s="24">
        <f>VLOOKUP(A336,DEC2020_RESPONSERATE_COUNTY_TRA!$B$3:$S$376, 18, FALSE)</f>
        <v>14.3</v>
      </c>
      <c r="W336" s="24">
        <f>VLOOKUP(A336,DEC2020_RESPONSERATE_COUNTY_TRA!$B$3:$T$376, 19, FALSE)</f>
        <v>14.6</v>
      </c>
      <c r="X336" s="24">
        <f>VLOOKUP(A336,DEC2020_RESPONSERATE_COUNTY_TRA!$B$3:$U$376, 20, FALSE)</f>
        <v>14.9</v>
      </c>
      <c r="Y336" s="24">
        <f>VLOOKUP(A336,DEC2020_RESPONSERATE_COUNTY_TRA!$B$3:$V$376, 21, FALSE)</f>
        <v>15.2</v>
      </c>
      <c r="Z336" s="24">
        <f>VLOOKUP(A336,DEC2020_RESPONSERATE_COUNTY_TRA!$B$3:$W$376, 22, FALSE)</f>
        <v>15.5</v>
      </c>
      <c r="AA336" s="24">
        <f>VLOOKUP(A336,DEC2020_RESPONSERATE_COUNTY_TRA!$B$3:$X$376, 23, FALSE)</f>
        <v>15.6</v>
      </c>
      <c r="AB336" s="24">
        <f>VLOOKUP(A336,DEC2020_RESPONSERATE_COUNTY_TRA!$B$3:$Y$376, 24, FALSE)</f>
        <v>15.7</v>
      </c>
      <c r="AC336" s="24">
        <f>VLOOKUP(A336,DEC2020_RESPONSERATE_COUNTY_TRA!$B$3:$Z$376, 25, FALSE)</f>
        <v>16</v>
      </c>
      <c r="AD336" s="24">
        <f>VLOOKUP(A336,DEC2020_RESPONSERATE_COUNTY_TRA!$B$3:$AC$376, 26, FALSE)</f>
        <v>16</v>
      </c>
      <c r="AE336" s="24">
        <f>VLOOKUP(A336,DEC2020_RESPONSERATE_COUNTY_TRA!$B$3:$AD$376, 27, FALSE)</f>
        <v>16.2</v>
      </c>
      <c r="AF336" s="24">
        <f>VLOOKUP(A336,DEC2020_RESPONSERATE_COUNTY_TRA!$B$3:$AE$376, 28, FALSE)</f>
        <v>16.5</v>
      </c>
      <c r="AG336" s="24">
        <f>VLOOKUP(A336,DEC2020_RESPONSERATE_COUNTY_TRA!$B$3:$AF$376, 29, FALSE)</f>
        <v>16.899999999999999</v>
      </c>
      <c r="AH336" s="24">
        <f>VLOOKUP(A336,DEC2020_RESPONSERATE_COUNTY_TRA!$B$3:$AG$376, 30, FALSE)</f>
        <v>17</v>
      </c>
      <c r="AI336" s="24">
        <f>VLOOKUP(A336,DEC2020_RESPONSERATE_COUNTY_TRA!$B$3:$AF$376, 31, FALSE)</f>
        <v>17</v>
      </c>
      <c r="AJ336" s="24">
        <f>VLOOKUP(A336,DEC2020_RESPONSERATE_COUNTY_TRA!$B$3:$AG$376, 32, FALSE)</f>
        <v>17.100000000000001</v>
      </c>
      <c r="AK336" s="24">
        <f>VLOOKUP(A336,DEC2020_RESPONSERATE_COUNTY_TRA!$B$3:$CP$376, 33, FALSE)</f>
        <v>17.3</v>
      </c>
      <c r="AL336" s="24">
        <f>VLOOKUP(A336,DEC2020_RESPONSERATE_COUNTY_TRA!$B$3:$AR$376,43, FALSE)</f>
        <v>18.899999999999999</v>
      </c>
      <c r="AM336" s="24">
        <f>VLOOKUP(A336,DEC2020_RESPONSERATE_COUNTY_TRA!$B$3:$AS$376,44, FALSE)</f>
        <v>18.899999999999999</v>
      </c>
      <c r="AN336" s="24">
        <f>VLOOKUP(A336,DEC2020_RESPONSERATE_COUNTY_TRA!$B$3:$AW$376,48, FALSE)</f>
        <v>19</v>
      </c>
      <c r="AO336" s="24">
        <f>VLOOKUP(A336,DEC2020_RESPONSERATE_COUNTY_TRA!$B$3:$AX$376,49, FALSE)</f>
        <v>19.100000000000001</v>
      </c>
      <c r="AP336" s="24">
        <f>VLOOKUP(A336,DEC2020_RESPONSERATE_COUNTY_TRA!$B$3:$AY$376,49, FALSE)</f>
        <v>19.100000000000001</v>
      </c>
      <c r="AQ336" s="24">
        <f>VLOOKUP(A336,DEC2020_RESPONSERATE_COUNTY_TRA!$B$3:$AZ$376,50, FALSE)</f>
        <v>19.100000000000001</v>
      </c>
      <c r="AR336" s="24">
        <f>VLOOKUP(A336,DEC2020_RESPONSERATE_COUNTY_TRA!$B$3:$BA$376,51, FALSE)</f>
        <v>19.2</v>
      </c>
      <c r="AS336" s="24">
        <f>VLOOKUP(A336,DEC2020_RESPONSERATE_COUNTY_TRA!$B$3:$BB$376,53, FALSE)</f>
        <v>19.2</v>
      </c>
      <c r="AT336" s="24">
        <f>VLOOKUP(A336,DEC2020_RESPONSERATE_COUNTY_TRA!$B$3:$BC$376,54, FALSE)</f>
        <v>19.2</v>
      </c>
      <c r="AU336" s="24">
        <f>VLOOKUP(A336,DEC2020_RESPONSERATE_COUNTY_TRA!$B$3:$BD$376,55, FALSE)</f>
        <v>19.2</v>
      </c>
      <c r="AV336" s="24">
        <f>VLOOKUP(A336,DEC2020_RESPONSERATE_COUNTY_TRA!$B$3:$BE$376,56, FALSE)</f>
        <v>19.2</v>
      </c>
      <c r="AW336" s="24">
        <f>VLOOKUP(A336,DEC2020_RESPONSERATE_COUNTY_TRA!$B$3:$BF$376,57, FALSE)</f>
        <v>19.3</v>
      </c>
      <c r="AX336" s="24">
        <f>VLOOKUP(A336,DEC2020_RESPONSERATE_COUNTY_TRA!$B$3:$BG$376,58, FALSE)</f>
        <v>22.7</v>
      </c>
      <c r="AY336" s="24">
        <f>VLOOKUP(A336,DEC2020_RESPONSERATE_COUNTY_TRA!$B$3:$BH$376,59, FALSE)</f>
        <v>22.7</v>
      </c>
      <c r="AZ336" s="24">
        <f>VLOOKUP(A336,DEC2020_RESPONSERATE_COUNTY_TRA!$B$3:$BI$376,60, FALSE)</f>
        <v>22.9</v>
      </c>
      <c r="BA336" s="24">
        <f>VLOOKUP(A336,DEC2020_RESPONSERATE_COUNTY_TRA!$B$3:$BJ$376,61, FALSE)</f>
        <v>23</v>
      </c>
      <c r="BB336" s="24">
        <f>VLOOKUP(A336,DEC2020_RESPONSERATE_COUNTY_TRA!$B$3:$BK$376,62, FALSE)</f>
        <v>23.1</v>
      </c>
      <c r="BC336" s="24">
        <f>VLOOKUP(A336,DEC2020_RESPONSERATE_COUNTY_TRA!$B$3:$BL$376,63, FALSE)</f>
        <v>23.2</v>
      </c>
      <c r="BD336" s="24">
        <f>VLOOKUP(A336,DEC2020_RESPONSERATE_COUNTY_TRA!$B$3:$BM$376,64, FALSE)</f>
        <v>23.3</v>
      </c>
      <c r="BE336" s="24">
        <f>VLOOKUP(A336,DEC2020_RESPONSERATE_COUNTY_TRA!$B$3:$BN$376,65, FALSE)</f>
        <v>23.3</v>
      </c>
      <c r="BF336" s="24">
        <f>VLOOKUP(A336,DEC2020_RESPONSERATE_COUNTY_TRA!$B$3:$BO$376,66, FALSE)</f>
        <v>23.4</v>
      </c>
      <c r="BG336" s="24">
        <f>VLOOKUP(A336,DEC2020_RESPONSERATE_COUNTY_TRA!$B$3:$BP$376,67, FALSE)</f>
        <v>23.4</v>
      </c>
      <c r="BH336" s="24">
        <f>VLOOKUP(A336,DEC2020_RESPONSERATE_COUNTY_TRA!$B$3:$BQ$376,68, FALSE)</f>
        <v>23.4</v>
      </c>
      <c r="BI336" s="24">
        <f>VLOOKUP(A336,DEC2020_RESPONSERATE_COUNTY_TRA!$B$3:$BR$376,69, FALSE)</f>
        <v>23.4</v>
      </c>
      <c r="BJ336" s="24">
        <f>VLOOKUP(A336,DEC2020_RESPONSERATE_COUNTY_TRA!$B$3:$BS$376,70, FALSE)</f>
        <v>23.6</v>
      </c>
      <c r="BK336" s="24">
        <f>VLOOKUP(A336,DEC2020_RESPONSERATE_COUNTY_TRA!$B$3:$BT$376,71, FALSE)</f>
        <v>23.7</v>
      </c>
      <c r="BL336" s="24">
        <f>VLOOKUP(A336,DEC2020_RESPONSERATE_COUNTY_TRA!$B$3:$BU$377,72, FALSE)</f>
        <v>23.8</v>
      </c>
      <c r="BM336" s="24">
        <f>VLOOKUP(A336,DEC2020_RESPONSERATE_COUNTY_TRA!$B$3:$BV$377,73, FALSE)</f>
        <v>23.9</v>
      </c>
      <c r="BN336" s="24">
        <f>VLOOKUP(A336,DEC2020_RESPONSERATE_COUNTY_TRA!$B$3:$BW$377,74, FALSE)</f>
        <v>23.9</v>
      </c>
      <c r="BO336" s="24">
        <f>VLOOKUP(A336,DEC2020_RESPONSERATE_COUNTY_TRA!$B$3:$BX$377,75, FALSE)</f>
        <v>24</v>
      </c>
      <c r="BP336" s="24">
        <f>VLOOKUP(A336,DEC2020_RESPONSERATE_COUNTY_TRA!$B$3:$BY$377,76, FALSE)</f>
        <v>24.1</v>
      </c>
      <c r="BQ336" s="24">
        <f>VLOOKUP(A336,DEC2020_RESPONSERATE_COUNTY_TRA!$B$3:$BZ$377,77, FALSE)</f>
        <v>24.1</v>
      </c>
      <c r="BR336" s="24">
        <f>VLOOKUP(A336,DEC2020_RESPONSERATE_COUNTY_TRA!$B$3:$CA$377,78, FALSE)</f>
        <v>24.2</v>
      </c>
      <c r="BS336" s="24">
        <f>VLOOKUP(A336,DEC2020_RESPONSERATE_COUNTY_TRA!$B$3:$CB$377,79, FALSE)</f>
        <v>24.3</v>
      </c>
      <c r="BT336" s="24">
        <f>VLOOKUP(A336,DEC2020_RESPONSERATE_COUNTY_TRA!$B$3:$CC$377,80, FALSE)</f>
        <v>24.4</v>
      </c>
      <c r="BU336" s="24">
        <f>VLOOKUP(A336,DEC2020_RESPONSERATE_COUNTY_TRA!$B$3:$CD$377,81, FALSE)</f>
        <v>24.5</v>
      </c>
      <c r="BV336" s="24">
        <f>VLOOKUP(A336,DEC2020_RESPONSERATE_COUNTY_TRA!$B$3:$CE$377,82, FALSE)</f>
        <v>24.6</v>
      </c>
      <c r="BW336" s="24">
        <f>VLOOKUP(A336,DEC2020_RESPONSERATE_COUNTY_TRA!$B$3:$CF$377,83, FALSE)</f>
        <v>24.9</v>
      </c>
      <c r="BX336" s="24">
        <f>VLOOKUP(A336,DEC2020_RESPONSERATE_COUNTY_TRA!$B$3:$CG$377,84, FALSE)</f>
        <v>24.9</v>
      </c>
      <c r="BY336" s="24">
        <f>VLOOKUP(A336,DEC2020_RESPONSERATE_COUNTY_TRA!$B$3:$CH$377,85, FALSE)</f>
        <v>25</v>
      </c>
      <c r="BZ336" s="24">
        <f>VLOOKUP(A336,DEC2020_RESPONSERATE_COUNTY_TRA!$B$3:$CI$377,85, FALSE)</f>
        <v>25</v>
      </c>
      <c r="CA336" s="24">
        <f>VLOOKUP(A336,DEC2020_RESPONSERATE_COUNTY_TRA!$B$3:$CJ$377,86, FALSE)</f>
        <v>25.2</v>
      </c>
      <c r="CB336" s="24">
        <f>VLOOKUP(A336,DEC2020_RESPONSERATE_COUNTY_TRA!$B$3:$CK$377,87, FALSE)</f>
        <v>25.4</v>
      </c>
      <c r="CC336" s="24">
        <f t="shared" si="15"/>
        <v>0</v>
      </c>
      <c r="CD336" s="42">
        <f t="shared" si="16"/>
        <v>2</v>
      </c>
    </row>
    <row r="337" spans="1:84" ht="18" x14ac:dyDescent="0.35">
      <c r="A337" s="20" t="s">
        <v>111</v>
      </c>
      <c r="B337" s="5"/>
      <c r="C337" s="181" t="s">
        <v>111</v>
      </c>
      <c r="F337" s="180">
        <v>592</v>
      </c>
      <c r="G337" s="199">
        <v>4.8327137546468404E-2</v>
      </c>
      <c r="I337" s="192">
        <v>46</v>
      </c>
      <c r="J337" s="91" t="s">
        <v>835</v>
      </c>
      <c r="K337" s="91" t="s">
        <v>835</v>
      </c>
      <c r="L337">
        <f>VLOOKUP(A337,DEC2020_RESPONSERATE_COUNTY_TRA!$B$3:$I$376, 8, FALSE)</f>
        <v>30.8</v>
      </c>
      <c r="M337">
        <f>VLOOKUP(A337,DEC2020_RESPONSERATE_COUNTY_TRA!$B$3:$J$376, 9, FALSE)</f>
        <v>31.4</v>
      </c>
      <c r="N337">
        <f>VLOOKUP(A337,DEC2020_RESPONSERATE_COUNTY_TRA!$B$3:$K$376, 10, FALSE)</f>
        <v>32.9</v>
      </c>
      <c r="O337">
        <f>VLOOKUP(A337,DEC2020_RESPONSERATE_COUNTY_TRA!$B$3:$L$376, 11, FALSE)</f>
        <v>33.700000000000003</v>
      </c>
      <c r="P337">
        <f>VLOOKUP(A337,DEC2020_RESPONSERATE_COUNTY_TRA!$B$3:$M$376, 12, FALSE)</f>
        <v>35.799999999999997</v>
      </c>
      <c r="Q337" s="61">
        <f>VLOOKUP(A337,DEC2020_RESPONSERATE_COUNTY_TRA!$B$3:$N$376, 13, FALSE)</f>
        <v>35.799999999999997</v>
      </c>
      <c r="R337">
        <f>VLOOKUP(A337,DEC2020_RESPONSERATE_COUNTY_TRA!$B$3:$O$376, 14, FALSE)</f>
        <v>36.1</v>
      </c>
      <c r="S337">
        <f>VLOOKUP(A337,DEC2020_RESPONSERATE_COUNTY_TRA!$B$3:$P$376, 15, FALSE)</f>
        <v>36.1</v>
      </c>
      <c r="T337">
        <f>VLOOKUP(A337,DEC2020_RESPONSERATE_COUNTY_TRA!$B$3:$Q$376, 16, FALSE)</f>
        <v>36.299999999999997</v>
      </c>
      <c r="U337" s="61">
        <f>VLOOKUP(A337,DEC2020_RESPONSERATE_COUNTY_TRA!$B$3:$R$376, 17, FALSE)</f>
        <v>36.700000000000003</v>
      </c>
      <c r="V337" s="61">
        <f>VLOOKUP(A337,DEC2020_RESPONSERATE_COUNTY_TRA!$B$3:$S$376, 18, FALSE)</f>
        <v>36.700000000000003</v>
      </c>
      <c r="W337" s="61">
        <f>VLOOKUP(A337,DEC2020_RESPONSERATE_COUNTY_TRA!$B$3:$T$376, 19, FALSE)</f>
        <v>36.9</v>
      </c>
      <c r="X337" s="61">
        <f>VLOOKUP(A337,DEC2020_RESPONSERATE_COUNTY_TRA!$B$3:$U$376, 20, FALSE)</f>
        <v>37.200000000000003</v>
      </c>
      <c r="Y337" s="61">
        <f>VLOOKUP(A337,DEC2020_RESPONSERATE_COUNTY_TRA!$B$3:$V$376, 21, FALSE)</f>
        <v>37.200000000000003</v>
      </c>
      <c r="Z337" s="61">
        <f>VLOOKUP(A337,DEC2020_RESPONSERATE_COUNTY_TRA!$B$3:$W$376, 22, FALSE)</f>
        <v>37.799999999999997</v>
      </c>
      <c r="AA337" s="61">
        <f>VLOOKUP(A337,DEC2020_RESPONSERATE_COUNTY_TRA!$B$3:$X$376, 23, FALSE)</f>
        <v>37.799999999999997</v>
      </c>
      <c r="AB337" s="61">
        <f>VLOOKUP(A337,DEC2020_RESPONSERATE_COUNTY_TRA!$B$3:$Y$376, 24, FALSE)</f>
        <v>37.799999999999997</v>
      </c>
      <c r="AC337" s="61">
        <f>VLOOKUP(A337,DEC2020_RESPONSERATE_COUNTY_TRA!$B$3:$Z$376, 25, FALSE)</f>
        <v>37.799999999999997</v>
      </c>
      <c r="AD337" s="61">
        <f>VLOOKUP(A337,DEC2020_RESPONSERATE_COUNTY_TRA!$B$3:$AC$376, 26, FALSE)</f>
        <v>37.9</v>
      </c>
      <c r="AE337" s="188">
        <f>VLOOKUP(A337,DEC2020_RESPONSERATE_COUNTY_TRA!$B$3:$AD$376, 27, FALSE)</f>
        <v>38.1</v>
      </c>
      <c r="AF337" s="188">
        <f>VLOOKUP(A337,DEC2020_RESPONSERATE_COUNTY_TRA!$B$3:$AE$376, 28, FALSE)</f>
        <v>38.4</v>
      </c>
      <c r="AG337" s="188">
        <f>VLOOKUP(A337,DEC2020_RESPONSERATE_COUNTY_TRA!$B$3:$AF$376, 29, FALSE)</f>
        <v>39.5</v>
      </c>
      <c r="AH337" s="188">
        <f>VLOOKUP(A337,DEC2020_RESPONSERATE_COUNTY_TRA!$B$3:$AG$376, 30, FALSE)</f>
        <v>39.6</v>
      </c>
      <c r="AI337" s="188">
        <f>VLOOKUP(A337,DEC2020_RESPONSERATE_COUNTY_TRA!$B$3:$AF$376, 31, FALSE)</f>
        <v>39.799999999999997</v>
      </c>
      <c r="AJ337" s="188">
        <f>VLOOKUP(A337,DEC2020_RESPONSERATE_COUNTY_TRA!$B$3:$AG$376, 32, FALSE)</f>
        <v>40.1</v>
      </c>
      <c r="AK337" s="188">
        <f>VLOOKUP(A337,DEC2020_RESPONSERATE_COUNTY_TRA!$B$3:$CP$376, 33, FALSE)</f>
        <v>40.1</v>
      </c>
      <c r="AL337" s="188">
        <f>VLOOKUP(A337,DEC2020_RESPONSERATE_COUNTY_TRA!$B$3:$AR$376,43, FALSE)</f>
        <v>41.7</v>
      </c>
      <c r="AM337" s="188">
        <f>VLOOKUP(A337,DEC2020_RESPONSERATE_COUNTY_TRA!$B$3:$AS$376,44, FALSE)</f>
        <v>41.7</v>
      </c>
      <c r="AN337" s="188">
        <f>VLOOKUP(A337,DEC2020_RESPONSERATE_COUNTY_TRA!$B$3:$AW$376,48, FALSE)</f>
        <v>41.7</v>
      </c>
      <c r="AO337" s="188">
        <f>VLOOKUP(A337,DEC2020_RESPONSERATE_COUNTY_TRA!$B$3:$AX$376,49, FALSE)</f>
        <v>41.7</v>
      </c>
      <c r="AP337" s="188">
        <f>VLOOKUP(A337,DEC2020_RESPONSERATE_COUNTY_TRA!$B$3:$AY$376,49, FALSE)</f>
        <v>41.7</v>
      </c>
      <c r="AQ337" s="188">
        <f>VLOOKUP(A337,DEC2020_RESPONSERATE_COUNTY_TRA!$B$3:$AZ$376,50, FALSE)</f>
        <v>41.7</v>
      </c>
      <c r="AR337" s="188">
        <f>VLOOKUP(A337,DEC2020_RESPONSERATE_COUNTY_TRA!$B$3:$BA$376,51, FALSE)</f>
        <v>41.9</v>
      </c>
      <c r="AS337" s="188">
        <f>VLOOKUP(A337,DEC2020_RESPONSERATE_COUNTY_TRA!$B$3:$BB$376,53, FALSE)</f>
        <v>42</v>
      </c>
      <c r="AT337" s="188">
        <f>VLOOKUP(A337,DEC2020_RESPONSERATE_COUNTY_TRA!$B$3:$BC$376,54, FALSE)</f>
        <v>42</v>
      </c>
      <c r="AU337" s="188">
        <f>VLOOKUP(A337,DEC2020_RESPONSERATE_COUNTY_TRA!$B$3:$BD$376,55, FALSE)</f>
        <v>42</v>
      </c>
      <c r="AV337" s="188">
        <f>VLOOKUP(A337,DEC2020_RESPONSERATE_COUNTY_TRA!$B$3:$BE$376,56, FALSE)</f>
        <v>42</v>
      </c>
      <c r="AW337" s="188">
        <f>VLOOKUP(A337,DEC2020_RESPONSERATE_COUNTY_TRA!$B$3:$BF$376,57, FALSE)</f>
        <v>42</v>
      </c>
      <c r="AX337" s="188">
        <f>VLOOKUP(A337,DEC2020_RESPONSERATE_COUNTY_TRA!$B$3:$BG$376,58, FALSE)</f>
        <v>42.9</v>
      </c>
      <c r="AY337" s="188">
        <f>VLOOKUP(A337,DEC2020_RESPONSERATE_COUNTY_TRA!$B$3:$BH$376,59, FALSE)</f>
        <v>43.1</v>
      </c>
      <c r="AZ337" s="188">
        <f>VLOOKUP(A337,DEC2020_RESPONSERATE_COUNTY_TRA!$B$3:$BI$376,60, FALSE)</f>
        <v>43.1</v>
      </c>
      <c r="BA337" s="188">
        <f>VLOOKUP(A337,DEC2020_RESPONSERATE_COUNTY_TRA!$B$3:$BJ$376,61, FALSE)</f>
        <v>43.1</v>
      </c>
      <c r="BB337" s="188">
        <f>VLOOKUP(A337,DEC2020_RESPONSERATE_COUNTY_TRA!$B$3:$BK$376,62, FALSE)</f>
        <v>43.2</v>
      </c>
      <c r="BC337" s="188">
        <f>VLOOKUP(A337,DEC2020_RESPONSERATE_COUNTY_TRA!$B$3:$BL$376,63, FALSE)</f>
        <v>43.7</v>
      </c>
      <c r="BD337" s="188">
        <f>VLOOKUP(A337,DEC2020_RESPONSERATE_COUNTY_TRA!$B$3:$BM$376,64, FALSE)</f>
        <v>43.7</v>
      </c>
      <c r="BE337" s="188">
        <f>VLOOKUP(A337,DEC2020_RESPONSERATE_COUNTY_TRA!$B$3:$BN$376,65, FALSE)</f>
        <v>43.7</v>
      </c>
      <c r="BF337" s="188">
        <f>VLOOKUP(A337,DEC2020_RESPONSERATE_COUNTY_TRA!$B$3:$BO$376,66, FALSE)</f>
        <v>43.7</v>
      </c>
      <c r="BG337" s="188">
        <f>VLOOKUP(A337,DEC2020_RESPONSERATE_COUNTY_TRA!$B$3:$BP$376,67, FALSE)</f>
        <v>43.7</v>
      </c>
      <c r="BH337" s="188">
        <f>VLOOKUP(A337,DEC2020_RESPONSERATE_COUNTY_TRA!$B$3:$BQ$376,68, FALSE)</f>
        <v>43.7</v>
      </c>
      <c r="BI337" s="188">
        <f>VLOOKUP(A337,DEC2020_RESPONSERATE_COUNTY_TRA!$B$3:$BR$376,69, FALSE)</f>
        <v>43.7</v>
      </c>
      <c r="BJ337" s="188">
        <f>VLOOKUP(A337,DEC2020_RESPONSERATE_COUNTY_TRA!$B$3:$BS$376,70, FALSE)</f>
        <v>43.7</v>
      </c>
      <c r="BK337" s="188">
        <f>VLOOKUP(A337,DEC2020_RESPONSERATE_COUNTY_TRA!$B$3:$BT$376,71, FALSE)</f>
        <v>43.7</v>
      </c>
      <c r="BL337" s="188">
        <f>VLOOKUP(A337,DEC2020_RESPONSERATE_COUNTY_TRA!$B$3:$BU$377,72, FALSE)</f>
        <v>43.9</v>
      </c>
      <c r="BM337" s="188">
        <f>VLOOKUP(A337,DEC2020_RESPONSERATE_COUNTY_TRA!$B$3:$BV$377,73, FALSE)</f>
        <v>43.9</v>
      </c>
      <c r="BN337" s="188">
        <f>VLOOKUP(A337,DEC2020_RESPONSERATE_COUNTY_TRA!$B$3:$BW$377,74, FALSE)</f>
        <v>43.9</v>
      </c>
      <c r="BO337" s="188">
        <f>VLOOKUP(A337,DEC2020_RESPONSERATE_COUNTY_TRA!$B$3:$BX$377,75, FALSE)</f>
        <v>43.9</v>
      </c>
      <c r="BP337" s="188">
        <f>VLOOKUP(A337,DEC2020_RESPONSERATE_COUNTY_TRA!$B$3:$BY$377,76, FALSE)</f>
        <v>43.9</v>
      </c>
      <c r="BQ337" s="188">
        <f>VLOOKUP(A337,DEC2020_RESPONSERATE_COUNTY_TRA!$B$3:$BZ$377,77, FALSE)</f>
        <v>43.9</v>
      </c>
      <c r="BR337" s="188">
        <f>VLOOKUP(A337,DEC2020_RESPONSERATE_COUNTY_TRA!$B$3:$CA$377,78, FALSE)</f>
        <v>43.9</v>
      </c>
      <c r="BS337" s="188">
        <f>VLOOKUP(A337,DEC2020_RESPONSERATE_COUNTY_TRA!$B$3:$CB$377,79, FALSE)</f>
        <v>43.9</v>
      </c>
      <c r="BT337" s="188">
        <f>VLOOKUP(A337,DEC2020_RESPONSERATE_COUNTY_TRA!$B$3:$CC$377,80, FALSE)</f>
        <v>43.9</v>
      </c>
      <c r="BU337" s="188">
        <f>VLOOKUP(A337,DEC2020_RESPONSERATE_COUNTY_TRA!$B$3:$CD$377,81, FALSE)</f>
        <v>44</v>
      </c>
      <c r="BV337" s="188">
        <f>VLOOKUP(A337,DEC2020_RESPONSERATE_COUNTY_TRA!$B$3:$CE$377,82, FALSE)</f>
        <v>44</v>
      </c>
      <c r="BW337" s="188">
        <f>VLOOKUP(A337,DEC2020_RESPONSERATE_COUNTY_TRA!$B$3:$CF$377,83, FALSE)</f>
        <v>44</v>
      </c>
      <c r="BX337" s="188">
        <f>VLOOKUP(A337,DEC2020_RESPONSERATE_COUNTY_TRA!$B$3:$CG$377,84, FALSE)</f>
        <v>44.3</v>
      </c>
      <c r="BY337" s="188">
        <f>VLOOKUP(A337,DEC2020_RESPONSERATE_COUNTY_TRA!$B$3:$CH$377,85, FALSE)</f>
        <v>44.3</v>
      </c>
      <c r="BZ337" s="188">
        <f>VLOOKUP(A337,DEC2020_RESPONSERATE_COUNTY_TRA!$B$3:$CI$377,85, FALSE)</f>
        <v>44.3</v>
      </c>
      <c r="CA337" s="188">
        <f>VLOOKUP(A337,DEC2020_RESPONSERATE_COUNTY_TRA!$B$3:$CJ$377,86, FALSE)</f>
        <v>44.3</v>
      </c>
      <c r="CB337" s="188">
        <f>VLOOKUP(A337,DEC2020_RESPONSERATE_COUNTY_TRA!$B$3:$CK$377,87, FALSE)</f>
        <v>44.3</v>
      </c>
      <c r="CC337" s="188">
        <f t="shared" si="15"/>
        <v>0</v>
      </c>
      <c r="CD337" s="41">
        <f t="shared" si="16"/>
        <v>3</v>
      </c>
    </row>
    <row r="338" spans="1:84" ht="15" thickBot="1" x14ac:dyDescent="0.35">
      <c r="A338" s="21" t="s">
        <v>193</v>
      </c>
      <c r="B338" s="21">
        <v>30109000100</v>
      </c>
      <c r="C338" s="22" t="s">
        <v>856</v>
      </c>
      <c r="D338" s="22">
        <v>59353</v>
      </c>
      <c r="E338" s="22"/>
      <c r="F338" s="96">
        <v>592</v>
      </c>
      <c r="G338" s="104">
        <v>0.1171003717472119</v>
      </c>
      <c r="H338" s="206">
        <v>3.4042553191489361E-3</v>
      </c>
      <c r="I338" s="194">
        <v>46</v>
      </c>
      <c r="J338" s="23">
        <v>5.3</v>
      </c>
      <c r="K338" s="23">
        <f t="shared" si="17"/>
        <v>94.7</v>
      </c>
      <c r="L338" s="24">
        <f>VLOOKUP(A338,DEC2020_RESPONSERATE_COUNTY_TRA!$B$3:$I$376, 8, FALSE)</f>
        <v>30.8</v>
      </c>
      <c r="M338" s="24">
        <f>VLOOKUP(A338,DEC2020_RESPONSERATE_COUNTY_TRA!$B$3:$J$376, 9, FALSE)</f>
        <v>31.4</v>
      </c>
      <c r="N338" s="24">
        <f>VLOOKUP(A338,DEC2020_RESPONSERATE_COUNTY_TRA!$B$3:$K$376, 10, FALSE)</f>
        <v>32.9</v>
      </c>
      <c r="O338" s="24">
        <f>VLOOKUP(A338,DEC2020_RESPONSERATE_COUNTY_TRA!$B$3:$L$376, 11, FALSE)</f>
        <v>33.700000000000003</v>
      </c>
      <c r="P338" s="24">
        <f>VLOOKUP(A338,DEC2020_RESPONSERATE_COUNTY_TRA!$B$3:$M$376, 12, FALSE)</f>
        <v>35.799999999999997</v>
      </c>
      <c r="Q338" s="24">
        <f>VLOOKUP(A338,DEC2020_RESPONSERATE_COUNTY_TRA!$B$3:$N$376, 13, FALSE)</f>
        <v>35.799999999999997</v>
      </c>
      <c r="R338" s="24">
        <f>VLOOKUP(A338,DEC2020_RESPONSERATE_COUNTY_TRA!$B$3:$O$376, 14, FALSE)</f>
        <v>36.1</v>
      </c>
      <c r="S338" s="24">
        <f>VLOOKUP(A338,DEC2020_RESPONSERATE_COUNTY_TRA!$B$3:$P$376, 15, FALSE)</f>
        <v>36.1</v>
      </c>
      <c r="T338" s="24">
        <f>VLOOKUP(A338,DEC2020_RESPONSERATE_COUNTY_TRA!$B$3:$Q$376, 16, FALSE)</f>
        <v>36.299999999999997</v>
      </c>
      <c r="U338" s="24">
        <f>VLOOKUP(A338,DEC2020_RESPONSERATE_COUNTY_TRA!$B$3:$R$376, 17, FALSE)</f>
        <v>36.700000000000003</v>
      </c>
      <c r="V338" s="24">
        <f>VLOOKUP(A338,DEC2020_RESPONSERATE_COUNTY_TRA!$B$3:$S$376, 18, FALSE)</f>
        <v>36.700000000000003</v>
      </c>
      <c r="W338" s="24">
        <f>VLOOKUP(A338,DEC2020_RESPONSERATE_COUNTY_TRA!$B$3:$T$376, 19, FALSE)</f>
        <v>36.9</v>
      </c>
      <c r="X338" s="24">
        <f>VLOOKUP(A338,DEC2020_RESPONSERATE_COUNTY_TRA!$B$3:$U$376, 20, FALSE)</f>
        <v>37.200000000000003</v>
      </c>
      <c r="Y338" s="24">
        <f>VLOOKUP(A338,DEC2020_RESPONSERATE_COUNTY_TRA!$B$3:$V$376, 21, FALSE)</f>
        <v>37.200000000000003</v>
      </c>
      <c r="Z338" s="24">
        <f>VLOOKUP(A338,DEC2020_RESPONSERATE_COUNTY_TRA!$B$3:$W$376, 22, FALSE)</f>
        <v>37.799999999999997</v>
      </c>
      <c r="AA338" s="24">
        <f>VLOOKUP(A338,DEC2020_RESPONSERATE_COUNTY_TRA!$B$3:$X$376, 23, FALSE)</f>
        <v>37.799999999999997</v>
      </c>
      <c r="AB338" s="24">
        <f>VLOOKUP(A338,DEC2020_RESPONSERATE_COUNTY_TRA!$B$3:$Y$376, 24, FALSE)</f>
        <v>37.799999999999997</v>
      </c>
      <c r="AC338" s="24">
        <f>VLOOKUP(A338,DEC2020_RESPONSERATE_COUNTY_TRA!$B$3:$Z$376, 25, FALSE)</f>
        <v>37.799999999999997</v>
      </c>
      <c r="AD338" s="24">
        <f>VLOOKUP(A338,DEC2020_RESPONSERATE_COUNTY_TRA!$B$3:$AC$376, 26, FALSE)</f>
        <v>37.9</v>
      </c>
      <c r="AE338" s="24">
        <f>VLOOKUP(A338,DEC2020_RESPONSERATE_COUNTY_TRA!$B$3:$AD$376, 27, FALSE)</f>
        <v>38.1</v>
      </c>
      <c r="AF338" s="24">
        <f>VLOOKUP(A338,DEC2020_RESPONSERATE_COUNTY_TRA!$B$3:$AE$376, 28, FALSE)</f>
        <v>38.4</v>
      </c>
      <c r="AG338" s="24">
        <f>VLOOKUP(A338,DEC2020_RESPONSERATE_COUNTY_TRA!$B$3:$AF$376, 29, FALSE)</f>
        <v>39.5</v>
      </c>
      <c r="AH338" s="24">
        <f>VLOOKUP(A338,DEC2020_RESPONSERATE_COUNTY_TRA!$B$3:$AG$376, 30, FALSE)</f>
        <v>39.6</v>
      </c>
      <c r="AI338" s="24">
        <f>VLOOKUP(A338,DEC2020_RESPONSERATE_COUNTY_TRA!$B$3:$AF$376, 31, FALSE)</f>
        <v>39.799999999999997</v>
      </c>
      <c r="AJ338" s="24">
        <f>VLOOKUP(A338,DEC2020_RESPONSERATE_COUNTY_TRA!$B$3:$AG$376, 32, FALSE)</f>
        <v>40.1</v>
      </c>
      <c r="AK338" s="24">
        <f>VLOOKUP(A338,DEC2020_RESPONSERATE_COUNTY_TRA!$B$3:$CP$376, 33, FALSE)</f>
        <v>40.1</v>
      </c>
      <c r="AL338" s="24">
        <f>VLOOKUP(A338,DEC2020_RESPONSERATE_COUNTY_TRA!$B$3:$AR$376,43, FALSE)</f>
        <v>41.7</v>
      </c>
      <c r="AM338" s="24">
        <f>VLOOKUP(A338,DEC2020_RESPONSERATE_COUNTY_TRA!$B$3:$AS$376,44, FALSE)</f>
        <v>41.7</v>
      </c>
      <c r="AN338" s="24">
        <f>VLOOKUP(A338,DEC2020_RESPONSERATE_COUNTY_TRA!$B$3:$AW$376,48, FALSE)</f>
        <v>41.7</v>
      </c>
      <c r="AO338" s="24">
        <f>VLOOKUP(A338,DEC2020_RESPONSERATE_COUNTY_TRA!$B$3:$AX$376,49, FALSE)</f>
        <v>41.7</v>
      </c>
      <c r="AP338" s="24">
        <f>VLOOKUP(A338,DEC2020_RESPONSERATE_COUNTY_TRA!$B$3:$AY$376,49, FALSE)</f>
        <v>41.7</v>
      </c>
      <c r="AQ338" s="24">
        <f>VLOOKUP(A338,DEC2020_RESPONSERATE_COUNTY_TRA!$B$3:$AZ$376,50, FALSE)</f>
        <v>41.7</v>
      </c>
      <c r="AR338" s="24">
        <f>VLOOKUP(A338,DEC2020_RESPONSERATE_COUNTY_TRA!$B$3:$BA$376,51, FALSE)</f>
        <v>41.9</v>
      </c>
      <c r="AS338" s="24">
        <f>VLOOKUP(A338,DEC2020_RESPONSERATE_COUNTY_TRA!$B$3:$BB$376,53, FALSE)</f>
        <v>42</v>
      </c>
      <c r="AT338" s="24">
        <f>VLOOKUP(A338,DEC2020_RESPONSERATE_COUNTY_TRA!$B$3:$BC$376,54, FALSE)</f>
        <v>42</v>
      </c>
      <c r="AU338" s="24">
        <f>VLOOKUP(A338,DEC2020_RESPONSERATE_COUNTY_TRA!$B$3:$BD$376,55, FALSE)</f>
        <v>42</v>
      </c>
      <c r="AV338" s="24">
        <f>VLOOKUP(A338,DEC2020_RESPONSERATE_COUNTY_TRA!$B$3:$BE$376,56, FALSE)</f>
        <v>42</v>
      </c>
      <c r="AW338" s="24">
        <f>VLOOKUP(A338,DEC2020_RESPONSERATE_COUNTY_TRA!$B$3:$BF$376,57, FALSE)</f>
        <v>42</v>
      </c>
      <c r="AX338" s="24">
        <f>VLOOKUP(A338,DEC2020_RESPONSERATE_COUNTY_TRA!$B$3:$BG$376,58, FALSE)</f>
        <v>42.9</v>
      </c>
      <c r="AY338" s="24">
        <f>VLOOKUP(A338,DEC2020_RESPONSERATE_COUNTY_TRA!$B$3:$BH$376,59, FALSE)</f>
        <v>43.1</v>
      </c>
      <c r="AZ338" s="24">
        <f>VLOOKUP(A338,DEC2020_RESPONSERATE_COUNTY_TRA!$B$3:$BI$376,60, FALSE)</f>
        <v>43.1</v>
      </c>
      <c r="BA338" s="24">
        <f>VLOOKUP(A338,DEC2020_RESPONSERATE_COUNTY_TRA!$B$3:$BJ$376,61, FALSE)</f>
        <v>43.1</v>
      </c>
      <c r="BB338" s="24">
        <f>VLOOKUP(A338,DEC2020_RESPONSERATE_COUNTY_TRA!$B$3:$BK$376,62, FALSE)</f>
        <v>43.2</v>
      </c>
      <c r="BC338" s="24">
        <f>VLOOKUP(A338,DEC2020_RESPONSERATE_COUNTY_TRA!$B$3:$BL$376,63, FALSE)</f>
        <v>43.7</v>
      </c>
      <c r="BD338" s="24">
        <f>VLOOKUP(A338,DEC2020_RESPONSERATE_COUNTY_TRA!$B$3:$BM$376,64, FALSE)</f>
        <v>43.7</v>
      </c>
      <c r="BE338" s="24">
        <f>VLOOKUP(A338,DEC2020_RESPONSERATE_COUNTY_TRA!$B$3:$BN$376,65, FALSE)</f>
        <v>43.7</v>
      </c>
      <c r="BF338" s="24">
        <f>VLOOKUP(A338,DEC2020_RESPONSERATE_COUNTY_TRA!$B$3:$BO$376,66, FALSE)</f>
        <v>43.7</v>
      </c>
      <c r="BG338" s="24">
        <f>VLOOKUP(A338,DEC2020_RESPONSERATE_COUNTY_TRA!$B$3:$BP$376,67, FALSE)</f>
        <v>43.7</v>
      </c>
      <c r="BH338" s="24">
        <f>VLOOKUP(A338,DEC2020_RESPONSERATE_COUNTY_TRA!$B$3:$BQ$376,68, FALSE)</f>
        <v>43.7</v>
      </c>
      <c r="BI338" s="24">
        <f>VLOOKUP(A338,DEC2020_RESPONSERATE_COUNTY_TRA!$B$3:$BR$376,69, FALSE)</f>
        <v>43.7</v>
      </c>
      <c r="BJ338" s="24">
        <f>VLOOKUP(A338,DEC2020_RESPONSERATE_COUNTY_TRA!$B$3:$BS$376,70, FALSE)</f>
        <v>43.7</v>
      </c>
      <c r="BK338" s="24">
        <f>VLOOKUP(A338,DEC2020_RESPONSERATE_COUNTY_TRA!$B$3:$BT$376,71, FALSE)</f>
        <v>43.7</v>
      </c>
      <c r="BL338" s="24">
        <f>VLOOKUP(A338,DEC2020_RESPONSERATE_COUNTY_TRA!$B$3:$BU$377,72, FALSE)</f>
        <v>43.9</v>
      </c>
      <c r="BM338" s="24">
        <f>VLOOKUP(A338,DEC2020_RESPONSERATE_COUNTY_TRA!$B$3:$BV$377,73, FALSE)</f>
        <v>43.9</v>
      </c>
      <c r="BN338" s="24">
        <f>VLOOKUP(A338,DEC2020_RESPONSERATE_COUNTY_TRA!$B$3:$BW$377,74, FALSE)</f>
        <v>43.9</v>
      </c>
      <c r="BO338" s="24">
        <f>VLOOKUP(A338,DEC2020_RESPONSERATE_COUNTY_TRA!$B$3:$BX$377,75, FALSE)</f>
        <v>43.9</v>
      </c>
      <c r="BP338" s="24">
        <f>VLOOKUP(A338,DEC2020_RESPONSERATE_COUNTY_TRA!$B$3:$BY$377,76, FALSE)</f>
        <v>43.9</v>
      </c>
      <c r="BQ338" s="24">
        <f>VLOOKUP(A338,DEC2020_RESPONSERATE_COUNTY_TRA!$B$3:$BZ$377,77, FALSE)</f>
        <v>43.9</v>
      </c>
      <c r="BR338" s="24">
        <f>VLOOKUP(A338,DEC2020_RESPONSERATE_COUNTY_TRA!$B$3:$CA$377,78, FALSE)</f>
        <v>43.9</v>
      </c>
      <c r="BS338" s="24">
        <f>VLOOKUP(A338,DEC2020_RESPONSERATE_COUNTY_TRA!$B$3:$CB$377,79, FALSE)</f>
        <v>43.9</v>
      </c>
      <c r="BT338" s="24">
        <f>VLOOKUP(A338,DEC2020_RESPONSERATE_COUNTY_TRA!$B$3:$CC$377,80, FALSE)</f>
        <v>43.9</v>
      </c>
      <c r="BU338" s="24">
        <f>VLOOKUP(A338,DEC2020_RESPONSERATE_COUNTY_TRA!$B$3:$CD$377,81, FALSE)</f>
        <v>44</v>
      </c>
      <c r="BV338" s="24">
        <f>VLOOKUP(A338,DEC2020_RESPONSERATE_COUNTY_TRA!$B$3:$CE$377,82, FALSE)</f>
        <v>44</v>
      </c>
      <c r="BW338" s="24">
        <f>VLOOKUP(A338,DEC2020_RESPONSERATE_COUNTY_TRA!$B$3:$CF$377,83, FALSE)</f>
        <v>44</v>
      </c>
      <c r="BX338" s="24">
        <f>VLOOKUP(A338,DEC2020_RESPONSERATE_COUNTY_TRA!$B$3:$CG$377,84, FALSE)</f>
        <v>44.3</v>
      </c>
      <c r="BY338" s="24">
        <f>VLOOKUP(A338,DEC2020_RESPONSERATE_COUNTY_TRA!$B$3:$CH$377,85, FALSE)</f>
        <v>44.3</v>
      </c>
      <c r="BZ338" s="24">
        <f>VLOOKUP(A338,DEC2020_RESPONSERATE_COUNTY_TRA!$B$3:$CI$377,85, FALSE)</f>
        <v>44.3</v>
      </c>
      <c r="CA338" s="24">
        <f>VLOOKUP(A338,DEC2020_RESPONSERATE_COUNTY_TRA!$B$3:$CJ$377,86, FALSE)</f>
        <v>44.3</v>
      </c>
      <c r="CB338" s="24">
        <f>VLOOKUP(A338,DEC2020_RESPONSERATE_COUNTY_TRA!$B$3:$CK$377,87, FALSE)</f>
        <v>44.3</v>
      </c>
      <c r="CC338" s="24">
        <f t="shared" si="15"/>
        <v>0</v>
      </c>
      <c r="CD338" s="42">
        <f t="shared" si="16"/>
        <v>3</v>
      </c>
    </row>
    <row r="339" spans="1:84" ht="18" x14ac:dyDescent="0.35">
      <c r="A339" s="20" t="s">
        <v>113</v>
      </c>
      <c r="B339" s="5"/>
      <c r="C339" s="181" t="s">
        <v>113</v>
      </c>
      <c r="F339" s="180">
        <v>69928</v>
      </c>
      <c r="G339" s="199">
        <v>5.8645981577342323E-3</v>
      </c>
      <c r="I339" s="192">
        <v>38.200000000000003</v>
      </c>
      <c r="J339" s="91" t="s">
        <v>835</v>
      </c>
      <c r="K339" s="91" t="s">
        <v>835</v>
      </c>
      <c r="L339">
        <f>VLOOKUP(A339,DEC2020_RESPONSERATE_COUNTY_TRA!$B$3:$I$376, 8, FALSE)</f>
        <v>38.200000000000003</v>
      </c>
      <c r="M339">
        <f>VLOOKUP(A339,DEC2020_RESPONSERATE_COUNTY_TRA!$B$3:$J$376, 9, FALSE)</f>
        <v>40</v>
      </c>
      <c r="N339">
        <f>VLOOKUP(A339,DEC2020_RESPONSERATE_COUNTY_TRA!$B$3:$K$376, 10, FALSE)</f>
        <v>42.1</v>
      </c>
      <c r="O339">
        <f>VLOOKUP(A339,DEC2020_RESPONSERATE_COUNTY_TRA!$B$3:$L$376, 11, FALSE)</f>
        <v>44.2</v>
      </c>
      <c r="P339">
        <f>VLOOKUP(A339,DEC2020_RESPONSERATE_COUNTY_TRA!$B$3:$M$376, 12, FALSE)</f>
        <v>48.5</v>
      </c>
      <c r="Q339" s="61">
        <f>VLOOKUP(A339,DEC2020_RESPONSERATE_COUNTY_TRA!$B$3:$N$376, 13, FALSE)</f>
        <v>49.2</v>
      </c>
      <c r="R339">
        <f>VLOOKUP(A339,DEC2020_RESPONSERATE_COUNTY_TRA!$B$3:$O$376, 14, FALSE)</f>
        <v>50</v>
      </c>
      <c r="S339">
        <f>VLOOKUP(A339,DEC2020_RESPONSERATE_COUNTY_TRA!$B$3:$P$376, 15, FALSE)</f>
        <v>50.7</v>
      </c>
      <c r="T339">
        <f>VLOOKUP(A339,DEC2020_RESPONSERATE_COUNTY_TRA!$B$3:$Q$376, 16, FALSE)</f>
        <v>51.2</v>
      </c>
      <c r="U339" s="61">
        <f>VLOOKUP(A339,DEC2020_RESPONSERATE_COUNTY_TRA!$B$3:$R$376, 17, FALSE)</f>
        <v>52.7</v>
      </c>
      <c r="V339" s="61">
        <f>VLOOKUP(A339,DEC2020_RESPONSERATE_COUNTY_TRA!$B$3:$S$376, 18, FALSE)</f>
        <v>53.1</v>
      </c>
      <c r="W339" s="61">
        <f>VLOOKUP(A339,DEC2020_RESPONSERATE_COUNTY_TRA!$B$3:$T$376, 19, FALSE)</f>
        <v>53.9</v>
      </c>
      <c r="X339" s="61">
        <f>VLOOKUP(A339,DEC2020_RESPONSERATE_COUNTY_TRA!$B$3:$U$376, 20, FALSE)</f>
        <v>54.7</v>
      </c>
      <c r="Y339" s="61">
        <f>VLOOKUP(A339,DEC2020_RESPONSERATE_COUNTY_TRA!$B$3:$V$376, 21, FALSE)</f>
        <v>55.2</v>
      </c>
      <c r="Z339" s="61">
        <f>VLOOKUP(A339,DEC2020_RESPONSERATE_COUNTY_TRA!$B$3:$W$376, 22, FALSE)</f>
        <v>56.5</v>
      </c>
      <c r="AA339" s="61">
        <f>VLOOKUP(A339,DEC2020_RESPONSERATE_COUNTY_TRA!$B$3:$X$376, 23, FALSE)</f>
        <v>56.7</v>
      </c>
      <c r="AB339" s="61">
        <f>VLOOKUP(A339,DEC2020_RESPONSERATE_COUNTY_TRA!$B$3:$Y$376, 24, FALSE)</f>
        <v>56.9</v>
      </c>
      <c r="AC339" s="61">
        <f>VLOOKUP(A339,DEC2020_RESPONSERATE_COUNTY_TRA!$B$3:$Z$376, 25, FALSE)</f>
        <v>60.6</v>
      </c>
      <c r="AD339" s="61">
        <f>VLOOKUP(A339,DEC2020_RESPONSERATE_COUNTY_TRA!$B$3:$AC$376, 26, FALSE)</f>
        <v>60.7</v>
      </c>
      <c r="AE339" s="188">
        <f>VLOOKUP(A339,DEC2020_RESPONSERATE_COUNTY_TRA!$B$3:$AD$376, 27, FALSE)</f>
        <v>61</v>
      </c>
      <c r="AF339" s="188">
        <f>VLOOKUP(A339,DEC2020_RESPONSERATE_COUNTY_TRA!$B$3:$AE$376, 28, FALSE)</f>
        <v>62.3</v>
      </c>
      <c r="AG339" s="188">
        <f>VLOOKUP(A339,DEC2020_RESPONSERATE_COUNTY_TRA!$B$3:$AF$376, 29, FALSE)</f>
        <v>64.400000000000006</v>
      </c>
      <c r="AH339" s="188">
        <f>VLOOKUP(A339,DEC2020_RESPONSERATE_COUNTY_TRA!$B$3:$AG$376, 30, FALSE)</f>
        <v>64.5</v>
      </c>
      <c r="AI339" s="188">
        <f>VLOOKUP(A339,DEC2020_RESPONSERATE_COUNTY_TRA!$B$3:$AF$376, 31, FALSE)</f>
        <v>64.900000000000006</v>
      </c>
      <c r="AJ339" s="188">
        <f>VLOOKUP(A339,DEC2020_RESPONSERATE_COUNTY_TRA!$B$3:$AG$376, 32, FALSE)</f>
        <v>65.400000000000006</v>
      </c>
      <c r="AK339" s="188">
        <f>VLOOKUP(A339,DEC2020_RESPONSERATE_COUNTY_TRA!$B$3:$CP$376, 33, FALSE)</f>
        <v>65.8</v>
      </c>
      <c r="AL339" s="188">
        <f>VLOOKUP(A339,DEC2020_RESPONSERATE_COUNTY_TRA!$B$3:$AR$376,43, FALSE)</f>
        <v>68.2</v>
      </c>
      <c r="AM339" s="188">
        <f>VLOOKUP(A339,DEC2020_RESPONSERATE_COUNTY_TRA!$B$3:$AS$376,44, FALSE)</f>
        <v>68.2</v>
      </c>
      <c r="AN339" s="188">
        <f>VLOOKUP(A339,DEC2020_RESPONSERATE_COUNTY_TRA!$B$3:$AW$376,48, FALSE)</f>
        <v>68.599999999999994</v>
      </c>
      <c r="AO339" s="188">
        <f>VLOOKUP(A339,DEC2020_RESPONSERATE_COUNTY_TRA!$B$3:$AX$376,49, FALSE)</f>
        <v>68.599999999999994</v>
      </c>
      <c r="AP339" s="188">
        <f>VLOOKUP(A339,DEC2020_RESPONSERATE_COUNTY_TRA!$B$3:$AY$376,49, FALSE)</f>
        <v>68.599999999999994</v>
      </c>
      <c r="AQ339" s="188">
        <f>VLOOKUP(A339,DEC2020_RESPONSERATE_COUNTY_TRA!$B$3:$AZ$376,50, FALSE)</f>
        <v>68.7</v>
      </c>
      <c r="AR339" s="188">
        <f>VLOOKUP(A339,DEC2020_RESPONSERATE_COUNTY_TRA!$B$3:$BA$376,51, FALSE)</f>
        <v>68.7</v>
      </c>
      <c r="AS339" s="188">
        <f>VLOOKUP(A339,DEC2020_RESPONSERATE_COUNTY_TRA!$B$3:$BB$376,53, FALSE)</f>
        <v>68.8</v>
      </c>
      <c r="AT339" s="188">
        <f>VLOOKUP(A339,DEC2020_RESPONSERATE_COUNTY_TRA!$B$3:$BC$376,54, FALSE)</f>
        <v>68.900000000000006</v>
      </c>
      <c r="AU339" s="188">
        <f>VLOOKUP(A339,DEC2020_RESPONSERATE_COUNTY_TRA!$B$3:$BD$376,55, FALSE)</f>
        <v>68.900000000000006</v>
      </c>
      <c r="AV339" s="188">
        <f>VLOOKUP(A339,DEC2020_RESPONSERATE_COUNTY_TRA!$B$3:$BE$376,56, FALSE)</f>
        <v>69</v>
      </c>
      <c r="AW339" s="188">
        <f>VLOOKUP(A339,DEC2020_RESPONSERATE_COUNTY_TRA!$B$3:$BF$376,57, FALSE)</f>
        <v>69</v>
      </c>
      <c r="AX339" s="188">
        <f>VLOOKUP(A339,DEC2020_RESPONSERATE_COUNTY_TRA!$B$3:$BG$376,58, FALSE)</f>
        <v>69.2</v>
      </c>
      <c r="AY339" s="188">
        <f>VLOOKUP(A339,DEC2020_RESPONSERATE_COUNTY_TRA!$B$3:$BH$376,59, FALSE)</f>
        <v>69.3</v>
      </c>
      <c r="AZ339" s="188">
        <f>VLOOKUP(A339,DEC2020_RESPONSERATE_COUNTY_TRA!$B$3:$BI$376,60, FALSE)</f>
        <v>69.3</v>
      </c>
      <c r="BA339" s="188">
        <f>VLOOKUP(A339,DEC2020_RESPONSERATE_COUNTY_TRA!$B$3:$BJ$376,61, FALSE)</f>
        <v>69.400000000000006</v>
      </c>
      <c r="BB339" s="188">
        <f>VLOOKUP(A339,DEC2020_RESPONSERATE_COUNTY_TRA!$B$3:$BK$376,62, FALSE)</f>
        <v>69.400000000000006</v>
      </c>
      <c r="BC339" s="188">
        <f>VLOOKUP(A339,DEC2020_RESPONSERATE_COUNTY_TRA!$B$3:$BL$376,63, FALSE)</f>
        <v>69.5</v>
      </c>
      <c r="BD339" s="188">
        <f>VLOOKUP(A339,DEC2020_RESPONSERATE_COUNTY_TRA!$B$3:$BM$376,64, FALSE)</f>
        <v>69.5</v>
      </c>
      <c r="BE339" s="188">
        <f>VLOOKUP(A339,DEC2020_RESPONSERATE_COUNTY_TRA!$B$3:$BN$376,65, FALSE)</f>
        <v>69.5</v>
      </c>
      <c r="BF339" s="188">
        <f>VLOOKUP(A339,DEC2020_RESPONSERATE_COUNTY_TRA!$B$3:$BO$376,66, FALSE)</f>
        <v>69.5</v>
      </c>
      <c r="BG339" s="188">
        <f>VLOOKUP(A339,DEC2020_RESPONSERATE_COUNTY_TRA!$B$3:$BP$376,67, FALSE)</f>
        <v>69.599999999999994</v>
      </c>
      <c r="BH339" s="188">
        <f>VLOOKUP(A339,DEC2020_RESPONSERATE_COUNTY_TRA!$B$3:$BQ$376,68, FALSE)</f>
        <v>69.599999999999994</v>
      </c>
      <c r="BI339" s="188">
        <f>VLOOKUP(A339,DEC2020_RESPONSERATE_COUNTY_TRA!$B$3:$BR$376,69, FALSE)</f>
        <v>69.599999999999994</v>
      </c>
      <c r="BJ339" s="188">
        <f>VLOOKUP(A339,DEC2020_RESPONSERATE_COUNTY_TRA!$B$3:$BS$376,70, FALSE)</f>
        <v>69.7</v>
      </c>
      <c r="BK339" s="188">
        <f>VLOOKUP(A339,DEC2020_RESPONSERATE_COUNTY_TRA!$B$3:$BT$376,71, FALSE)</f>
        <v>69.7</v>
      </c>
      <c r="BL339" s="188">
        <f>VLOOKUP(A339,DEC2020_RESPONSERATE_COUNTY_TRA!$B$3:$BU$377,72, FALSE)</f>
        <v>69.7</v>
      </c>
      <c r="BM339" s="188">
        <f>VLOOKUP(A339,DEC2020_RESPONSERATE_COUNTY_TRA!$B$3:$BV$377,73, FALSE)</f>
        <v>69.7</v>
      </c>
      <c r="BN339" s="188">
        <f>VLOOKUP(A339,DEC2020_RESPONSERATE_COUNTY_TRA!$B$3:$BW$377,74, FALSE)</f>
        <v>69.8</v>
      </c>
      <c r="BO339" s="188">
        <f>VLOOKUP(A339,DEC2020_RESPONSERATE_COUNTY_TRA!$B$3:$BX$377,75, FALSE)</f>
        <v>69.8</v>
      </c>
      <c r="BP339" s="188">
        <f>VLOOKUP(A339,DEC2020_RESPONSERATE_COUNTY_TRA!$B$3:$BY$377,76, FALSE)</f>
        <v>69.8</v>
      </c>
      <c r="BQ339" s="188">
        <f>VLOOKUP(A339,DEC2020_RESPONSERATE_COUNTY_TRA!$B$3:$BZ$377,77, FALSE)</f>
        <v>69.8</v>
      </c>
      <c r="BR339" s="188">
        <f>VLOOKUP(A339,DEC2020_RESPONSERATE_COUNTY_TRA!$B$3:$CA$377,78, FALSE)</f>
        <v>69.900000000000006</v>
      </c>
      <c r="BS339" s="188">
        <f>VLOOKUP(A339,DEC2020_RESPONSERATE_COUNTY_TRA!$B$3:$CB$377,79, FALSE)</f>
        <v>69.900000000000006</v>
      </c>
      <c r="BT339" s="188">
        <f>VLOOKUP(A339,DEC2020_RESPONSERATE_COUNTY_TRA!$B$3:$CC$377,80, FALSE)</f>
        <v>69.900000000000006</v>
      </c>
      <c r="BU339" s="188">
        <f>VLOOKUP(A339,DEC2020_RESPONSERATE_COUNTY_TRA!$B$3:$CD$377,81, FALSE)</f>
        <v>69.900000000000006</v>
      </c>
      <c r="BV339" s="188">
        <f>VLOOKUP(A339,DEC2020_RESPONSERATE_COUNTY_TRA!$B$3:$CE$377,82, FALSE)</f>
        <v>70</v>
      </c>
      <c r="BW339" s="188">
        <f>VLOOKUP(A339,DEC2020_RESPONSERATE_COUNTY_TRA!$B$3:$CF$377,83, FALSE)</f>
        <v>70.099999999999994</v>
      </c>
      <c r="BX339" s="188">
        <f>VLOOKUP(A339,DEC2020_RESPONSERATE_COUNTY_TRA!$B$3:$CG$377,84, FALSE)</f>
        <v>70.099999999999994</v>
      </c>
      <c r="BY339" s="188">
        <f>VLOOKUP(A339,DEC2020_RESPONSERATE_COUNTY_TRA!$B$3:$CH$377,85, FALSE)</f>
        <v>70.2</v>
      </c>
      <c r="BZ339" s="188">
        <f>VLOOKUP(A339,DEC2020_RESPONSERATE_COUNTY_TRA!$B$3:$CI$377,85, FALSE)</f>
        <v>70.2</v>
      </c>
      <c r="CA339" s="188">
        <f>VLOOKUP(A339,DEC2020_RESPONSERATE_COUNTY_TRA!$B$3:$CJ$377,86, FALSE)</f>
        <v>70.400000000000006</v>
      </c>
      <c r="CB339" s="188">
        <f>VLOOKUP(A339,DEC2020_RESPONSERATE_COUNTY_TRA!$B$3:$CK$377,87, FALSE)</f>
        <v>70.400000000000006</v>
      </c>
      <c r="CC339" s="188">
        <f t="shared" si="15"/>
        <v>0</v>
      </c>
      <c r="CD339" s="41">
        <f t="shared" si="16"/>
        <v>6</v>
      </c>
    </row>
    <row r="340" spans="1:84" ht="28.8" x14ac:dyDescent="0.3">
      <c r="A340" s="16" t="s">
        <v>195</v>
      </c>
      <c r="B340" s="16">
        <v>30111000200</v>
      </c>
      <c r="C340" s="17" t="s">
        <v>1615</v>
      </c>
      <c r="D340" s="17">
        <v>59101</v>
      </c>
      <c r="E340" s="17"/>
      <c r="F340" s="95">
        <v>1994</v>
      </c>
      <c r="G340" s="103">
        <v>2.6777020447906523E-2</v>
      </c>
      <c r="H340" s="205">
        <v>0.12630359212050984</v>
      </c>
      <c r="I340" s="193">
        <v>32.299999999999997</v>
      </c>
      <c r="J340" s="18">
        <v>1</v>
      </c>
      <c r="K340" s="18">
        <f t="shared" si="17"/>
        <v>99</v>
      </c>
      <c r="L340" s="19">
        <f>VLOOKUP(A340,DEC2020_RESPONSERATE_COUNTY_TRA!$B$3:$I$376, 8, FALSE)</f>
        <v>29.6</v>
      </c>
      <c r="M340" s="19">
        <f>VLOOKUP(A340,DEC2020_RESPONSERATE_COUNTY_TRA!$B$3:$J$376, 9, FALSE)</f>
        <v>30.7</v>
      </c>
      <c r="N340" s="19">
        <f>VLOOKUP(A340,DEC2020_RESPONSERATE_COUNTY_TRA!$B$3:$K$376, 10, FALSE)</f>
        <v>32.4</v>
      </c>
      <c r="O340" s="19">
        <f>VLOOKUP(A340,DEC2020_RESPONSERATE_COUNTY_TRA!$B$3:$L$376, 11, FALSE)</f>
        <v>33.799999999999997</v>
      </c>
      <c r="P340" s="19">
        <f>VLOOKUP(A340,DEC2020_RESPONSERATE_COUNTY_TRA!$B$3:$M$376, 12, FALSE)</f>
        <v>35.700000000000003</v>
      </c>
      <c r="Q340" s="19">
        <f>VLOOKUP(A340,DEC2020_RESPONSERATE_COUNTY_TRA!$B$3:$N$376, 13, FALSE)</f>
        <v>36</v>
      </c>
      <c r="R340" s="19">
        <f>VLOOKUP(A340,DEC2020_RESPONSERATE_COUNTY_TRA!$B$3:$O$376, 14, FALSE)</f>
        <v>36.299999999999997</v>
      </c>
      <c r="S340" s="19">
        <f>VLOOKUP(A340,DEC2020_RESPONSERATE_COUNTY_TRA!$B$3:$P$376, 15, FALSE)</f>
        <v>36.700000000000003</v>
      </c>
      <c r="T340" s="19">
        <f>VLOOKUP(A340,DEC2020_RESPONSERATE_COUNTY_TRA!$B$3:$Q$376, 16, FALSE)</f>
        <v>36.9</v>
      </c>
      <c r="U340" s="19">
        <f>VLOOKUP(A340,DEC2020_RESPONSERATE_COUNTY_TRA!$B$3:$R$376, 17, FALSE)</f>
        <v>38.700000000000003</v>
      </c>
      <c r="V340" s="19">
        <f>VLOOKUP(A340,DEC2020_RESPONSERATE_COUNTY_TRA!$B$3:$S$376, 18, FALSE)</f>
        <v>39</v>
      </c>
      <c r="W340" s="19">
        <f>VLOOKUP(A340,DEC2020_RESPONSERATE_COUNTY_TRA!$B$3:$T$376, 19, FALSE)</f>
        <v>40.799999999999997</v>
      </c>
      <c r="X340" s="19">
        <f>VLOOKUP(A340,DEC2020_RESPONSERATE_COUNTY_TRA!$B$3:$U$376, 20, FALSE)</f>
        <v>42.2</v>
      </c>
      <c r="Y340" s="19">
        <f>VLOOKUP(A340,DEC2020_RESPONSERATE_COUNTY_TRA!$B$3:$V$376, 21, FALSE)</f>
        <v>42.5</v>
      </c>
      <c r="Z340" s="19">
        <f>VLOOKUP(A340,DEC2020_RESPONSERATE_COUNTY_TRA!$B$3:$W$376, 22, FALSE)</f>
        <v>44.5</v>
      </c>
      <c r="AA340" s="19">
        <f>VLOOKUP(A340,DEC2020_RESPONSERATE_COUNTY_TRA!$B$3:$X$376, 23, FALSE)</f>
        <v>45</v>
      </c>
      <c r="AB340" s="19">
        <f>VLOOKUP(A340,DEC2020_RESPONSERATE_COUNTY_TRA!$B$3:$Y$376, 24, FALSE)</f>
        <v>45.2</v>
      </c>
      <c r="AC340" s="19">
        <f>VLOOKUP(A340,DEC2020_RESPONSERATE_COUNTY_TRA!$B$3:$Z$376, 25, FALSE)</f>
        <v>47.1</v>
      </c>
      <c r="AD340" s="19">
        <f>VLOOKUP(A340,DEC2020_RESPONSERATE_COUNTY_TRA!$B$3:$AC$376, 26, FALSE)</f>
        <v>47.1</v>
      </c>
      <c r="AE340" s="19">
        <f>VLOOKUP(A340,DEC2020_RESPONSERATE_COUNTY_TRA!$B$3:$AD$376, 27, FALSE)</f>
        <v>47.3</v>
      </c>
      <c r="AF340" s="19">
        <f>VLOOKUP(A340,DEC2020_RESPONSERATE_COUNTY_TRA!$B$3:$AE$376, 28, FALSE)</f>
        <v>48.1</v>
      </c>
      <c r="AG340" s="19">
        <f>VLOOKUP(A340,DEC2020_RESPONSERATE_COUNTY_TRA!$B$3:$AF$376, 29, FALSE)</f>
        <v>49</v>
      </c>
      <c r="AH340" s="19">
        <f>VLOOKUP(A340,DEC2020_RESPONSERATE_COUNTY_TRA!$B$3:$AG$376, 30, FALSE)</f>
        <v>49.1</v>
      </c>
      <c r="AI340" s="19">
        <f>VLOOKUP(A340,DEC2020_RESPONSERATE_COUNTY_TRA!$B$3:$AF$376, 31, FALSE)</f>
        <v>49.3</v>
      </c>
      <c r="AJ340" s="19">
        <f>VLOOKUP(A340,DEC2020_RESPONSERATE_COUNTY_TRA!$B$3:$AG$376, 32, FALSE)</f>
        <v>49.7</v>
      </c>
      <c r="AK340" s="19">
        <f>VLOOKUP(A340,DEC2020_RESPONSERATE_COUNTY_TRA!$B$3:$CP$376, 33, FALSE)</f>
        <v>50</v>
      </c>
      <c r="AL340" s="19">
        <f>VLOOKUP(A340,DEC2020_RESPONSERATE_COUNTY_TRA!$B$3:$AR$376,43, FALSE)</f>
        <v>51.5</v>
      </c>
      <c r="AM340" s="19">
        <f>VLOOKUP(A340,DEC2020_RESPONSERATE_COUNTY_TRA!$B$3:$AS$376,44, FALSE)</f>
        <v>51.6</v>
      </c>
      <c r="AN340" s="19">
        <f>VLOOKUP(A340,DEC2020_RESPONSERATE_COUNTY_TRA!$B$3:$AW$376,48, FALSE)</f>
        <v>51.9</v>
      </c>
      <c r="AO340" s="19">
        <f>VLOOKUP(A340,DEC2020_RESPONSERATE_COUNTY_TRA!$B$3:$AX$376,49, FALSE)</f>
        <v>51.9</v>
      </c>
      <c r="AP340" s="19">
        <f>VLOOKUP(A340,DEC2020_RESPONSERATE_COUNTY_TRA!$B$3:$AY$376,49, FALSE)</f>
        <v>51.9</v>
      </c>
      <c r="AQ340" s="19">
        <f>VLOOKUP(A340,DEC2020_RESPONSERATE_COUNTY_TRA!$B$3:$AZ$376,50, FALSE)</f>
        <v>52</v>
      </c>
      <c r="AR340" s="19">
        <f>VLOOKUP(A340,DEC2020_RESPONSERATE_COUNTY_TRA!$B$3:$BA$376,51, FALSE)</f>
        <v>52.1</v>
      </c>
      <c r="AS340" s="19">
        <f>VLOOKUP(A340,DEC2020_RESPONSERATE_COUNTY_TRA!$B$3:$BB$376,53, FALSE)</f>
        <v>52.1</v>
      </c>
      <c r="AT340" s="19">
        <f>VLOOKUP(A340,DEC2020_RESPONSERATE_COUNTY_TRA!$B$3:$BC$376,54, FALSE)</f>
        <v>52.1</v>
      </c>
      <c r="AU340" s="19">
        <f>VLOOKUP(A340,DEC2020_RESPONSERATE_COUNTY_TRA!$B$3:$BD$376,55, FALSE)</f>
        <v>52.1</v>
      </c>
      <c r="AV340" s="19">
        <f>VLOOKUP(A340,DEC2020_RESPONSERATE_COUNTY_TRA!$B$3:$BE$376,56, FALSE)</f>
        <v>52.2</v>
      </c>
      <c r="AW340" s="19">
        <f>VLOOKUP(A340,DEC2020_RESPONSERATE_COUNTY_TRA!$B$3:$BF$376,57, FALSE)</f>
        <v>52.2</v>
      </c>
      <c r="AX340" s="19">
        <f>VLOOKUP(A340,DEC2020_RESPONSERATE_COUNTY_TRA!$B$3:$BG$376,58, FALSE)</f>
        <v>52.2</v>
      </c>
      <c r="AY340" s="19">
        <f>VLOOKUP(A340,DEC2020_RESPONSERATE_COUNTY_TRA!$B$3:$BH$376,59, FALSE)</f>
        <v>52.2</v>
      </c>
      <c r="AZ340" s="19">
        <f>VLOOKUP(A340,DEC2020_RESPONSERATE_COUNTY_TRA!$B$3:$BI$376,60, FALSE)</f>
        <v>52.2</v>
      </c>
      <c r="BA340" s="19">
        <f>VLOOKUP(A340,DEC2020_RESPONSERATE_COUNTY_TRA!$B$3:$BJ$376,61, FALSE)</f>
        <v>52.2</v>
      </c>
      <c r="BB340" s="19">
        <f>VLOOKUP(A340,DEC2020_RESPONSERATE_COUNTY_TRA!$B$3:$BK$376,62, FALSE)</f>
        <v>52.3</v>
      </c>
      <c r="BC340" s="19">
        <f>VLOOKUP(A340,DEC2020_RESPONSERATE_COUNTY_TRA!$B$3:$BL$376,63, FALSE)</f>
        <v>52.4</v>
      </c>
      <c r="BD340" s="19">
        <f>VLOOKUP(A340,DEC2020_RESPONSERATE_COUNTY_TRA!$B$3:$BM$376,64, FALSE)</f>
        <v>52.4</v>
      </c>
      <c r="BE340" s="19">
        <f>VLOOKUP(A340,DEC2020_RESPONSERATE_COUNTY_TRA!$B$3:$BN$376,65, FALSE)</f>
        <v>52.4</v>
      </c>
      <c r="BF340" s="19">
        <f>VLOOKUP(A340,DEC2020_RESPONSERATE_COUNTY_TRA!$B$3:$BO$376,66, FALSE)</f>
        <v>52.4</v>
      </c>
      <c r="BG340" s="19">
        <f>VLOOKUP(A340,DEC2020_RESPONSERATE_COUNTY_TRA!$B$3:$BP$376,67, FALSE)</f>
        <v>52.4</v>
      </c>
      <c r="BH340" s="19">
        <f>VLOOKUP(A340,DEC2020_RESPONSERATE_COUNTY_TRA!$B$3:$BQ$376,68, FALSE)</f>
        <v>52.4</v>
      </c>
      <c r="BI340" s="19">
        <f>VLOOKUP(A340,DEC2020_RESPONSERATE_COUNTY_TRA!$B$3:$BR$376,69, FALSE)</f>
        <v>52.4</v>
      </c>
      <c r="BJ340" s="19">
        <f>VLOOKUP(A340,DEC2020_RESPONSERATE_COUNTY_TRA!$B$3:$BS$376,70, FALSE)</f>
        <v>52.4</v>
      </c>
      <c r="BK340" s="19">
        <f>VLOOKUP(A340,DEC2020_RESPONSERATE_COUNTY_TRA!$B$3:$BT$376,71, FALSE)</f>
        <v>52.4</v>
      </c>
      <c r="BL340" s="19">
        <f>VLOOKUP(A340,DEC2020_RESPONSERATE_COUNTY_TRA!$B$3:$BU$377,72, FALSE)</f>
        <v>52.4</v>
      </c>
      <c r="BM340" s="19">
        <f>VLOOKUP(A340,DEC2020_RESPONSERATE_COUNTY_TRA!$B$3:$BV$377,73, FALSE)</f>
        <v>52.4</v>
      </c>
      <c r="BN340" s="19">
        <f>VLOOKUP(A340,DEC2020_RESPONSERATE_COUNTY_TRA!$B$3:$BW$377,74, FALSE)</f>
        <v>52.4</v>
      </c>
      <c r="BO340" s="19">
        <f>VLOOKUP(A340,DEC2020_RESPONSERATE_COUNTY_TRA!$B$3:$BX$377,75, FALSE)</f>
        <v>52.4</v>
      </c>
      <c r="BP340" s="19">
        <f>VLOOKUP(A340,DEC2020_RESPONSERATE_COUNTY_TRA!$B$3:$BY$377,76, FALSE)</f>
        <v>52.4</v>
      </c>
      <c r="BQ340" s="19">
        <f>VLOOKUP(A340,DEC2020_RESPONSERATE_COUNTY_TRA!$B$3:$BZ$377,77, FALSE)</f>
        <v>52.4</v>
      </c>
      <c r="BR340" s="19">
        <f>VLOOKUP(A340,DEC2020_RESPONSERATE_COUNTY_TRA!$B$3:$CA$377,78, FALSE)</f>
        <v>52.4</v>
      </c>
      <c r="BS340" s="19">
        <f>VLOOKUP(A340,DEC2020_RESPONSERATE_COUNTY_TRA!$B$3:$CB$377,79, FALSE)</f>
        <v>52.4</v>
      </c>
      <c r="BT340" s="19">
        <f>VLOOKUP(A340,DEC2020_RESPONSERATE_COUNTY_TRA!$B$3:$CC$377,80, FALSE)</f>
        <v>52.4</v>
      </c>
      <c r="BU340" s="19">
        <f>VLOOKUP(A340,DEC2020_RESPONSERATE_COUNTY_TRA!$B$3:$CD$377,81, FALSE)</f>
        <v>52.4</v>
      </c>
      <c r="BV340" s="19">
        <f>VLOOKUP(A340,DEC2020_RESPONSERATE_COUNTY_TRA!$B$3:$CE$377,82, FALSE)</f>
        <v>52.5</v>
      </c>
      <c r="BW340" s="19">
        <f>VLOOKUP(A340,DEC2020_RESPONSERATE_COUNTY_TRA!$B$3:$CF$377,83, FALSE)</f>
        <v>52.5</v>
      </c>
      <c r="BX340" s="19">
        <f>VLOOKUP(A340,DEC2020_RESPONSERATE_COUNTY_TRA!$B$3:$CG$377,84, FALSE)</f>
        <v>52.6</v>
      </c>
      <c r="BY340" s="19">
        <f>VLOOKUP(A340,DEC2020_RESPONSERATE_COUNTY_TRA!$B$3:$CH$377,85, FALSE)</f>
        <v>52.8</v>
      </c>
      <c r="BZ340" s="19">
        <f>VLOOKUP(A340,DEC2020_RESPONSERATE_COUNTY_TRA!$B$3:$CI$377,85, FALSE)</f>
        <v>52.8</v>
      </c>
      <c r="CA340" s="19">
        <f>VLOOKUP(A340,DEC2020_RESPONSERATE_COUNTY_TRA!$B$3:$CJ$377,86, FALSE)</f>
        <v>53</v>
      </c>
      <c r="CB340" s="19">
        <f>VLOOKUP(A340,DEC2020_RESPONSERATE_COUNTY_TRA!$B$3:$CK$377,87, FALSE)</f>
        <v>53.2</v>
      </c>
      <c r="CC340" s="19">
        <f t="shared" si="15"/>
        <v>0</v>
      </c>
      <c r="CD340" s="41">
        <f t="shared" si="16"/>
        <v>4</v>
      </c>
    </row>
    <row r="341" spans="1:84" x14ac:dyDescent="0.3">
      <c r="A341" s="5" t="s">
        <v>399</v>
      </c>
      <c r="B341" s="5">
        <v>30111000300</v>
      </c>
      <c r="C341" s="181" t="s">
        <v>1616</v>
      </c>
      <c r="D341" s="190">
        <v>59101</v>
      </c>
      <c r="F341" s="94">
        <v>1625</v>
      </c>
      <c r="G341" s="102">
        <v>3.0878859857482184E-2</v>
      </c>
      <c r="H341" s="204">
        <v>0.15960756161761186</v>
      </c>
      <c r="I341" s="192">
        <v>31.9</v>
      </c>
      <c r="J341" s="11">
        <v>0</v>
      </c>
      <c r="K341" s="11">
        <f t="shared" si="17"/>
        <v>100</v>
      </c>
      <c r="L341">
        <f>VLOOKUP(A341,DEC2020_RESPONSERATE_COUNTY_TRA!$B$3:$I$376, 8, FALSE)</f>
        <v>35.799999999999997</v>
      </c>
      <c r="M341">
        <f>VLOOKUP(A341,DEC2020_RESPONSERATE_COUNTY_TRA!$B$3:$J$376, 9, FALSE)</f>
        <v>36</v>
      </c>
      <c r="N341">
        <f>VLOOKUP(A341,DEC2020_RESPONSERATE_COUNTY_TRA!$B$3:$K$376, 10, FALSE)</f>
        <v>38.1</v>
      </c>
      <c r="O341">
        <f>VLOOKUP(A341,DEC2020_RESPONSERATE_COUNTY_TRA!$B$3:$L$376, 11, FALSE)</f>
        <v>39.4</v>
      </c>
      <c r="P341">
        <f>VLOOKUP(A341,DEC2020_RESPONSERATE_COUNTY_TRA!$B$3:$M$376, 12, FALSE)</f>
        <v>41.8</v>
      </c>
      <c r="Q341" s="61">
        <f>VLOOKUP(A341,DEC2020_RESPONSERATE_COUNTY_TRA!$B$3:$N$376, 13, FALSE)</f>
        <v>42.2</v>
      </c>
      <c r="R341">
        <f>VLOOKUP(A341,DEC2020_RESPONSERATE_COUNTY_TRA!$B$3:$O$376, 14, FALSE)</f>
        <v>42.6</v>
      </c>
      <c r="S341">
        <f>VLOOKUP(A341,DEC2020_RESPONSERATE_COUNTY_TRA!$B$3:$P$376, 15, FALSE)</f>
        <v>42.7</v>
      </c>
      <c r="T341">
        <f>VLOOKUP(A341,DEC2020_RESPONSERATE_COUNTY_TRA!$B$3:$Q$376, 16, FALSE)</f>
        <v>43.4</v>
      </c>
      <c r="U341" s="61">
        <f>VLOOKUP(A341,DEC2020_RESPONSERATE_COUNTY_TRA!$B$3:$R$376, 17, FALSE)</f>
        <v>44.2</v>
      </c>
      <c r="V341" s="61">
        <f>VLOOKUP(A341,DEC2020_RESPONSERATE_COUNTY_TRA!$B$3:$S$376, 18, FALSE)</f>
        <v>44.3</v>
      </c>
      <c r="W341" s="61">
        <f>VLOOKUP(A341,DEC2020_RESPONSERATE_COUNTY_TRA!$B$3:$T$376, 19, FALSE)</f>
        <v>44.4</v>
      </c>
      <c r="X341" s="61">
        <f>VLOOKUP(A341,DEC2020_RESPONSERATE_COUNTY_TRA!$B$3:$U$376, 20, FALSE)</f>
        <v>44.9</v>
      </c>
      <c r="Y341" s="61">
        <f>VLOOKUP(A341,DEC2020_RESPONSERATE_COUNTY_TRA!$B$3:$V$376, 21, FALSE)</f>
        <v>45.1</v>
      </c>
      <c r="Z341" s="61">
        <f>VLOOKUP(A341,DEC2020_RESPONSERATE_COUNTY_TRA!$B$3:$W$376, 22, FALSE)</f>
        <v>45.7</v>
      </c>
      <c r="AA341" s="61">
        <f>VLOOKUP(A341,DEC2020_RESPONSERATE_COUNTY_TRA!$B$3:$X$376, 23, FALSE)</f>
        <v>45.8</v>
      </c>
      <c r="AB341" s="61">
        <f>VLOOKUP(A341,DEC2020_RESPONSERATE_COUNTY_TRA!$B$3:$Y$376, 24, FALSE)</f>
        <v>46</v>
      </c>
      <c r="AC341" s="61">
        <f>VLOOKUP(A341,DEC2020_RESPONSERATE_COUNTY_TRA!$B$3:$Z$376, 25, FALSE)</f>
        <v>46.8</v>
      </c>
      <c r="AD341" s="61">
        <f>VLOOKUP(A341,DEC2020_RESPONSERATE_COUNTY_TRA!$B$3:$AC$376, 26, FALSE)</f>
        <v>46.8</v>
      </c>
      <c r="AE341" s="188">
        <f>VLOOKUP(A341,DEC2020_RESPONSERATE_COUNTY_TRA!$B$3:$AD$376, 27, FALSE)</f>
        <v>46.8</v>
      </c>
      <c r="AF341" s="188">
        <f>VLOOKUP(A341,DEC2020_RESPONSERATE_COUNTY_TRA!$B$3:$AE$376, 28, FALSE)</f>
        <v>47.7</v>
      </c>
      <c r="AG341" s="188">
        <f>VLOOKUP(A341,DEC2020_RESPONSERATE_COUNTY_TRA!$B$3:$AF$376, 29, FALSE)</f>
        <v>49.7</v>
      </c>
      <c r="AH341" s="188">
        <f>VLOOKUP(A341,DEC2020_RESPONSERATE_COUNTY_TRA!$B$3:$AG$376, 30, FALSE)</f>
        <v>49.7</v>
      </c>
      <c r="AI341" s="188">
        <f>VLOOKUP(A341,DEC2020_RESPONSERATE_COUNTY_TRA!$B$3:$AF$376, 31, FALSE)</f>
        <v>50.1</v>
      </c>
      <c r="AJ341" s="188">
        <f>VLOOKUP(A341,DEC2020_RESPONSERATE_COUNTY_TRA!$B$3:$AG$376, 32, FALSE)</f>
        <v>50.7</v>
      </c>
      <c r="AK341" s="188">
        <f>VLOOKUP(A341,DEC2020_RESPONSERATE_COUNTY_TRA!$B$3:$CP$376, 33, FALSE)</f>
        <v>51.2</v>
      </c>
      <c r="AL341" s="188">
        <f>VLOOKUP(A341,DEC2020_RESPONSERATE_COUNTY_TRA!$B$3:$AR$376,43, FALSE)</f>
        <v>53.7</v>
      </c>
      <c r="AM341" s="188">
        <f>VLOOKUP(A341,DEC2020_RESPONSERATE_COUNTY_TRA!$B$3:$AS$376,44, FALSE)</f>
        <v>53.8</v>
      </c>
      <c r="AN341" s="188">
        <f>VLOOKUP(A341,DEC2020_RESPONSERATE_COUNTY_TRA!$B$3:$AW$376,48, FALSE)</f>
        <v>54.1</v>
      </c>
      <c r="AO341" s="188">
        <f>VLOOKUP(A341,DEC2020_RESPONSERATE_COUNTY_TRA!$B$3:$AX$376,49, FALSE)</f>
        <v>54.1</v>
      </c>
      <c r="AP341" s="188">
        <f>VLOOKUP(A341,DEC2020_RESPONSERATE_COUNTY_TRA!$B$3:$AY$376,49, FALSE)</f>
        <v>54.1</v>
      </c>
      <c r="AQ341" s="188">
        <f>VLOOKUP(A341,DEC2020_RESPONSERATE_COUNTY_TRA!$B$3:$AZ$376,50, FALSE)</f>
        <v>54.1</v>
      </c>
      <c r="AR341" s="188">
        <f>VLOOKUP(A341,DEC2020_RESPONSERATE_COUNTY_TRA!$B$3:$BA$376,51, FALSE)</f>
        <v>54.1</v>
      </c>
      <c r="AS341" s="188">
        <f>VLOOKUP(A341,DEC2020_RESPONSERATE_COUNTY_TRA!$B$3:$BB$376,53, FALSE)</f>
        <v>54.3</v>
      </c>
      <c r="AT341" s="188">
        <f>VLOOKUP(A341,DEC2020_RESPONSERATE_COUNTY_TRA!$B$3:$BC$376,54, FALSE)</f>
        <v>54.3</v>
      </c>
      <c r="AU341" s="188">
        <f>VLOOKUP(A341,DEC2020_RESPONSERATE_COUNTY_TRA!$B$3:$BD$376,55, FALSE)</f>
        <v>54.3</v>
      </c>
      <c r="AV341" s="188">
        <f>VLOOKUP(A341,DEC2020_RESPONSERATE_COUNTY_TRA!$B$3:$BE$376,56, FALSE)</f>
        <v>54.3</v>
      </c>
      <c r="AW341" s="188">
        <f>VLOOKUP(A341,DEC2020_RESPONSERATE_COUNTY_TRA!$B$3:$BF$376,57, FALSE)</f>
        <v>54.4</v>
      </c>
      <c r="AX341" s="188">
        <f>VLOOKUP(A341,DEC2020_RESPONSERATE_COUNTY_TRA!$B$3:$BG$376,58, FALSE)</f>
        <v>54.4</v>
      </c>
      <c r="AY341" s="188">
        <f>VLOOKUP(A341,DEC2020_RESPONSERATE_COUNTY_TRA!$B$3:$BH$376,59, FALSE)</f>
        <v>54.4</v>
      </c>
      <c r="AZ341" s="188">
        <f>VLOOKUP(A341,DEC2020_RESPONSERATE_COUNTY_TRA!$B$3:$BI$376,60, FALSE)</f>
        <v>54.4</v>
      </c>
      <c r="BA341" s="188">
        <f>VLOOKUP(A341,DEC2020_RESPONSERATE_COUNTY_TRA!$B$3:$BJ$376,61, FALSE)</f>
        <v>54.4</v>
      </c>
      <c r="BB341" s="188">
        <f>VLOOKUP(A341,DEC2020_RESPONSERATE_COUNTY_TRA!$B$3:$BK$376,62, FALSE)</f>
        <v>54.4</v>
      </c>
      <c r="BC341" s="188">
        <f>VLOOKUP(A341,DEC2020_RESPONSERATE_COUNTY_TRA!$B$3:$BL$376,63, FALSE)</f>
        <v>54.4</v>
      </c>
      <c r="BD341" s="188">
        <f>VLOOKUP(A341,DEC2020_RESPONSERATE_COUNTY_TRA!$B$3:$BM$376,64, FALSE)</f>
        <v>54.4</v>
      </c>
      <c r="BE341" s="188">
        <f>VLOOKUP(A341,DEC2020_RESPONSERATE_COUNTY_TRA!$B$3:$BN$376,65, FALSE)</f>
        <v>54.4</v>
      </c>
      <c r="BF341" s="188">
        <f>VLOOKUP(A341,DEC2020_RESPONSERATE_COUNTY_TRA!$B$3:$BO$376,66, FALSE)</f>
        <v>54.4</v>
      </c>
      <c r="BG341" s="188">
        <f>VLOOKUP(A341,DEC2020_RESPONSERATE_COUNTY_TRA!$B$3:$BP$376,67, FALSE)</f>
        <v>54.5</v>
      </c>
      <c r="BH341" s="188">
        <f>VLOOKUP(A341,DEC2020_RESPONSERATE_COUNTY_TRA!$B$3:$BQ$376,68, FALSE)</f>
        <v>54.5</v>
      </c>
      <c r="BI341" s="188">
        <f>VLOOKUP(A341,DEC2020_RESPONSERATE_COUNTY_TRA!$B$3:$BR$376,69, FALSE)</f>
        <v>54.5</v>
      </c>
      <c r="BJ341" s="188">
        <f>VLOOKUP(A341,DEC2020_RESPONSERATE_COUNTY_TRA!$B$3:$BS$376,70, FALSE)</f>
        <v>54.5</v>
      </c>
      <c r="BK341" s="188">
        <f>VLOOKUP(A341,DEC2020_RESPONSERATE_COUNTY_TRA!$B$3:$BT$376,71, FALSE)</f>
        <v>54.5</v>
      </c>
      <c r="BL341" s="188">
        <f>VLOOKUP(A341,DEC2020_RESPONSERATE_COUNTY_TRA!$B$3:$BU$377,72, FALSE)</f>
        <v>54.5</v>
      </c>
      <c r="BM341" s="188">
        <f>VLOOKUP(A341,DEC2020_RESPONSERATE_COUNTY_TRA!$B$3:$BV$377,73, FALSE)</f>
        <v>54.5</v>
      </c>
      <c r="BN341" s="188">
        <f>VLOOKUP(A341,DEC2020_RESPONSERATE_COUNTY_TRA!$B$3:$BW$377,74, FALSE)</f>
        <v>54.5</v>
      </c>
      <c r="BO341" s="188">
        <f>VLOOKUP(A341,DEC2020_RESPONSERATE_COUNTY_TRA!$B$3:$BX$377,75, FALSE)</f>
        <v>54.6</v>
      </c>
      <c r="BP341" s="188">
        <f>VLOOKUP(A341,DEC2020_RESPONSERATE_COUNTY_TRA!$B$3:$BY$377,76, FALSE)</f>
        <v>54.7</v>
      </c>
      <c r="BQ341" s="188">
        <f>VLOOKUP(A341,DEC2020_RESPONSERATE_COUNTY_TRA!$B$3:$BZ$377,77, FALSE)</f>
        <v>54.7</v>
      </c>
      <c r="BR341" s="188">
        <f>VLOOKUP(A341,DEC2020_RESPONSERATE_COUNTY_TRA!$B$3:$CA$377,78, FALSE)</f>
        <v>54.7</v>
      </c>
      <c r="BS341" s="188">
        <f>VLOOKUP(A341,DEC2020_RESPONSERATE_COUNTY_TRA!$B$3:$CB$377,79, FALSE)</f>
        <v>54.7</v>
      </c>
      <c r="BT341" s="188">
        <f>VLOOKUP(A341,DEC2020_RESPONSERATE_COUNTY_TRA!$B$3:$CC$377,80, FALSE)</f>
        <v>54.7</v>
      </c>
      <c r="BU341" s="188">
        <f>VLOOKUP(A341,DEC2020_RESPONSERATE_COUNTY_TRA!$B$3:$CD$377,81, FALSE)</f>
        <v>54.8</v>
      </c>
      <c r="BV341" s="188">
        <f>VLOOKUP(A341,DEC2020_RESPONSERATE_COUNTY_TRA!$B$3:$CE$377,82, FALSE)</f>
        <v>54.9</v>
      </c>
      <c r="BW341" s="188">
        <f>VLOOKUP(A341,DEC2020_RESPONSERATE_COUNTY_TRA!$B$3:$CF$377,83, FALSE)</f>
        <v>55.1</v>
      </c>
      <c r="BX341" s="188">
        <f>VLOOKUP(A341,DEC2020_RESPONSERATE_COUNTY_TRA!$B$3:$CG$377,84, FALSE)</f>
        <v>55.1</v>
      </c>
      <c r="BY341" s="188">
        <f>VLOOKUP(A341,DEC2020_RESPONSERATE_COUNTY_TRA!$B$3:$CH$377,85, FALSE)</f>
        <v>55.3</v>
      </c>
      <c r="BZ341" s="188">
        <f>VLOOKUP(A341,DEC2020_RESPONSERATE_COUNTY_TRA!$B$3:$CI$377,85, FALSE)</f>
        <v>55.3</v>
      </c>
      <c r="CA341" s="188">
        <f>VLOOKUP(A341,DEC2020_RESPONSERATE_COUNTY_TRA!$B$3:$CJ$377,86, FALSE)</f>
        <v>55.5</v>
      </c>
      <c r="CB341" s="188">
        <f>VLOOKUP(A341,DEC2020_RESPONSERATE_COUNTY_TRA!$B$3:$CK$377,87, FALSE)</f>
        <v>55.6</v>
      </c>
      <c r="CC341" s="188">
        <f t="shared" si="15"/>
        <v>0</v>
      </c>
      <c r="CD341" s="41">
        <f t="shared" si="16"/>
        <v>4</v>
      </c>
    </row>
    <row r="342" spans="1:84" ht="28.8" x14ac:dyDescent="0.3">
      <c r="A342" s="16" t="s">
        <v>197</v>
      </c>
      <c r="B342" s="16">
        <v>30111000401</v>
      </c>
      <c r="C342" s="17" t="s">
        <v>1659</v>
      </c>
      <c r="D342" s="17">
        <v>59101</v>
      </c>
      <c r="E342" s="17"/>
      <c r="F342" s="95">
        <v>1624</v>
      </c>
      <c r="G342" s="103">
        <v>2.4888321633694959E-2</v>
      </c>
      <c r="H342" s="205">
        <v>5.3121248499399761E-2</v>
      </c>
      <c r="I342" s="193">
        <v>32.6</v>
      </c>
      <c r="J342" s="18">
        <v>0</v>
      </c>
      <c r="K342" s="18">
        <f t="shared" si="17"/>
        <v>100</v>
      </c>
      <c r="L342" s="19">
        <f>VLOOKUP(A342,DEC2020_RESPONSERATE_COUNTY_TRA!$B$3:$I$376, 8, FALSE)</f>
        <v>34.1</v>
      </c>
      <c r="M342" s="19">
        <f>VLOOKUP(A342,DEC2020_RESPONSERATE_COUNTY_TRA!$B$3:$J$376, 9, FALSE)</f>
        <v>35.5</v>
      </c>
      <c r="N342" s="19">
        <f>VLOOKUP(A342,DEC2020_RESPONSERATE_COUNTY_TRA!$B$3:$K$376, 10, FALSE)</f>
        <v>37.1</v>
      </c>
      <c r="O342" s="19">
        <f>VLOOKUP(A342,DEC2020_RESPONSERATE_COUNTY_TRA!$B$3:$L$376, 11, FALSE)</f>
        <v>38.9</v>
      </c>
      <c r="P342" s="19">
        <f>VLOOKUP(A342,DEC2020_RESPONSERATE_COUNTY_TRA!$B$3:$M$376, 12, FALSE)</f>
        <v>41.4</v>
      </c>
      <c r="Q342" s="19">
        <f>VLOOKUP(A342,DEC2020_RESPONSERATE_COUNTY_TRA!$B$3:$N$376, 13, FALSE)</f>
        <v>41.8</v>
      </c>
      <c r="R342" s="19">
        <f>VLOOKUP(A342,DEC2020_RESPONSERATE_COUNTY_TRA!$B$3:$O$376, 14, FALSE)</f>
        <v>42.4</v>
      </c>
      <c r="S342" s="19">
        <f>VLOOKUP(A342,DEC2020_RESPONSERATE_COUNTY_TRA!$B$3:$P$376, 15, FALSE)</f>
        <v>43</v>
      </c>
      <c r="T342" s="19">
        <f>VLOOKUP(A342,DEC2020_RESPONSERATE_COUNTY_TRA!$B$3:$Q$376, 16, FALSE)</f>
        <v>43</v>
      </c>
      <c r="U342" s="19">
        <f>VLOOKUP(A342,DEC2020_RESPONSERATE_COUNTY_TRA!$B$3:$R$376, 17, FALSE)</f>
        <v>44.6</v>
      </c>
      <c r="V342" s="19">
        <f>VLOOKUP(A342,DEC2020_RESPONSERATE_COUNTY_TRA!$B$3:$S$376, 18, FALSE)</f>
        <v>45</v>
      </c>
      <c r="W342" s="19">
        <f>VLOOKUP(A342,DEC2020_RESPONSERATE_COUNTY_TRA!$B$3:$T$376, 19, FALSE)</f>
        <v>46.4</v>
      </c>
      <c r="X342" s="19">
        <f>VLOOKUP(A342,DEC2020_RESPONSERATE_COUNTY_TRA!$B$3:$U$376, 20, FALSE)</f>
        <v>47.9</v>
      </c>
      <c r="Y342" s="19">
        <f>VLOOKUP(A342,DEC2020_RESPONSERATE_COUNTY_TRA!$B$3:$V$376, 21, FALSE)</f>
        <v>48.4</v>
      </c>
      <c r="Z342" s="19">
        <f>VLOOKUP(A342,DEC2020_RESPONSERATE_COUNTY_TRA!$B$3:$W$376, 22, FALSE)</f>
        <v>51</v>
      </c>
      <c r="AA342" s="19">
        <f>VLOOKUP(A342,DEC2020_RESPONSERATE_COUNTY_TRA!$B$3:$X$376, 23, FALSE)</f>
        <v>51.2</v>
      </c>
      <c r="AB342" s="19">
        <f>VLOOKUP(A342,DEC2020_RESPONSERATE_COUNTY_TRA!$B$3:$Y$376, 24, FALSE)</f>
        <v>51.4</v>
      </c>
      <c r="AC342" s="19">
        <f>VLOOKUP(A342,DEC2020_RESPONSERATE_COUNTY_TRA!$B$3:$Z$376, 25, FALSE)</f>
        <v>52.3</v>
      </c>
      <c r="AD342" s="19">
        <f>VLOOKUP(A342,DEC2020_RESPONSERATE_COUNTY_TRA!$B$3:$AC$376, 26, FALSE)</f>
        <v>52.4</v>
      </c>
      <c r="AE342" s="19">
        <f>VLOOKUP(A342,DEC2020_RESPONSERATE_COUNTY_TRA!$B$3:$AD$376, 27, FALSE)</f>
        <v>53</v>
      </c>
      <c r="AF342" s="19">
        <f>VLOOKUP(A342,DEC2020_RESPONSERATE_COUNTY_TRA!$B$3:$AE$376, 28, FALSE)</f>
        <v>54.1</v>
      </c>
      <c r="AG342" s="19">
        <f>VLOOKUP(A342,DEC2020_RESPONSERATE_COUNTY_TRA!$B$3:$AF$376, 29, FALSE)</f>
        <v>55.3</v>
      </c>
      <c r="AH342" s="19">
        <f>VLOOKUP(A342,DEC2020_RESPONSERATE_COUNTY_TRA!$B$3:$AG$376, 30, FALSE)</f>
        <v>55.4</v>
      </c>
      <c r="AI342" s="19">
        <f>VLOOKUP(A342,DEC2020_RESPONSERATE_COUNTY_TRA!$B$3:$AF$376, 31, FALSE)</f>
        <v>55.5</v>
      </c>
      <c r="AJ342" s="19">
        <f>VLOOKUP(A342,DEC2020_RESPONSERATE_COUNTY_TRA!$B$3:$AG$376, 32, FALSE)</f>
        <v>55.8</v>
      </c>
      <c r="AK342" s="19">
        <f>VLOOKUP(A342,DEC2020_RESPONSERATE_COUNTY_TRA!$B$3:$CP$376, 33, FALSE)</f>
        <v>55.8</v>
      </c>
      <c r="AL342" s="19">
        <f>VLOOKUP(A342,DEC2020_RESPONSERATE_COUNTY_TRA!$B$3:$AR$376,43, FALSE)</f>
        <v>57.6</v>
      </c>
      <c r="AM342" s="19">
        <f>VLOOKUP(A342,DEC2020_RESPONSERATE_COUNTY_TRA!$B$3:$AS$376,44, FALSE)</f>
        <v>57.6</v>
      </c>
      <c r="AN342" s="19">
        <f>VLOOKUP(A342,DEC2020_RESPONSERATE_COUNTY_TRA!$B$3:$AW$376,48, FALSE)</f>
        <v>57.9</v>
      </c>
      <c r="AO342" s="19">
        <f>VLOOKUP(A342,DEC2020_RESPONSERATE_COUNTY_TRA!$B$3:$AX$376,49, FALSE)</f>
        <v>57.9</v>
      </c>
      <c r="AP342" s="19">
        <f>VLOOKUP(A342,DEC2020_RESPONSERATE_COUNTY_TRA!$B$3:$AY$376,49, FALSE)</f>
        <v>57.9</v>
      </c>
      <c r="AQ342" s="19">
        <f>VLOOKUP(A342,DEC2020_RESPONSERATE_COUNTY_TRA!$B$3:$AZ$376,50, FALSE)</f>
        <v>58</v>
      </c>
      <c r="AR342" s="19">
        <f>VLOOKUP(A342,DEC2020_RESPONSERATE_COUNTY_TRA!$B$3:$BA$376,51, FALSE)</f>
        <v>58</v>
      </c>
      <c r="AS342" s="19">
        <f>VLOOKUP(A342,DEC2020_RESPONSERATE_COUNTY_TRA!$B$3:$BB$376,53, FALSE)</f>
        <v>58</v>
      </c>
      <c r="AT342" s="19">
        <f>VLOOKUP(A342,DEC2020_RESPONSERATE_COUNTY_TRA!$B$3:$BC$376,54, FALSE)</f>
        <v>58.1</v>
      </c>
      <c r="AU342" s="19">
        <f>VLOOKUP(A342,DEC2020_RESPONSERATE_COUNTY_TRA!$B$3:$BD$376,55, FALSE)</f>
        <v>58.2</v>
      </c>
      <c r="AV342" s="19">
        <f>VLOOKUP(A342,DEC2020_RESPONSERATE_COUNTY_TRA!$B$3:$BE$376,56, FALSE)</f>
        <v>58.2</v>
      </c>
      <c r="AW342" s="19">
        <f>VLOOKUP(A342,DEC2020_RESPONSERATE_COUNTY_TRA!$B$3:$BF$376,57, FALSE)</f>
        <v>58.3</v>
      </c>
      <c r="AX342" s="19">
        <f>VLOOKUP(A342,DEC2020_RESPONSERATE_COUNTY_TRA!$B$3:$BG$376,58, FALSE)</f>
        <v>58.4</v>
      </c>
      <c r="AY342" s="19">
        <f>VLOOKUP(A342,DEC2020_RESPONSERATE_COUNTY_TRA!$B$3:$BH$376,59, FALSE)</f>
        <v>58.5</v>
      </c>
      <c r="AZ342" s="19">
        <f>VLOOKUP(A342,DEC2020_RESPONSERATE_COUNTY_TRA!$B$3:$BI$376,60, FALSE)</f>
        <v>58.5</v>
      </c>
      <c r="BA342" s="19">
        <f>VLOOKUP(A342,DEC2020_RESPONSERATE_COUNTY_TRA!$B$3:$BJ$376,61, FALSE)</f>
        <v>58.6</v>
      </c>
      <c r="BB342" s="19">
        <f>VLOOKUP(A342,DEC2020_RESPONSERATE_COUNTY_TRA!$B$3:$BK$376,62, FALSE)</f>
        <v>58.6</v>
      </c>
      <c r="BC342" s="19">
        <f>VLOOKUP(A342,DEC2020_RESPONSERATE_COUNTY_TRA!$B$3:$BL$376,63, FALSE)</f>
        <v>58.7</v>
      </c>
      <c r="BD342" s="19">
        <f>VLOOKUP(A342,DEC2020_RESPONSERATE_COUNTY_TRA!$B$3:$BM$376,64, FALSE)</f>
        <v>58.7</v>
      </c>
      <c r="BE342" s="19">
        <f>VLOOKUP(A342,DEC2020_RESPONSERATE_COUNTY_TRA!$B$3:$BN$376,65, FALSE)</f>
        <v>58.8</v>
      </c>
      <c r="BF342" s="19">
        <f>VLOOKUP(A342,DEC2020_RESPONSERATE_COUNTY_TRA!$B$3:$BO$376,66, FALSE)</f>
        <v>58.8</v>
      </c>
      <c r="BG342" s="19">
        <f>VLOOKUP(A342,DEC2020_RESPONSERATE_COUNTY_TRA!$B$3:$BP$376,67, FALSE)</f>
        <v>58.8</v>
      </c>
      <c r="BH342" s="19">
        <f>VLOOKUP(A342,DEC2020_RESPONSERATE_COUNTY_TRA!$B$3:$BQ$376,68, FALSE)</f>
        <v>59</v>
      </c>
      <c r="BI342" s="19">
        <f>VLOOKUP(A342,DEC2020_RESPONSERATE_COUNTY_TRA!$B$3:$BR$376,69, FALSE)</f>
        <v>59</v>
      </c>
      <c r="BJ342" s="19">
        <f>VLOOKUP(A342,DEC2020_RESPONSERATE_COUNTY_TRA!$B$3:$BS$376,70, FALSE)</f>
        <v>59.1</v>
      </c>
      <c r="BK342" s="19">
        <f>VLOOKUP(A342,DEC2020_RESPONSERATE_COUNTY_TRA!$B$3:$BT$376,71, FALSE)</f>
        <v>59.1</v>
      </c>
      <c r="BL342" s="19">
        <f>VLOOKUP(A342,DEC2020_RESPONSERATE_COUNTY_TRA!$B$3:$BU$377,72, FALSE)</f>
        <v>59.2</v>
      </c>
      <c r="BM342" s="19">
        <f>VLOOKUP(A342,DEC2020_RESPONSERATE_COUNTY_TRA!$B$3:$BV$377,73, FALSE)</f>
        <v>59.2</v>
      </c>
      <c r="BN342" s="19">
        <f>VLOOKUP(A342,DEC2020_RESPONSERATE_COUNTY_TRA!$B$3:$BW$377,74, FALSE)</f>
        <v>59.3</v>
      </c>
      <c r="BO342" s="19">
        <f>VLOOKUP(A342,DEC2020_RESPONSERATE_COUNTY_TRA!$B$3:$BX$377,75, FALSE)</f>
        <v>59.3</v>
      </c>
      <c r="BP342" s="19">
        <f>VLOOKUP(A342,DEC2020_RESPONSERATE_COUNTY_TRA!$B$3:$BY$377,76, FALSE)</f>
        <v>59.3</v>
      </c>
      <c r="BQ342" s="19">
        <f>VLOOKUP(A342,DEC2020_RESPONSERATE_COUNTY_TRA!$B$3:$BZ$377,77, FALSE)</f>
        <v>59.3</v>
      </c>
      <c r="BR342" s="19">
        <f>VLOOKUP(A342,DEC2020_RESPONSERATE_COUNTY_TRA!$B$3:$CA$377,78, FALSE)</f>
        <v>59.3</v>
      </c>
      <c r="BS342" s="19">
        <f>VLOOKUP(A342,DEC2020_RESPONSERATE_COUNTY_TRA!$B$3:$CB$377,79, FALSE)</f>
        <v>59.3</v>
      </c>
      <c r="BT342" s="19">
        <f>VLOOKUP(A342,DEC2020_RESPONSERATE_COUNTY_TRA!$B$3:$CC$377,80, FALSE)</f>
        <v>59.4</v>
      </c>
      <c r="BU342" s="19">
        <f>VLOOKUP(A342,DEC2020_RESPONSERATE_COUNTY_TRA!$B$3:$CD$377,81, FALSE)</f>
        <v>59.4</v>
      </c>
      <c r="BV342" s="19">
        <f>VLOOKUP(A342,DEC2020_RESPONSERATE_COUNTY_TRA!$B$3:$CE$377,82, FALSE)</f>
        <v>59.6</v>
      </c>
      <c r="BW342" s="19">
        <f>VLOOKUP(A342,DEC2020_RESPONSERATE_COUNTY_TRA!$B$3:$CF$377,83, FALSE)</f>
        <v>59.7</v>
      </c>
      <c r="BX342" s="19">
        <f>VLOOKUP(A342,DEC2020_RESPONSERATE_COUNTY_TRA!$B$3:$CG$377,84, FALSE)</f>
        <v>59.7</v>
      </c>
      <c r="BY342" s="19">
        <f>VLOOKUP(A342,DEC2020_RESPONSERATE_COUNTY_TRA!$B$3:$CH$377,85, FALSE)</f>
        <v>60</v>
      </c>
      <c r="BZ342" s="19">
        <f>VLOOKUP(A342,DEC2020_RESPONSERATE_COUNTY_TRA!$B$3:$CI$377,85, FALSE)</f>
        <v>60</v>
      </c>
      <c r="CA342" s="19">
        <f>VLOOKUP(A342,DEC2020_RESPONSERATE_COUNTY_TRA!$B$3:$CJ$377,86, FALSE)</f>
        <v>60.2</v>
      </c>
      <c r="CB342" s="19">
        <f>VLOOKUP(A342,DEC2020_RESPONSERATE_COUNTY_TRA!$B$3:$CK$377,87, FALSE)</f>
        <v>60.2</v>
      </c>
      <c r="CC342" s="19">
        <f t="shared" si="15"/>
        <v>0</v>
      </c>
      <c r="CD342" s="41">
        <f t="shared" si="16"/>
        <v>5</v>
      </c>
    </row>
    <row r="343" spans="1:84" ht="28.8" x14ac:dyDescent="0.3">
      <c r="A343" s="5" t="s">
        <v>401</v>
      </c>
      <c r="B343" s="5">
        <v>30111000402</v>
      </c>
      <c r="C343" s="181" t="s">
        <v>1618</v>
      </c>
      <c r="D343" s="190">
        <v>59101</v>
      </c>
      <c r="F343" s="94">
        <v>1703</v>
      </c>
      <c r="G343" s="102">
        <v>4.1135573580533026E-2</v>
      </c>
      <c r="H343" s="204">
        <v>4.9289099526066353E-2</v>
      </c>
      <c r="I343" s="192">
        <v>35.4</v>
      </c>
      <c r="J343" s="11">
        <v>0</v>
      </c>
      <c r="K343" s="11">
        <f t="shared" si="17"/>
        <v>100</v>
      </c>
      <c r="L343">
        <f>VLOOKUP(A343,DEC2020_RESPONSERATE_COUNTY_TRA!$B$3:$I$376, 8, FALSE)</f>
        <v>33.799999999999997</v>
      </c>
      <c r="M343">
        <f>VLOOKUP(A343,DEC2020_RESPONSERATE_COUNTY_TRA!$B$3:$J$376, 9, FALSE)</f>
        <v>34.799999999999997</v>
      </c>
      <c r="N343">
        <f>VLOOKUP(A343,DEC2020_RESPONSERATE_COUNTY_TRA!$B$3:$K$376, 10, FALSE)</f>
        <v>35.9</v>
      </c>
      <c r="O343">
        <f>VLOOKUP(A343,DEC2020_RESPONSERATE_COUNTY_TRA!$B$3:$L$376, 11, FALSE)</f>
        <v>37.5</v>
      </c>
      <c r="P343">
        <f>VLOOKUP(A343,DEC2020_RESPONSERATE_COUNTY_TRA!$B$3:$M$376, 12, FALSE)</f>
        <v>39.200000000000003</v>
      </c>
      <c r="Q343" s="61">
        <f>VLOOKUP(A343,DEC2020_RESPONSERATE_COUNTY_TRA!$B$3:$N$376, 13, FALSE)</f>
        <v>39.299999999999997</v>
      </c>
      <c r="R343">
        <f>VLOOKUP(A343,DEC2020_RESPONSERATE_COUNTY_TRA!$B$3:$O$376, 14, FALSE)</f>
        <v>39.799999999999997</v>
      </c>
      <c r="S343">
        <f>VLOOKUP(A343,DEC2020_RESPONSERATE_COUNTY_TRA!$B$3:$P$376, 15, FALSE)</f>
        <v>40.1</v>
      </c>
      <c r="T343">
        <f>VLOOKUP(A343,DEC2020_RESPONSERATE_COUNTY_TRA!$B$3:$Q$376, 16, FALSE)</f>
        <v>40.6</v>
      </c>
      <c r="U343" s="61">
        <f>VLOOKUP(A343,DEC2020_RESPONSERATE_COUNTY_TRA!$B$3:$R$376, 17, FALSE)</f>
        <v>43</v>
      </c>
      <c r="V343" s="61">
        <f>VLOOKUP(A343,DEC2020_RESPONSERATE_COUNTY_TRA!$B$3:$S$376, 18, FALSE)</f>
        <v>43.5</v>
      </c>
      <c r="W343" s="61">
        <f>VLOOKUP(A343,DEC2020_RESPONSERATE_COUNTY_TRA!$B$3:$T$376, 19, FALSE)</f>
        <v>45.2</v>
      </c>
      <c r="X343" s="61">
        <f>VLOOKUP(A343,DEC2020_RESPONSERATE_COUNTY_TRA!$B$3:$U$376, 20, FALSE)</f>
        <v>46.5</v>
      </c>
      <c r="Y343" s="61">
        <f>VLOOKUP(A343,DEC2020_RESPONSERATE_COUNTY_TRA!$B$3:$V$376, 21, FALSE)</f>
        <v>47.4</v>
      </c>
      <c r="Z343" s="61">
        <f>VLOOKUP(A343,DEC2020_RESPONSERATE_COUNTY_TRA!$B$3:$W$376, 22, FALSE)</f>
        <v>48.7</v>
      </c>
      <c r="AA343" s="61">
        <f>VLOOKUP(A343,DEC2020_RESPONSERATE_COUNTY_TRA!$B$3:$X$376, 23, FALSE)</f>
        <v>49</v>
      </c>
      <c r="AB343" s="61">
        <f>VLOOKUP(A343,DEC2020_RESPONSERATE_COUNTY_TRA!$B$3:$Y$376, 24, FALSE)</f>
        <v>49.3</v>
      </c>
      <c r="AC343" s="61">
        <f>VLOOKUP(A343,DEC2020_RESPONSERATE_COUNTY_TRA!$B$3:$Z$376, 25, FALSE)</f>
        <v>51.5</v>
      </c>
      <c r="AD343" s="61">
        <f>VLOOKUP(A343,DEC2020_RESPONSERATE_COUNTY_TRA!$B$3:$AC$376, 26, FALSE)</f>
        <v>51.5</v>
      </c>
      <c r="AE343" s="188">
        <f>VLOOKUP(A343,DEC2020_RESPONSERATE_COUNTY_TRA!$B$3:$AD$376, 27, FALSE)</f>
        <v>51.9</v>
      </c>
      <c r="AF343" s="188">
        <f>VLOOKUP(A343,DEC2020_RESPONSERATE_COUNTY_TRA!$B$3:$AE$376, 28, FALSE)</f>
        <v>52.6</v>
      </c>
      <c r="AG343" s="188">
        <f>VLOOKUP(A343,DEC2020_RESPONSERATE_COUNTY_TRA!$B$3:$AF$376, 29, FALSE)</f>
        <v>53.8</v>
      </c>
      <c r="AH343" s="188">
        <f>VLOOKUP(A343,DEC2020_RESPONSERATE_COUNTY_TRA!$B$3:$AG$376, 30, FALSE)</f>
        <v>53.9</v>
      </c>
      <c r="AI343" s="188">
        <f>VLOOKUP(A343,DEC2020_RESPONSERATE_COUNTY_TRA!$B$3:$AF$376, 31, FALSE)</f>
        <v>54.1</v>
      </c>
      <c r="AJ343" s="188">
        <f>VLOOKUP(A343,DEC2020_RESPONSERATE_COUNTY_TRA!$B$3:$AG$376, 32, FALSE)</f>
        <v>54.4</v>
      </c>
      <c r="AK343" s="188">
        <f>VLOOKUP(A343,DEC2020_RESPONSERATE_COUNTY_TRA!$B$3:$CP$376, 33, FALSE)</f>
        <v>54.4</v>
      </c>
      <c r="AL343" s="188">
        <f>VLOOKUP(A343,DEC2020_RESPONSERATE_COUNTY_TRA!$B$3:$AR$376,43, FALSE)</f>
        <v>56.2</v>
      </c>
      <c r="AM343" s="188">
        <f>VLOOKUP(A343,DEC2020_RESPONSERATE_COUNTY_TRA!$B$3:$AS$376,44, FALSE)</f>
        <v>56.2</v>
      </c>
      <c r="AN343" s="188">
        <f>VLOOKUP(A343,DEC2020_RESPONSERATE_COUNTY_TRA!$B$3:$AW$376,48, FALSE)</f>
        <v>56.5</v>
      </c>
      <c r="AO343" s="188">
        <f>VLOOKUP(A343,DEC2020_RESPONSERATE_COUNTY_TRA!$B$3:$AX$376,49, FALSE)</f>
        <v>56.6</v>
      </c>
      <c r="AP343" s="188">
        <f>VLOOKUP(A343,DEC2020_RESPONSERATE_COUNTY_TRA!$B$3:$AY$376,49, FALSE)</f>
        <v>56.6</v>
      </c>
      <c r="AQ343" s="188">
        <f>VLOOKUP(A343,DEC2020_RESPONSERATE_COUNTY_TRA!$B$3:$AZ$376,50, FALSE)</f>
        <v>56.6</v>
      </c>
      <c r="AR343" s="188">
        <f>VLOOKUP(A343,DEC2020_RESPONSERATE_COUNTY_TRA!$B$3:$BA$376,51, FALSE)</f>
        <v>56.8</v>
      </c>
      <c r="AS343" s="188">
        <f>VLOOKUP(A343,DEC2020_RESPONSERATE_COUNTY_TRA!$B$3:$BB$376,53, FALSE)</f>
        <v>57</v>
      </c>
      <c r="AT343" s="188">
        <f>VLOOKUP(A343,DEC2020_RESPONSERATE_COUNTY_TRA!$B$3:$BC$376,54, FALSE)</f>
        <v>57</v>
      </c>
      <c r="AU343" s="188">
        <f>VLOOKUP(A343,DEC2020_RESPONSERATE_COUNTY_TRA!$B$3:$BD$376,55, FALSE)</f>
        <v>57.2</v>
      </c>
      <c r="AV343" s="188">
        <f>VLOOKUP(A343,DEC2020_RESPONSERATE_COUNTY_TRA!$B$3:$BE$376,56, FALSE)</f>
        <v>57.2</v>
      </c>
      <c r="AW343" s="188">
        <f>VLOOKUP(A343,DEC2020_RESPONSERATE_COUNTY_TRA!$B$3:$BF$376,57, FALSE)</f>
        <v>57.3</v>
      </c>
      <c r="AX343" s="188">
        <f>VLOOKUP(A343,DEC2020_RESPONSERATE_COUNTY_TRA!$B$3:$BG$376,58, FALSE)</f>
        <v>57.3</v>
      </c>
      <c r="AY343" s="188">
        <f>VLOOKUP(A343,DEC2020_RESPONSERATE_COUNTY_TRA!$B$3:$BH$376,59, FALSE)</f>
        <v>57.3</v>
      </c>
      <c r="AZ343" s="188">
        <f>VLOOKUP(A343,DEC2020_RESPONSERATE_COUNTY_TRA!$B$3:$BI$376,60, FALSE)</f>
        <v>57.3</v>
      </c>
      <c r="BA343" s="188">
        <f>VLOOKUP(A343,DEC2020_RESPONSERATE_COUNTY_TRA!$B$3:$BJ$376,61, FALSE)</f>
        <v>57.4</v>
      </c>
      <c r="BB343" s="188">
        <f>VLOOKUP(A343,DEC2020_RESPONSERATE_COUNTY_TRA!$B$3:$BK$376,62, FALSE)</f>
        <v>57.4</v>
      </c>
      <c r="BC343" s="188">
        <f>VLOOKUP(A343,DEC2020_RESPONSERATE_COUNTY_TRA!$B$3:$BL$376,63, FALSE)</f>
        <v>57.6</v>
      </c>
      <c r="BD343" s="188">
        <f>VLOOKUP(A343,DEC2020_RESPONSERATE_COUNTY_TRA!$B$3:$BM$376,64, FALSE)</f>
        <v>57.6</v>
      </c>
      <c r="BE343" s="188">
        <f>VLOOKUP(A343,DEC2020_RESPONSERATE_COUNTY_TRA!$B$3:$BN$376,65, FALSE)</f>
        <v>57.7</v>
      </c>
      <c r="BF343" s="188">
        <f>VLOOKUP(A343,DEC2020_RESPONSERATE_COUNTY_TRA!$B$3:$BO$376,66, FALSE)</f>
        <v>57.7</v>
      </c>
      <c r="BG343" s="188">
        <f>VLOOKUP(A343,DEC2020_RESPONSERATE_COUNTY_TRA!$B$3:$BP$376,67, FALSE)</f>
        <v>57.7</v>
      </c>
      <c r="BH343" s="188">
        <f>VLOOKUP(A343,DEC2020_RESPONSERATE_COUNTY_TRA!$B$3:$BQ$376,68, FALSE)</f>
        <v>57.8</v>
      </c>
      <c r="BI343" s="188">
        <f>VLOOKUP(A343,DEC2020_RESPONSERATE_COUNTY_TRA!$B$3:$BR$376,69, FALSE)</f>
        <v>57.8</v>
      </c>
      <c r="BJ343" s="188">
        <f>VLOOKUP(A343,DEC2020_RESPONSERATE_COUNTY_TRA!$B$3:$BS$376,70, FALSE)</f>
        <v>57.8</v>
      </c>
      <c r="BK343" s="188">
        <f>VLOOKUP(A343,DEC2020_RESPONSERATE_COUNTY_TRA!$B$3:$BT$376,71, FALSE)</f>
        <v>57.8</v>
      </c>
      <c r="BL343" s="188">
        <f>VLOOKUP(A343,DEC2020_RESPONSERATE_COUNTY_TRA!$B$3:$BU$377,72, FALSE)</f>
        <v>57.9</v>
      </c>
      <c r="BM343" s="188">
        <f>VLOOKUP(A343,DEC2020_RESPONSERATE_COUNTY_TRA!$B$3:$BV$377,73, FALSE)</f>
        <v>57.9</v>
      </c>
      <c r="BN343" s="188">
        <f>VLOOKUP(A343,DEC2020_RESPONSERATE_COUNTY_TRA!$B$3:$BW$377,74, FALSE)</f>
        <v>57.9</v>
      </c>
      <c r="BO343" s="188">
        <f>VLOOKUP(A343,DEC2020_RESPONSERATE_COUNTY_TRA!$B$3:$BX$377,75, FALSE)</f>
        <v>57.9</v>
      </c>
      <c r="BP343" s="188">
        <f>VLOOKUP(A343,DEC2020_RESPONSERATE_COUNTY_TRA!$B$3:$BY$377,76, FALSE)</f>
        <v>58</v>
      </c>
      <c r="BQ343" s="188">
        <f>VLOOKUP(A343,DEC2020_RESPONSERATE_COUNTY_TRA!$B$3:$BZ$377,77, FALSE)</f>
        <v>58</v>
      </c>
      <c r="BR343" s="188">
        <f>VLOOKUP(A343,DEC2020_RESPONSERATE_COUNTY_TRA!$B$3:$CA$377,78, FALSE)</f>
        <v>58</v>
      </c>
      <c r="BS343" s="188">
        <f>VLOOKUP(A343,DEC2020_RESPONSERATE_COUNTY_TRA!$B$3:$CB$377,79, FALSE)</f>
        <v>58.1</v>
      </c>
      <c r="BT343" s="188">
        <f>VLOOKUP(A343,DEC2020_RESPONSERATE_COUNTY_TRA!$B$3:$CC$377,80, FALSE)</f>
        <v>58.2</v>
      </c>
      <c r="BU343" s="188">
        <f>VLOOKUP(A343,DEC2020_RESPONSERATE_COUNTY_TRA!$B$3:$CD$377,81, FALSE)</f>
        <v>58.2</v>
      </c>
      <c r="BV343" s="188">
        <f>VLOOKUP(A343,DEC2020_RESPONSERATE_COUNTY_TRA!$B$3:$CE$377,82, FALSE)</f>
        <v>58.3</v>
      </c>
      <c r="BW343" s="188">
        <f>VLOOKUP(A343,DEC2020_RESPONSERATE_COUNTY_TRA!$B$3:$CF$377,83, FALSE)</f>
        <v>58.3</v>
      </c>
      <c r="BX343" s="188">
        <f>VLOOKUP(A343,DEC2020_RESPONSERATE_COUNTY_TRA!$B$3:$CG$377,84, FALSE)</f>
        <v>58.3</v>
      </c>
      <c r="BY343" s="188">
        <f>VLOOKUP(A343,DEC2020_RESPONSERATE_COUNTY_TRA!$B$3:$CH$377,85, FALSE)</f>
        <v>58.3</v>
      </c>
      <c r="BZ343" s="188">
        <f>VLOOKUP(A343,DEC2020_RESPONSERATE_COUNTY_TRA!$B$3:$CI$377,85, FALSE)</f>
        <v>58.3</v>
      </c>
      <c r="CA343" s="188">
        <f>VLOOKUP(A343,DEC2020_RESPONSERATE_COUNTY_TRA!$B$3:$CJ$377,86, FALSE)</f>
        <v>58.5</v>
      </c>
      <c r="CB343" s="188">
        <f>VLOOKUP(A343,DEC2020_RESPONSERATE_COUNTY_TRA!$B$3:$CK$377,87, FALSE)</f>
        <v>58.5</v>
      </c>
      <c r="CC343" s="188">
        <f t="shared" si="15"/>
        <v>0</v>
      </c>
      <c r="CD343" s="41">
        <f t="shared" si="16"/>
        <v>4</v>
      </c>
    </row>
    <row r="344" spans="1:84" ht="28.8" x14ac:dyDescent="0.3">
      <c r="A344" s="16" t="s">
        <v>199</v>
      </c>
      <c r="B344" s="16">
        <v>30111000500</v>
      </c>
      <c r="C344" s="17" t="s">
        <v>1617</v>
      </c>
      <c r="D344" s="17">
        <v>59102</v>
      </c>
      <c r="E344" s="17"/>
      <c r="F344" s="95">
        <v>2191</v>
      </c>
      <c r="G344" s="103">
        <v>2.5217790004585051E-2</v>
      </c>
      <c r="H344" s="205">
        <v>1.3016270337922404E-2</v>
      </c>
      <c r="I344" s="193">
        <v>37.700000000000003</v>
      </c>
      <c r="J344" s="18">
        <v>0</v>
      </c>
      <c r="K344" s="18">
        <f t="shared" si="17"/>
        <v>100</v>
      </c>
      <c r="L344" s="19">
        <f>VLOOKUP(A344,DEC2020_RESPONSERATE_COUNTY_TRA!$B$3:$I$376, 8, FALSE)</f>
        <v>41.9</v>
      </c>
      <c r="M344" s="19">
        <f>VLOOKUP(A344,DEC2020_RESPONSERATE_COUNTY_TRA!$B$3:$J$376, 9, FALSE)</f>
        <v>43.4</v>
      </c>
      <c r="N344" s="19">
        <f>VLOOKUP(A344,DEC2020_RESPONSERATE_COUNTY_TRA!$B$3:$K$376, 10, FALSE)</f>
        <v>44.7</v>
      </c>
      <c r="O344" s="19">
        <f>VLOOKUP(A344,DEC2020_RESPONSERATE_COUNTY_TRA!$B$3:$L$376, 11, FALSE)</f>
        <v>47.1</v>
      </c>
      <c r="P344" s="19">
        <f>VLOOKUP(A344,DEC2020_RESPONSERATE_COUNTY_TRA!$B$3:$M$376, 12, FALSE)</f>
        <v>49.3</v>
      </c>
      <c r="Q344" s="19">
        <f>VLOOKUP(A344,DEC2020_RESPONSERATE_COUNTY_TRA!$B$3:$N$376, 13, FALSE)</f>
        <v>49.6</v>
      </c>
      <c r="R344" s="19">
        <f>VLOOKUP(A344,DEC2020_RESPONSERATE_COUNTY_TRA!$B$3:$O$376, 14, FALSE)</f>
        <v>49.8</v>
      </c>
      <c r="S344" s="19">
        <f>VLOOKUP(A344,DEC2020_RESPONSERATE_COUNTY_TRA!$B$3:$P$376, 15, FALSE)</f>
        <v>50.2</v>
      </c>
      <c r="T344" s="19">
        <f>VLOOKUP(A344,DEC2020_RESPONSERATE_COUNTY_TRA!$B$3:$Q$376, 16, FALSE)</f>
        <v>50.6</v>
      </c>
      <c r="U344" s="19">
        <f>VLOOKUP(A344,DEC2020_RESPONSERATE_COUNTY_TRA!$B$3:$R$376, 17, FALSE)</f>
        <v>53.3</v>
      </c>
      <c r="V344" s="19">
        <f>VLOOKUP(A344,DEC2020_RESPONSERATE_COUNTY_TRA!$B$3:$S$376, 18, FALSE)</f>
        <v>54</v>
      </c>
      <c r="W344" s="19">
        <f>VLOOKUP(A344,DEC2020_RESPONSERATE_COUNTY_TRA!$B$3:$T$376, 19, FALSE)</f>
        <v>55.1</v>
      </c>
      <c r="X344" s="19">
        <f>VLOOKUP(A344,DEC2020_RESPONSERATE_COUNTY_TRA!$B$3:$U$376, 20, FALSE)</f>
        <v>57.7</v>
      </c>
      <c r="Y344" s="19">
        <f>VLOOKUP(A344,DEC2020_RESPONSERATE_COUNTY_TRA!$B$3:$V$376, 21, FALSE)</f>
        <v>58.2</v>
      </c>
      <c r="Z344" s="19">
        <f>VLOOKUP(A344,DEC2020_RESPONSERATE_COUNTY_TRA!$B$3:$W$376, 22, FALSE)</f>
        <v>60.3</v>
      </c>
      <c r="AA344" s="19">
        <f>VLOOKUP(A344,DEC2020_RESPONSERATE_COUNTY_TRA!$B$3:$X$376, 23, FALSE)</f>
        <v>60.8</v>
      </c>
      <c r="AB344" s="19">
        <f>VLOOKUP(A344,DEC2020_RESPONSERATE_COUNTY_TRA!$B$3:$Y$376, 24, FALSE)</f>
        <v>61</v>
      </c>
      <c r="AC344" s="19">
        <f>VLOOKUP(A344,DEC2020_RESPONSERATE_COUNTY_TRA!$B$3:$Z$376, 25, FALSE)</f>
        <v>62.4</v>
      </c>
      <c r="AD344" s="19">
        <f>VLOOKUP(A344,DEC2020_RESPONSERATE_COUNTY_TRA!$B$3:$AC$376, 26, FALSE)</f>
        <v>62.5</v>
      </c>
      <c r="AE344" s="19">
        <f>VLOOKUP(A344,DEC2020_RESPONSERATE_COUNTY_TRA!$B$3:$AD$376, 27, FALSE)</f>
        <v>62.8</v>
      </c>
      <c r="AF344" s="19">
        <f>VLOOKUP(A344,DEC2020_RESPONSERATE_COUNTY_TRA!$B$3:$AE$376, 28, FALSE)</f>
        <v>64</v>
      </c>
      <c r="AG344" s="19">
        <f>VLOOKUP(A344,DEC2020_RESPONSERATE_COUNTY_TRA!$B$3:$AF$376, 29, FALSE)</f>
        <v>65.3</v>
      </c>
      <c r="AH344" s="19">
        <f>VLOOKUP(A344,DEC2020_RESPONSERATE_COUNTY_TRA!$B$3:$AG$376, 30, FALSE)</f>
        <v>65.3</v>
      </c>
      <c r="AI344" s="19">
        <f>VLOOKUP(A344,DEC2020_RESPONSERATE_COUNTY_TRA!$B$3:$AF$376, 31, FALSE)</f>
        <v>65.400000000000006</v>
      </c>
      <c r="AJ344" s="19">
        <f>VLOOKUP(A344,DEC2020_RESPONSERATE_COUNTY_TRA!$B$3:$AG$376, 32, FALSE)</f>
        <v>65.8</v>
      </c>
      <c r="AK344" s="19">
        <f>VLOOKUP(A344,DEC2020_RESPONSERATE_COUNTY_TRA!$B$3:$CP$376, 33, FALSE)</f>
        <v>66.2</v>
      </c>
      <c r="AL344" s="19">
        <f>VLOOKUP(A344,DEC2020_RESPONSERATE_COUNTY_TRA!$B$3:$AR$376,43, FALSE)</f>
        <v>68.2</v>
      </c>
      <c r="AM344" s="19">
        <f>VLOOKUP(A344,DEC2020_RESPONSERATE_COUNTY_TRA!$B$3:$AS$376,44, FALSE)</f>
        <v>68.2</v>
      </c>
      <c r="AN344" s="19">
        <f>VLOOKUP(A344,DEC2020_RESPONSERATE_COUNTY_TRA!$B$3:$AW$376,48, FALSE)</f>
        <v>68.7</v>
      </c>
      <c r="AO344" s="19">
        <f>VLOOKUP(A344,DEC2020_RESPONSERATE_COUNTY_TRA!$B$3:$AX$376,49, FALSE)</f>
        <v>68.8</v>
      </c>
      <c r="AP344" s="19">
        <f>VLOOKUP(A344,DEC2020_RESPONSERATE_COUNTY_TRA!$B$3:$AY$376,49, FALSE)</f>
        <v>68.8</v>
      </c>
      <c r="AQ344" s="19">
        <f>VLOOKUP(A344,DEC2020_RESPONSERATE_COUNTY_TRA!$B$3:$AZ$376,50, FALSE)</f>
        <v>68.900000000000006</v>
      </c>
      <c r="AR344" s="19">
        <f>VLOOKUP(A344,DEC2020_RESPONSERATE_COUNTY_TRA!$B$3:$BA$376,51, FALSE)</f>
        <v>68.900000000000006</v>
      </c>
      <c r="AS344" s="19">
        <f>VLOOKUP(A344,DEC2020_RESPONSERATE_COUNTY_TRA!$B$3:$BB$376,53, FALSE)</f>
        <v>69.099999999999994</v>
      </c>
      <c r="AT344" s="19">
        <f>VLOOKUP(A344,DEC2020_RESPONSERATE_COUNTY_TRA!$B$3:$BC$376,54, FALSE)</f>
        <v>69.099999999999994</v>
      </c>
      <c r="AU344" s="19">
        <f>VLOOKUP(A344,DEC2020_RESPONSERATE_COUNTY_TRA!$B$3:$BD$376,55, FALSE)</f>
        <v>69.2</v>
      </c>
      <c r="AV344" s="19">
        <f>VLOOKUP(A344,DEC2020_RESPONSERATE_COUNTY_TRA!$B$3:$BE$376,56, FALSE)</f>
        <v>69.2</v>
      </c>
      <c r="AW344" s="19">
        <f>VLOOKUP(A344,DEC2020_RESPONSERATE_COUNTY_TRA!$B$3:$BF$376,57, FALSE)</f>
        <v>69.2</v>
      </c>
      <c r="AX344" s="19">
        <f>VLOOKUP(A344,DEC2020_RESPONSERATE_COUNTY_TRA!$B$3:$BG$376,58, FALSE)</f>
        <v>69.2</v>
      </c>
      <c r="AY344" s="19">
        <f>VLOOKUP(A344,DEC2020_RESPONSERATE_COUNTY_TRA!$B$3:$BH$376,59, FALSE)</f>
        <v>69.3</v>
      </c>
      <c r="AZ344" s="19">
        <f>VLOOKUP(A344,DEC2020_RESPONSERATE_COUNTY_TRA!$B$3:$BI$376,60, FALSE)</f>
        <v>69.3</v>
      </c>
      <c r="BA344" s="19">
        <f>VLOOKUP(A344,DEC2020_RESPONSERATE_COUNTY_TRA!$B$3:$BJ$376,61, FALSE)</f>
        <v>69.3</v>
      </c>
      <c r="BB344" s="19">
        <f>VLOOKUP(A344,DEC2020_RESPONSERATE_COUNTY_TRA!$B$3:$BK$376,62, FALSE)</f>
        <v>69.3</v>
      </c>
      <c r="BC344" s="19">
        <f>VLOOKUP(A344,DEC2020_RESPONSERATE_COUNTY_TRA!$B$3:$BL$376,63, FALSE)</f>
        <v>69.5</v>
      </c>
      <c r="BD344" s="19">
        <f>VLOOKUP(A344,DEC2020_RESPONSERATE_COUNTY_TRA!$B$3:$BM$376,64, FALSE)</f>
        <v>69.5</v>
      </c>
      <c r="BE344" s="19">
        <f>VLOOKUP(A344,DEC2020_RESPONSERATE_COUNTY_TRA!$B$3:$BN$376,65, FALSE)</f>
        <v>69.5</v>
      </c>
      <c r="BF344" s="19">
        <f>VLOOKUP(A344,DEC2020_RESPONSERATE_COUNTY_TRA!$B$3:$BO$376,66, FALSE)</f>
        <v>69.5</v>
      </c>
      <c r="BG344" s="19">
        <f>VLOOKUP(A344,DEC2020_RESPONSERATE_COUNTY_TRA!$B$3:$BP$376,67, FALSE)</f>
        <v>69.599999999999994</v>
      </c>
      <c r="BH344" s="19">
        <f>VLOOKUP(A344,DEC2020_RESPONSERATE_COUNTY_TRA!$B$3:$BQ$376,68, FALSE)</f>
        <v>69.599999999999994</v>
      </c>
      <c r="BI344" s="19">
        <f>VLOOKUP(A344,DEC2020_RESPONSERATE_COUNTY_TRA!$B$3:$BR$376,69, FALSE)</f>
        <v>69.599999999999994</v>
      </c>
      <c r="BJ344" s="19">
        <f>VLOOKUP(A344,DEC2020_RESPONSERATE_COUNTY_TRA!$B$3:$BS$376,70, FALSE)</f>
        <v>69.7</v>
      </c>
      <c r="BK344" s="19">
        <f>VLOOKUP(A344,DEC2020_RESPONSERATE_COUNTY_TRA!$B$3:$BT$376,71, FALSE)</f>
        <v>69.7</v>
      </c>
      <c r="BL344" s="19">
        <f>VLOOKUP(A344,DEC2020_RESPONSERATE_COUNTY_TRA!$B$3:$BU$377,72, FALSE)</f>
        <v>69.8</v>
      </c>
      <c r="BM344" s="19">
        <f>VLOOKUP(A344,DEC2020_RESPONSERATE_COUNTY_TRA!$B$3:$BV$377,73, FALSE)</f>
        <v>69.900000000000006</v>
      </c>
      <c r="BN344" s="19">
        <f>VLOOKUP(A344,DEC2020_RESPONSERATE_COUNTY_TRA!$B$3:$BW$377,74, FALSE)</f>
        <v>69.900000000000006</v>
      </c>
      <c r="BO344" s="19">
        <f>VLOOKUP(A344,DEC2020_RESPONSERATE_COUNTY_TRA!$B$3:$BX$377,75, FALSE)</f>
        <v>69.900000000000006</v>
      </c>
      <c r="BP344" s="19">
        <f>VLOOKUP(A344,DEC2020_RESPONSERATE_COUNTY_TRA!$B$3:$BY$377,76, FALSE)</f>
        <v>69.900000000000006</v>
      </c>
      <c r="BQ344" s="19">
        <f>VLOOKUP(A344,DEC2020_RESPONSERATE_COUNTY_TRA!$B$3:$BZ$377,77, FALSE)</f>
        <v>69.900000000000006</v>
      </c>
      <c r="BR344" s="19">
        <f>VLOOKUP(A344,DEC2020_RESPONSERATE_COUNTY_TRA!$B$3:$CA$377,78, FALSE)</f>
        <v>69.900000000000006</v>
      </c>
      <c r="BS344" s="19">
        <f>VLOOKUP(A344,DEC2020_RESPONSERATE_COUNTY_TRA!$B$3:$CB$377,79, FALSE)</f>
        <v>70</v>
      </c>
      <c r="BT344" s="19">
        <f>VLOOKUP(A344,DEC2020_RESPONSERATE_COUNTY_TRA!$B$3:$CC$377,80, FALSE)</f>
        <v>70</v>
      </c>
      <c r="BU344" s="19">
        <f>VLOOKUP(A344,DEC2020_RESPONSERATE_COUNTY_TRA!$B$3:$CD$377,81, FALSE)</f>
        <v>70</v>
      </c>
      <c r="BV344" s="19">
        <f>VLOOKUP(A344,DEC2020_RESPONSERATE_COUNTY_TRA!$B$3:$CE$377,82, FALSE)</f>
        <v>70</v>
      </c>
      <c r="BW344" s="19">
        <f>VLOOKUP(A344,DEC2020_RESPONSERATE_COUNTY_TRA!$B$3:$CF$377,83, FALSE)</f>
        <v>70</v>
      </c>
      <c r="BX344" s="19">
        <f>VLOOKUP(A344,DEC2020_RESPONSERATE_COUNTY_TRA!$B$3:$CG$377,84, FALSE)</f>
        <v>70.099999999999994</v>
      </c>
      <c r="BY344" s="19">
        <f>VLOOKUP(A344,DEC2020_RESPONSERATE_COUNTY_TRA!$B$3:$CH$377,85, FALSE)</f>
        <v>70.099999999999994</v>
      </c>
      <c r="BZ344" s="19">
        <f>VLOOKUP(A344,DEC2020_RESPONSERATE_COUNTY_TRA!$B$3:$CI$377,85, FALSE)</f>
        <v>70.099999999999994</v>
      </c>
      <c r="CA344" s="19">
        <f>VLOOKUP(A344,DEC2020_RESPONSERATE_COUNTY_TRA!$B$3:$CJ$377,86, FALSE)</f>
        <v>70.3</v>
      </c>
      <c r="CB344" s="19">
        <f>VLOOKUP(A344,DEC2020_RESPONSERATE_COUNTY_TRA!$B$3:$CK$377,87, FALSE)</f>
        <v>70.400000000000006</v>
      </c>
      <c r="CC344" s="19">
        <f t="shared" si="15"/>
        <v>0</v>
      </c>
      <c r="CD344" s="41">
        <f t="shared" si="16"/>
        <v>6</v>
      </c>
    </row>
    <row r="345" spans="1:84" ht="28.8" x14ac:dyDescent="0.3">
      <c r="A345" s="5" t="s">
        <v>201</v>
      </c>
      <c r="B345" s="5">
        <v>30111000600</v>
      </c>
      <c r="C345" s="181" t="s">
        <v>1660</v>
      </c>
      <c r="D345" s="190">
        <v>59102</v>
      </c>
      <c r="F345" s="94">
        <v>1064</v>
      </c>
      <c r="G345" s="102">
        <v>2.8011204481792718E-2</v>
      </c>
      <c r="H345" s="204">
        <v>4.8440811383590673E-3</v>
      </c>
      <c r="I345" s="192">
        <v>27.9</v>
      </c>
      <c r="J345" s="11">
        <v>0</v>
      </c>
      <c r="K345" s="11">
        <f t="shared" si="17"/>
        <v>100</v>
      </c>
      <c r="L345">
        <f>VLOOKUP(A345,DEC2020_RESPONSERATE_COUNTY_TRA!$B$3:$I$376, 8, FALSE)</f>
        <v>50.4</v>
      </c>
      <c r="M345">
        <f>VLOOKUP(A345,DEC2020_RESPONSERATE_COUNTY_TRA!$B$3:$J$376, 9, FALSE)</f>
        <v>51.7</v>
      </c>
      <c r="N345">
        <f>VLOOKUP(A345,DEC2020_RESPONSERATE_COUNTY_TRA!$B$3:$K$376, 10, FALSE)</f>
        <v>54.1</v>
      </c>
      <c r="O345">
        <f>VLOOKUP(A345,DEC2020_RESPONSERATE_COUNTY_TRA!$B$3:$L$376, 11, FALSE)</f>
        <v>56.2</v>
      </c>
      <c r="P345">
        <f>VLOOKUP(A345,DEC2020_RESPONSERATE_COUNTY_TRA!$B$3:$M$376, 12, FALSE)</f>
        <v>59.5</v>
      </c>
      <c r="Q345" s="61">
        <f>VLOOKUP(A345,DEC2020_RESPONSERATE_COUNTY_TRA!$B$3:$N$376, 13, FALSE)</f>
        <v>59.9</v>
      </c>
      <c r="R345">
        <f>VLOOKUP(A345,DEC2020_RESPONSERATE_COUNTY_TRA!$B$3:$O$376, 14, FALSE)</f>
        <v>60.4</v>
      </c>
      <c r="S345">
        <f>VLOOKUP(A345,DEC2020_RESPONSERATE_COUNTY_TRA!$B$3:$P$376, 15, FALSE)</f>
        <v>61</v>
      </c>
      <c r="T345">
        <f>VLOOKUP(A345,DEC2020_RESPONSERATE_COUNTY_TRA!$B$3:$Q$376, 16, FALSE)</f>
        <v>61.4</v>
      </c>
      <c r="U345" s="61">
        <f>VLOOKUP(A345,DEC2020_RESPONSERATE_COUNTY_TRA!$B$3:$R$376, 17, FALSE)</f>
        <v>62.6</v>
      </c>
      <c r="V345" s="61">
        <f>VLOOKUP(A345,DEC2020_RESPONSERATE_COUNTY_TRA!$B$3:$S$376, 18, FALSE)</f>
        <v>63.5</v>
      </c>
      <c r="W345" s="61">
        <f>VLOOKUP(A345,DEC2020_RESPONSERATE_COUNTY_TRA!$B$3:$T$376, 19, FALSE)</f>
        <v>64</v>
      </c>
      <c r="X345" s="61">
        <f>VLOOKUP(A345,DEC2020_RESPONSERATE_COUNTY_TRA!$B$3:$U$376, 20, FALSE)</f>
        <v>66.3</v>
      </c>
      <c r="Y345" s="61">
        <f>VLOOKUP(A345,DEC2020_RESPONSERATE_COUNTY_TRA!$B$3:$V$376, 21, FALSE)</f>
        <v>67</v>
      </c>
      <c r="Z345" s="61">
        <f>VLOOKUP(A345,DEC2020_RESPONSERATE_COUNTY_TRA!$B$3:$W$376, 22, FALSE)</f>
        <v>69.2</v>
      </c>
      <c r="AA345" s="61">
        <f>VLOOKUP(A345,DEC2020_RESPONSERATE_COUNTY_TRA!$B$3:$X$376, 23, FALSE)</f>
        <v>69.7</v>
      </c>
      <c r="AB345" s="61">
        <f>VLOOKUP(A345,DEC2020_RESPONSERATE_COUNTY_TRA!$B$3:$Y$376, 24, FALSE)</f>
        <v>70.099999999999994</v>
      </c>
      <c r="AC345" s="61">
        <f>VLOOKUP(A345,DEC2020_RESPONSERATE_COUNTY_TRA!$B$3:$Z$376, 25, FALSE)</f>
        <v>71.5</v>
      </c>
      <c r="AD345" s="61">
        <f>VLOOKUP(A345,DEC2020_RESPONSERATE_COUNTY_TRA!$B$3:$AC$376, 26, FALSE)</f>
        <v>71.7</v>
      </c>
      <c r="AE345" s="188">
        <f>VLOOKUP(A345,DEC2020_RESPONSERATE_COUNTY_TRA!$B$3:$AD$376, 27, FALSE)</f>
        <v>72</v>
      </c>
      <c r="AF345" s="188">
        <f>VLOOKUP(A345,DEC2020_RESPONSERATE_COUNTY_TRA!$B$3:$AE$376, 28, FALSE)</f>
        <v>72.900000000000006</v>
      </c>
      <c r="AG345" s="188">
        <f>VLOOKUP(A345,DEC2020_RESPONSERATE_COUNTY_TRA!$B$3:$AF$376, 29, FALSE)</f>
        <v>73.8</v>
      </c>
      <c r="AH345" s="188">
        <f>VLOOKUP(A345,DEC2020_RESPONSERATE_COUNTY_TRA!$B$3:$AG$376, 30, FALSE)</f>
        <v>73.900000000000006</v>
      </c>
      <c r="AI345" s="188">
        <f>VLOOKUP(A345,DEC2020_RESPONSERATE_COUNTY_TRA!$B$3:$AF$376, 31, FALSE)</f>
        <v>74</v>
      </c>
      <c r="AJ345" s="188">
        <f>VLOOKUP(A345,DEC2020_RESPONSERATE_COUNTY_TRA!$B$3:$AG$376, 32, FALSE)</f>
        <v>74.099999999999994</v>
      </c>
      <c r="AK345" s="188">
        <f>VLOOKUP(A345,DEC2020_RESPONSERATE_COUNTY_TRA!$B$3:$CP$376, 33, FALSE)</f>
        <v>74.8</v>
      </c>
      <c r="AL345" s="188">
        <f>VLOOKUP(A345,DEC2020_RESPONSERATE_COUNTY_TRA!$B$3:$AR$376,43, FALSE)</f>
        <v>77</v>
      </c>
      <c r="AM345" s="188">
        <f>VLOOKUP(A345,DEC2020_RESPONSERATE_COUNTY_TRA!$B$3:$AS$376,44, FALSE)</f>
        <v>77</v>
      </c>
      <c r="AN345" s="188">
        <f>VLOOKUP(A345,DEC2020_RESPONSERATE_COUNTY_TRA!$B$3:$AW$376,48, FALSE)</f>
        <v>77.3</v>
      </c>
      <c r="AO345" s="188">
        <f>VLOOKUP(A345,DEC2020_RESPONSERATE_COUNTY_TRA!$B$3:$AX$376,49, FALSE)</f>
        <v>77.3</v>
      </c>
      <c r="AP345" s="188">
        <f>VLOOKUP(A345,DEC2020_RESPONSERATE_COUNTY_TRA!$B$3:$AY$376,49, FALSE)</f>
        <v>77.3</v>
      </c>
      <c r="AQ345" s="188">
        <f>VLOOKUP(A345,DEC2020_RESPONSERATE_COUNTY_TRA!$B$3:$AZ$376,50, FALSE)</f>
        <v>77.3</v>
      </c>
      <c r="AR345" s="188">
        <f>VLOOKUP(A345,DEC2020_RESPONSERATE_COUNTY_TRA!$B$3:$BA$376,51, FALSE)</f>
        <v>77.3</v>
      </c>
      <c r="AS345" s="188">
        <f>VLOOKUP(A345,DEC2020_RESPONSERATE_COUNTY_TRA!$B$3:$BB$376,53, FALSE)</f>
        <v>77.400000000000006</v>
      </c>
      <c r="AT345" s="188">
        <f>VLOOKUP(A345,DEC2020_RESPONSERATE_COUNTY_TRA!$B$3:$BC$376,54, FALSE)</f>
        <v>77.400000000000006</v>
      </c>
      <c r="AU345" s="188">
        <f>VLOOKUP(A345,DEC2020_RESPONSERATE_COUNTY_TRA!$B$3:$BD$376,55, FALSE)</f>
        <v>77.400000000000006</v>
      </c>
      <c r="AV345" s="188">
        <f>VLOOKUP(A345,DEC2020_RESPONSERATE_COUNTY_TRA!$B$3:$BE$376,56, FALSE)</f>
        <v>77.400000000000006</v>
      </c>
      <c r="AW345" s="188">
        <f>VLOOKUP(A345,DEC2020_RESPONSERATE_COUNTY_TRA!$B$3:$BF$376,57, FALSE)</f>
        <v>77.400000000000006</v>
      </c>
      <c r="AX345" s="188">
        <f>VLOOKUP(A345,DEC2020_RESPONSERATE_COUNTY_TRA!$B$3:$BG$376,58, FALSE)</f>
        <v>77.599999999999994</v>
      </c>
      <c r="AY345" s="188">
        <f>VLOOKUP(A345,DEC2020_RESPONSERATE_COUNTY_TRA!$B$3:$BH$376,59, FALSE)</f>
        <v>77.599999999999994</v>
      </c>
      <c r="AZ345" s="188">
        <f>VLOOKUP(A345,DEC2020_RESPONSERATE_COUNTY_TRA!$B$3:$BI$376,60, FALSE)</f>
        <v>77.7</v>
      </c>
      <c r="BA345" s="188">
        <f>VLOOKUP(A345,DEC2020_RESPONSERATE_COUNTY_TRA!$B$3:$BJ$376,61, FALSE)</f>
        <v>77.7</v>
      </c>
      <c r="BB345" s="188">
        <f>VLOOKUP(A345,DEC2020_RESPONSERATE_COUNTY_TRA!$B$3:$BK$376,62, FALSE)</f>
        <v>77.8</v>
      </c>
      <c r="BC345" s="188">
        <f>VLOOKUP(A345,DEC2020_RESPONSERATE_COUNTY_TRA!$B$3:$BL$376,63, FALSE)</f>
        <v>77.8</v>
      </c>
      <c r="BD345" s="188">
        <f>VLOOKUP(A345,DEC2020_RESPONSERATE_COUNTY_TRA!$B$3:$BM$376,64, FALSE)</f>
        <v>77.8</v>
      </c>
      <c r="BE345" s="188">
        <f>VLOOKUP(A345,DEC2020_RESPONSERATE_COUNTY_TRA!$B$3:$BN$376,65, FALSE)</f>
        <v>77.8</v>
      </c>
      <c r="BF345" s="188">
        <f>VLOOKUP(A345,DEC2020_RESPONSERATE_COUNTY_TRA!$B$3:$BO$376,66, FALSE)</f>
        <v>77.8</v>
      </c>
      <c r="BG345" s="188">
        <f>VLOOKUP(A345,DEC2020_RESPONSERATE_COUNTY_TRA!$B$3:$BP$376,67, FALSE)</f>
        <v>77.8</v>
      </c>
      <c r="BH345" s="188">
        <f>VLOOKUP(A345,DEC2020_RESPONSERATE_COUNTY_TRA!$B$3:$BQ$376,68, FALSE)</f>
        <v>78</v>
      </c>
      <c r="BI345" s="188">
        <f>VLOOKUP(A345,DEC2020_RESPONSERATE_COUNTY_TRA!$B$3:$BR$376,69, FALSE)</f>
        <v>78.099999999999994</v>
      </c>
      <c r="BJ345" s="188">
        <f>VLOOKUP(A345,DEC2020_RESPONSERATE_COUNTY_TRA!$B$3:$BS$376,70, FALSE)</f>
        <v>78.2</v>
      </c>
      <c r="BK345" s="188">
        <f>VLOOKUP(A345,DEC2020_RESPONSERATE_COUNTY_TRA!$B$3:$BT$376,71, FALSE)</f>
        <v>78.2</v>
      </c>
      <c r="BL345" s="188">
        <f>VLOOKUP(A345,DEC2020_RESPONSERATE_COUNTY_TRA!$B$3:$BU$377,72, FALSE)</f>
        <v>78.3</v>
      </c>
      <c r="BM345" s="188">
        <f>VLOOKUP(A345,DEC2020_RESPONSERATE_COUNTY_TRA!$B$3:$BV$377,73, FALSE)</f>
        <v>78.3</v>
      </c>
      <c r="BN345" s="188">
        <f>VLOOKUP(A345,DEC2020_RESPONSERATE_COUNTY_TRA!$B$3:$BW$377,74, FALSE)</f>
        <v>78.3</v>
      </c>
      <c r="BO345" s="188">
        <f>VLOOKUP(A345,DEC2020_RESPONSERATE_COUNTY_TRA!$B$3:$BX$377,75, FALSE)</f>
        <v>78.3</v>
      </c>
      <c r="BP345" s="188">
        <f>VLOOKUP(A345,DEC2020_RESPONSERATE_COUNTY_TRA!$B$3:$BY$377,76, FALSE)</f>
        <v>78.3</v>
      </c>
      <c r="BQ345" s="188">
        <f>VLOOKUP(A345,DEC2020_RESPONSERATE_COUNTY_TRA!$B$3:$BZ$377,77, FALSE)</f>
        <v>78.3</v>
      </c>
      <c r="BR345" s="188">
        <f>VLOOKUP(A345,DEC2020_RESPONSERATE_COUNTY_TRA!$B$3:$CA$377,78, FALSE)</f>
        <v>78.3</v>
      </c>
      <c r="BS345" s="188">
        <f>VLOOKUP(A345,DEC2020_RESPONSERATE_COUNTY_TRA!$B$3:$CB$377,79, FALSE)</f>
        <v>78.400000000000006</v>
      </c>
      <c r="BT345" s="188">
        <f>VLOOKUP(A345,DEC2020_RESPONSERATE_COUNTY_TRA!$B$3:$CC$377,80, FALSE)</f>
        <v>78.5</v>
      </c>
      <c r="BU345" s="188">
        <f>VLOOKUP(A345,DEC2020_RESPONSERATE_COUNTY_TRA!$B$3:$CD$377,81, FALSE)</f>
        <v>78.5</v>
      </c>
      <c r="BV345" s="188">
        <f>VLOOKUP(A345,DEC2020_RESPONSERATE_COUNTY_TRA!$B$3:$CE$377,82, FALSE)</f>
        <v>78.8</v>
      </c>
      <c r="BW345" s="188">
        <f>VLOOKUP(A345,DEC2020_RESPONSERATE_COUNTY_TRA!$B$3:$CF$377,83, FALSE)</f>
        <v>78.8</v>
      </c>
      <c r="BX345" s="188">
        <f>VLOOKUP(A345,DEC2020_RESPONSERATE_COUNTY_TRA!$B$3:$CG$377,84, FALSE)</f>
        <v>78.8</v>
      </c>
      <c r="BY345" s="188">
        <f>VLOOKUP(A345,DEC2020_RESPONSERATE_COUNTY_TRA!$B$3:$CH$377,85, FALSE)</f>
        <v>78.900000000000006</v>
      </c>
      <c r="BZ345" s="188">
        <f>VLOOKUP(A345,DEC2020_RESPONSERATE_COUNTY_TRA!$B$3:$CI$377,85, FALSE)</f>
        <v>78.900000000000006</v>
      </c>
      <c r="CA345" s="188">
        <f>VLOOKUP(A345,DEC2020_RESPONSERATE_COUNTY_TRA!$B$3:$CJ$377,86, FALSE)</f>
        <v>79.099999999999994</v>
      </c>
      <c r="CB345" s="188">
        <f>VLOOKUP(A345,DEC2020_RESPONSERATE_COUNTY_TRA!$B$3:$CK$377,87, FALSE)</f>
        <v>79.099999999999994</v>
      </c>
      <c r="CC345" s="188">
        <f t="shared" si="15"/>
        <v>0</v>
      </c>
      <c r="CD345" s="41">
        <f t="shared" si="16"/>
        <v>6</v>
      </c>
    </row>
    <row r="346" spans="1:84" ht="28.8" x14ac:dyDescent="0.3">
      <c r="A346" s="16" t="s">
        <v>403</v>
      </c>
      <c r="B346" s="16">
        <v>30111000701</v>
      </c>
      <c r="C346" s="17" t="s">
        <v>1619</v>
      </c>
      <c r="D346" s="17">
        <v>59105</v>
      </c>
      <c r="E346" s="17"/>
      <c r="F346" s="95">
        <v>2081</v>
      </c>
      <c r="G346" s="103">
        <v>9.0316106372303057E-3</v>
      </c>
      <c r="H346" s="205">
        <v>4.693961952026468E-2</v>
      </c>
      <c r="I346" s="193">
        <v>40.200000000000003</v>
      </c>
      <c r="J346" s="18">
        <v>0</v>
      </c>
      <c r="K346" s="18">
        <f t="shared" si="17"/>
        <v>100</v>
      </c>
      <c r="L346" s="19">
        <f>VLOOKUP(A346,DEC2020_RESPONSERATE_COUNTY_TRA!$B$3:$I$376, 8, FALSE)</f>
        <v>41.7</v>
      </c>
      <c r="M346" s="19">
        <f>VLOOKUP(A346,DEC2020_RESPONSERATE_COUNTY_TRA!$B$3:$J$376, 9, FALSE)</f>
        <v>44.3</v>
      </c>
      <c r="N346" s="19">
        <f>VLOOKUP(A346,DEC2020_RESPONSERATE_COUNTY_TRA!$B$3:$K$376, 10, FALSE)</f>
        <v>47</v>
      </c>
      <c r="O346" s="19">
        <f>VLOOKUP(A346,DEC2020_RESPONSERATE_COUNTY_TRA!$B$3:$L$376, 11, FALSE)</f>
        <v>49.4</v>
      </c>
      <c r="P346" s="19">
        <f>VLOOKUP(A346,DEC2020_RESPONSERATE_COUNTY_TRA!$B$3:$M$376, 12, FALSE)</f>
        <v>53.5</v>
      </c>
      <c r="Q346" s="19">
        <f>VLOOKUP(A346,DEC2020_RESPONSERATE_COUNTY_TRA!$B$3:$N$376, 13, FALSE)</f>
        <v>54.3</v>
      </c>
      <c r="R346" s="19">
        <f>VLOOKUP(A346,DEC2020_RESPONSERATE_COUNTY_TRA!$B$3:$O$376, 14, FALSE)</f>
        <v>55.1</v>
      </c>
      <c r="S346" s="19">
        <f>VLOOKUP(A346,DEC2020_RESPONSERATE_COUNTY_TRA!$B$3:$P$376, 15, FALSE)</f>
        <v>55.8</v>
      </c>
      <c r="T346" s="19">
        <f>VLOOKUP(A346,DEC2020_RESPONSERATE_COUNTY_TRA!$B$3:$Q$376, 16, FALSE)</f>
        <v>56.6</v>
      </c>
      <c r="U346" s="19">
        <f>VLOOKUP(A346,DEC2020_RESPONSERATE_COUNTY_TRA!$B$3:$R$376, 17, FALSE)</f>
        <v>57.6</v>
      </c>
      <c r="V346" s="19">
        <f>VLOOKUP(A346,DEC2020_RESPONSERATE_COUNTY_TRA!$B$3:$S$376, 18, FALSE)</f>
        <v>57.8</v>
      </c>
      <c r="W346" s="19">
        <f>VLOOKUP(A346,DEC2020_RESPONSERATE_COUNTY_TRA!$B$3:$T$376, 19, FALSE)</f>
        <v>58.2</v>
      </c>
      <c r="X346" s="19">
        <f>VLOOKUP(A346,DEC2020_RESPONSERATE_COUNTY_TRA!$B$3:$U$376, 20, FALSE)</f>
        <v>58.6</v>
      </c>
      <c r="Y346" s="19">
        <f>VLOOKUP(A346,DEC2020_RESPONSERATE_COUNTY_TRA!$B$3:$V$376, 21, FALSE)</f>
        <v>58.9</v>
      </c>
      <c r="Z346" s="19">
        <f>VLOOKUP(A346,DEC2020_RESPONSERATE_COUNTY_TRA!$B$3:$W$376, 22, FALSE)</f>
        <v>59.6</v>
      </c>
      <c r="AA346" s="19">
        <f>VLOOKUP(A346,DEC2020_RESPONSERATE_COUNTY_TRA!$B$3:$X$376, 23, FALSE)</f>
        <v>59.8</v>
      </c>
      <c r="AB346" s="19">
        <f>VLOOKUP(A346,DEC2020_RESPONSERATE_COUNTY_TRA!$B$3:$Y$376, 24, FALSE)</f>
        <v>60.2</v>
      </c>
      <c r="AC346" s="19">
        <f>VLOOKUP(A346,DEC2020_RESPONSERATE_COUNTY_TRA!$B$3:$Z$376, 25, FALSE)</f>
        <v>64.099999999999994</v>
      </c>
      <c r="AD346" s="19">
        <f>VLOOKUP(A346,DEC2020_RESPONSERATE_COUNTY_TRA!$B$3:$AC$376, 26, FALSE)</f>
        <v>64.3</v>
      </c>
      <c r="AE346" s="19">
        <f>VLOOKUP(A346,DEC2020_RESPONSERATE_COUNTY_TRA!$B$3:$AD$376, 27, FALSE)</f>
        <v>64.400000000000006</v>
      </c>
      <c r="AF346" s="19">
        <f>VLOOKUP(A346,DEC2020_RESPONSERATE_COUNTY_TRA!$B$3:$AE$376, 28, FALSE)</f>
        <v>66.099999999999994</v>
      </c>
      <c r="AG346" s="19">
        <f>VLOOKUP(A346,DEC2020_RESPONSERATE_COUNTY_TRA!$B$3:$AF$376, 29, FALSE)</f>
        <v>68.3</v>
      </c>
      <c r="AH346" s="19">
        <f>VLOOKUP(A346,DEC2020_RESPONSERATE_COUNTY_TRA!$B$3:$AG$376, 30, FALSE)</f>
        <v>68.5</v>
      </c>
      <c r="AI346" s="19">
        <f>VLOOKUP(A346,DEC2020_RESPONSERATE_COUNTY_TRA!$B$3:$AF$376, 31, FALSE)</f>
        <v>68.900000000000006</v>
      </c>
      <c r="AJ346" s="19">
        <f>VLOOKUP(A346,DEC2020_RESPONSERATE_COUNTY_TRA!$B$3:$AG$376, 32, FALSE)</f>
        <v>69.599999999999994</v>
      </c>
      <c r="AK346" s="19">
        <f>VLOOKUP(A346,DEC2020_RESPONSERATE_COUNTY_TRA!$B$3:$CP$376, 33, FALSE)</f>
        <v>70</v>
      </c>
      <c r="AL346" s="19">
        <f>VLOOKUP(A346,DEC2020_RESPONSERATE_COUNTY_TRA!$B$3:$AR$376,43, FALSE)</f>
        <v>72.400000000000006</v>
      </c>
      <c r="AM346" s="19">
        <f>VLOOKUP(A346,DEC2020_RESPONSERATE_COUNTY_TRA!$B$3:$AS$376,44, FALSE)</f>
        <v>72.400000000000006</v>
      </c>
      <c r="AN346" s="19">
        <f>VLOOKUP(A346,DEC2020_RESPONSERATE_COUNTY_TRA!$B$3:$AW$376,48, FALSE)</f>
        <v>72.5</v>
      </c>
      <c r="AO346" s="19">
        <f>VLOOKUP(A346,DEC2020_RESPONSERATE_COUNTY_TRA!$B$3:$AX$376,49, FALSE)</f>
        <v>72.599999999999994</v>
      </c>
      <c r="AP346" s="19">
        <f>VLOOKUP(A346,DEC2020_RESPONSERATE_COUNTY_TRA!$B$3:$AY$376,49, FALSE)</f>
        <v>72.599999999999994</v>
      </c>
      <c r="AQ346" s="19">
        <f>VLOOKUP(A346,DEC2020_RESPONSERATE_COUNTY_TRA!$B$3:$AZ$376,50, FALSE)</f>
        <v>72.599999999999994</v>
      </c>
      <c r="AR346" s="19">
        <f>VLOOKUP(A346,DEC2020_RESPONSERATE_COUNTY_TRA!$B$3:$BA$376,51, FALSE)</f>
        <v>72.7</v>
      </c>
      <c r="AS346" s="19">
        <f>VLOOKUP(A346,DEC2020_RESPONSERATE_COUNTY_TRA!$B$3:$BB$376,53, FALSE)</f>
        <v>72.900000000000006</v>
      </c>
      <c r="AT346" s="19">
        <f>VLOOKUP(A346,DEC2020_RESPONSERATE_COUNTY_TRA!$B$3:$BC$376,54, FALSE)</f>
        <v>72.900000000000006</v>
      </c>
      <c r="AU346" s="19">
        <f>VLOOKUP(A346,DEC2020_RESPONSERATE_COUNTY_TRA!$B$3:$BD$376,55, FALSE)</f>
        <v>73</v>
      </c>
      <c r="AV346" s="19">
        <f>VLOOKUP(A346,DEC2020_RESPONSERATE_COUNTY_TRA!$B$3:$BE$376,56, FALSE)</f>
        <v>73</v>
      </c>
      <c r="AW346" s="19">
        <f>VLOOKUP(A346,DEC2020_RESPONSERATE_COUNTY_TRA!$B$3:$BF$376,57, FALSE)</f>
        <v>73</v>
      </c>
      <c r="AX346" s="19">
        <f>VLOOKUP(A346,DEC2020_RESPONSERATE_COUNTY_TRA!$B$3:$BG$376,58, FALSE)</f>
        <v>73.099999999999994</v>
      </c>
      <c r="AY346" s="19">
        <f>VLOOKUP(A346,DEC2020_RESPONSERATE_COUNTY_TRA!$B$3:$BH$376,59, FALSE)</f>
        <v>73.2</v>
      </c>
      <c r="AZ346" s="19">
        <f>VLOOKUP(A346,DEC2020_RESPONSERATE_COUNTY_TRA!$B$3:$BI$376,60, FALSE)</f>
        <v>73.2</v>
      </c>
      <c r="BA346" s="19">
        <f>VLOOKUP(A346,DEC2020_RESPONSERATE_COUNTY_TRA!$B$3:$BJ$376,61, FALSE)</f>
        <v>73.2</v>
      </c>
      <c r="BB346" s="19">
        <f>VLOOKUP(A346,DEC2020_RESPONSERATE_COUNTY_TRA!$B$3:$BK$376,62, FALSE)</f>
        <v>73.2</v>
      </c>
      <c r="BC346" s="19">
        <f>VLOOKUP(A346,DEC2020_RESPONSERATE_COUNTY_TRA!$B$3:$BL$376,63, FALSE)</f>
        <v>73.3</v>
      </c>
      <c r="BD346" s="19">
        <f>VLOOKUP(A346,DEC2020_RESPONSERATE_COUNTY_TRA!$B$3:$BM$376,64, FALSE)</f>
        <v>73.3</v>
      </c>
      <c r="BE346" s="19">
        <f>VLOOKUP(A346,DEC2020_RESPONSERATE_COUNTY_TRA!$B$3:$BN$376,65, FALSE)</f>
        <v>73.3</v>
      </c>
      <c r="BF346" s="19">
        <f>VLOOKUP(A346,DEC2020_RESPONSERATE_COUNTY_TRA!$B$3:$BO$376,66, FALSE)</f>
        <v>73.3</v>
      </c>
      <c r="BG346" s="19">
        <f>VLOOKUP(A346,DEC2020_RESPONSERATE_COUNTY_TRA!$B$3:$BP$376,67, FALSE)</f>
        <v>73.400000000000006</v>
      </c>
      <c r="BH346" s="19">
        <f>VLOOKUP(A346,DEC2020_RESPONSERATE_COUNTY_TRA!$B$3:$BQ$376,68, FALSE)</f>
        <v>73.5</v>
      </c>
      <c r="BI346" s="19">
        <f>VLOOKUP(A346,DEC2020_RESPONSERATE_COUNTY_TRA!$B$3:$BR$376,69, FALSE)</f>
        <v>73.5</v>
      </c>
      <c r="BJ346" s="19">
        <f>VLOOKUP(A346,DEC2020_RESPONSERATE_COUNTY_TRA!$B$3:$BS$376,70, FALSE)</f>
        <v>73.5</v>
      </c>
      <c r="BK346" s="19">
        <f>VLOOKUP(A346,DEC2020_RESPONSERATE_COUNTY_TRA!$B$3:$BT$376,71, FALSE)</f>
        <v>73.599999999999994</v>
      </c>
      <c r="BL346" s="19">
        <f>VLOOKUP(A346,DEC2020_RESPONSERATE_COUNTY_TRA!$B$3:$BU$377,72, FALSE)</f>
        <v>73.599999999999994</v>
      </c>
      <c r="BM346" s="19">
        <f>VLOOKUP(A346,DEC2020_RESPONSERATE_COUNTY_TRA!$B$3:$BV$377,73, FALSE)</f>
        <v>73.599999999999994</v>
      </c>
      <c r="BN346" s="19">
        <f>VLOOKUP(A346,DEC2020_RESPONSERATE_COUNTY_TRA!$B$3:$BW$377,74, FALSE)</f>
        <v>73.7</v>
      </c>
      <c r="BO346" s="19">
        <f>VLOOKUP(A346,DEC2020_RESPONSERATE_COUNTY_TRA!$B$3:$BX$377,75, FALSE)</f>
        <v>73.8</v>
      </c>
      <c r="BP346" s="19">
        <f>VLOOKUP(A346,DEC2020_RESPONSERATE_COUNTY_TRA!$B$3:$BY$377,76, FALSE)</f>
        <v>73.8</v>
      </c>
      <c r="BQ346" s="19">
        <f>VLOOKUP(A346,DEC2020_RESPONSERATE_COUNTY_TRA!$B$3:$BZ$377,77, FALSE)</f>
        <v>73.8</v>
      </c>
      <c r="BR346" s="19">
        <f>VLOOKUP(A346,DEC2020_RESPONSERATE_COUNTY_TRA!$B$3:$CA$377,78, FALSE)</f>
        <v>73.900000000000006</v>
      </c>
      <c r="BS346" s="19">
        <f>VLOOKUP(A346,DEC2020_RESPONSERATE_COUNTY_TRA!$B$3:$CB$377,79, FALSE)</f>
        <v>73.900000000000006</v>
      </c>
      <c r="BT346" s="19">
        <f>VLOOKUP(A346,DEC2020_RESPONSERATE_COUNTY_TRA!$B$3:$CC$377,80, FALSE)</f>
        <v>73.900000000000006</v>
      </c>
      <c r="BU346" s="19">
        <f>VLOOKUP(A346,DEC2020_RESPONSERATE_COUNTY_TRA!$B$3:$CD$377,81, FALSE)</f>
        <v>73.900000000000006</v>
      </c>
      <c r="BV346" s="19">
        <f>VLOOKUP(A346,DEC2020_RESPONSERATE_COUNTY_TRA!$B$3:$CE$377,82, FALSE)</f>
        <v>74.099999999999994</v>
      </c>
      <c r="BW346" s="19">
        <f>VLOOKUP(A346,DEC2020_RESPONSERATE_COUNTY_TRA!$B$3:$CF$377,83, FALSE)</f>
        <v>74.2</v>
      </c>
      <c r="BX346" s="19">
        <f>VLOOKUP(A346,DEC2020_RESPONSERATE_COUNTY_TRA!$B$3:$CG$377,84, FALSE)</f>
        <v>74.2</v>
      </c>
      <c r="BY346" s="19">
        <f>VLOOKUP(A346,DEC2020_RESPONSERATE_COUNTY_TRA!$B$3:$CH$377,85, FALSE)</f>
        <v>74.2</v>
      </c>
      <c r="BZ346" s="19">
        <f>VLOOKUP(A346,DEC2020_RESPONSERATE_COUNTY_TRA!$B$3:$CI$377,85, FALSE)</f>
        <v>74.2</v>
      </c>
      <c r="CA346" s="19">
        <f>VLOOKUP(A346,DEC2020_RESPONSERATE_COUNTY_TRA!$B$3:$CJ$377,86, FALSE)</f>
        <v>74.2</v>
      </c>
      <c r="CB346" s="19">
        <f>VLOOKUP(A346,DEC2020_RESPONSERATE_COUNTY_TRA!$B$3:$CK$377,87, FALSE)</f>
        <v>74.3</v>
      </c>
      <c r="CC346" s="19">
        <f t="shared" si="15"/>
        <v>0</v>
      </c>
      <c r="CD346" s="41">
        <f t="shared" si="16"/>
        <v>6</v>
      </c>
    </row>
    <row r="347" spans="1:84" x14ac:dyDescent="0.3">
      <c r="A347" s="5" t="s">
        <v>419</v>
      </c>
      <c r="B347" s="5">
        <v>30111000704</v>
      </c>
      <c r="C347" s="181" t="s">
        <v>1620</v>
      </c>
      <c r="D347" s="190">
        <v>59105</v>
      </c>
      <c r="F347" s="94">
        <v>1501</v>
      </c>
      <c r="G347" s="102">
        <v>9.7357440890125171E-3</v>
      </c>
      <c r="H347" s="204">
        <v>8.6250634195839671E-3</v>
      </c>
      <c r="I347" s="192">
        <v>37.299999999999997</v>
      </c>
      <c r="J347" s="11">
        <v>0</v>
      </c>
      <c r="K347" s="11">
        <f t="shared" si="17"/>
        <v>100</v>
      </c>
      <c r="L347">
        <f>VLOOKUP(A347,DEC2020_RESPONSERATE_COUNTY_TRA!$B$3:$I$376, 8, FALSE)</f>
        <v>47.3</v>
      </c>
      <c r="M347">
        <f>VLOOKUP(A347,DEC2020_RESPONSERATE_COUNTY_TRA!$B$3:$J$376, 9, FALSE)</f>
        <v>48.8</v>
      </c>
      <c r="N347">
        <f>VLOOKUP(A347,DEC2020_RESPONSERATE_COUNTY_TRA!$B$3:$K$376, 10, FALSE)</f>
        <v>50.8</v>
      </c>
      <c r="O347">
        <f>VLOOKUP(A347,DEC2020_RESPONSERATE_COUNTY_TRA!$B$3:$L$376, 11, FALSE)</f>
        <v>53.5</v>
      </c>
      <c r="P347">
        <f>VLOOKUP(A347,DEC2020_RESPONSERATE_COUNTY_TRA!$B$3:$M$376, 12, FALSE)</f>
        <v>61.3</v>
      </c>
      <c r="Q347" s="61">
        <f>VLOOKUP(A347,DEC2020_RESPONSERATE_COUNTY_TRA!$B$3:$N$376, 13, FALSE)</f>
        <v>62.2</v>
      </c>
      <c r="R347">
        <f>VLOOKUP(A347,DEC2020_RESPONSERATE_COUNTY_TRA!$B$3:$O$376, 14, FALSE)</f>
        <v>63.2</v>
      </c>
      <c r="S347">
        <f>VLOOKUP(A347,DEC2020_RESPONSERATE_COUNTY_TRA!$B$3:$P$376, 15, FALSE)</f>
        <v>63.8</v>
      </c>
      <c r="T347">
        <f>VLOOKUP(A347,DEC2020_RESPONSERATE_COUNTY_TRA!$B$3:$Q$376, 16, FALSE)</f>
        <v>64.400000000000006</v>
      </c>
      <c r="U347" s="61">
        <f>VLOOKUP(A347,DEC2020_RESPONSERATE_COUNTY_TRA!$B$3:$R$376, 17, FALSE)</f>
        <v>65.400000000000006</v>
      </c>
      <c r="V347" s="61">
        <f>VLOOKUP(A347,DEC2020_RESPONSERATE_COUNTY_TRA!$B$3:$S$376, 18, FALSE)</f>
        <v>65.599999999999994</v>
      </c>
      <c r="W347" s="61">
        <f>VLOOKUP(A347,DEC2020_RESPONSERATE_COUNTY_TRA!$B$3:$T$376, 19, FALSE)</f>
        <v>66.2</v>
      </c>
      <c r="X347" s="61">
        <f>VLOOKUP(A347,DEC2020_RESPONSERATE_COUNTY_TRA!$B$3:$U$376, 20, FALSE)</f>
        <v>66.400000000000006</v>
      </c>
      <c r="Y347" s="61">
        <f>VLOOKUP(A347,DEC2020_RESPONSERATE_COUNTY_TRA!$B$3:$V$376, 21, FALSE)</f>
        <v>66.8</v>
      </c>
      <c r="Z347" s="61">
        <f>VLOOKUP(A347,DEC2020_RESPONSERATE_COUNTY_TRA!$B$3:$W$376, 22, FALSE)</f>
        <v>67.7</v>
      </c>
      <c r="AA347" s="61">
        <f>VLOOKUP(A347,DEC2020_RESPONSERATE_COUNTY_TRA!$B$3:$X$376, 23, FALSE)</f>
        <v>67.7</v>
      </c>
      <c r="AB347" s="61">
        <f>VLOOKUP(A347,DEC2020_RESPONSERATE_COUNTY_TRA!$B$3:$Y$376, 24, FALSE)</f>
        <v>68</v>
      </c>
      <c r="AC347" s="61">
        <f>VLOOKUP(A347,DEC2020_RESPONSERATE_COUNTY_TRA!$B$3:$Z$376, 25, FALSE)</f>
        <v>73.7</v>
      </c>
      <c r="AD347" s="61">
        <f>VLOOKUP(A347,DEC2020_RESPONSERATE_COUNTY_TRA!$B$3:$AC$376, 26, FALSE)</f>
        <v>73.7</v>
      </c>
      <c r="AE347" s="188">
        <f>VLOOKUP(A347,DEC2020_RESPONSERATE_COUNTY_TRA!$B$3:$AD$376, 27, FALSE)</f>
        <v>73.900000000000006</v>
      </c>
      <c r="AF347" s="188">
        <f>VLOOKUP(A347,DEC2020_RESPONSERATE_COUNTY_TRA!$B$3:$AE$376, 28, FALSE)</f>
        <v>74.599999999999994</v>
      </c>
      <c r="AG347" s="188">
        <f>VLOOKUP(A347,DEC2020_RESPONSERATE_COUNTY_TRA!$B$3:$AF$376, 29, FALSE)</f>
        <v>76.099999999999994</v>
      </c>
      <c r="AH347" s="188">
        <f>VLOOKUP(A347,DEC2020_RESPONSERATE_COUNTY_TRA!$B$3:$AG$376, 30, FALSE)</f>
        <v>76.400000000000006</v>
      </c>
      <c r="AI347" s="188">
        <f>VLOOKUP(A347,DEC2020_RESPONSERATE_COUNTY_TRA!$B$3:$AF$376, 31, FALSE)</f>
        <v>76.8</v>
      </c>
      <c r="AJ347" s="188">
        <f>VLOOKUP(A347,DEC2020_RESPONSERATE_COUNTY_TRA!$B$3:$AG$376, 32, FALSE)</f>
        <v>77.2</v>
      </c>
      <c r="AK347" s="188">
        <f>VLOOKUP(A347,DEC2020_RESPONSERATE_COUNTY_TRA!$B$3:$CP$376, 33, FALSE)</f>
        <v>77.7</v>
      </c>
      <c r="AL347" s="188">
        <f>VLOOKUP(A347,DEC2020_RESPONSERATE_COUNTY_TRA!$B$3:$AR$376,43, FALSE)</f>
        <v>79.400000000000006</v>
      </c>
      <c r="AM347" s="188">
        <f>VLOOKUP(A347,DEC2020_RESPONSERATE_COUNTY_TRA!$B$3:$AS$376,44, FALSE)</f>
        <v>79.400000000000006</v>
      </c>
      <c r="AN347" s="188">
        <f>VLOOKUP(A347,DEC2020_RESPONSERATE_COUNTY_TRA!$B$3:$AW$376,48, FALSE)</f>
        <v>79.8</v>
      </c>
      <c r="AO347" s="188">
        <f>VLOOKUP(A347,DEC2020_RESPONSERATE_COUNTY_TRA!$B$3:$AX$376,49, FALSE)</f>
        <v>79.8</v>
      </c>
      <c r="AP347" s="188">
        <f>VLOOKUP(A347,DEC2020_RESPONSERATE_COUNTY_TRA!$B$3:$AY$376,49, FALSE)</f>
        <v>79.8</v>
      </c>
      <c r="AQ347" s="188">
        <f>VLOOKUP(A347,DEC2020_RESPONSERATE_COUNTY_TRA!$B$3:$AZ$376,50, FALSE)</f>
        <v>79.8</v>
      </c>
      <c r="AR347" s="188">
        <f>VLOOKUP(A347,DEC2020_RESPONSERATE_COUNTY_TRA!$B$3:$BA$376,51, FALSE)</f>
        <v>79.8</v>
      </c>
      <c r="AS347" s="188">
        <f>VLOOKUP(A347,DEC2020_RESPONSERATE_COUNTY_TRA!$B$3:$BB$376,53, FALSE)</f>
        <v>80</v>
      </c>
      <c r="AT347" s="188">
        <f>VLOOKUP(A347,DEC2020_RESPONSERATE_COUNTY_TRA!$B$3:$BC$376,54, FALSE)</f>
        <v>80.2</v>
      </c>
      <c r="AU347" s="188">
        <f>VLOOKUP(A347,DEC2020_RESPONSERATE_COUNTY_TRA!$B$3:$BD$376,55, FALSE)</f>
        <v>80.2</v>
      </c>
      <c r="AV347" s="188">
        <f>VLOOKUP(A347,DEC2020_RESPONSERATE_COUNTY_TRA!$B$3:$BE$376,56, FALSE)</f>
        <v>80.3</v>
      </c>
      <c r="AW347" s="188">
        <f>VLOOKUP(A347,DEC2020_RESPONSERATE_COUNTY_TRA!$B$3:$BF$376,57, FALSE)</f>
        <v>80.400000000000006</v>
      </c>
      <c r="AX347" s="188">
        <f>VLOOKUP(A347,DEC2020_RESPONSERATE_COUNTY_TRA!$B$3:$BG$376,58, FALSE)</f>
        <v>80.5</v>
      </c>
      <c r="AY347" s="188">
        <f>VLOOKUP(A347,DEC2020_RESPONSERATE_COUNTY_TRA!$B$3:$BH$376,59, FALSE)</f>
        <v>80.5</v>
      </c>
      <c r="AZ347" s="188">
        <f>VLOOKUP(A347,DEC2020_RESPONSERATE_COUNTY_TRA!$B$3:$BI$376,60, FALSE)</f>
        <v>80.599999999999994</v>
      </c>
      <c r="BA347" s="188">
        <f>VLOOKUP(A347,DEC2020_RESPONSERATE_COUNTY_TRA!$B$3:$BJ$376,61, FALSE)</f>
        <v>80.7</v>
      </c>
      <c r="BB347" s="188">
        <f>VLOOKUP(A347,DEC2020_RESPONSERATE_COUNTY_TRA!$B$3:$BK$376,62, FALSE)</f>
        <v>80.8</v>
      </c>
      <c r="BC347" s="188">
        <f>VLOOKUP(A347,DEC2020_RESPONSERATE_COUNTY_TRA!$B$3:$BL$376,63, FALSE)</f>
        <v>80.8</v>
      </c>
      <c r="BD347" s="188">
        <f>VLOOKUP(A347,DEC2020_RESPONSERATE_COUNTY_TRA!$B$3:$BM$376,64, FALSE)</f>
        <v>80.8</v>
      </c>
      <c r="BE347" s="188">
        <f>VLOOKUP(A347,DEC2020_RESPONSERATE_COUNTY_TRA!$B$3:$BN$376,65, FALSE)</f>
        <v>80.8</v>
      </c>
      <c r="BF347" s="188">
        <f>VLOOKUP(A347,DEC2020_RESPONSERATE_COUNTY_TRA!$B$3:$BO$376,66, FALSE)</f>
        <v>80.8</v>
      </c>
      <c r="BG347" s="188">
        <f>VLOOKUP(A347,DEC2020_RESPONSERATE_COUNTY_TRA!$B$3:$BP$376,67, FALSE)</f>
        <v>80.8</v>
      </c>
      <c r="BH347" s="188">
        <f>VLOOKUP(A347,DEC2020_RESPONSERATE_COUNTY_TRA!$B$3:$BQ$376,68, FALSE)</f>
        <v>80.900000000000006</v>
      </c>
      <c r="BI347" s="188">
        <f>VLOOKUP(A347,DEC2020_RESPONSERATE_COUNTY_TRA!$B$3:$BR$376,69, FALSE)</f>
        <v>80.900000000000006</v>
      </c>
      <c r="BJ347" s="188">
        <f>VLOOKUP(A347,DEC2020_RESPONSERATE_COUNTY_TRA!$B$3:$BS$376,70, FALSE)</f>
        <v>81</v>
      </c>
      <c r="BK347" s="188">
        <f>VLOOKUP(A347,DEC2020_RESPONSERATE_COUNTY_TRA!$B$3:$BT$376,71, FALSE)</f>
        <v>81</v>
      </c>
      <c r="BL347" s="188">
        <f>VLOOKUP(A347,DEC2020_RESPONSERATE_COUNTY_TRA!$B$3:$BU$377,72, FALSE)</f>
        <v>81.099999999999994</v>
      </c>
      <c r="BM347" s="188">
        <f>VLOOKUP(A347,DEC2020_RESPONSERATE_COUNTY_TRA!$B$3:$BV$377,73, FALSE)</f>
        <v>81.099999999999994</v>
      </c>
      <c r="BN347" s="188">
        <f>VLOOKUP(A347,DEC2020_RESPONSERATE_COUNTY_TRA!$B$3:$BW$377,74, FALSE)</f>
        <v>81.099999999999994</v>
      </c>
      <c r="BO347" s="188">
        <f>VLOOKUP(A347,DEC2020_RESPONSERATE_COUNTY_TRA!$B$3:$BX$377,75, FALSE)</f>
        <v>81.099999999999994</v>
      </c>
      <c r="BP347" s="188">
        <f>VLOOKUP(A347,DEC2020_RESPONSERATE_COUNTY_TRA!$B$3:$BY$377,76, FALSE)</f>
        <v>81.099999999999994</v>
      </c>
      <c r="BQ347" s="188">
        <f>VLOOKUP(A347,DEC2020_RESPONSERATE_COUNTY_TRA!$B$3:$BZ$377,77, FALSE)</f>
        <v>81.099999999999994</v>
      </c>
      <c r="BR347" s="188">
        <f>VLOOKUP(A347,DEC2020_RESPONSERATE_COUNTY_TRA!$B$3:$CA$377,78, FALSE)</f>
        <v>81.099999999999994</v>
      </c>
      <c r="BS347" s="188">
        <f>VLOOKUP(A347,DEC2020_RESPONSERATE_COUNTY_TRA!$B$3:$CB$377,79, FALSE)</f>
        <v>81.2</v>
      </c>
      <c r="BT347" s="188">
        <f>VLOOKUP(A347,DEC2020_RESPONSERATE_COUNTY_TRA!$B$3:$CC$377,80, FALSE)</f>
        <v>81.2</v>
      </c>
      <c r="BU347" s="188">
        <f>VLOOKUP(A347,DEC2020_RESPONSERATE_COUNTY_TRA!$B$3:$CD$377,81, FALSE)</f>
        <v>81.2</v>
      </c>
      <c r="BV347" s="188">
        <f>VLOOKUP(A347,DEC2020_RESPONSERATE_COUNTY_TRA!$B$3:$CE$377,82, FALSE)</f>
        <v>81.2</v>
      </c>
      <c r="BW347" s="188">
        <f>VLOOKUP(A347,DEC2020_RESPONSERATE_COUNTY_TRA!$B$3:$CF$377,83, FALSE)</f>
        <v>81.2</v>
      </c>
      <c r="BX347" s="188">
        <f>VLOOKUP(A347,DEC2020_RESPONSERATE_COUNTY_TRA!$B$3:$CG$377,84, FALSE)</f>
        <v>81.2</v>
      </c>
      <c r="BY347" s="188">
        <f>VLOOKUP(A347,DEC2020_RESPONSERATE_COUNTY_TRA!$B$3:$CH$377,85, FALSE)</f>
        <v>81.3</v>
      </c>
      <c r="BZ347" s="188">
        <f>VLOOKUP(A347,DEC2020_RESPONSERATE_COUNTY_TRA!$B$3:$CI$377,85, FALSE)</f>
        <v>81.3</v>
      </c>
      <c r="CA347" s="188">
        <f>VLOOKUP(A347,DEC2020_RESPONSERATE_COUNTY_TRA!$B$3:$CJ$377,86, FALSE)</f>
        <v>81.400000000000006</v>
      </c>
      <c r="CB347" s="188">
        <f>VLOOKUP(A347,DEC2020_RESPONSERATE_COUNTY_TRA!$B$3:$CK$377,87, FALSE)</f>
        <v>81.400000000000006</v>
      </c>
      <c r="CC347" s="188">
        <f t="shared" si="15"/>
        <v>0</v>
      </c>
      <c r="CD347" s="41">
        <f t="shared" si="16"/>
        <v>6</v>
      </c>
    </row>
    <row r="348" spans="1:84" ht="28.8" x14ac:dyDescent="0.3">
      <c r="A348" s="16" t="s">
        <v>203</v>
      </c>
      <c r="B348" s="16">
        <v>30111000705</v>
      </c>
      <c r="C348" s="17" t="s">
        <v>1621</v>
      </c>
      <c r="D348" s="17">
        <v>59105</v>
      </c>
      <c r="E348" s="17"/>
      <c r="F348" s="95">
        <v>1587</v>
      </c>
      <c r="G348" s="103">
        <v>5.8252427184466021E-3</v>
      </c>
      <c r="H348" s="205">
        <v>7.3591923485653563E-2</v>
      </c>
      <c r="I348" s="193">
        <v>33.700000000000003</v>
      </c>
      <c r="J348" s="18">
        <v>0</v>
      </c>
      <c r="K348" s="18">
        <f t="shared" si="17"/>
        <v>100</v>
      </c>
      <c r="L348" s="19">
        <f>VLOOKUP(A348,DEC2020_RESPONSERATE_COUNTY_TRA!$B$3:$I$376, 8, FALSE)</f>
        <v>39.5</v>
      </c>
      <c r="M348" s="19">
        <f>VLOOKUP(A348,DEC2020_RESPONSERATE_COUNTY_TRA!$B$3:$J$376, 9, FALSE)</f>
        <v>42.9</v>
      </c>
      <c r="N348" s="19">
        <f>VLOOKUP(A348,DEC2020_RESPONSERATE_COUNTY_TRA!$B$3:$K$376, 10, FALSE)</f>
        <v>45.7</v>
      </c>
      <c r="O348" s="19">
        <f>VLOOKUP(A348,DEC2020_RESPONSERATE_COUNTY_TRA!$B$3:$L$376, 11, FALSE)</f>
        <v>47.6</v>
      </c>
      <c r="P348" s="19">
        <f>VLOOKUP(A348,DEC2020_RESPONSERATE_COUNTY_TRA!$B$3:$M$376, 12, FALSE)</f>
        <v>50.9</v>
      </c>
      <c r="Q348" s="19">
        <f>VLOOKUP(A348,DEC2020_RESPONSERATE_COUNTY_TRA!$B$3:$N$376, 13, FALSE)</f>
        <v>51.5</v>
      </c>
      <c r="R348" s="19">
        <f>VLOOKUP(A348,DEC2020_RESPONSERATE_COUNTY_TRA!$B$3:$O$376, 14, FALSE)</f>
        <v>52.2</v>
      </c>
      <c r="S348" s="19">
        <f>VLOOKUP(A348,DEC2020_RESPONSERATE_COUNTY_TRA!$B$3:$P$376, 15, FALSE)</f>
        <v>52.8</v>
      </c>
      <c r="T348" s="19">
        <f>VLOOKUP(A348,DEC2020_RESPONSERATE_COUNTY_TRA!$B$3:$Q$376, 16, FALSE)</f>
        <v>53.2</v>
      </c>
      <c r="U348" s="19">
        <f>VLOOKUP(A348,DEC2020_RESPONSERATE_COUNTY_TRA!$B$3:$R$376, 17, FALSE)</f>
        <v>54.3</v>
      </c>
      <c r="V348" s="19">
        <f>VLOOKUP(A348,DEC2020_RESPONSERATE_COUNTY_TRA!$B$3:$S$376, 18, FALSE)</f>
        <v>54.3</v>
      </c>
      <c r="W348" s="19">
        <f>VLOOKUP(A348,DEC2020_RESPONSERATE_COUNTY_TRA!$B$3:$T$376, 19, FALSE)</f>
        <v>55</v>
      </c>
      <c r="X348" s="19">
        <f>VLOOKUP(A348,DEC2020_RESPONSERATE_COUNTY_TRA!$B$3:$U$376, 20, FALSE)</f>
        <v>55.2</v>
      </c>
      <c r="Y348" s="19">
        <f>VLOOKUP(A348,DEC2020_RESPONSERATE_COUNTY_TRA!$B$3:$V$376, 21, FALSE)</f>
        <v>55.3</v>
      </c>
      <c r="Z348" s="19">
        <f>VLOOKUP(A348,DEC2020_RESPONSERATE_COUNTY_TRA!$B$3:$W$376, 22, FALSE)</f>
        <v>55.9</v>
      </c>
      <c r="AA348" s="19">
        <f>VLOOKUP(A348,DEC2020_RESPONSERATE_COUNTY_TRA!$B$3:$X$376, 23, FALSE)</f>
        <v>56</v>
      </c>
      <c r="AB348" s="19">
        <f>VLOOKUP(A348,DEC2020_RESPONSERATE_COUNTY_TRA!$B$3:$Y$376, 24, FALSE)</f>
        <v>56.5</v>
      </c>
      <c r="AC348" s="19">
        <f>VLOOKUP(A348,DEC2020_RESPONSERATE_COUNTY_TRA!$B$3:$Z$376, 25, FALSE)</f>
        <v>61.9</v>
      </c>
      <c r="AD348" s="19">
        <f>VLOOKUP(A348,DEC2020_RESPONSERATE_COUNTY_TRA!$B$3:$AC$376, 26, FALSE)</f>
        <v>61.9</v>
      </c>
      <c r="AE348" s="19">
        <f>VLOOKUP(A348,DEC2020_RESPONSERATE_COUNTY_TRA!$B$3:$AD$376, 27, FALSE)</f>
        <v>62</v>
      </c>
      <c r="AF348" s="19">
        <f>VLOOKUP(A348,DEC2020_RESPONSERATE_COUNTY_TRA!$B$3:$AE$376, 28, FALSE)</f>
        <v>62.4</v>
      </c>
      <c r="AG348" s="19">
        <f>VLOOKUP(A348,DEC2020_RESPONSERATE_COUNTY_TRA!$B$3:$AF$376, 29, FALSE)</f>
        <v>64.2</v>
      </c>
      <c r="AH348" s="19">
        <f>VLOOKUP(A348,DEC2020_RESPONSERATE_COUNTY_TRA!$B$3:$AG$376, 30, FALSE)</f>
        <v>64.5</v>
      </c>
      <c r="AI348" s="19">
        <f>VLOOKUP(A348,DEC2020_RESPONSERATE_COUNTY_TRA!$B$3:$AF$376, 31, FALSE)</f>
        <v>64.900000000000006</v>
      </c>
      <c r="AJ348" s="19">
        <f>VLOOKUP(A348,DEC2020_RESPONSERATE_COUNTY_TRA!$B$3:$AG$376, 32, FALSE)</f>
        <v>65</v>
      </c>
      <c r="AK348" s="19">
        <f>VLOOKUP(A348,DEC2020_RESPONSERATE_COUNTY_TRA!$B$3:$CP$376, 33, FALSE)</f>
        <v>65.3</v>
      </c>
      <c r="AL348" s="19">
        <f>VLOOKUP(A348,DEC2020_RESPONSERATE_COUNTY_TRA!$B$3:$AR$376,43, FALSE)</f>
        <v>67.900000000000006</v>
      </c>
      <c r="AM348" s="19">
        <f>VLOOKUP(A348,DEC2020_RESPONSERATE_COUNTY_TRA!$B$3:$AS$376,44, FALSE)</f>
        <v>68</v>
      </c>
      <c r="AN348" s="19">
        <f>VLOOKUP(A348,DEC2020_RESPONSERATE_COUNTY_TRA!$B$3:$AW$376,48, FALSE)</f>
        <v>68.5</v>
      </c>
      <c r="AO348" s="19">
        <f>VLOOKUP(A348,DEC2020_RESPONSERATE_COUNTY_TRA!$B$3:$AX$376,49, FALSE)</f>
        <v>68.5</v>
      </c>
      <c r="AP348" s="19">
        <f>VLOOKUP(A348,DEC2020_RESPONSERATE_COUNTY_TRA!$B$3:$AY$376,49, FALSE)</f>
        <v>68.5</v>
      </c>
      <c r="AQ348" s="19">
        <f>VLOOKUP(A348,DEC2020_RESPONSERATE_COUNTY_TRA!$B$3:$AZ$376,50, FALSE)</f>
        <v>68.5</v>
      </c>
      <c r="AR348" s="19">
        <f>VLOOKUP(A348,DEC2020_RESPONSERATE_COUNTY_TRA!$B$3:$BA$376,51, FALSE)</f>
        <v>68.5</v>
      </c>
      <c r="AS348" s="19">
        <f>VLOOKUP(A348,DEC2020_RESPONSERATE_COUNTY_TRA!$B$3:$BB$376,53, FALSE)</f>
        <v>68.5</v>
      </c>
      <c r="AT348" s="19">
        <f>VLOOKUP(A348,DEC2020_RESPONSERATE_COUNTY_TRA!$B$3:$BC$376,54, FALSE)</f>
        <v>68.7</v>
      </c>
      <c r="AU348" s="19">
        <f>VLOOKUP(A348,DEC2020_RESPONSERATE_COUNTY_TRA!$B$3:$BD$376,55, FALSE)</f>
        <v>68.7</v>
      </c>
      <c r="AV348" s="19">
        <f>VLOOKUP(A348,DEC2020_RESPONSERATE_COUNTY_TRA!$B$3:$BE$376,56, FALSE)</f>
        <v>68.7</v>
      </c>
      <c r="AW348" s="19">
        <f>VLOOKUP(A348,DEC2020_RESPONSERATE_COUNTY_TRA!$B$3:$BF$376,57, FALSE)</f>
        <v>68.8</v>
      </c>
      <c r="AX348" s="19">
        <f>VLOOKUP(A348,DEC2020_RESPONSERATE_COUNTY_TRA!$B$3:$BG$376,58, FALSE)</f>
        <v>68.8</v>
      </c>
      <c r="AY348" s="19">
        <f>VLOOKUP(A348,DEC2020_RESPONSERATE_COUNTY_TRA!$B$3:$BH$376,59, FALSE)</f>
        <v>68.8</v>
      </c>
      <c r="AZ348" s="19">
        <f>VLOOKUP(A348,DEC2020_RESPONSERATE_COUNTY_TRA!$B$3:$BI$376,60, FALSE)</f>
        <v>68.8</v>
      </c>
      <c r="BA348" s="19">
        <f>VLOOKUP(A348,DEC2020_RESPONSERATE_COUNTY_TRA!$B$3:$BJ$376,61, FALSE)</f>
        <v>68.8</v>
      </c>
      <c r="BB348" s="19">
        <f>VLOOKUP(A348,DEC2020_RESPONSERATE_COUNTY_TRA!$B$3:$BK$376,62, FALSE)</f>
        <v>68.900000000000006</v>
      </c>
      <c r="BC348" s="19">
        <f>VLOOKUP(A348,DEC2020_RESPONSERATE_COUNTY_TRA!$B$3:$BL$376,63, FALSE)</f>
        <v>69</v>
      </c>
      <c r="BD348" s="19">
        <f>VLOOKUP(A348,DEC2020_RESPONSERATE_COUNTY_TRA!$B$3:$BM$376,64, FALSE)</f>
        <v>69</v>
      </c>
      <c r="BE348" s="19">
        <f>VLOOKUP(A348,DEC2020_RESPONSERATE_COUNTY_TRA!$B$3:$BN$376,65, FALSE)</f>
        <v>69</v>
      </c>
      <c r="BF348" s="19">
        <f>VLOOKUP(A348,DEC2020_RESPONSERATE_COUNTY_TRA!$B$3:$BO$376,66, FALSE)</f>
        <v>69</v>
      </c>
      <c r="BG348" s="19">
        <f>VLOOKUP(A348,DEC2020_RESPONSERATE_COUNTY_TRA!$B$3:$BP$376,67, FALSE)</f>
        <v>69</v>
      </c>
      <c r="BH348" s="19">
        <f>VLOOKUP(A348,DEC2020_RESPONSERATE_COUNTY_TRA!$B$3:$BQ$376,68, FALSE)</f>
        <v>69</v>
      </c>
      <c r="BI348" s="19">
        <f>VLOOKUP(A348,DEC2020_RESPONSERATE_COUNTY_TRA!$B$3:$BR$376,69, FALSE)</f>
        <v>69.2</v>
      </c>
      <c r="BJ348" s="19">
        <f>VLOOKUP(A348,DEC2020_RESPONSERATE_COUNTY_TRA!$B$3:$BS$376,70, FALSE)</f>
        <v>69.3</v>
      </c>
      <c r="BK348" s="19">
        <f>VLOOKUP(A348,DEC2020_RESPONSERATE_COUNTY_TRA!$B$3:$BT$376,71, FALSE)</f>
        <v>69.3</v>
      </c>
      <c r="BL348" s="19">
        <f>VLOOKUP(A348,DEC2020_RESPONSERATE_COUNTY_TRA!$B$3:$BU$377,72, FALSE)</f>
        <v>69.400000000000006</v>
      </c>
      <c r="BM348" s="19">
        <f>VLOOKUP(A348,DEC2020_RESPONSERATE_COUNTY_TRA!$B$3:$BV$377,73, FALSE)</f>
        <v>69.400000000000006</v>
      </c>
      <c r="BN348" s="19">
        <f>VLOOKUP(A348,DEC2020_RESPONSERATE_COUNTY_TRA!$B$3:$BW$377,74, FALSE)</f>
        <v>69.400000000000006</v>
      </c>
      <c r="BO348" s="19">
        <f>VLOOKUP(A348,DEC2020_RESPONSERATE_COUNTY_TRA!$B$3:$BX$377,75, FALSE)</f>
        <v>69.400000000000006</v>
      </c>
      <c r="BP348" s="19">
        <f>VLOOKUP(A348,DEC2020_RESPONSERATE_COUNTY_TRA!$B$3:$BY$377,76, FALSE)</f>
        <v>69.400000000000006</v>
      </c>
      <c r="BQ348" s="19">
        <f>VLOOKUP(A348,DEC2020_RESPONSERATE_COUNTY_TRA!$B$3:$BZ$377,77, FALSE)</f>
        <v>69.5</v>
      </c>
      <c r="BR348" s="19">
        <f>VLOOKUP(A348,DEC2020_RESPONSERATE_COUNTY_TRA!$B$3:$CA$377,78, FALSE)</f>
        <v>69.5</v>
      </c>
      <c r="BS348" s="19">
        <f>VLOOKUP(A348,DEC2020_RESPONSERATE_COUNTY_TRA!$B$3:$CB$377,79, FALSE)</f>
        <v>69.5</v>
      </c>
      <c r="BT348" s="19">
        <f>VLOOKUP(A348,DEC2020_RESPONSERATE_COUNTY_TRA!$B$3:$CC$377,80, FALSE)</f>
        <v>69.5</v>
      </c>
      <c r="BU348" s="19">
        <f>VLOOKUP(A348,DEC2020_RESPONSERATE_COUNTY_TRA!$B$3:$CD$377,81, FALSE)</f>
        <v>69.599999999999994</v>
      </c>
      <c r="BV348" s="19">
        <f>VLOOKUP(A348,DEC2020_RESPONSERATE_COUNTY_TRA!$B$3:$CE$377,82, FALSE)</f>
        <v>69.8</v>
      </c>
      <c r="BW348" s="19">
        <f>VLOOKUP(A348,DEC2020_RESPONSERATE_COUNTY_TRA!$B$3:$CF$377,83, FALSE)</f>
        <v>69.8</v>
      </c>
      <c r="BX348" s="19">
        <f>VLOOKUP(A348,DEC2020_RESPONSERATE_COUNTY_TRA!$B$3:$CG$377,84, FALSE)</f>
        <v>69.900000000000006</v>
      </c>
      <c r="BY348" s="19">
        <f>VLOOKUP(A348,DEC2020_RESPONSERATE_COUNTY_TRA!$B$3:$CH$377,85, FALSE)</f>
        <v>70.099999999999994</v>
      </c>
      <c r="BZ348" s="19">
        <f>VLOOKUP(A348,DEC2020_RESPONSERATE_COUNTY_TRA!$B$3:$CI$377,85, FALSE)</f>
        <v>70.099999999999994</v>
      </c>
      <c r="CA348" s="19">
        <f>VLOOKUP(A348,DEC2020_RESPONSERATE_COUNTY_TRA!$B$3:$CJ$377,86, FALSE)</f>
        <v>70.400000000000006</v>
      </c>
      <c r="CB348" s="19">
        <f>VLOOKUP(A348,DEC2020_RESPONSERATE_COUNTY_TRA!$B$3:$CK$377,87, FALSE)</f>
        <v>70.400000000000006</v>
      </c>
      <c r="CC348" s="19">
        <f t="shared" si="15"/>
        <v>9.9999999999994316E-2</v>
      </c>
      <c r="CD348" s="41">
        <f t="shared" si="16"/>
        <v>6</v>
      </c>
    </row>
    <row r="349" spans="1:84" ht="28.8" x14ac:dyDescent="0.3">
      <c r="A349" s="5" t="s">
        <v>405</v>
      </c>
      <c r="B349" s="5">
        <v>30111000706</v>
      </c>
      <c r="C349" s="181" t="s">
        <v>1622</v>
      </c>
      <c r="D349" s="190">
        <v>59105</v>
      </c>
      <c r="F349" s="94">
        <v>2272</v>
      </c>
      <c r="G349" s="102">
        <v>1.5647921760391197E-2</v>
      </c>
      <c r="H349" s="204">
        <v>6.7010309278350513E-2</v>
      </c>
      <c r="I349" s="192">
        <v>32.5</v>
      </c>
      <c r="J349" s="11">
        <v>0</v>
      </c>
      <c r="K349" s="11">
        <f t="shared" si="17"/>
        <v>100</v>
      </c>
      <c r="L349">
        <f>VLOOKUP(A349,DEC2020_RESPONSERATE_COUNTY_TRA!$B$3:$I$376, 8, FALSE)</f>
        <v>30</v>
      </c>
      <c r="M349">
        <f>VLOOKUP(A349,DEC2020_RESPONSERATE_COUNTY_TRA!$B$3:$J$376, 9, FALSE)</f>
        <v>32.6</v>
      </c>
      <c r="N349">
        <f>VLOOKUP(A349,DEC2020_RESPONSERATE_COUNTY_TRA!$B$3:$K$376, 10, FALSE)</f>
        <v>35.4</v>
      </c>
      <c r="O349">
        <f>VLOOKUP(A349,DEC2020_RESPONSERATE_COUNTY_TRA!$B$3:$L$376, 11, FALSE)</f>
        <v>37.700000000000003</v>
      </c>
      <c r="P349">
        <f>VLOOKUP(A349,DEC2020_RESPONSERATE_COUNTY_TRA!$B$3:$M$376, 12, FALSE)</f>
        <v>42.7</v>
      </c>
      <c r="Q349" s="61">
        <f>VLOOKUP(A349,DEC2020_RESPONSERATE_COUNTY_TRA!$B$3:$N$376, 13, FALSE)</f>
        <v>43.5</v>
      </c>
      <c r="R349">
        <f>VLOOKUP(A349,DEC2020_RESPONSERATE_COUNTY_TRA!$B$3:$O$376, 14, FALSE)</f>
        <v>44.1</v>
      </c>
      <c r="S349">
        <f>VLOOKUP(A349,DEC2020_RESPONSERATE_COUNTY_TRA!$B$3:$P$376, 15, FALSE)</f>
        <v>44.8</v>
      </c>
      <c r="T349">
        <f>VLOOKUP(A349,DEC2020_RESPONSERATE_COUNTY_TRA!$B$3:$Q$376, 16, FALSE)</f>
        <v>45.4</v>
      </c>
      <c r="U349" s="61">
        <f>VLOOKUP(A349,DEC2020_RESPONSERATE_COUNTY_TRA!$B$3:$R$376, 17, FALSE)</f>
        <v>46.6</v>
      </c>
      <c r="V349" s="61">
        <f>VLOOKUP(A349,DEC2020_RESPONSERATE_COUNTY_TRA!$B$3:$S$376, 18, FALSE)</f>
        <v>46.9</v>
      </c>
      <c r="W349" s="61">
        <f>VLOOKUP(A349,DEC2020_RESPONSERATE_COUNTY_TRA!$B$3:$T$376, 19, FALSE)</f>
        <v>47.3</v>
      </c>
      <c r="X349" s="61">
        <f>VLOOKUP(A349,DEC2020_RESPONSERATE_COUNTY_TRA!$B$3:$U$376, 20, FALSE)</f>
        <v>47.7</v>
      </c>
      <c r="Y349" s="61">
        <f>VLOOKUP(A349,DEC2020_RESPONSERATE_COUNTY_TRA!$B$3:$V$376, 21, FALSE)</f>
        <v>48.2</v>
      </c>
      <c r="Z349" s="61">
        <f>VLOOKUP(A349,DEC2020_RESPONSERATE_COUNTY_TRA!$B$3:$W$376, 22, FALSE)</f>
        <v>48.9</v>
      </c>
      <c r="AA349" s="61">
        <f>VLOOKUP(A349,DEC2020_RESPONSERATE_COUNTY_TRA!$B$3:$X$376, 23, FALSE)</f>
        <v>48.9</v>
      </c>
      <c r="AB349" s="61">
        <f>VLOOKUP(A349,DEC2020_RESPONSERATE_COUNTY_TRA!$B$3:$Y$376, 24, FALSE)</f>
        <v>49.3</v>
      </c>
      <c r="AC349" s="61">
        <f>VLOOKUP(A349,DEC2020_RESPONSERATE_COUNTY_TRA!$B$3:$Z$376, 25, FALSE)</f>
        <v>55.2</v>
      </c>
      <c r="AD349" s="61">
        <f>VLOOKUP(A349,DEC2020_RESPONSERATE_COUNTY_TRA!$B$3:$AC$376, 26, FALSE)</f>
        <v>55.3</v>
      </c>
      <c r="AE349" s="188">
        <f>VLOOKUP(A349,DEC2020_RESPONSERATE_COUNTY_TRA!$B$3:$AD$376, 27, FALSE)</f>
        <v>55.7</v>
      </c>
      <c r="AF349" s="188">
        <f>VLOOKUP(A349,DEC2020_RESPONSERATE_COUNTY_TRA!$B$3:$AE$376, 28, FALSE)</f>
        <v>58.2</v>
      </c>
      <c r="AG349" s="188">
        <f>VLOOKUP(A349,DEC2020_RESPONSERATE_COUNTY_TRA!$B$3:$AF$376, 29, FALSE)</f>
        <v>61.6</v>
      </c>
      <c r="AH349" s="188">
        <f>VLOOKUP(A349,DEC2020_RESPONSERATE_COUNTY_TRA!$B$3:$AG$376, 30, FALSE)</f>
        <v>61.7</v>
      </c>
      <c r="AI349" s="188">
        <f>VLOOKUP(A349,DEC2020_RESPONSERATE_COUNTY_TRA!$B$3:$AF$376, 31, FALSE)</f>
        <v>62.3</v>
      </c>
      <c r="AJ349" s="188">
        <f>VLOOKUP(A349,DEC2020_RESPONSERATE_COUNTY_TRA!$B$3:$AG$376, 32, FALSE)</f>
        <v>63.2</v>
      </c>
      <c r="AK349" s="188">
        <f>VLOOKUP(A349,DEC2020_RESPONSERATE_COUNTY_TRA!$B$3:$CP$376, 33, FALSE)</f>
        <v>63.9</v>
      </c>
      <c r="AL349" s="188">
        <f>VLOOKUP(A349,DEC2020_RESPONSERATE_COUNTY_TRA!$B$3:$AR$376,43, FALSE)</f>
        <v>66.2</v>
      </c>
      <c r="AM349" s="188">
        <f>VLOOKUP(A349,DEC2020_RESPONSERATE_COUNTY_TRA!$B$3:$AS$376,44, FALSE)</f>
        <v>66.2</v>
      </c>
      <c r="AN349" s="188">
        <f>VLOOKUP(A349,DEC2020_RESPONSERATE_COUNTY_TRA!$B$3:$AW$376,48, FALSE)</f>
        <v>66.7</v>
      </c>
      <c r="AO349" s="188">
        <f>VLOOKUP(A349,DEC2020_RESPONSERATE_COUNTY_TRA!$B$3:$AX$376,49, FALSE)</f>
        <v>66.7</v>
      </c>
      <c r="AP349" s="188">
        <f>VLOOKUP(A349,DEC2020_RESPONSERATE_COUNTY_TRA!$B$3:$AY$376,49, FALSE)</f>
        <v>66.7</v>
      </c>
      <c r="AQ349" s="188">
        <f>VLOOKUP(A349,DEC2020_RESPONSERATE_COUNTY_TRA!$B$3:$AZ$376,50, FALSE)</f>
        <v>66.7</v>
      </c>
      <c r="AR349" s="188">
        <f>VLOOKUP(A349,DEC2020_RESPONSERATE_COUNTY_TRA!$B$3:$BA$376,51, FALSE)</f>
        <v>66.7</v>
      </c>
      <c r="AS349" s="188">
        <f>VLOOKUP(A349,DEC2020_RESPONSERATE_COUNTY_TRA!$B$3:$BB$376,53, FALSE)</f>
        <v>66.8</v>
      </c>
      <c r="AT349" s="188">
        <f>VLOOKUP(A349,DEC2020_RESPONSERATE_COUNTY_TRA!$B$3:$BC$376,54, FALSE)</f>
        <v>67</v>
      </c>
      <c r="AU349" s="188">
        <f>VLOOKUP(A349,DEC2020_RESPONSERATE_COUNTY_TRA!$B$3:$BD$376,55, FALSE)</f>
        <v>67</v>
      </c>
      <c r="AV349" s="188">
        <f>VLOOKUP(A349,DEC2020_RESPONSERATE_COUNTY_TRA!$B$3:$BE$376,56, FALSE)</f>
        <v>67.099999999999994</v>
      </c>
      <c r="AW349" s="188">
        <f>VLOOKUP(A349,DEC2020_RESPONSERATE_COUNTY_TRA!$B$3:$BF$376,57, FALSE)</f>
        <v>67.099999999999994</v>
      </c>
      <c r="AX349" s="188">
        <f>VLOOKUP(A349,DEC2020_RESPONSERATE_COUNTY_TRA!$B$3:$BG$376,58, FALSE)</f>
        <v>67.099999999999994</v>
      </c>
      <c r="AY349" s="188">
        <f>VLOOKUP(A349,DEC2020_RESPONSERATE_COUNTY_TRA!$B$3:$BH$376,59, FALSE)</f>
        <v>67.2</v>
      </c>
      <c r="AZ349" s="188">
        <f>VLOOKUP(A349,DEC2020_RESPONSERATE_COUNTY_TRA!$B$3:$BI$376,60, FALSE)</f>
        <v>67.2</v>
      </c>
      <c r="BA349" s="188">
        <f>VLOOKUP(A349,DEC2020_RESPONSERATE_COUNTY_TRA!$B$3:$BJ$376,61, FALSE)</f>
        <v>67.3</v>
      </c>
      <c r="BB349" s="188">
        <f>VLOOKUP(A349,DEC2020_RESPONSERATE_COUNTY_TRA!$B$3:$BK$376,62, FALSE)</f>
        <v>67.5</v>
      </c>
      <c r="BC349" s="188">
        <f>VLOOKUP(A349,DEC2020_RESPONSERATE_COUNTY_TRA!$B$3:$BL$376,63, FALSE)</f>
        <v>67.5</v>
      </c>
      <c r="BD349" s="188">
        <f>VLOOKUP(A349,DEC2020_RESPONSERATE_COUNTY_TRA!$B$3:$BM$376,64, FALSE)</f>
        <v>67.5</v>
      </c>
      <c r="BE349" s="188">
        <f>VLOOKUP(A349,DEC2020_RESPONSERATE_COUNTY_TRA!$B$3:$BN$376,65, FALSE)</f>
        <v>67.5</v>
      </c>
      <c r="BF349" s="188">
        <f>VLOOKUP(A349,DEC2020_RESPONSERATE_COUNTY_TRA!$B$3:$BO$376,66, FALSE)</f>
        <v>67.5</v>
      </c>
      <c r="BG349" s="188">
        <f>VLOOKUP(A349,DEC2020_RESPONSERATE_COUNTY_TRA!$B$3:$BP$376,67, FALSE)</f>
        <v>67.5</v>
      </c>
      <c r="BH349" s="188">
        <f>VLOOKUP(A349,DEC2020_RESPONSERATE_COUNTY_TRA!$B$3:$BQ$376,68, FALSE)</f>
        <v>67.599999999999994</v>
      </c>
      <c r="BI349" s="188">
        <f>VLOOKUP(A349,DEC2020_RESPONSERATE_COUNTY_TRA!$B$3:$BR$376,69, FALSE)</f>
        <v>67.599999999999994</v>
      </c>
      <c r="BJ349" s="188">
        <f>VLOOKUP(A349,DEC2020_RESPONSERATE_COUNTY_TRA!$B$3:$BS$376,70, FALSE)</f>
        <v>67.599999999999994</v>
      </c>
      <c r="BK349" s="188">
        <f>VLOOKUP(A349,DEC2020_RESPONSERATE_COUNTY_TRA!$B$3:$BT$376,71, FALSE)</f>
        <v>67.599999999999994</v>
      </c>
      <c r="BL349" s="188">
        <f>VLOOKUP(A349,DEC2020_RESPONSERATE_COUNTY_TRA!$B$3:$BU$377,72, FALSE)</f>
        <v>67.599999999999994</v>
      </c>
      <c r="BM349" s="188">
        <f>VLOOKUP(A349,DEC2020_RESPONSERATE_COUNTY_TRA!$B$3:$BV$377,73, FALSE)</f>
        <v>67.599999999999994</v>
      </c>
      <c r="BN349" s="188">
        <f>VLOOKUP(A349,DEC2020_RESPONSERATE_COUNTY_TRA!$B$3:$BW$377,74, FALSE)</f>
        <v>67.599999999999994</v>
      </c>
      <c r="BO349" s="188">
        <f>VLOOKUP(A349,DEC2020_RESPONSERATE_COUNTY_TRA!$B$3:$BX$377,75, FALSE)</f>
        <v>67.599999999999994</v>
      </c>
      <c r="BP349" s="188">
        <f>VLOOKUP(A349,DEC2020_RESPONSERATE_COUNTY_TRA!$B$3:$BY$377,76, FALSE)</f>
        <v>67.599999999999994</v>
      </c>
      <c r="BQ349" s="188">
        <f>VLOOKUP(A349,DEC2020_RESPONSERATE_COUNTY_TRA!$B$3:$BZ$377,77, FALSE)</f>
        <v>67.599999999999994</v>
      </c>
      <c r="BR349" s="188">
        <f>VLOOKUP(A349,DEC2020_RESPONSERATE_COUNTY_TRA!$B$3:$CA$377,78, FALSE)</f>
        <v>67.599999999999994</v>
      </c>
      <c r="BS349" s="188">
        <f>VLOOKUP(A349,DEC2020_RESPONSERATE_COUNTY_TRA!$B$3:$CB$377,79, FALSE)</f>
        <v>67.599999999999994</v>
      </c>
      <c r="BT349" s="188">
        <f>VLOOKUP(A349,DEC2020_RESPONSERATE_COUNTY_TRA!$B$3:$CC$377,80, FALSE)</f>
        <v>67.599999999999994</v>
      </c>
      <c r="BU349" s="188">
        <f>VLOOKUP(A349,DEC2020_RESPONSERATE_COUNTY_TRA!$B$3:$CD$377,81, FALSE)</f>
        <v>67.599999999999994</v>
      </c>
      <c r="BV349" s="188">
        <f>VLOOKUP(A349,DEC2020_RESPONSERATE_COUNTY_TRA!$B$3:$CE$377,82, FALSE)</f>
        <v>67.7</v>
      </c>
      <c r="BW349" s="188">
        <f>VLOOKUP(A349,DEC2020_RESPONSERATE_COUNTY_TRA!$B$3:$CF$377,83, FALSE)</f>
        <v>67.7</v>
      </c>
      <c r="BX349" s="188">
        <f>VLOOKUP(A349,DEC2020_RESPONSERATE_COUNTY_TRA!$B$3:$CG$377,84, FALSE)</f>
        <v>67.7</v>
      </c>
      <c r="BY349" s="188">
        <f>VLOOKUP(A349,DEC2020_RESPONSERATE_COUNTY_TRA!$B$3:$CH$377,85, FALSE)</f>
        <v>67.900000000000006</v>
      </c>
      <c r="BZ349" s="188">
        <f>VLOOKUP(A349,DEC2020_RESPONSERATE_COUNTY_TRA!$B$3:$CI$377,85, FALSE)</f>
        <v>67.900000000000006</v>
      </c>
      <c r="CA349" s="188">
        <f>VLOOKUP(A349,DEC2020_RESPONSERATE_COUNTY_TRA!$B$3:$CJ$377,86, FALSE)</f>
        <v>68</v>
      </c>
      <c r="CB349" s="188">
        <f>VLOOKUP(A349,DEC2020_RESPONSERATE_COUNTY_TRA!$B$3:$CK$377,87, FALSE)</f>
        <v>68</v>
      </c>
      <c r="CC349" s="188">
        <f t="shared" si="15"/>
        <v>0</v>
      </c>
      <c r="CD349" s="41">
        <f t="shared" si="16"/>
        <v>5</v>
      </c>
    </row>
    <row r="350" spans="1:84" ht="28.8" x14ac:dyDescent="0.3">
      <c r="A350" s="16" t="s">
        <v>427</v>
      </c>
      <c r="B350" s="16">
        <v>30111000707</v>
      </c>
      <c r="C350" s="17" t="s">
        <v>1623</v>
      </c>
      <c r="D350" s="17">
        <v>59105</v>
      </c>
      <c r="E350" s="17"/>
      <c r="F350" s="95" t="s">
        <v>1101</v>
      </c>
      <c r="G350" s="103" t="s">
        <v>1101</v>
      </c>
      <c r="H350" s="205"/>
      <c r="I350" s="193"/>
      <c r="J350" s="18">
        <v>0</v>
      </c>
      <c r="K350" s="18">
        <f>100-J350</f>
        <v>100</v>
      </c>
      <c r="L350" s="19">
        <f>VLOOKUP(A350,DEC2020_RESPONSERATE_COUNTY_TRA!$B$3:$I$376, 8, FALSE)</f>
        <v>43.8</v>
      </c>
      <c r="M350" s="19">
        <f>VLOOKUP(A350,DEC2020_RESPONSERATE_COUNTY_TRA!$B$3:$J$376, 9, FALSE)</f>
        <v>45</v>
      </c>
      <c r="N350" s="19">
        <f>VLOOKUP(A350,DEC2020_RESPONSERATE_COUNTY_TRA!$B$3:$K$376, 10, FALSE)</f>
        <v>46.2</v>
      </c>
      <c r="O350" s="19">
        <f>VLOOKUP(A350,DEC2020_RESPONSERATE_COUNTY_TRA!$B$3:$L$376, 11, FALSE)</f>
        <v>48.3</v>
      </c>
      <c r="P350" s="19">
        <f>VLOOKUP(A350,DEC2020_RESPONSERATE_COUNTY_TRA!$B$3:$M$376, 12, FALSE)</f>
        <v>55</v>
      </c>
      <c r="Q350" s="19">
        <f>VLOOKUP(A350,DEC2020_RESPONSERATE_COUNTY_TRA!$B$3:$N$376, 13, FALSE)</f>
        <v>56.1</v>
      </c>
      <c r="R350" s="19">
        <f>VLOOKUP(A350,DEC2020_RESPONSERATE_COUNTY_TRA!$B$3:$O$376, 14, FALSE)</f>
        <v>57</v>
      </c>
      <c r="S350" s="19">
        <f>VLOOKUP(A350,DEC2020_RESPONSERATE_COUNTY_TRA!$B$3:$P$376, 15, FALSE)</f>
        <v>57.7</v>
      </c>
      <c r="T350" s="19">
        <f>VLOOKUP(A350,DEC2020_RESPONSERATE_COUNTY_TRA!$B$3:$Q$376, 16, FALSE)</f>
        <v>58.3</v>
      </c>
      <c r="U350" s="19">
        <f>VLOOKUP(A350,DEC2020_RESPONSERATE_COUNTY_TRA!$B$3:$R$376, 17, FALSE)</f>
        <v>59.8</v>
      </c>
      <c r="V350" s="19">
        <f>VLOOKUP(A350,DEC2020_RESPONSERATE_COUNTY_TRA!$B$3:$S$376, 18, FALSE)</f>
        <v>59.9</v>
      </c>
      <c r="W350" s="19">
        <f>VLOOKUP(A350,DEC2020_RESPONSERATE_COUNTY_TRA!$B$3:$T$376, 19, FALSE)</f>
        <v>60.4</v>
      </c>
      <c r="X350" s="19">
        <f>VLOOKUP(A350,DEC2020_RESPONSERATE_COUNTY_TRA!$B$3:$U$376, 20, FALSE)</f>
        <v>60.7</v>
      </c>
      <c r="Y350" s="19">
        <f>VLOOKUP(A350,DEC2020_RESPONSERATE_COUNTY_TRA!$B$3:$V$376, 21, FALSE)</f>
        <v>61.2</v>
      </c>
      <c r="Z350" s="19">
        <f>VLOOKUP(A350,DEC2020_RESPONSERATE_COUNTY_TRA!$B$3:$W$376, 22, FALSE)</f>
        <v>62.1</v>
      </c>
      <c r="AA350" s="19">
        <f>VLOOKUP(A350,DEC2020_RESPONSERATE_COUNTY_TRA!$B$3:$X$376, 23, FALSE)</f>
        <v>62.3</v>
      </c>
      <c r="AB350" s="19">
        <f>VLOOKUP(A350,DEC2020_RESPONSERATE_COUNTY_TRA!$B$3:$Y$376, 24, FALSE)</f>
        <v>62.4</v>
      </c>
      <c r="AC350" s="19">
        <f>VLOOKUP(A350,DEC2020_RESPONSERATE_COUNTY_TRA!$B$3:$Z$376, 25, FALSE)</f>
        <v>69.599999999999994</v>
      </c>
      <c r="AD350" s="19">
        <f>VLOOKUP(A350,DEC2020_RESPONSERATE_COUNTY_TRA!$B$3:$AC$376, 26, FALSE)</f>
        <v>69.7</v>
      </c>
      <c r="AE350" s="19">
        <f>VLOOKUP(A350,DEC2020_RESPONSERATE_COUNTY_TRA!$B$3:$AD$376, 27, FALSE)</f>
        <v>70.099999999999994</v>
      </c>
      <c r="AF350" s="19">
        <f>VLOOKUP(A350,DEC2020_RESPONSERATE_COUNTY_TRA!$B$3:$AE$376, 28, FALSE)</f>
        <v>71</v>
      </c>
      <c r="AG350" s="19">
        <f>VLOOKUP(A350,DEC2020_RESPONSERATE_COUNTY_TRA!$B$3:$AF$376, 29, FALSE)</f>
        <v>72.900000000000006</v>
      </c>
      <c r="AH350" s="19">
        <f>VLOOKUP(A350,DEC2020_RESPONSERATE_COUNTY_TRA!$B$3:$AG$376, 30, FALSE)</f>
        <v>73.2</v>
      </c>
      <c r="AI350" s="19">
        <f>VLOOKUP(A350,DEC2020_RESPONSERATE_COUNTY_TRA!$B$3:$AF$376, 31, FALSE)</f>
        <v>73.599999999999994</v>
      </c>
      <c r="AJ350" s="19">
        <f>VLOOKUP(A350,DEC2020_RESPONSERATE_COUNTY_TRA!$B$3:$AG$376, 32, FALSE)</f>
        <v>74</v>
      </c>
      <c r="AK350" s="19">
        <f>VLOOKUP(A350,DEC2020_RESPONSERATE_COUNTY_TRA!$B$3:$CP$376, 33, FALSE)</f>
        <v>74.400000000000006</v>
      </c>
      <c r="AL350" s="19">
        <f>VLOOKUP(A350,DEC2020_RESPONSERATE_COUNTY_TRA!$B$3:$AR$376,43, FALSE)</f>
        <v>76.5</v>
      </c>
      <c r="AM350" s="19">
        <f>VLOOKUP(A350,DEC2020_RESPONSERATE_COUNTY_TRA!$B$3:$AS$376,44, FALSE)</f>
        <v>76.5</v>
      </c>
      <c r="AN350" s="19">
        <f>VLOOKUP(A350,DEC2020_RESPONSERATE_COUNTY_TRA!$B$3:$AW$376,48, FALSE)</f>
        <v>76.900000000000006</v>
      </c>
      <c r="AO350" s="19">
        <f>VLOOKUP(A350,DEC2020_RESPONSERATE_COUNTY_TRA!$B$3:$AX$376,49, FALSE)</f>
        <v>76.900000000000006</v>
      </c>
      <c r="AP350" s="19">
        <f>VLOOKUP(A350,DEC2020_RESPONSERATE_COUNTY_TRA!$B$3:$AY$376,49, FALSE)</f>
        <v>76.900000000000006</v>
      </c>
      <c r="AQ350" s="19">
        <f>VLOOKUP(A350,DEC2020_RESPONSERATE_COUNTY_TRA!$B$3:$AZ$376,50, FALSE)</f>
        <v>77</v>
      </c>
      <c r="AR350" s="19">
        <f>VLOOKUP(A350,DEC2020_RESPONSERATE_COUNTY_TRA!$B$3:$BA$376,51, FALSE)</f>
        <v>77</v>
      </c>
      <c r="AS350" s="19">
        <f>VLOOKUP(A350,DEC2020_RESPONSERATE_COUNTY_TRA!$B$3:$BB$376,53, FALSE)</f>
        <v>77.099999999999994</v>
      </c>
      <c r="AT350" s="19">
        <f>VLOOKUP(A350,DEC2020_RESPONSERATE_COUNTY_TRA!$B$3:$BC$376,54, FALSE)</f>
        <v>77.099999999999994</v>
      </c>
      <c r="AU350" s="19">
        <f>VLOOKUP(A350,DEC2020_RESPONSERATE_COUNTY_TRA!$B$3:$BD$376,55, FALSE)</f>
        <v>77.099999999999994</v>
      </c>
      <c r="AV350" s="19">
        <f>VLOOKUP(A350,DEC2020_RESPONSERATE_COUNTY_TRA!$B$3:$BE$376,56, FALSE)</f>
        <v>77.2</v>
      </c>
      <c r="AW350" s="19">
        <f>VLOOKUP(A350,DEC2020_RESPONSERATE_COUNTY_TRA!$B$3:$BF$376,57, FALSE)</f>
        <v>77.3</v>
      </c>
      <c r="AX350" s="19">
        <f>VLOOKUP(A350,DEC2020_RESPONSERATE_COUNTY_TRA!$B$3:$BG$376,58, FALSE)</f>
        <v>77.3</v>
      </c>
      <c r="AY350" s="19">
        <f>VLOOKUP(A350,DEC2020_RESPONSERATE_COUNTY_TRA!$B$3:$BH$376,59, FALSE)</f>
        <v>77.3</v>
      </c>
      <c r="AZ350" s="19">
        <f>VLOOKUP(A350,DEC2020_RESPONSERATE_COUNTY_TRA!$B$3:$BI$376,60, FALSE)</f>
        <v>77.3</v>
      </c>
      <c r="BA350" s="19">
        <f>VLOOKUP(A350,DEC2020_RESPONSERATE_COUNTY_TRA!$B$3:$BJ$376,61, FALSE)</f>
        <v>77.400000000000006</v>
      </c>
      <c r="BB350" s="19">
        <f>VLOOKUP(A350,DEC2020_RESPONSERATE_COUNTY_TRA!$B$3:$BK$376,62, FALSE)</f>
        <v>77.5</v>
      </c>
      <c r="BC350" s="19">
        <f>VLOOKUP(A350,DEC2020_RESPONSERATE_COUNTY_TRA!$B$3:$BL$376,63, FALSE)</f>
        <v>77.5</v>
      </c>
      <c r="BD350" s="19">
        <f>VLOOKUP(A350,DEC2020_RESPONSERATE_COUNTY_TRA!$B$3:$BM$376,64, FALSE)</f>
        <v>77.599999999999994</v>
      </c>
      <c r="BE350" s="19">
        <f>VLOOKUP(A350,DEC2020_RESPONSERATE_COUNTY_TRA!$B$3:$BN$376,65, FALSE)</f>
        <v>77.599999999999994</v>
      </c>
      <c r="BF350" s="19">
        <f>VLOOKUP(A350,DEC2020_RESPONSERATE_COUNTY_TRA!$B$3:$BO$376,66, FALSE)</f>
        <v>77.599999999999994</v>
      </c>
      <c r="BG350" s="19">
        <f>VLOOKUP(A350,DEC2020_RESPONSERATE_COUNTY_TRA!$B$3:$BP$376,67, FALSE)</f>
        <v>77.599999999999994</v>
      </c>
      <c r="BH350" s="19">
        <f>VLOOKUP(A350,DEC2020_RESPONSERATE_COUNTY_TRA!$B$3:$BQ$376,68, FALSE)</f>
        <v>77.7</v>
      </c>
      <c r="BI350" s="19">
        <f>VLOOKUP(A350,DEC2020_RESPONSERATE_COUNTY_TRA!$B$3:$BR$376,69, FALSE)</f>
        <v>77.7</v>
      </c>
      <c r="BJ350" s="19">
        <f>VLOOKUP(A350,DEC2020_RESPONSERATE_COUNTY_TRA!$B$3:$BS$376,70, FALSE)</f>
        <v>77.7</v>
      </c>
      <c r="BK350" s="19">
        <f>VLOOKUP(A350,DEC2020_RESPONSERATE_COUNTY_TRA!$B$3:$BT$376,71, FALSE)</f>
        <v>77.8</v>
      </c>
      <c r="BL350" s="19">
        <f>VLOOKUP(A350,DEC2020_RESPONSERATE_COUNTY_TRA!$B$3:$BU$377,72, FALSE)</f>
        <v>77.8</v>
      </c>
      <c r="BM350" s="19">
        <f>VLOOKUP(A350,DEC2020_RESPONSERATE_COUNTY_TRA!$B$3:$BV$377,73, FALSE)</f>
        <v>77.8</v>
      </c>
      <c r="BN350" s="19">
        <f>VLOOKUP(A350,DEC2020_RESPONSERATE_COUNTY_TRA!$B$3:$BW$377,74, FALSE)</f>
        <v>77.8</v>
      </c>
      <c r="BO350" s="19">
        <f>VLOOKUP(A350,DEC2020_RESPONSERATE_COUNTY_TRA!$B$3:$BX$377,75, FALSE)</f>
        <v>77.900000000000006</v>
      </c>
      <c r="BP350" s="19">
        <f>VLOOKUP(A350,DEC2020_RESPONSERATE_COUNTY_TRA!$B$3:$BY$377,76, FALSE)</f>
        <v>77.900000000000006</v>
      </c>
      <c r="BQ350" s="19">
        <f>VLOOKUP(A350,DEC2020_RESPONSERATE_COUNTY_TRA!$B$3:$BZ$377,77, FALSE)</f>
        <v>77.900000000000006</v>
      </c>
      <c r="BR350" s="19">
        <f>VLOOKUP(A350,DEC2020_RESPONSERATE_COUNTY_TRA!$B$3:$CA$377,78, FALSE)</f>
        <v>77.900000000000006</v>
      </c>
      <c r="BS350" s="19">
        <f>VLOOKUP(A350,DEC2020_RESPONSERATE_COUNTY_TRA!$B$3:$CB$377,79, FALSE)</f>
        <v>77.900000000000006</v>
      </c>
      <c r="BT350" s="19">
        <f>VLOOKUP(A350,DEC2020_RESPONSERATE_COUNTY_TRA!$B$3:$CC$377,80, FALSE)</f>
        <v>77.900000000000006</v>
      </c>
      <c r="BU350" s="19">
        <f>VLOOKUP(A350,DEC2020_RESPONSERATE_COUNTY_TRA!$B$3:$CD$377,81, FALSE)</f>
        <v>77.900000000000006</v>
      </c>
      <c r="BV350" s="19">
        <f>VLOOKUP(A350,DEC2020_RESPONSERATE_COUNTY_TRA!$B$3:$CE$377,82, FALSE)</f>
        <v>78</v>
      </c>
      <c r="BW350" s="19">
        <f>VLOOKUP(A350,DEC2020_RESPONSERATE_COUNTY_TRA!$B$3:$CF$377,83, FALSE)</f>
        <v>78</v>
      </c>
      <c r="BX350" s="19">
        <f>VLOOKUP(A350,DEC2020_RESPONSERATE_COUNTY_TRA!$B$3:$CG$377,84, FALSE)</f>
        <v>78</v>
      </c>
      <c r="BY350" s="19">
        <f>VLOOKUP(A350,DEC2020_RESPONSERATE_COUNTY_TRA!$B$3:$CH$377,85, FALSE)</f>
        <v>78.099999999999994</v>
      </c>
      <c r="BZ350" s="19">
        <f>VLOOKUP(A350,DEC2020_RESPONSERATE_COUNTY_TRA!$B$3:$CI$377,85, FALSE)</f>
        <v>78.099999999999994</v>
      </c>
      <c r="CA350" s="19">
        <f>VLOOKUP(A350,DEC2020_RESPONSERATE_COUNTY_TRA!$B$3:$CJ$377,86, FALSE)</f>
        <v>78.2</v>
      </c>
      <c r="CB350" s="19">
        <f>VLOOKUP(A350,DEC2020_RESPONSERATE_COUNTY_TRA!$B$3:$CK$377,87, FALSE)</f>
        <v>78.3</v>
      </c>
      <c r="CC350" s="19">
        <f t="shared" si="15"/>
        <v>0</v>
      </c>
      <c r="CD350" s="41">
        <f t="shared" si="16"/>
        <v>6</v>
      </c>
    </row>
    <row r="351" spans="1:84" ht="28.8" x14ac:dyDescent="0.3">
      <c r="A351" s="5" t="s">
        <v>407</v>
      </c>
      <c r="B351" s="5">
        <v>30111000708</v>
      </c>
      <c r="C351" s="181" t="s">
        <v>1661</v>
      </c>
      <c r="D351" s="190">
        <v>59105</v>
      </c>
      <c r="F351" s="94" t="s">
        <v>1101</v>
      </c>
      <c r="G351" s="102" t="s">
        <v>1101</v>
      </c>
      <c r="J351" s="11">
        <v>0</v>
      </c>
      <c r="K351" s="11">
        <f>100-J351</f>
        <v>100</v>
      </c>
      <c r="L351">
        <f>VLOOKUP(A351,DEC2020_RESPONSERATE_COUNTY_TRA!$B$3:$I$376, 8, FALSE)</f>
        <v>31.6</v>
      </c>
      <c r="M351">
        <f>VLOOKUP(A351,DEC2020_RESPONSERATE_COUNTY_TRA!$B$3:$J$376, 9, FALSE)</f>
        <v>33.5</v>
      </c>
      <c r="N351">
        <f>VLOOKUP(A351,DEC2020_RESPONSERATE_COUNTY_TRA!$B$3:$K$376, 10, FALSE)</f>
        <v>34.799999999999997</v>
      </c>
      <c r="O351">
        <f>VLOOKUP(A351,DEC2020_RESPONSERATE_COUNTY_TRA!$B$3:$L$376, 11, FALSE)</f>
        <v>36.9</v>
      </c>
      <c r="P351">
        <f>VLOOKUP(A351,DEC2020_RESPONSERATE_COUNTY_TRA!$B$3:$M$376, 12, FALSE)</f>
        <v>42.6</v>
      </c>
      <c r="Q351" s="61">
        <f>VLOOKUP(A351,DEC2020_RESPONSERATE_COUNTY_TRA!$B$3:$N$376, 13, FALSE)</f>
        <v>43.6</v>
      </c>
      <c r="R351">
        <f>VLOOKUP(A351,DEC2020_RESPONSERATE_COUNTY_TRA!$B$3:$O$376, 14, FALSE)</f>
        <v>44.6</v>
      </c>
      <c r="S351">
        <f>VLOOKUP(A351,DEC2020_RESPONSERATE_COUNTY_TRA!$B$3:$P$376, 15, FALSE)</f>
        <v>44.9</v>
      </c>
      <c r="T351">
        <f>VLOOKUP(A351,DEC2020_RESPONSERATE_COUNTY_TRA!$B$3:$Q$376, 16, FALSE)</f>
        <v>45.3</v>
      </c>
      <c r="U351" s="61">
        <f>VLOOKUP(A351,DEC2020_RESPONSERATE_COUNTY_TRA!$B$3:$R$376, 17, FALSE)</f>
        <v>46.7</v>
      </c>
      <c r="V351" s="61">
        <f>VLOOKUP(A351,DEC2020_RESPONSERATE_COUNTY_TRA!$B$3:$S$376, 18, FALSE)</f>
        <v>47.2</v>
      </c>
      <c r="W351" s="61">
        <f>VLOOKUP(A351,DEC2020_RESPONSERATE_COUNTY_TRA!$B$3:$T$376, 19, FALSE)</f>
        <v>47.5</v>
      </c>
      <c r="X351" s="61">
        <f>VLOOKUP(A351,DEC2020_RESPONSERATE_COUNTY_TRA!$B$3:$U$376, 20, FALSE)</f>
        <v>47.6</v>
      </c>
      <c r="Y351" s="61">
        <f>VLOOKUP(A351,DEC2020_RESPONSERATE_COUNTY_TRA!$B$3:$V$376, 21, FALSE)</f>
        <v>48.1</v>
      </c>
      <c r="Z351" s="61">
        <f>VLOOKUP(A351,DEC2020_RESPONSERATE_COUNTY_TRA!$B$3:$W$376, 22, FALSE)</f>
        <v>49</v>
      </c>
      <c r="AA351" s="61">
        <f>VLOOKUP(A351,DEC2020_RESPONSERATE_COUNTY_TRA!$B$3:$X$376, 23, FALSE)</f>
        <v>49.3</v>
      </c>
      <c r="AB351" s="61">
        <f>VLOOKUP(A351,DEC2020_RESPONSERATE_COUNTY_TRA!$B$3:$Y$376, 24, FALSE)</f>
        <v>49.8</v>
      </c>
      <c r="AC351" s="61">
        <f>VLOOKUP(A351,DEC2020_RESPONSERATE_COUNTY_TRA!$B$3:$Z$376, 25, FALSE)</f>
        <v>55</v>
      </c>
      <c r="AD351" s="61">
        <f>VLOOKUP(A351,DEC2020_RESPONSERATE_COUNTY_TRA!$B$3:$AC$376, 26, FALSE)</f>
        <v>55.2</v>
      </c>
      <c r="AE351" s="188">
        <f>VLOOKUP(A351,DEC2020_RESPONSERATE_COUNTY_TRA!$B$3:$AD$376, 27, FALSE)</f>
        <v>55.4</v>
      </c>
      <c r="AF351" s="188">
        <f>VLOOKUP(A351,DEC2020_RESPONSERATE_COUNTY_TRA!$B$3:$AE$376, 28, FALSE)</f>
        <v>56.2</v>
      </c>
      <c r="AG351" s="188">
        <f>VLOOKUP(A351,DEC2020_RESPONSERATE_COUNTY_TRA!$B$3:$AF$376, 29, FALSE)</f>
        <v>58.2</v>
      </c>
      <c r="AH351" s="188">
        <f>VLOOKUP(A351,DEC2020_RESPONSERATE_COUNTY_TRA!$B$3:$AG$376, 30, FALSE)</f>
        <v>58.3</v>
      </c>
      <c r="AI351" s="188">
        <f>VLOOKUP(A351,DEC2020_RESPONSERATE_COUNTY_TRA!$B$3:$AF$376, 31, FALSE)</f>
        <v>58.3</v>
      </c>
      <c r="AJ351" s="188">
        <f>VLOOKUP(A351,DEC2020_RESPONSERATE_COUNTY_TRA!$B$3:$AG$376, 32, FALSE)</f>
        <v>58.9</v>
      </c>
      <c r="AK351" s="188">
        <f>VLOOKUP(A351,DEC2020_RESPONSERATE_COUNTY_TRA!$B$3:$CP$376, 33, FALSE)</f>
        <v>59.2</v>
      </c>
      <c r="AL351" s="188">
        <f>VLOOKUP(A351,DEC2020_RESPONSERATE_COUNTY_TRA!$B$3:$AR$376,43, FALSE)</f>
        <v>61.2</v>
      </c>
      <c r="AM351" s="188">
        <f>VLOOKUP(A351,DEC2020_RESPONSERATE_COUNTY_TRA!$B$3:$AS$376,44, FALSE)</f>
        <v>61.2</v>
      </c>
      <c r="AN351" s="188">
        <f>VLOOKUP(A351,DEC2020_RESPONSERATE_COUNTY_TRA!$B$3:$AW$376,48, FALSE)</f>
        <v>61.5</v>
      </c>
      <c r="AO351" s="188">
        <f>VLOOKUP(A351,DEC2020_RESPONSERATE_COUNTY_TRA!$B$3:$AX$376,49, FALSE)</f>
        <v>61.7</v>
      </c>
      <c r="AP351" s="188">
        <f>VLOOKUP(A351,DEC2020_RESPONSERATE_COUNTY_TRA!$B$3:$AY$376,49, FALSE)</f>
        <v>61.7</v>
      </c>
      <c r="AQ351" s="188">
        <f>VLOOKUP(A351,DEC2020_RESPONSERATE_COUNTY_TRA!$B$3:$AZ$376,50, FALSE)</f>
        <v>61.7</v>
      </c>
      <c r="AR351" s="188">
        <f>VLOOKUP(A351,DEC2020_RESPONSERATE_COUNTY_TRA!$B$3:$BA$376,51, FALSE)</f>
        <v>61.7</v>
      </c>
      <c r="AS351" s="188">
        <f>VLOOKUP(A351,DEC2020_RESPONSERATE_COUNTY_TRA!$B$3:$BB$376,53, FALSE)</f>
        <v>61.8</v>
      </c>
      <c r="AT351" s="188">
        <f>VLOOKUP(A351,DEC2020_RESPONSERATE_COUNTY_TRA!$B$3:$BC$376,54, FALSE)</f>
        <v>61.8</v>
      </c>
      <c r="AU351" s="188">
        <f>VLOOKUP(A351,DEC2020_RESPONSERATE_COUNTY_TRA!$B$3:$BD$376,55, FALSE)</f>
        <v>61.8</v>
      </c>
      <c r="AV351" s="188">
        <f>VLOOKUP(A351,DEC2020_RESPONSERATE_COUNTY_TRA!$B$3:$BE$376,56, FALSE)</f>
        <v>61.8</v>
      </c>
      <c r="AW351" s="188">
        <f>VLOOKUP(A351,DEC2020_RESPONSERATE_COUNTY_TRA!$B$3:$BF$376,57, FALSE)</f>
        <v>61.9</v>
      </c>
      <c r="AX351" s="188">
        <f>VLOOKUP(A351,DEC2020_RESPONSERATE_COUNTY_TRA!$B$3:$BG$376,58, FALSE)</f>
        <v>62.2</v>
      </c>
      <c r="AY351" s="188">
        <f>VLOOKUP(A351,DEC2020_RESPONSERATE_COUNTY_TRA!$B$3:$BH$376,59, FALSE)</f>
        <v>62.3</v>
      </c>
      <c r="AZ351" s="188">
        <f>VLOOKUP(A351,DEC2020_RESPONSERATE_COUNTY_TRA!$B$3:$BI$376,60, FALSE)</f>
        <v>62.6</v>
      </c>
      <c r="BA351" s="188">
        <f>VLOOKUP(A351,DEC2020_RESPONSERATE_COUNTY_TRA!$B$3:$BJ$376,61, FALSE)</f>
        <v>62.6</v>
      </c>
      <c r="BB351" s="188">
        <f>VLOOKUP(A351,DEC2020_RESPONSERATE_COUNTY_TRA!$B$3:$BK$376,62, FALSE)</f>
        <v>62.6</v>
      </c>
      <c r="BC351" s="188">
        <f>VLOOKUP(A351,DEC2020_RESPONSERATE_COUNTY_TRA!$B$3:$BL$376,63, FALSE)</f>
        <v>62.8</v>
      </c>
      <c r="BD351" s="188">
        <f>VLOOKUP(A351,DEC2020_RESPONSERATE_COUNTY_TRA!$B$3:$BM$376,64, FALSE)</f>
        <v>62.8</v>
      </c>
      <c r="BE351" s="188">
        <f>VLOOKUP(A351,DEC2020_RESPONSERATE_COUNTY_TRA!$B$3:$BN$376,65, FALSE)</f>
        <v>62.8</v>
      </c>
      <c r="BF351" s="188">
        <f>VLOOKUP(A351,DEC2020_RESPONSERATE_COUNTY_TRA!$B$3:$BO$376,66, FALSE)</f>
        <v>62.8</v>
      </c>
      <c r="BG351" s="188">
        <f>VLOOKUP(A351,DEC2020_RESPONSERATE_COUNTY_TRA!$B$3:$BP$376,67, FALSE)</f>
        <v>62.8</v>
      </c>
      <c r="BH351" s="188">
        <f>VLOOKUP(A351,DEC2020_RESPONSERATE_COUNTY_TRA!$B$3:$BQ$376,68, FALSE)</f>
        <v>62.8</v>
      </c>
      <c r="BI351" s="188">
        <f>VLOOKUP(A351,DEC2020_RESPONSERATE_COUNTY_TRA!$B$3:$BR$376,69, FALSE)</f>
        <v>62.9</v>
      </c>
      <c r="BJ351" s="188">
        <f>VLOOKUP(A351,DEC2020_RESPONSERATE_COUNTY_TRA!$B$3:$BS$376,70, FALSE)</f>
        <v>62.9</v>
      </c>
      <c r="BK351" s="188">
        <f>VLOOKUP(A351,DEC2020_RESPONSERATE_COUNTY_TRA!$B$3:$BT$376,71, FALSE)</f>
        <v>62.9</v>
      </c>
      <c r="BL351" s="188">
        <f>VLOOKUP(A351,DEC2020_RESPONSERATE_COUNTY_TRA!$B$3:$BU$377,72, FALSE)</f>
        <v>62.9</v>
      </c>
      <c r="BM351" s="188">
        <f>VLOOKUP(A351,DEC2020_RESPONSERATE_COUNTY_TRA!$B$3:$BV$377,73, FALSE)</f>
        <v>62.9</v>
      </c>
      <c r="BN351" s="188">
        <f>VLOOKUP(A351,DEC2020_RESPONSERATE_COUNTY_TRA!$B$3:$BW$377,74, FALSE)</f>
        <v>62.9</v>
      </c>
      <c r="BO351" s="188">
        <f>VLOOKUP(A351,DEC2020_RESPONSERATE_COUNTY_TRA!$B$3:$BX$377,75, FALSE)</f>
        <v>62.9</v>
      </c>
      <c r="BP351" s="188">
        <f>VLOOKUP(A351,DEC2020_RESPONSERATE_COUNTY_TRA!$B$3:$BY$377,76, FALSE)</f>
        <v>62.9</v>
      </c>
      <c r="BQ351" s="188">
        <f>VLOOKUP(A351,DEC2020_RESPONSERATE_COUNTY_TRA!$B$3:$BZ$377,77, FALSE)</f>
        <v>62.9</v>
      </c>
      <c r="BR351" s="188">
        <f>VLOOKUP(A351,DEC2020_RESPONSERATE_COUNTY_TRA!$B$3:$CA$377,78, FALSE)</f>
        <v>62.9</v>
      </c>
      <c r="BS351" s="188">
        <f>VLOOKUP(A351,DEC2020_RESPONSERATE_COUNTY_TRA!$B$3:$CB$377,79, FALSE)</f>
        <v>62.9</v>
      </c>
      <c r="BT351" s="188">
        <f>VLOOKUP(A351,DEC2020_RESPONSERATE_COUNTY_TRA!$B$3:$CC$377,80, FALSE)</f>
        <v>62.9</v>
      </c>
      <c r="BU351" s="188">
        <f>VLOOKUP(A351,DEC2020_RESPONSERATE_COUNTY_TRA!$B$3:$CD$377,81, FALSE)</f>
        <v>63</v>
      </c>
      <c r="BV351" s="188">
        <f>VLOOKUP(A351,DEC2020_RESPONSERATE_COUNTY_TRA!$B$3:$CE$377,82, FALSE)</f>
        <v>63.2</v>
      </c>
      <c r="BW351" s="188">
        <f>VLOOKUP(A351,DEC2020_RESPONSERATE_COUNTY_TRA!$B$3:$CF$377,83, FALSE)</f>
        <v>63.2</v>
      </c>
      <c r="BX351" s="188">
        <f>VLOOKUP(A351,DEC2020_RESPONSERATE_COUNTY_TRA!$B$3:$CG$377,84, FALSE)</f>
        <v>63.2</v>
      </c>
      <c r="BY351" s="188">
        <f>VLOOKUP(A351,DEC2020_RESPONSERATE_COUNTY_TRA!$B$3:$CH$377,85, FALSE)</f>
        <v>63.2</v>
      </c>
      <c r="BZ351" s="188">
        <f>VLOOKUP(A351,DEC2020_RESPONSERATE_COUNTY_TRA!$B$3:$CI$377,85, FALSE)</f>
        <v>63.2</v>
      </c>
      <c r="CA351" s="188">
        <f>VLOOKUP(A351,DEC2020_RESPONSERATE_COUNTY_TRA!$B$3:$CJ$377,86, FALSE)</f>
        <v>63.2</v>
      </c>
      <c r="CB351" s="188">
        <f>VLOOKUP(A351,DEC2020_RESPONSERATE_COUNTY_TRA!$B$3:$CK$377,87, FALSE)</f>
        <v>63.2</v>
      </c>
      <c r="CC351" s="188">
        <f t="shared" si="15"/>
        <v>0</v>
      </c>
      <c r="CD351" s="41">
        <f t="shared" si="16"/>
        <v>5</v>
      </c>
    </row>
    <row r="352" spans="1:84" s="188" customFormat="1" x14ac:dyDescent="0.3">
      <c r="A352" s="16" t="s">
        <v>207</v>
      </c>
      <c r="B352" s="16">
        <v>30111000800</v>
      </c>
      <c r="C352" s="17" t="s">
        <v>1625</v>
      </c>
      <c r="D352" s="17">
        <v>59101</v>
      </c>
      <c r="E352" s="17"/>
      <c r="F352" s="95">
        <v>2008</v>
      </c>
      <c r="G352" s="103">
        <v>1.2616566099835436E-2</v>
      </c>
      <c r="H352" s="205">
        <v>7.8713750246596964E-2</v>
      </c>
      <c r="I352" s="193">
        <v>36</v>
      </c>
      <c r="J352" s="18">
        <v>0</v>
      </c>
      <c r="K352" s="18">
        <f>100-J352</f>
        <v>100</v>
      </c>
      <c r="L352" s="19">
        <f>VLOOKUP(A352,DEC2020_RESPONSERATE_COUNTY_TRA!$B$3:$I$376, 8, FALSE)</f>
        <v>35.5</v>
      </c>
      <c r="M352" s="19">
        <f>VLOOKUP(A352,DEC2020_RESPONSERATE_COUNTY_TRA!$B$3:$J$376, 9, FALSE)</f>
        <v>36.700000000000003</v>
      </c>
      <c r="N352" s="19">
        <f>VLOOKUP(A352,DEC2020_RESPONSERATE_COUNTY_TRA!$B$3:$K$376, 10, FALSE)</f>
        <v>38.5</v>
      </c>
      <c r="O352" s="19">
        <f>VLOOKUP(A352,DEC2020_RESPONSERATE_COUNTY_TRA!$B$3:$L$376, 11, FALSE)</f>
        <v>40.299999999999997</v>
      </c>
      <c r="P352" s="19">
        <f>VLOOKUP(A352,DEC2020_RESPONSERATE_COUNTY_TRA!$B$3:$M$376, 12, FALSE)</f>
        <v>43.1</v>
      </c>
      <c r="Q352" s="19">
        <f>VLOOKUP(A352,DEC2020_RESPONSERATE_COUNTY_TRA!$B$3:$N$376, 13, FALSE)</f>
        <v>43.7</v>
      </c>
      <c r="R352" s="19">
        <f>VLOOKUP(A352,DEC2020_RESPONSERATE_COUNTY_TRA!$B$3:$O$376, 14, FALSE)</f>
        <v>44.4</v>
      </c>
      <c r="S352" s="19">
        <f>VLOOKUP(A352,DEC2020_RESPONSERATE_COUNTY_TRA!$B$3:$P$376, 15, FALSE)</f>
        <v>44.6</v>
      </c>
      <c r="T352" s="19">
        <f>VLOOKUP(A352,DEC2020_RESPONSERATE_COUNTY_TRA!$B$3:$Q$376, 16, FALSE)</f>
        <v>45.1</v>
      </c>
      <c r="U352" s="19">
        <f>VLOOKUP(A352,DEC2020_RESPONSERATE_COUNTY_TRA!$B$3:$R$376, 17, FALSE)</f>
        <v>47.6</v>
      </c>
      <c r="V352" s="19">
        <f>VLOOKUP(A352,DEC2020_RESPONSERATE_COUNTY_TRA!$B$3:$S$376, 18, FALSE)</f>
        <v>48</v>
      </c>
      <c r="W352" s="19">
        <f>VLOOKUP(A352,DEC2020_RESPONSERATE_COUNTY_TRA!$B$3:$T$376, 19, FALSE)</f>
        <v>49.8</v>
      </c>
      <c r="X352" s="19">
        <f>VLOOKUP(A352,DEC2020_RESPONSERATE_COUNTY_TRA!$B$3:$U$376, 20, FALSE)</f>
        <v>51.4</v>
      </c>
      <c r="Y352" s="19">
        <f>VLOOKUP(A352,DEC2020_RESPONSERATE_COUNTY_TRA!$B$3:$V$376, 21, FALSE)</f>
        <v>52.1</v>
      </c>
      <c r="Z352" s="19">
        <f>VLOOKUP(A352,DEC2020_RESPONSERATE_COUNTY_TRA!$B$3:$W$376, 22, FALSE)</f>
        <v>55.1</v>
      </c>
      <c r="AA352" s="19">
        <f>VLOOKUP(A352,DEC2020_RESPONSERATE_COUNTY_TRA!$B$3:$X$376, 23, FALSE)</f>
        <v>55.7</v>
      </c>
      <c r="AB352" s="19">
        <f>VLOOKUP(A352,DEC2020_RESPONSERATE_COUNTY_TRA!$B$3:$Y$376, 24, FALSE)</f>
        <v>55.9</v>
      </c>
      <c r="AC352" s="19">
        <f>VLOOKUP(A352,DEC2020_RESPONSERATE_COUNTY_TRA!$B$3:$Z$376, 25, FALSE)</f>
        <v>57.7</v>
      </c>
      <c r="AD352" s="19">
        <f>VLOOKUP(A352,DEC2020_RESPONSERATE_COUNTY_TRA!$B$3:$AC$376, 26, FALSE)</f>
        <v>57.7</v>
      </c>
      <c r="AE352" s="19">
        <f>VLOOKUP(A352,DEC2020_RESPONSERATE_COUNTY_TRA!$B$3:$AD$376, 27, FALSE)</f>
        <v>58</v>
      </c>
      <c r="AF352" s="19">
        <f>VLOOKUP(A352,DEC2020_RESPONSERATE_COUNTY_TRA!$B$3:$AE$376, 28, FALSE)</f>
        <v>59.2</v>
      </c>
      <c r="AG352" s="19">
        <f>VLOOKUP(A352,DEC2020_RESPONSERATE_COUNTY_TRA!$B$3:$AF$376, 29, FALSE)</f>
        <v>61.1</v>
      </c>
      <c r="AH352" s="19">
        <f>VLOOKUP(A352,DEC2020_RESPONSERATE_COUNTY_TRA!$B$3:$AG$376, 30, FALSE)</f>
        <v>61.2</v>
      </c>
      <c r="AI352" s="19">
        <f>VLOOKUP(A352,DEC2020_RESPONSERATE_COUNTY_TRA!$B$3:$AF$376, 31, FALSE)</f>
        <v>61.4</v>
      </c>
      <c r="AJ352" s="19">
        <f>VLOOKUP(A352,DEC2020_RESPONSERATE_COUNTY_TRA!$B$3:$AG$376, 32, FALSE)</f>
        <v>61.8</v>
      </c>
      <c r="AK352" s="19">
        <f>VLOOKUP(A352,DEC2020_RESPONSERATE_COUNTY_TRA!$B$3:$CP$376, 33, FALSE)</f>
        <v>62.5</v>
      </c>
      <c r="AL352" s="19">
        <f>VLOOKUP(A352,DEC2020_RESPONSERATE_COUNTY_TRA!$B$3:$AR$376,43, FALSE)</f>
        <v>65.099999999999994</v>
      </c>
      <c r="AM352" s="19">
        <f>VLOOKUP(A352,DEC2020_RESPONSERATE_COUNTY_TRA!$B$3:$AS$376,44, FALSE)</f>
        <v>65.3</v>
      </c>
      <c r="AN352" s="19">
        <f>VLOOKUP(A352,DEC2020_RESPONSERATE_COUNTY_TRA!$B$3:$AW$376,48, FALSE)</f>
        <v>65.5</v>
      </c>
      <c r="AO352" s="19">
        <f>VLOOKUP(A352,DEC2020_RESPONSERATE_COUNTY_TRA!$B$3:$AX$376,49, FALSE)</f>
        <v>65.599999999999994</v>
      </c>
      <c r="AP352" s="19">
        <f>VLOOKUP(A352,DEC2020_RESPONSERATE_COUNTY_TRA!$B$3:$AY$376,49, FALSE)</f>
        <v>65.599999999999994</v>
      </c>
      <c r="AQ352" s="19">
        <f>VLOOKUP(A352,DEC2020_RESPONSERATE_COUNTY_TRA!$B$3:$AZ$376,50, FALSE)</f>
        <v>65.599999999999994</v>
      </c>
      <c r="AR352" s="19">
        <f>VLOOKUP(A352,DEC2020_RESPONSERATE_COUNTY_TRA!$B$3:$BA$376,51, FALSE)</f>
        <v>65.599999999999994</v>
      </c>
      <c r="AS352" s="19">
        <f>VLOOKUP(A352,DEC2020_RESPONSERATE_COUNTY_TRA!$B$3:$BB$376,53, FALSE)</f>
        <v>65.7</v>
      </c>
      <c r="AT352" s="19">
        <f>VLOOKUP(A352,DEC2020_RESPONSERATE_COUNTY_TRA!$B$3:$BC$376,54, FALSE)</f>
        <v>65.8</v>
      </c>
      <c r="AU352" s="19">
        <f>VLOOKUP(A352,DEC2020_RESPONSERATE_COUNTY_TRA!$B$3:$BD$376,55, FALSE)</f>
        <v>65.8</v>
      </c>
      <c r="AV352" s="19">
        <f>VLOOKUP(A352,DEC2020_RESPONSERATE_COUNTY_TRA!$B$3:$BE$376,56, FALSE)</f>
        <v>65.8</v>
      </c>
      <c r="AW352" s="19">
        <f>VLOOKUP(A352,DEC2020_RESPONSERATE_COUNTY_TRA!$B$3:$BF$376,57, FALSE)</f>
        <v>65.900000000000006</v>
      </c>
      <c r="AX352" s="19">
        <f>VLOOKUP(A352,DEC2020_RESPONSERATE_COUNTY_TRA!$B$3:$BG$376,58, FALSE)</f>
        <v>66</v>
      </c>
      <c r="AY352" s="19">
        <f>VLOOKUP(A352,DEC2020_RESPONSERATE_COUNTY_TRA!$B$3:$BH$376,59, FALSE)</f>
        <v>66</v>
      </c>
      <c r="AZ352" s="19">
        <f>VLOOKUP(A352,DEC2020_RESPONSERATE_COUNTY_TRA!$B$3:$BI$376,60, FALSE)</f>
        <v>66</v>
      </c>
      <c r="BA352" s="19">
        <f>VLOOKUP(A352,DEC2020_RESPONSERATE_COUNTY_TRA!$B$3:$BJ$376,61, FALSE)</f>
        <v>66.099999999999994</v>
      </c>
      <c r="BB352" s="19">
        <f>VLOOKUP(A352,DEC2020_RESPONSERATE_COUNTY_TRA!$B$3:$BK$376,62, FALSE)</f>
        <v>66.099999999999994</v>
      </c>
      <c r="BC352" s="19">
        <f>VLOOKUP(A352,DEC2020_RESPONSERATE_COUNTY_TRA!$B$3:$BL$376,63, FALSE)</f>
        <v>66.2</v>
      </c>
      <c r="BD352" s="19">
        <f>VLOOKUP(A352,DEC2020_RESPONSERATE_COUNTY_TRA!$B$3:$BM$376,64, FALSE)</f>
        <v>66.2</v>
      </c>
      <c r="BE352" s="19">
        <f>VLOOKUP(A352,DEC2020_RESPONSERATE_COUNTY_TRA!$B$3:$BN$376,65, FALSE)</f>
        <v>66.2</v>
      </c>
      <c r="BF352" s="19">
        <f>VLOOKUP(A352,DEC2020_RESPONSERATE_COUNTY_TRA!$B$3:$BO$376,66, FALSE)</f>
        <v>66.2</v>
      </c>
      <c r="BG352" s="19">
        <f>VLOOKUP(A352,DEC2020_RESPONSERATE_COUNTY_TRA!$B$3:$BP$376,67, FALSE)</f>
        <v>66.3</v>
      </c>
      <c r="BH352" s="19">
        <f>VLOOKUP(A352,DEC2020_RESPONSERATE_COUNTY_TRA!$B$3:$BQ$376,68, FALSE)</f>
        <v>66.400000000000006</v>
      </c>
      <c r="BI352" s="19">
        <f>VLOOKUP(A352,DEC2020_RESPONSERATE_COUNTY_TRA!$B$3:$BR$376,69, FALSE)</f>
        <v>66.400000000000006</v>
      </c>
      <c r="BJ352" s="19">
        <f>VLOOKUP(A352,DEC2020_RESPONSERATE_COUNTY_TRA!$B$3:$BS$376,70, FALSE)</f>
        <v>66.5</v>
      </c>
      <c r="BK352" s="19">
        <f>VLOOKUP(A352,DEC2020_RESPONSERATE_COUNTY_TRA!$B$3:$BT$376,71, FALSE)</f>
        <v>66.5</v>
      </c>
      <c r="BL352" s="19">
        <f>VLOOKUP(A352,DEC2020_RESPONSERATE_COUNTY_TRA!$B$3:$BU$377,72, FALSE)</f>
        <v>66.5</v>
      </c>
      <c r="BM352" s="19">
        <f>VLOOKUP(A352,DEC2020_RESPONSERATE_COUNTY_TRA!$B$3:$BV$377,73, FALSE)</f>
        <v>66.5</v>
      </c>
      <c r="BN352" s="19">
        <f>VLOOKUP(A352,DEC2020_RESPONSERATE_COUNTY_TRA!$B$3:$BW$377,74, FALSE)</f>
        <v>66.5</v>
      </c>
      <c r="BO352" s="19">
        <f>VLOOKUP(A352,DEC2020_RESPONSERATE_COUNTY_TRA!$B$3:$BX$377,75, FALSE)</f>
        <v>66.5</v>
      </c>
      <c r="BP352" s="19">
        <f>VLOOKUP(A352,DEC2020_RESPONSERATE_COUNTY_TRA!$B$3:$BY$377,76, FALSE)</f>
        <v>66.5</v>
      </c>
      <c r="BQ352" s="19">
        <f>VLOOKUP(A352,DEC2020_RESPONSERATE_COUNTY_TRA!$B$3:$BZ$377,77, FALSE)</f>
        <v>66.5</v>
      </c>
      <c r="BR352" s="19">
        <f>VLOOKUP(A352,DEC2020_RESPONSERATE_COUNTY_TRA!$B$3:$CA$377,78, FALSE)</f>
        <v>66.5</v>
      </c>
      <c r="BS352" s="19">
        <f>VLOOKUP(A352,DEC2020_RESPONSERATE_COUNTY_TRA!$B$3:$CB$377,79, FALSE)</f>
        <v>66.5</v>
      </c>
      <c r="BT352" s="19">
        <f>VLOOKUP(A352,DEC2020_RESPONSERATE_COUNTY_TRA!$B$3:$CC$377,80, FALSE)</f>
        <v>66.5</v>
      </c>
      <c r="BU352" s="19">
        <f>VLOOKUP(A352,DEC2020_RESPONSERATE_COUNTY_TRA!$B$3:$CD$377,81, FALSE)</f>
        <v>66.5</v>
      </c>
      <c r="BV352" s="19">
        <f>VLOOKUP(A352,DEC2020_RESPONSERATE_COUNTY_TRA!$B$3:$CE$377,82, FALSE)</f>
        <v>66.599999999999994</v>
      </c>
      <c r="BW352" s="19">
        <f>VLOOKUP(A352,DEC2020_RESPONSERATE_COUNTY_TRA!$B$3:$CF$377,83, FALSE)</f>
        <v>66.7</v>
      </c>
      <c r="BX352" s="19">
        <f>VLOOKUP(A352,DEC2020_RESPONSERATE_COUNTY_TRA!$B$3:$CG$377,84, FALSE)</f>
        <v>66.7</v>
      </c>
      <c r="BY352" s="19">
        <f>VLOOKUP(A352,DEC2020_RESPONSERATE_COUNTY_TRA!$B$3:$CH$377,85, FALSE)</f>
        <v>66.8</v>
      </c>
      <c r="BZ352" s="19">
        <f>VLOOKUP(A352,DEC2020_RESPONSERATE_COUNTY_TRA!$B$3:$CI$377,85, FALSE)</f>
        <v>66.8</v>
      </c>
      <c r="CA352" s="19">
        <f>VLOOKUP(A352,DEC2020_RESPONSERATE_COUNTY_TRA!$B$3:$CJ$377,86, FALSE)</f>
        <v>66.900000000000006</v>
      </c>
      <c r="CB352" s="19">
        <f>VLOOKUP(A352,DEC2020_RESPONSERATE_COUNTY_TRA!$B$3:$CK$377,87, FALSE)</f>
        <v>66.900000000000006</v>
      </c>
      <c r="CC352" s="19">
        <f t="shared" si="15"/>
        <v>0</v>
      </c>
      <c r="CD352" s="41">
        <f t="shared" si="16"/>
        <v>5</v>
      </c>
      <c r="CE352" s="45"/>
      <c r="CF352" s="15"/>
    </row>
    <row r="353" spans="1:84" s="188" customFormat="1" ht="28.8" x14ac:dyDescent="0.3">
      <c r="A353" s="5" t="s">
        <v>209</v>
      </c>
      <c r="B353" s="5">
        <v>30111000901</v>
      </c>
      <c r="C353" s="256" t="s">
        <v>1626</v>
      </c>
      <c r="D353" s="256" t="s">
        <v>1404</v>
      </c>
      <c r="E353" s="256"/>
      <c r="F353" s="94">
        <v>1775</v>
      </c>
      <c r="G353" s="102">
        <v>1.6371077762619372E-2</v>
      </c>
      <c r="H353" s="204">
        <v>4.9791449426485924E-2</v>
      </c>
      <c r="I353" s="192">
        <v>36.5</v>
      </c>
      <c r="J353" s="11">
        <v>0</v>
      </c>
      <c r="K353" s="11">
        <f t="shared" si="17"/>
        <v>100</v>
      </c>
      <c r="L353" s="188">
        <f>VLOOKUP(A353,DEC2020_RESPONSERATE_COUNTY_TRA!$B$3:$I$376, 8, FALSE)</f>
        <v>32.9</v>
      </c>
      <c r="M353" s="188">
        <f>VLOOKUP(A353,DEC2020_RESPONSERATE_COUNTY_TRA!$B$3:$J$376, 9, FALSE)</f>
        <v>35.700000000000003</v>
      </c>
      <c r="N353" s="188">
        <f>VLOOKUP(A353,DEC2020_RESPONSERATE_COUNTY_TRA!$B$3:$K$376, 10, FALSE)</f>
        <v>38.4</v>
      </c>
      <c r="O353" s="188">
        <f>VLOOKUP(A353,DEC2020_RESPONSERATE_COUNTY_TRA!$B$3:$L$376, 11, FALSE)</f>
        <v>41.1</v>
      </c>
      <c r="P353" s="188">
        <f>VLOOKUP(A353,DEC2020_RESPONSERATE_COUNTY_TRA!$B$3:$M$376, 12, FALSE)</f>
        <v>45.2</v>
      </c>
      <c r="Q353" s="188">
        <f>VLOOKUP(A353,DEC2020_RESPONSERATE_COUNTY_TRA!$B$3:$N$376, 13, FALSE)</f>
        <v>46.1</v>
      </c>
      <c r="R353" s="188">
        <f>VLOOKUP(A353,DEC2020_RESPONSERATE_COUNTY_TRA!$B$3:$O$376, 14, FALSE)</f>
        <v>46.7</v>
      </c>
      <c r="S353" s="188">
        <f>VLOOKUP(A353,DEC2020_RESPONSERATE_COUNTY_TRA!$B$3:$P$376, 15, FALSE)</f>
        <v>47.7</v>
      </c>
      <c r="T353" s="188">
        <f>VLOOKUP(A353,DEC2020_RESPONSERATE_COUNTY_TRA!$B$3:$Q$376, 16, FALSE)</f>
        <v>48.1</v>
      </c>
      <c r="U353" s="188">
        <f>VLOOKUP(A353,DEC2020_RESPONSERATE_COUNTY_TRA!$B$3:$R$376, 17, FALSE)</f>
        <v>49.6</v>
      </c>
      <c r="V353" s="188">
        <f>VLOOKUP(A353,DEC2020_RESPONSERATE_COUNTY_TRA!$B$3:$S$376, 18, FALSE)</f>
        <v>50</v>
      </c>
      <c r="W353" s="188">
        <f>VLOOKUP(A353,DEC2020_RESPONSERATE_COUNTY_TRA!$B$3:$T$376, 19, FALSE)</f>
        <v>50.4</v>
      </c>
      <c r="X353" s="188">
        <f>VLOOKUP(A353,DEC2020_RESPONSERATE_COUNTY_TRA!$B$3:$U$376, 20, FALSE)</f>
        <v>50.6</v>
      </c>
      <c r="Y353" s="188">
        <f>VLOOKUP(A353,DEC2020_RESPONSERATE_COUNTY_TRA!$B$3:$V$376, 21, FALSE)</f>
        <v>50.9</v>
      </c>
      <c r="Z353" s="188">
        <f>VLOOKUP(A353,DEC2020_RESPONSERATE_COUNTY_TRA!$B$3:$W$376, 22, FALSE)</f>
        <v>51.6</v>
      </c>
      <c r="AA353" s="188">
        <f>VLOOKUP(A353,DEC2020_RESPONSERATE_COUNTY_TRA!$B$3:$X$376, 23, FALSE)</f>
        <v>51.7</v>
      </c>
      <c r="AB353" s="188">
        <f>VLOOKUP(A353,DEC2020_RESPONSERATE_COUNTY_TRA!$B$3:$Y$376, 24, FALSE)</f>
        <v>51.9</v>
      </c>
      <c r="AC353" s="188">
        <f>VLOOKUP(A353,DEC2020_RESPONSERATE_COUNTY_TRA!$B$3:$Z$376, 25, FALSE)</f>
        <v>57.7</v>
      </c>
      <c r="AD353" s="188">
        <f>VLOOKUP(A353,DEC2020_RESPONSERATE_COUNTY_TRA!$B$3:$AC$376, 26, FALSE)</f>
        <v>58</v>
      </c>
      <c r="AE353" s="188">
        <f>VLOOKUP(A353,DEC2020_RESPONSERATE_COUNTY_TRA!$B$3:$AD$376, 27, FALSE)</f>
        <v>58.6</v>
      </c>
      <c r="AF353" s="188">
        <f>VLOOKUP(A353,DEC2020_RESPONSERATE_COUNTY_TRA!$B$3:$AE$376, 28, FALSE)</f>
        <v>60.2</v>
      </c>
      <c r="AG353" s="188">
        <f>VLOOKUP(A353,DEC2020_RESPONSERATE_COUNTY_TRA!$B$3:$AF$376, 29, FALSE)</f>
        <v>63.3</v>
      </c>
      <c r="AH353" s="188">
        <f>VLOOKUP(A353,DEC2020_RESPONSERATE_COUNTY_TRA!$B$3:$AG$376, 30, FALSE)</f>
        <v>63.3</v>
      </c>
      <c r="AI353" s="188">
        <f>VLOOKUP(A353,DEC2020_RESPONSERATE_COUNTY_TRA!$B$3:$AF$376, 31, FALSE)</f>
        <v>63.7</v>
      </c>
      <c r="AJ353" s="188">
        <f>VLOOKUP(A353,DEC2020_RESPONSERATE_COUNTY_TRA!$B$3:$AG$376, 32, FALSE)</f>
        <v>64.5</v>
      </c>
      <c r="AK353" s="188">
        <f>VLOOKUP(A353,DEC2020_RESPONSERATE_COUNTY_TRA!$B$3:$CP$376, 33, FALSE)</f>
        <v>65.099999999999994</v>
      </c>
      <c r="AL353" s="188">
        <f>VLOOKUP(A353,DEC2020_RESPONSERATE_COUNTY_TRA!$B$3:$AR$376,43, FALSE)</f>
        <v>67.8</v>
      </c>
      <c r="AM353" s="188">
        <f>VLOOKUP(A353,DEC2020_RESPONSERATE_COUNTY_TRA!$B$3:$AS$376,44, FALSE)</f>
        <v>67.8</v>
      </c>
      <c r="AN353" s="188">
        <f>VLOOKUP(A353,DEC2020_RESPONSERATE_COUNTY_TRA!$B$3:$AW$376,48, FALSE)</f>
        <v>68.099999999999994</v>
      </c>
      <c r="AO353" s="188">
        <f>VLOOKUP(A353,DEC2020_RESPONSERATE_COUNTY_TRA!$B$3:$AX$376,49, FALSE)</f>
        <v>68.099999999999994</v>
      </c>
      <c r="AP353" s="188">
        <f>VLOOKUP(A353,DEC2020_RESPONSERATE_COUNTY_TRA!$B$3:$AY$376,49, FALSE)</f>
        <v>68.099999999999994</v>
      </c>
      <c r="AQ353" s="188">
        <f>VLOOKUP(A353,DEC2020_RESPONSERATE_COUNTY_TRA!$B$3:$AZ$376,50, FALSE)</f>
        <v>68.2</v>
      </c>
      <c r="AR353" s="188">
        <f>VLOOKUP(A353,DEC2020_RESPONSERATE_COUNTY_TRA!$B$3:$BA$376,51, FALSE)</f>
        <v>68.2</v>
      </c>
      <c r="AS353" s="188">
        <f>VLOOKUP(A353,DEC2020_RESPONSERATE_COUNTY_TRA!$B$3:$BB$376,53, FALSE)</f>
        <v>68.3</v>
      </c>
      <c r="AT353" s="188">
        <f>VLOOKUP(A353,DEC2020_RESPONSERATE_COUNTY_TRA!$B$3:$BC$376,54, FALSE)</f>
        <v>68.3</v>
      </c>
      <c r="AU353" s="188">
        <f>VLOOKUP(A353,DEC2020_RESPONSERATE_COUNTY_TRA!$B$3:$BD$376,55, FALSE)</f>
        <v>68.3</v>
      </c>
      <c r="AV353" s="188">
        <f>VLOOKUP(A353,DEC2020_RESPONSERATE_COUNTY_TRA!$B$3:$BE$376,56, FALSE)</f>
        <v>68.3</v>
      </c>
      <c r="AW353" s="188">
        <f>VLOOKUP(A353,DEC2020_RESPONSERATE_COUNTY_TRA!$B$3:$BF$376,57, FALSE)</f>
        <v>68.3</v>
      </c>
      <c r="AX353" s="188">
        <f>VLOOKUP(A353,DEC2020_RESPONSERATE_COUNTY_TRA!$B$3:$BG$376,58, FALSE)</f>
        <v>68.3</v>
      </c>
      <c r="AY353" s="188">
        <f>VLOOKUP(A353,DEC2020_RESPONSERATE_COUNTY_TRA!$B$3:$BH$376,59, FALSE)</f>
        <v>68.400000000000006</v>
      </c>
      <c r="AZ353" s="188">
        <f>VLOOKUP(A353,DEC2020_RESPONSERATE_COUNTY_TRA!$B$3:$BI$376,60, FALSE)</f>
        <v>68.400000000000006</v>
      </c>
      <c r="BA353" s="188">
        <f>VLOOKUP(A353,DEC2020_RESPONSERATE_COUNTY_TRA!$B$3:$BJ$376,61, FALSE)</f>
        <v>68.400000000000006</v>
      </c>
      <c r="BB353" s="188">
        <f>VLOOKUP(A353,DEC2020_RESPONSERATE_COUNTY_TRA!$B$3:$BK$376,62, FALSE)</f>
        <v>68.400000000000006</v>
      </c>
      <c r="BC353" s="188">
        <f>VLOOKUP(A353,DEC2020_RESPONSERATE_COUNTY_TRA!$B$3:$BL$376,63, FALSE)</f>
        <v>68.5</v>
      </c>
      <c r="BD353" s="188">
        <f>VLOOKUP(A353,DEC2020_RESPONSERATE_COUNTY_TRA!$B$3:$BM$376,64, FALSE)</f>
        <v>68.5</v>
      </c>
      <c r="BE353" s="188">
        <f>VLOOKUP(A353,DEC2020_RESPONSERATE_COUNTY_TRA!$B$3:$BN$376,65, FALSE)</f>
        <v>68.5</v>
      </c>
      <c r="BF353" s="188">
        <f>VLOOKUP(A353,DEC2020_RESPONSERATE_COUNTY_TRA!$B$3:$BO$376,66, FALSE)</f>
        <v>68.5</v>
      </c>
      <c r="BG353" s="188">
        <f>VLOOKUP(A353,DEC2020_RESPONSERATE_COUNTY_TRA!$B$3:$BP$376,67, FALSE)</f>
        <v>68.599999999999994</v>
      </c>
      <c r="BH353" s="188">
        <f>VLOOKUP(A353,DEC2020_RESPONSERATE_COUNTY_TRA!$B$3:$BQ$376,68, FALSE)</f>
        <v>68.7</v>
      </c>
      <c r="BI353" s="188">
        <f>VLOOKUP(A353,DEC2020_RESPONSERATE_COUNTY_TRA!$B$3:$BR$376,69, FALSE)</f>
        <v>68.7</v>
      </c>
      <c r="BJ353" s="188">
        <f>VLOOKUP(A353,DEC2020_RESPONSERATE_COUNTY_TRA!$B$3:$BS$376,70, FALSE)</f>
        <v>68.8</v>
      </c>
      <c r="BK353" s="188">
        <f>VLOOKUP(A353,DEC2020_RESPONSERATE_COUNTY_TRA!$B$3:$BT$376,71, FALSE)</f>
        <v>68.8</v>
      </c>
      <c r="BL353" s="188">
        <f>VLOOKUP(A353,DEC2020_RESPONSERATE_COUNTY_TRA!$B$3:$BU$377,72, FALSE)</f>
        <v>68.900000000000006</v>
      </c>
      <c r="BM353" s="188">
        <f>VLOOKUP(A353,DEC2020_RESPONSERATE_COUNTY_TRA!$B$3:$BV$377,73, FALSE)</f>
        <v>68.900000000000006</v>
      </c>
      <c r="BN353" s="188">
        <f>VLOOKUP(A353,DEC2020_RESPONSERATE_COUNTY_TRA!$B$3:$BW$377,74, FALSE)</f>
        <v>69</v>
      </c>
      <c r="BO353" s="188">
        <f>VLOOKUP(A353,DEC2020_RESPONSERATE_COUNTY_TRA!$B$3:$BX$377,75, FALSE)</f>
        <v>69</v>
      </c>
      <c r="BP353" s="188">
        <f>VLOOKUP(A353,DEC2020_RESPONSERATE_COUNTY_TRA!$B$3:$BY$377,76, FALSE)</f>
        <v>69</v>
      </c>
      <c r="BQ353" s="188">
        <f>VLOOKUP(A353,DEC2020_RESPONSERATE_COUNTY_TRA!$B$3:$BZ$377,77, FALSE)</f>
        <v>69</v>
      </c>
      <c r="BR353" s="188">
        <f>VLOOKUP(A353,DEC2020_RESPONSERATE_COUNTY_TRA!$B$3:$CA$377,78, FALSE)</f>
        <v>69</v>
      </c>
      <c r="BS353" s="188">
        <f>VLOOKUP(A353,DEC2020_RESPONSERATE_COUNTY_TRA!$B$3:$CB$377,79, FALSE)</f>
        <v>69.099999999999994</v>
      </c>
      <c r="BT353" s="188">
        <f>VLOOKUP(A353,DEC2020_RESPONSERATE_COUNTY_TRA!$B$3:$CC$377,80, FALSE)</f>
        <v>69.099999999999994</v>
      </c>
      <c r="BU353" s="188">
        <f>VLOOKUP(A353,DEC2020_RESPONSERATE_COUNTY_TRA!$B$3:$CD$377,81, FALSE)</f>
        <v>69.2</v>
      </c>
      <c r="BV353" s="188">
        <f>VLOOKUP(A353,DEC2020_RESPONSERATE_COUNTY_TRA!$B$3:$CE$377,82, FALSE)</f>
        <v>69.3</v>
      </c>
      <c r="BW353" s="188">
        <f>VLOOKUP(A353,DEC2020_RESPONSERATE_COUNTY_TRA!$B$3:$CF$377,83, FALSE)</f>
        <v>69.3</v>
      </c>
      <c r="BX353" s="188">
        <f>VLOOKUP(A353,DEC2020_RESPONSERATE_COUNTY_TRA!$B$3:$CG$377,84, FALSE)</f>
        <v>69.3</v>
      </c>
      <c r="BY353" s="188">
        <f>VLOOKUP(A353,DEC2020_RESPONSERATE_COUNTY_TRA!$B$3:$CH$377,85, FALSE)</f>
        <v>69.5</v>
      </c>
      <c r="BZ353" s="188">
        <f>VLOOKUP(A353,DEC2020_RESPONSERATE_COUNTY_TRA!$B$3:$CI$377,85, FALSE)</f>
        <v>69.5</v>
      </c>
      <c r="CA353" s="188">
        <f>VLOOKUP(A353,DEC2020_RESPONSERATE_COUNTY_TRA!$B$3:$CJ$377,86, FALSE)</f>
        <v>69.599999999999994</v>
      </c>
      <c r="CB353" s="188">
        <f>VLOOKUP(A353,DEC2020_RESPONSERATE_COUNTY_TRA!$B$3:$CK$377,87, FALSE)</f>
        <v>69.7</v>
      </c>
      <c r="CC353" s="188">
        <f t="shared" si="15"/>
        <v>0</v>
      </c>
      <c r="CD353" s="41">
        <f t="shared" si="16"/>
        <v>5</v>
      </c>
      <c r="CE353" s="45"/>
      <c r="CF353" s="15"/>
    </row>
    <row r="354" spans="1:84" s="188" customFormat="1" ht="28.8" x14ac:dyDescent="0.3">
      <c r="A354" s="16" t="s">
        <v>211</v>
      </c>
      <c r="B354" s="16">
        <v>30111000902</v>
      </c>
      <c r="C354" s="17" t="s">
        <v>1627</v>
      </c>
      <c r="D354" s="17">
        <v>59101</v>
      </c>
      <c r="E354" s="17"/>
      <c r="F354" s="95">
        <v>2177</v>
      </c>
      <c r="G354" s="103">
        <v>1.7369727047146403E-2</v>
      </c>
      <c r="H354" s="205">
        <v>0.16454352441613587</v>
      </c>
      <c r="I354" s="193">
        <v>32.9</v>
      </c>
      <c r="J354" s="18">
        <v>0</v>
      </c>
      <c r="K354" s="18">
        <f t="shared" si="17"/>
        <v>100</v>
      </c>
      <c r="L354" s="19">
        <f>VLOOKUP(A354,DEC2020_RESPONSERATE_COUNTY_TRA!$B$3:$I$376, 8, FALSE)</f>
        <v>29.3</v>
      </c>
      <c r="M354" s="19">
        <f>VLOOKUP(A354,DEC2020_RESPONSERATE_COUNTY_TRA!$B$3:$J$376, 9, FALSE)</f>
        <v>31.6</v>
      </c>
      <c r="N354" s="19">
        <f>VLOOKUP(A354,DEC2020_RESPONSERATE_COUNTY_TRA!$B$3:$K$376, 10, FALSE)</f>
        <v>34.4</v>
      </c>
      <c r="O354" s="19">
        <f>VLOOKUP(A354,DEC2020_RESPONSERATE_COUNTY_TRA!$B$3:$L$376, 11, FALSE)</f>
        <v>36.4</v>
      </c>
      <c r="P354" s="19">
        <f>VLOOKUP(A354,DEC2020_RESPONSERATE_COUNTY_TRA!$B$3:$M$376, 12, FALSE)</f>
        <v>39.6</v>
      </c>
      <c r="Q354" s="19">
        <f>VLOOKUP(A354,DEC2020_RESPONSERATE_COUNTY_TRA!$B$3:$N$376, 13, FALSE)</f>
        <v>40.299999999999997</v>
      </c>
      <c r="R354" s="19">
        <f>VLOOKUP(A354,DEC2020_RESPONSERATE_COUNTY_TRA!$B$3:$O$376, 14, FALSE)</f>
        <v>40.9</v>
      </c>
      <c r="S354" s="19">
        <f>VLOOKUP(A354,DEC2020_RESPONSERATE_COUNTY_TRA!$B$3:$P$376, 15, FALSE)</f>
        <v>41.6</v>
      </c>
      <c r="T354" s="19">
        <f>VLOOKUP(A354,DEC2020_RESPONSERATE_COUNTY_TRA!$B$3:$Q$376, 16, FALSE)</f>
        <v>42.1</v>
      </c>
      <c r="U354" s="19">
        <f>VLOOKUP(A354,DEC2020_RESPONSERATE_COUNTY_TRA!$B$3:$R$376, 17, FALSE)</f>
        <v>42.9</v>
      </c>
      <c r="V354" s="19">
        <f>VLOOKUP(A354,DEC2020_RESPONSERATE_COUNTY_TRA!$B$3:$S$376, 18, FALSE)</f>
        <v>43.1</v>
      </c>
      <c r="W354" s="19">
        <f>VLOOKUP(A354,DEC2020_RESPONSERATE_COUNTY_TRA!$B$3:$T$376, 19, FALSE)</f>
        <v>43.8</v>
      </c>
      <c r="X354" s="19">
        <f>VLOOKUP(A354,DEC2020_RESPONSERATE_COUNTY_TRA!$B$3:$U$376, 20, FALSE)</f>
        <v>44</v>
      </c>
      <c r="Y354" s="19">
        <f>VLOOKUP(A354,DEC2020_RESPONSERATE_COUNTY_TRA!$B$3:$V$376, 21, FALSE)</f>
        <v>44.4</v>
      </c>
      <c r="Z354" s="19">
        <f>VLOOKUP(A354,DEC2020_RESPONSERATE_COUNTY_TRA!$B$3:$W$376, 22, FALSE)</f>
        <v>45.1</v>
      </c>
      <c r="AA354" s="19">
        <f>VLOOKUP(A354,DEC2020_RESPONSERATE_COUNTY_TRA!$B$3:$X$376, 23, FALSE)</f>
        <v>45.6</v>
      </c>
      <c r="AB354" s="19">
        <f>VLOOKUP(A354,DEC2020_RESPONSERATE_COUNTY_TRA!$B$3:$Y$376, 24, FALSE)</f>
        <v>45.8</v>
      </c>
      <c r="AC354" s="19">
        <f>VLOOKUP(A354,DEC2020_RESPONSERATE_COUNTY_TRA!$B$3:$Z$376, 25, FALSE)</f>
        <v>51.8</v>
      </c>
      <c r="AD354" s="19">
        <f>VLOOKUP(A354,DEC2020_RESPONSERATE_COUNTY_TRA!$B$3:$AC$376, 26, FALSE)</f>
        <v>51.9</v>
      </c>
      <c r="AE354" s="19">
        <f>VLOOKUP(A354,DEC2020_RESPONSERATE_COUNTY_TRA!$B$3:$AD$376, 27, FALSE)</f>
        <v>52.2</v>
      </c>
      <c r="AF354" s="19">
        <f>VLOOKUP(A354,DEC2020_RESPONSERATE_COUNTY_TRA!$B$3:$AE$376, 28, FALSE)</f>
        <v>54.6</v>
      </c>
      <c r="AG354" s="19">
        <f>VLOOKUP(A354,DEC2020_RESPONSERATE_COUNTY_TRA!$B$3:$AF$376, 29, FALSE)</f>
        <v>57.8</v>
      </c>
      <c r="AH354" s="19">
        <f>VLOOKUP(A354,DEC2020_RESPONSERATE_COUNTY_TRA!$B$3:$AG$376, 30, FALSE)</f>
        <v>57.9</v>
      </c>
      <c r="AI354" s="19">
        <f>VLOOKUP(A354,DEC2020_RESPONSERATE_COUNTY_TRA!$B$3:$AF$376, 31, FALSE)</f>
        <v>58.1</v>
      </c>
      <c r="AJ354" s="19">
        <f>VLOOKUP(A354,DEC2020_RESPONSERATE_COUNTY_TRA!$B$3:$AG$376, 32, FALSE)</f>
        <v>58.7</v>
      </c>
      <c r="AK354" s="19">
        <f>VLOOKUP(A354,DEC2020_RESPONSERATE_COUNTY_TRA!$B$3:$CP$376, 33, FALSE)</f>
        <v>59.3</v>
      </c>
      <c r="AL354" s="19">
        <f>VLOOKUP(A354,DEC2020_RESPONSERATE_COUNTY_TRA!$B$3:$AR$376,43, FALSE)</f>
        <v>62.7</v>
      </c>
      <c r="AM354" s="19">
        <f>VLOOKUP(A354,DEC2020_RESPONSERATE_COUNTY_TRA!$B$3:$AS$376,44, FALSE)</f>
        <v>62.7</v>
      </c>
      <c r="AN354" s="19">
        <f>VLOOKUP(A354,DEC2020_RESPONSERATE_COUNTY_TRA!$B$3:$AW$376,48, FALSE)</f>
        <v>63.3</v>
      </c>
      <c r="AO354" s="19">
        <f>VLOOKUP(A354,DEC2020_RESPONSERATE_COUNTY_TRA!$B$3:$AX$376,49, FALSE)</f>
        <v>63.3</v>
      </c>
      <c r="AP354" s="19">
        <f>VLOOKUP(A354,DEC2020_RESPONSERATE_COUNTY_TRA!$B$3:$AY$376,49, FALSE)</f>
        <v>63.3</v>
      </c>
      <c r="AQ354" s="19">
        <f>VLOOKUP(A354,DEC2020_RESPONSERATE_COUNTY_TRA!$B$3:$AZ$376,50, FALSE)</f>
        <v>63.5</v>
      </c>
      <c r="AR354" s="19">
        <f>VLOOKUP(A354,DEC2020_RESPONSERATE_COUNTY_TRA!$B$3:$BA$376,51, FALSE)</f>
        <v>63.5</v>
      </c>
      <c r="AS354" s="19">
        <f>VLOOKUP(A354,DEC2020_RESPONSERATE_COUNTY_TRA!$B$3:$BB$376,53, FALSE)</f>
        <v>63.8</v>
      </c>
      <c r="AT354" s="19">
        <f>VLOOKUP(A354,DEC2020_RESPONSERATE_COUNTY_TRA!$B$3:$BC$376,54, FALSE)</f>
        <v>63.9</v>
      </c>
      <c r="AU354" s="19">
        <f>VLOOKUP(A354,DEC2020_RESPONSERATE_COUNTY_TRA!$B$3:$BD$376,55, FALSE)</f>
        <v>63.9</v>
      </c>
      <c r="AV354" s="19">
        <f>VLOOKUP(A354,DEC2020_RESPONSERATE_COUNTY_TRA!$B$3:$BE$376,56, FALSE)</f>
        <v>64</v>
      </c>
      <c r="AW354" s="19">
        <f>VLOOKUP(A354,DEC2020_RESPONSERATE_COUNTY_TRA!$B$3:$BF$376,57, FALSE)</f>
        <v>64</v>
      </c>
      <c r="AX354" s="19">
        <f>VLOOKUP(A354,DEC2020_RESPONSERATE_COUNTY_TRA!$B$3:$BG$376,58, FALSE)</f>
        <v>64.099999999999994</v>
      </c>
      <c r="AY354" s="19">
        <f>VLOOKUP(A354,DEC2020_RESPONSERATE_COUNTY_TRA!$B$3:$BH$376,59, FALSE)</f>
        <v>64.099999999999994</v>
      </c>
      <c r="AZ354" s="19">
        <f>VLOOKUP(A354,DEC2020_RESPONSERATE_COUNTY_TRA!$B$3:$BI$376,60, FALSE)</f>
        <v>64.2</v>
      </c>
      <c r="BA354" s="19">
        <f>VLOOKUP(A354,DEC2020_RESPONSERATE_COUNTY_TRA!$B$3:$BJ$376,61, FALSE)</f>
        <v>64.2</v>
      </c>
      <c r="BB354" s="19">
        <f>VLOOKUP(A354,DEC2020_RESPONSERATE_COUNTY_TRA!$B$3:$BK$376,62, FALSE)</f>
        <v>64.3</v>
      </c>
      <c r="BC354" s="19">
        <f>VLOOKUP(A354,DEC2020_RESPONSERATE_COUNTY_TRA!$B$3:$BL$376,63, FALSE)</f>
        <v>64.3</v>
      </c>
      <c r="BD354" s="19">
        <f>VLOOKUP(A354,DEC2020_RESPONSERATE_COUNTY_TRA!$B$3:$BM$376,64, FALSE)</f>
        <v>64.400000000000006</v>
      </c>
      <c r="BE354" s="19">
        <f>VLOOKUP(A354,DEC2020_RESPONSERATE_COUNTY_TRA!$B$3:$BN$376,65, FALSE)</f>
        <v>64.5</v>
      </c>
      <c r="BF354" s="19">
        <f>VLOOKUP(A354,DEC2020_RESPONSERATE_COUNTY_TRA!$B$3:$BO$376,66, FALSE)</f>
        <v>64.599999999999994</v>
      </c>
      <c r="BG354" s="19">
        <f>VLOOKUP(A354,DEC2020_RESPONSERATE_COUNTY_TRA!$B$3:$BP$376,67, FALSE)</f>
        <v>64.599999999999994</v>
      </c>
      <c r="BH354" s="19">
        <f>VLOOKUP(A354,DEC2020_RESPONSERATE_COUNTY_TRA!$B$3:$BQ$376,68, FALSE)</f>
        <v>64.599999999999994</v>
      </c>
      <c r="BI354" s="19">
        <f>VLOOKUP(A354,DEC2020_RESPONSERATE_COUNTY_TRA!$B$3:$BR$376,69, FALSE)</f>
        <v>64.599999999999994</v>
      </c>
      <c r="BJ354" s="19">
        <f>VLOOKUP(A354,DEC2020_RESPONSERATE_COUNTY_TRA!$B$3:$BS$376,70, FALSE)</f>
        <v>64.7</v>
      </c>
      <c r="BK354" s="19">
        <f>VLOOKUP(A354,DEC2020_RESPONSERATE_COUNTY_TRA!$B$3:$BT$376,71, FALSE)</f>
        <v>64.7</v>
      </c>
      <c r="BL354" s="19">
        <f>VLOOKUP(A354,DEC2020_RESPONSERATE_COUNTY_TRA!$B$3:$BU$377,72, FALSE)</f>
        <v>64.8</v>
      </c>
      <c r="BM354" s="19">
        <f>VLOOKUP(A354,DEC2020_RESPONSERATE_COUNTY_TRA!$B$3:$BV$377,73, FALSE)</f>
        <v>64.8</v>
      </c>
      <c r="BN354" s="19">
        <f>VLOOKUP(A354,DEC2020_RESPONSERATE_COUNTY_TRA!$B$3:$BW$377,74, FALSE)</f>
        <v>64.8</v>
      </c>
      <c r="BO354" s="19">
        <f>VLOOKUP(A354,DEC2020_RESPONSERATE_COUNTY_TRA!$B$3:$BX$377,75, FALSE)</f>
        <v>64.900000000000006</v>
      </c>
      <c r="BP354" s="19">
        <f>VLOOKUP(A354,DEC2020_RESPONSERATE_COUNTY_TRA!$B$3:$BY$377,76, FALSE)</f>
        <v>64.900000000000006</v>
      </c>
      <c r="BQ354" s="19">
        <f>VLOOKUP(A354,DEC2020_RESPONSERATE_COUNTY_TRA!$B$3:$BZ$377,77, FALSE)</f>
        <v>64.900000000000006</v>
      </c>
      <c r="BR354" s="19">
        <f>VLOOKUP(A354,DEC2020_RESPONSERATE_COUNTY_TRA!$B$3:$CA$377,78, FALSE)</f>
        <v>64.900000000000006</v>
      </c>
      <c r="BS354" s="19">
        <f>VLOOKUP(A354,DEC2020_RESPONSERATE_COUNTY_TRA!$B$3:$CB$377,79, FALSE)</f>
        <v>65</v>
      </c>
      <c r="BT354" s="19">
        <f>VLOOKUP(A354,DEC2020_RESPONSERATE_COUNTY_TRA!$B$3:$CC$377,80, FALSE)</f>
        <v>65</v>
      </c>
      <c r="BU354" s="19">
        <f>VLOOKUP(A354,DEC2020_RESPONSERATE_COUNTY_TRA!$B$3:$CD$377,81, FALSE)</f>
        <v>65.099999999999994</v>
      </c>
      <c r="BV354" s="19">
        <f>VLOOKUP(A354,DEC2020_RESPONSERATE_COUNTY_TRA!$B$3:$CE$377,82, FALSE)</f>
        <v>65.099999999999994</v>
      </c>
      <c r="BW354" s="19">
        <f>VLOOKUP(A354,DEC2020_RESPONSERATE_COUNTY_TRA!$B$3:$CF$377,83, FALSE)</f>
        <v>65.099999999999994</v>
      </c>
      <c r="BX354" s="19">
        <f>VLOOKUP(A354,DEC2020_RESPONSERATE_COUNTY_TRA!$B$3:$CG$377,84, FALSE)</f>
        <v>65.099999999999994</v>
      </c>
      <c r="BY354" s="19">
        <f>VLOOKUP(A354,DEC2020_RESPONSERATE_COUNTY_TRA!$B$3:$CH$377,85, FALSE)</f>
        <v>65.3</v>
      </c>
      <c r="BZ354" s="19">
        <f>VLOOKUP(A354,DEC2020_RESPONSERATE_COUNTY_TRA!$B$3:$CI$377,85, FALSE)</f>
        <v>65.3</v>
      </c>
      <c r="CA354" s="19">
        <f>VLOOKUP(A354,DEC2020_RESPONSERATE_COUNTY_TRA!$B$3:$CJ$377,86, FALSE)</f>
        <v>65.5</v>
      </c>
      <c r="CB354" s="19">
        <f>VLOOKUP(A354,DEC2020_RESPONSERATE_COUNTY_TRA!$B$3:$CK$377,87, FALSE)</f>
        <v>65.5</v>
      </c>
      <c r="CC354" s="19">
        <f t="shared" si="15"/>
        <v>0</v>
      </c>
      <c r="CD354" s="41">
        <f t="shared" si="16"/>
        <v>5</v>
      </c>
      <c r="CE354" s="45"/>
      <c r="CF354" s="15"/>
    </row>
    <row r="355" spans="1:84" s="188" customFormat="1" ht="28.8" x14ac:dyDescent="0.3">
      <c r="A355" s="5" t="s">
        <v>205</v>
      </c>
      <c r="B355" s="5">
        <v>30111001000</v>
      </c>
      <c r="C355" s="256" t="s">
        <v>1624</v>
      </c>
      <c r="D355" s="256" t="s">
        <v>1404</v>
      </c>
      <c r="E355" s="256"/>
      <c r="F355" s="94">
        <v>2354</v>
      </c>
      <c r="G355" s="102">
        <v>1.6564952048823016E-2</v>
      </c>
      <c r="H355" s="204">
        <v>0.11180540058022763</v>
      </c>
      <c r="I355" s="192">
        <v>33.200000000000003</v>
      </c>
      <c r="J355" s="11">
        <v>0</v>
      </c>
      <c r="K355" s="11">
        <f>100-J355</f>
        <v>100</v>
      </c>
      <c r="L355" s="188">
        <f>VLOOKUP(A355,DEC2020_RESPONSERATE_COUNTY_TRA!$B$3:$I$376, 8, FALSE)</f>
        <v>31.1</v>
      </c>
      <c r="M355" s="188">
        <f>VLOOKUP(A355,DEC2020_RESPONSERATE_COUNTY_TRA!$B$3:$J$376, 9, FALSE)</f>
        <v>33.700000000000003</v>
      </c>
      <c r="N355" s="188">
        <f>VLOOKUP(A355,DEC2020_RESPONSERATE_COUNTY_TRA!$B$3:$K$376, 10, FALSE)</f>
        <v>36.4</v>
      </c>
      <c r="O355" s="188">
        <f>VLOOKUP(A355,DEC2020_RESPONSERATE_COUNTY_TRA!$B$3:$L$376, 11, FALSE)</f>
        <v>38.5</v>
      </c>
      <c r="P355" s="188">
        <f>VLOOKUP(A355,DEC2020_RESPONSERATE_COUNTY_TRA!$B$3:$M$376, 12, FALSE)</f>
        <v>41.1</v>
      </c>
      <c r="Q355" s="188">
        <f>VLOOKUP(A355,DEC2020_RESPONSERATE_COUNTY_TRA!$B$3:$N$376, 13, FALSE)</f>
        <v>41.5</v>
      </c>
      <c r="R355" s="188">
        <f>VLOOKUP(A355,DEC2020_RESPONSERATE_COUNTY_TRA!$B$3:$O$376, 14, FALSE)</f>
        <v>41.9</v>
      </c>
      <c r="S355" s="188">
        <f>VLOOKUP(A355,DEC2020_RESPONSERATE_COUNTY_TRA!$B$3:$P$376, 15, FALSE)</f>
        <v>42.3</v>
      </c>
      <c r="T355" s="188">
        <f>VLOOKUP(A355,DEC2020_RESPONSERATE_COUNTY_TRA!$B$3:$Q$376, 16, FALSE)</f>
        <v>42.7</v>
      </c>
      <c r="U355" s="188">
        <f>VLOOKUP(A355,DEC2020_RESPONSERATE_COUNTY_TRA!$B$3:$R$376, 17, FALSE)</f>
        <v>43.4</v>
      </c>
      <c r="V355" s="188">
        <f>VLOOKUP(A355,DEC2020_RESPONSERATE_COUNTY_TRA!$B$3:$S$376, 18, FALSE)</f>
        <v>43.6</v>
      </c>
      <c r="W355" s="188">
        <f>VLOOKUP(A355,DEC2020_RESPONSERATE_COUNTY_TRA!$B$3:$T$376, 19, FALSE)</f>
        <v>43.9</v>
      </c>
      <c r="X355" s="188">
        <f>VLOOKUP(A355,DEC2020_RESPONSERATE_COUNTY_TRA!$B$3:$U$376, 20, FALSE)</f>
        <v>44.3</v>
      </c>
      <c r="Y355" s="188">
        <f>VLOOKUP(A355,DEC2020_RESPONSERATE_COUNTY_TRA!$B$3:$V$376, 21, FALSE)</f>
        <v>44.6</v>
      </c>
      <c r="Z355" s="188">
        <f>VLOOKUP(A355,DEC2020_RESPONSERATE_COUNTY_TRA!$B$3:$W$376, 22, FALSE)</f>
        <v>45.1</v>
      </c>
      <c r="AA355" s="188">
        <f>VLOOKUP(A355,DEC2020_RESPONSERATE_COUNTY_TRA!$B$3:$X$376, 23, FALSE)</f>
        <v>45.2</v>
      </c>
      <c r="AB355" s="188">
        <f>VLOOKUP(A355,DEC2020_RESPONSERATE_COUNTY_TRA!$B$3:$Y$376, 24, FALSE)</f>
        <v>46</v>
      </c>
      <c r="AC355" s="188">
        <f>VLOOKUP(A355,DEC2020_RESPONSERATE_COUNTY_TRA!$B$3:$Z$376, 25, FALSE)</f>
        <v>53.7</v>
      </c>
      <c r="AD355" s="188">
        <f>VLOOKUP(A355,DEC2020_RESPONSERATE_COUNTY_TRA!$B$3:$AC$376, 26, FALSE)</f>
        <v>53.8</v>
      </c>
      <c r="AE355" s="188">
        <f>VLOOKUP(A355,DEC2020_RESPONSERATE_COUNTY_TRA!$B$3:$AD$376, 27, FALSE)</f>
        <v>53.9</v>
      </c>
      <c r="AF355" s="188">
        <f>VLOOKUP(A355,DEC2020_RESPONSERATE_COUNTY_TRA!$B$3:$AE$376, 28, FALSE)</f>
        <v>54.8</v>
      </c>
      <c r="AG355" s="188">
        <f>VLOOKUP(A355,DEC2020_RESPONSERATE_COUNTY_TRA!$B$3:$AF$376, 29, FALSE)</f>
        <v>56.9</v>
      </c>
      <c r="AH355" s="188">
        <f>VLOOKUP(A355,DEC2020_RESPONSERATE_COUNTY_TRA!$B$3:$AG$376, 30, FALSE)</f>
        <v>57</v>
      </c>
      <c r="AI355" s="188">
        <f>VLOOKUP(A355,DEC2020_RESPONSERATE_COUNTY_TRA!$B$3:$AF$376, 31, FALSE)</f>
        <v>57.2</v>
      </c>
      <c r="AJ355" s="188">
        <f>VLOOKUP(A355,DEC2020_RESPONSERATE_COUNTY_TRA!$B$3:$AG$376, 32, FALSE)</f>
        <v>57.5</v>
      </c>
      <c r="AK355" s="188">
        <f>VLOOKUP(A355,DEC2020_RESPONSERATE_COUNTY_TRA!$B$3:$CP$376, 33, FALSE)</f>
        <v>57.8</v>
      </c>
      <c r="AL355" s="188">
        <f>VLOOKUP(A355,DEC2020_RESPONSERATE_COUNTY_TRA!$B$3:$AR$376,43, FALSE)</f>
        <v>60.3</v>
      </c>
      <c r="AM355" s="188">
        <f>VLOOKUP(A355,DEC2020_RESPONSERATE_COUNTY_TRA!$B$3:$AS$376,44, FALSE)</f>
        <v>60.3</v>
      </c>
      <c r="AN355" s="188">
        <f>VLOOKUP(A355,DEC2020_RESPONSERATE_COUNTY_TRA!$B$3:$AW$376,48, FALSE)</f>
        <v>60.8</v>
      </c>
      <c r="AO355" s="188">
        <f>VLOOKUP(A355,DEC2020_RESPONSERATE_COUNTY_TRA!$B$3:$AX$376,49, FALSE)</f>
        <v>60.8</v>
      </c>
      <c r="AP355" s="188">
        <f>VLOOKUP(A355,DEC2020_RESPONSERATE_COUNTY_TRA!$B$3:$AY$376,49, FALSE)</f>
        <v>60.8</v>
      </c>
      <c r="AQ355" s="188">
        <f>VLOOKUP(A355,DEC2020_RESPONSERATE_COUNTY_TRA!$B$3:$AZ$376,50, FALSE)</f>
        <v>60.8</v>
      </c>
      <c r="AR355" s="188">
        <f>VLOOKUP(A355,DEC2020_RESPONSERATE_COUNTY_TRA!$B$3:$BA$376,51, FALSE)</f>
        <v>60.8</v>
      </c>
      <c r="AS355" s="188">
        <f>VLOOKUP(A355,DEC2020_RESPONSERATE_COUNTY_TRA!$B$3:$BB$376,53, FALSE)</f>
        <v>61</v>
      </c>
      <c r="AT355" s="188">
        <f>VLOOKUP(A355,DEC2020_RESPONSERATE_COUNTY_TRA!$B$3:$BC$376,54, FALSE)</f>
        <v>61</v>
      </c>
      <c r="AU355" s="188">
        <f>VLOOKUP(A355,DEC2020_RESPONSERATE_COUNTY_TRA!$B$3:$BD$376,55, FALSE)</f>
        <v>61</v>
      </c>
      <c r="AV355" s="188">
        <f>VLOOKUP(A355,DEC2020_RESPONSERATE_COUNTY_TRA!$B$3:$BE$376,56, FALSE)</f>
        <v>61</v>
      </c>
      <c r="AW355" s="188">
        <f>VLOOKUP(A355,DEC2020_RESPONSERATE_COUNTY_TRA!$B$3:$BF$376,57, FALSE)</f>
        <v>61.1</v>
      </c>
      <c r="AX355" s="188">
        <f>VLOOKUP(A355,DEC2020_RESPONSERATE_COUNTY_TRA!$B$3:$BG$376,58, FALSE)</f>
        <v>61.1</v>
      </c>
      <c r="AY355" s="188">
        <f>VLOOKUP(A355,DEC2020_RESPONSERATE_COUNTY_TRA!$B$3:$BH$376,59, FALSE)</f>
        <v>61.2</v>
      </c>
      <c r="AZ355" s="188">
        <f>VLOOKUP(A355,DEC2020_RESPONSERATE_COUNTY_TRA!$B$3:$BI$376,60, FALSE)</f>
        <v>61.3</v>
      </c>
      <c r="BA355" s="188">
        <f>VLOOKUP(A355,DEC2020_RESPONSERATE_COUNTY_TRA!$B$3:$BJ$376,61, FALSE)</f>
        <v>61.3</v>
      </c>
      <c r="BB355" s="188">
        <f>VLOOKUP(A355,DEC2020_RESPONSERATE_COUNTY_TRA!$B$3:$BK$376,62, FALSE)</f>
        <v>61.3</v>
      </c>
      <c r="BC355" s="188">
        <f>VLOOKUP(A355,DEC2020_RESPONSERATE_COUNTY_TRA!$B$3:$BL$376,63, FALSE)</f>
        <v>61.4</v>
      </c>
      <c r="BD355" s="188">
        <f>VLOOKUP(A355,DEC2020_RESPONSERATE_COUNTY_TRA!$B$3:$BM$376,64, FALSE)</f>
        <v>61.4</v>
      </c>
      <c r="BE355" s="188">
        <f>VLOOKUP(A355,DEC2020_RESPONSERATE_COUNTY_TRA!$B$3:$BN$376,65, FALSE)</f>
        <v>61.4</v>
      </c>
      <c r="BF355" s="188">
        <f>VLOOKUP(A355,DEC2020_RESPONSERATE_COUNTY_TRA!$B$3:$BO$376,66, FALSE)</f>
        <v>61.4</v>
      </c>
      <c r="BG355" s="188">
        <f>VLOOKUP(A355,DEC2020_RESPONSERATE_COUNTY_TRA!$B$3:$BP$376,67, FALSE)</f>
        <v>61.4</v>
      </c>
      <c r="BH355" s="188">
        <f>VLOOKUP(A355,DEC2020_RESPONSERATE_COUNTY_TRA!$B$3:$BQ$376,68, FALSE)</f>
        <v>61.4</v>
      </c>
      <c r="BI355" s="188">
        <f>VLOOKUP(A355,DEC2020_RESPONSERATE_COUNTY_TRA!$B$3:$BR$376,69, FALSE)</f>
        <v>61.4</v>
      </c>
      <c r="BJ355" s="188">
        <f>VLOOKUP(A355,DEC2020_RESPONSERATE_COUNTY_TRA!$B$3:$BS$376,70, FALSE)</f>
        <v>61.5</v>
      </c>
      <c r="BK355" s="188">
        <f>VLOOKUP(A355,DEC2020_RESPONSERATE_COUNTY_TRA!$B$3:$BT$376,71, FALSE)</f>
        <v>61.6</v>
      </c>
      <c r="BL355" s="188">
        <f>VLOOKUP(A355,DEC2020_RESPONSERATE_COUNTY_TRA!$B$3:$BU$377,72, FALSE)</f>
        <v>61.6</v>
      </c>
      <c r="BM355" s="188">
        <f>VLOOKUP(A355,DEC2020_RESPONSERATE_COUNTY_TRA!$B$3:$BV$377,73, FALSE)</f>
        <v>61.6</v>
      </c>
      <c r="BN355" s="188">
        <f>VLOOKUP(A355,DEC2020_RESPONSERATE_COUNTY_TRA!$B$3:$BW$377,74, FALSE)</f>
        <v>61.7</v>
      </c>
      <c r="BO355" s="188">
        <f>VLOOKUP(A355,DEC2020_RESPONSERATE_COUNTY_TRA!$B$3:$BX$377,75, FALSE)</f>
        <v>61.7</v>
      </c>
      <c r="BP355" s="188">
        <f>VLOOKUP(A355,DEC2020_RESPONSERATE_COUNTY_TRA!$B$3:$BY$377,76, FALSE)</f>
        <v>61.8</v>
      </c>
      <c r="BQ355" s="188">
        <f>VLOOKUP(A355,DEC2020_RESPONSERATE_COUNTY_TRA!$B$3:$BZ$377,77, FALSE)</f>
        <v>61.8</v>
      </c>
      <c r="BR355" s="188">
        <f>VLOOKUP(A355,DEC2020_RESPONSERATE_COUNTY_TRA!$B$3:$CA$377,78, FALSE)</f>
        <v>61.8</v>
      </c>
      <c r="BS355" s="188">
        <f>VLOOKUP(A355,DEC2020_RESPONSERATE_COUNTY_TRA!$B$3:$CB$377,79, FALSE)</f>
        <v>61.8</v>
      </c>
      <c r="BT355" s="188">
        <f>VLOOKUP(A355,DEC2020_RESPONSERATE_COUNTY_TRA!$B$3:$CC$377,80, FALSE)</f>
        <v>61.8</v>
      </c>
      <c r="BU355" s="188">
        <f>VLOOKUP(A355,DEC2020_RESPONSERATE_COUNTY_TRA!$B$3:$CD$377,81, FALSE)</f>
        <v>61.8</v>
      </c>
      <c r="BV355" s="188">
        <f>VLOOKUP(A355,DEC2020_RESPONSERATE_COUNTY_TRA!$B$3:$CE$377,82, FALSE)</f>
        <v>61.9</v>
      </c>
      <c r="BW355" s="188">
        <f>VLOOKUP(A355,DEC2020_RESPONSERATE_COUNTY_TRA!$B$3:$CF$377,83, FALSE)</f>
        <v>62</v>
      </c>
      <c r="BX355" s="188">
        <f>VLOOKUP(A355,DEC2020_RESPONSERATE_COUNTY_TRA!$B$3:$CG$377,84, FALSE)</f>
        <v>62</v>
      </c>
      <c r="BY355" s="188">
        <f>VLOOKUP(A355,DEC2020_RESPONSERATE_COUNTY_TRA!$B$3:$CH$377,85, FALSE)</f>
        <v>62.2</v>
      </c>
      <c r="BZ355" s="188">
        <f>VLOOKUP(A355,DEC2020_RESPONSERATE_COUNTY_TRA!$B$3:$CI$377,85, FALSE)</f>
        <v>62.2</v>
      </c>
      <c r="CA355" s="188">
        <f>VLOOKUP(A355,DEC2020_RESPONSERATE_COUNTY_TRA!$B$3:$CJ$377,86, FALSE)</f>
        <v>62.4</v>
      </c>
      <c r="CB355" s="188">
        <f>VLOOKUP(A355,DEC2020_RESPONSERATE_COUNTY_TRA!$B$3:$CK$377,87, FALSE)</f>
        <v>62.5</v>
      </c>
      <c r="CC355" s="188">
        <f t="shared" si="15"/>
        <v>0</v>
      </c>
      <c r="CD355" s="41">
        <f t="shared" si="16"/>
        <v>5</v>
      </c>
      <c r="CE355" s="45"/>
      <c r="CF355" s="15"/>
    </row>
    <row r="356" spans="1:84" s="188" customFormat="1" ht="28.8" x14ac:dyDescent="0.3">
      <c r="A356" s="16" t="s">
        <v>213</v>
      </c>
      <c r="B356" s="16">
        <v>30111001100</v>
      </c>
      <c r="C356" s="17" t="s">
        <v>1628</v>
      </c>
      <c r="D356" s="17" t="s">
        <v>1404</v>
      </c>
      <c r="E356" s="17"/>
      <c r="F356" s="95">
        <v>2677</v>
      </c>
      <c r="G356" s="103">
        <v>2.4662813102119461E-2</v>
      </c>
      <c r="H356" s="205">
        <v>2.9343179168286049E-2</v>
      </c>
      <c r="I356" s="193">
        <v>37.4</v>
      </c>
      <c r="J356" s="18">
        <v>0</v>
      </c>
      <c r="K356" s="18">
        <f t="shared" si="17"/>
        <v>100</v>
      </c>
      <c r="L356" s="19">
        <f>VLOOKUP(A356,DEC2020_RESPONSERATE_COUNTY_TRA!$B$3:$I$376, 8, FALSE)</f>
        <v>35.9</v>
      </c>
      <c r="M356" s="19">
        <f>VLOOKUP(A356,DEC2020_RESPONSERATE_COUNTY_TRA!$B$3:$J$376, 9, FALSE)</f>
        <v>39.299999999999997</v>
      </c>
      <c r="N356" s="19">
        <f>VLOOKUP(A356,DEC2020_RESPONSERATE_COUNTY_TRA!$B$3:$K$376, 10, FALSE)</f>
        <v>42.1</v>
      </c>
      <c r="O356" s="19">
        <f>VLOOKUP(A356,DEC2020_RESPONSERATE_COUNTY_TRA!$B$3:$L$376, 11, FALSE)</f>
        <v>44.7</v>
      </c>
      <c r="P356" s="19">
        <f>VLOOKUP(A356,DEC2020_RESPONSERATE_COUNTY_TRA!$B$3:$M$376, 12, FALSE)</f>
        <v>47.7</v>
      </c>
      <c r="Q356" s="19">
        <f>VLOOKUP(A356,DEC2020_RESPONSERATE_COUNTY_TRA!$B$3:$N$376, 13, FALSE)</f>
        <v>48.2</v>
      </c>
      <c r="R356" s="19">
        <f>VLOOKUP(A356,DEC2020_RESPONSERATE_COUNTY_TRA!$B$3:$O$376, 14, FALSE)</f>
        <v>48.8</v>
      </c>
      <c r="S356" s="19">
        <f>VLOOKUP(A356,DEC2020_RESPONSERATE_COUNTY_TRA!$B$3:$P$376, 15, FALSE)</f>
        <v>49.1</v>
      </c>
      <c r="T356" s="19">
        <f>VLOOKUP(A356,DEC2020_RESPONSERATE_COUNTY_TRA!$B$3:$Q$376, 16, FALSE)</f>
        <v>49.4</v>
      </c>
      <c r="U356" s="19">
        <f>VLOOKUP(A356,DEC2020_RESPONSERATE_COUNTY_TRA!$B$3:$R$376, 17, FALSE)</f>
        <v>50.3</v>
      </c>
      <c r="V356" s="19">
        <f>VLOOKUP(A356,DEC2020_RESPONSERATE_COUNTY_TRA!$B$3:$S$376, 18, FALSE)</f>
        <v>50.5</v>
      </c>
      <c r="W356" s="19">
        <f>VLOOKUP(A356,DEC2020_RESPONSERATE_COUNTY_TRA!$B$3:$T$376, 19, FALSE)</f>
        <v>50.7</v>
      </c>
      <c r="X356" s="19">
        <f>VLOOKUP(A356,DEC2020_RESPONSERATE_COUNTY_TRA!$B$3:$U$376, 20, FALSE)</f>
        <v>51.1</v>
      </c>
      <c r="Y356" s="19">
        <f>VLOOKUP(A356,DEC2020_RESPONSERATE_COUNTY_TRA!$B$3:$V$376, 21, FALSE)</f>
        <v>51.4</v>
      </c>
      <c r="Z356" s="19">
        <f>VLOOKUP(A356,DEC2020_RESPONSERATE_COUNTY_TRA!$B$3:$W$376, 22, FALSE)</f>
        <v>52.3</v>
      </c>
      <c r="AA356" s="19">
        <f>VLOOKUP(A356,DEC2020_RESPONSERATE_COUNTY_TRA!$B$3:$X$376, 23, FALSE)</f>
        <v>52.4</v>
      </c>
      <c r="AB356" s="19">
        <f>VLOOKUP(A356,DEC2020_RESPONSERATE_COUNTY_TRA!$B$3:$Y$376, 24, FALSE)</f>
        <v>52.6</v>
      </c>
      <c r="AC356" s="19">
        <f>VLOOKUP(A356,DEC2020_RESPONSERATE_COUNTY_TRA!$B$3:$Z$376, 25, FALSE)</f>
        <v>59.4</v>
      </c>
      <c r="AD356" s="19">
        <f>VLOOKUP(A356,DEC2020_RESPONSERATE_COUNTY_TRA!$B$3:$AC$376, 26, FALSE)</f>
        <v>59.6</v>
      </c>
      <c r="AE356" s="19">
        <f>VLOOKUP(A356,DEC2020_RESPONSERATE_COUNTY_TRA!$B$3:$AD$376, 27, FALSE)</f>
        <v>59.9</v>
      </c>
      <c r="AF356" s="19">
        <f>VLOOKUP(A356,DEC2020_RESPONSERATE_COUNTY_TRA!$B$3:$AE$376, 28, FALSE)</f>
        <v>60.7</v>
      </c>
      <c r="AG356" s="19">
        <f>VLOOKUP(A356,DEC2020_RESPONSERATE_COUNTY_TRA!$B$3:$AF$376, 29, FALSE)</f>
        <v>63.3</v>
      </c>
      <c r="AH356" s="19">
        <f>VLOOKUP(A356,DEC2020_RESPONSERATE_COUNTY_TRA!$B$3:$AG$376, 30, FALSE)</f>
        <v>63.4</v>
      </c>
      <c r="AI356" s="19">
        <f>VLOOKUP(A356,DEC2020_RESPONSERATE_COUNTY_TRA!$B$3:$AF$376, 31, FALSE)</f>
        <v>63.6</v>
      </c>
      <c r="AJ356" s="19">
        <f>VLOOKUP(A356,DEC2020_RESPONSERATE_COUNTY_TRA!$B$3:$AG$376, 32, FALSE)</f>
        <v>63.9</v>
      </c>
      <c r="AK356" s="19">
        <f>VLOOKUP(A356,DEC2020_RESPONSERATE_COUNTY_TRA!$B$3:$CP$376, 33, FALSE)</f>
        <v>64.2</v>
      </c>
      <c r="AL356" s="19">
        <f>VLOOKUP(A356,DEC2020_RESPONSERATE_COUNTY_TRA!$B$3:$AR$376,43, FALSE)</f>
        <v>66.400000000000006</v>
      </c>
      <c r="AM356" s="19">
        <f>VLOOKUP(A356,DEC2020_RESPONSERATE_COUNTY_TRA!$B$3:$AS$376,44, FALSE)</f>
        <v>66.5</v>
      </c>
      <c r="AN356" s="19">
        <f>VLOOKUP(A356,DEC2020_RESPONSERATE_COUNTY_TRA!$B$3:$AW$376,48, FALSE)</f>
        <v>66.900000000000006</v>
      </c>
      <c r="AO356" s="19">
        <f>VLOOKUP(A356,DEC2020_RESPONSERATE_COUNTY_TRA!$B$3:$AX$376,49, FALSE)</f>
        <v>67</v>
      </c>
      <c r="AP356" s="19">
        <f>VLOOKUP(A356,DEC2020_RESPONSERATE_COUNTY_TRA!$B$3:$AY$376,49, FALSE)</f>
        <v>67</v>
      </c>
      <c r="AQ356" s="19">
        <f>VLOOKUP(A356,DEC2020_RESPONSERATE_COUNTY_TRA!$B$3:$AZ$376,50, FALSE)</f>
        <v>67</v>
      </c>
      <c r="AR356" s="19">
        <f>VLOOKUP(A356,DEC2020_RESPONSERATE_COUNTY_TRA!$B$3:$BA$376,51, FALSE)</f>
        <v>67.099999999999994</v>
      </c>
      <c r="AS356" s="19">
        <f>VLOOKUP(A356,DEC2020_RESPONSERATE_COUNTY_TRA!$B$3:$BB$376,53, FALSE)</f>
        <v>67.400000000000006</v>
      </c>
      <c r="AT356" s="19">
        <f>VLOOKUP(A356,DEC2020_RESPONSERATE_COUNTY_TRA!$B$3:$BC$376,54, FALSE)</f>
        <v>67.5</v>
      </c>
      <c r="AU356" s="19">
        <f>VLOOKUP(A356,DEC2020_RESPONSERATE_COUNTY_TRA!$B$3:$BD$376,55, FALSE)</f>
        <v>67.599999999999994</v>
      </c>
      <c r="AV356" s="19">
        <f>VLOOKUP(A356,DEC2020_RESPONSERATE_COUNTY_TRA!$B$3:$BE$376,56, FALSE)</f>
        <v>67.7</v>
      </c>
      <c r="AW356" s="19">
        <f>VLOOKUP(A356,DEC2020_RESPONSERATE_COUNTY_TRA!$B$3:$BF$376,57, FALSE)</f>
        <v>67.7</v>
      </c>
      <c r="AX356" s="19">
        <f>VLOOKUP(A356,DEC2020_RESPONSERATE_COUNTY_TRA!$B$3:$BG$376,58, FALSE)</f>
        <v>67.8</v>
      </c>
      <c r="AY356" s="19">
        <f>VLOOKUP(A356,DEC2020_RESPONSERATE_COUNTY_TRA!$B$3:$BH$376,59, FALSE)</f>
        <v>67.8</v>
      </c>
      <c r="AZ356" s="19">
        <f>VLOOKUP(A356,DEC2020_RESPONSERATE_COUNTY_TRA!$B$3:$BI$376,60, FALSE)</f>
        <v>67.8</v>
      </c>
      <c r="BA356" s="19">
        <f>VLOOKUP(A356,DEC2020_RESPONSERATE_COUNTY_TRA!$B$3:$BJ$376,61, FALSE)</f>
        <v>67.900000000000006</v>
      </c>
      <c r="BB356" s="19">
        <f>VLOOKUP(A356,DEC2020_RESPONSERATE_COUNTY_TRA!$B$3:$BK$376,62, FALSE)</f>
        <v>68</v>
      </c>
      <c r="BC356" s="19">
        <f>VLOOKUP(A356,DEC2020_RESPONSERATE_COUNTY_TRA!$B$3:$BL$376,63, FALSE)</f>
        <v>68.099999999999994</v>
      </c>
      <c r="BD356" s="19">
        <f>VLOOKUP(A356,DEC2020_RESPONSERATE_COUNTY_TRA!$B$3:$BM$376,64, FALSE)</f>
        <v>68.099999999999994</v>
      </c>
      <c r="BE356" s="19">
        <f>VLOOKUP(A356,DEC2020_RESPONSERATE_COUNTY_TRA!$B$3:$BN$376,65, FALSE)</f>
        <v>68.099999999999994</v>
      </c>
      <c r="BF356" s="19">
        <f>VLOOKUP(A356,DEC2020_RESPONSERATE_COUNTY_TRA!$B$3:$BO$376,66, FALSE)</f>
        <v>68.099999999999994</v>
      </c>
      <c r="BG356" s="19">
        <f>VLOOKUP(A356,DEC2020_RESPONSERATE_COUNTY_TRA!$B$3:$BP$376,67, FALSE)</f>
        <v>68.099999999999994</v>
      </c>
      <c r="BH356" s="19">
        <f>VLOOKUP(A356,DEC2020_RESPONSERATE_COUNTY_TRA!$B$3:$BQ$376,68, FALSE)</f>
        <v>68.099999999999994</v>
      </c>
      <c r="BI356" s="19">
        <f>VLOOKUP(A356,DEC2020_RESPONSERATE_COUNTY_TRA!$B$3:$BR$376,69, FALSE)</f>
        <v>68.2</v>
      </c>
      <c r="BJ356" s="19">
        <f>VLOOKUP(A356,DEC2020_RESPONSERATE_COUNTY_TRA!$B$3:$BS$376,70, FALSE)</f>
        <v>68.3</v>
      </c>
      <c r="BK356" s="19">
        <f>VLOOKUP(A356,DEC2020_RESPONSERATE_COUNTY_TRA!$B$3:$BT$376,71, FALSE)</f>
        <v>68.3</v>
      </c>
      <c r="BL356" s="19">
        <f>VLOOKUP(A356,DEC2020_RESPONSERATE_COUNTY_TRA!$B$3:$BU$377,72, FALSE)</f>
        <v>68.3</v>
      </c>
      <c r="BM356" s="19">
        <f>VLOOKUP(A356,DEC2020_RESPONSERATE_COUNTY_TRA!$B$3:$BV$377,73, FALSE)</f>
        <v>68.3</v>
      </c>
      <c r="BN356" s="19">
        <f>VLOOKUP(A356,DEC2020_RESPONSERATE_COUNTY_TRA!$B$3:$BW$377,74, FALSE)</f>
        <v>68.3</v>
      </c>
      <c r="BO356" s="19">
        <f>VLOOKUP(A356,DEC2020_RESPONSERATE_COUNTY_TRA!$B$3:$BX$377,75, FALSE)</f>
        <v>68.400000000000006</v>
      </c>
      <c r="BP356" s="19">
        <f>VLOOKUP(A356,DEC2020_RESPONSERATE_COUNTY_TRA!$B$3:$BY$377,76, FALSE)</f>
        <v>68.400000000000006</v>
      </c>
      <c r="BQ356" s="19">
        <f>VLOOKUP(A356,DEC2020_RESPONSERATE_COUNTY_TRA!$B$3:$BZ$377,77, FALSE)</f>
        <v>68.400000000000006</v>
      </c>
      <c r="BR356" s="19">
        <f>VLOOKUP(A356,DEC2020_RESPONSERATE_COUNTY_TRA!$B$3:$CA$377,78, FALSE)</f>
        <v>68.5</v>
      </c>
      <c r="BS356" s="19">
        <f>VLOOKUP(A356,DEC2020_RESPONSERATE_COUNTY_TRA!$B$3:$CB$377,79, FALSE)</f>
        <v>68.5</v>
      </c>
      <c r="BT356" s="19">
        <f>VLOOKUP(A356,DEC2020_RESPONSERATE_COUNTY_TRA!$B$3:$CC$377,80, FALSE)</f>
        <v>68.5</v>
      </c>
      <c r="BU356" s="19">
        <f>VLOOKUP(A356,DEC2020_RESPONSERATE_COUNTY_TRA!$B$3:$CD$377,81, FALSE)</f>
        <v>68.5</v>
      </c>
      <c r="BV356" s="19">
        <f>VLOOKUP(A356,DEC2020_RESPONSERATE_COUNTY_TRA!$B$3:$CE$377,82, FALSE)</f>
        <v>68.599999999999994</v>
      </c>
      <c r="BW356" s="19">
        <f>VLOOKUP(A356,DEC2020_RESPONSERATE_COUNTY_TRA!$B$3:$CF$377,83, FALSE)</f>
        <v>68.7</v>
      </c>
      <c r="BX356" s="19">
        <f>VLOOKUP(A356,DEC2020_RESPONSERATE_COUNTY_TRA!$B$3:$CG$377,84, FALSE)</f>
        <v>68.7</v>
      </c>
      <c r="BY356" s="19">
        <f>VLOOKUP(A356,DEC2020_RESPONSERATE_COUNTY_TRA!$B$3:$CH$377,85, FALSE)</f>
        <v>68.8</v>
      </c>
      <c r="BZ356" s="19">
        <f>VLOOKUP(A356,DEC2020_RESPONSERATE_COUNTY_TRA!$B$3:$CI$377,85, FALSE)</f>
        <v>68.8</v>
      </c>
      <c r="CA356" s="19">
        <f>VLOOKUP(A356,DEC2020_RESPONSERATE_COUNTY_TRA!$B$3:$CJ$377,86, FALSE)</f>
        <v>69.099999999999994</v>
      </c>
      <c r="CB356" s="19">
        <f>VLOOKUP(A356,DEC2020_RESPONSERATE_COUNTY_TRA!$B$3:$CK$377,87, FALSE)</f>
        <v>69.099999999999994</v>
      </c>
      <c r="CC356" s="19">
        <f t="shared" si="15"/>
        <v>0</v>
      </c>
      <c r="CD356" s="41">
        <f t="shared" si="16"/>
        <v>5</v>
      </c>
      <c r="CE356" s="45"/>
      <c r="CF356" s="15"/>
    </row>
    <row r="357" spans="1:84" s="188" customFormat="1" ht="28.8" x14ac:dyDescent="0.3">
      <c r="A357" s="5" t="s">
        <v>215</v>
      </c>
      <c r="B357" s="5">
        <v>30111001200</v>
      </c>
      <c r="C357" s="256" t="s">
        <v>1629</v>
      </c>
      <c r="D357" s="256">
        <v>59102</v>
      </c>
      <c r="E357" s="256"/>
      <c r="F357" s="94">
        <v>1384</v>
      </c>
      <c r="G357" s="102">
        <v>1.9578313253012049E-2</v>
      </c>
      <c r="H357" s="204">
        <v>3.7137069547602972E-2</v>
      </c>
      <c r="I357" s="192">
        <v>36</v>
      </c>
      <c r="J357" s="11">
        <v>0</v>
      </c>
      <c r="K357" s="11">
        <f t="shared" si="17"/>
        <v>100</v>
      </c>
      <c r="L357" s="188">
        <f>VLOOKUP(A357,DEC2020_RESPONSERATE_COUNTY_TRA!$B$3:$I$376, 8, FALSE)</f>
        <v>38.4</v>
      </c>
      <c r="M357" s="188">
        <f>VLOOKUP(A357,DEC2020_RESPONSERATE_COUNTY_TRA!$B$3:$J$376, 9, FALSE)</f>
        <v>39.700000000000003</v>
      </c>
      <c r="N357" s="188">
        <f>VLOOKUP(A357,DEC2020_RESPONSERATE_COUNTY_TRA!$B$3:$K$376, 10, FALSE)</f>
        <v>41.8</v>
      </c>
      <c r="O357" s="188">
        <f>VLOOKUP(A357,DEC2020_RESPONSERATE_COUNTY_TRA!$B$3:$L$376, 11, FALSE)</f>
        <v>44.1</v>
      </c>
      <c r="P357" s="188">
        <f>VLOOKUP(A357,DEC2020_RESPONSERATE_COUNTY_TRA!$B$3:$M$376, 12, FALSE)</f>
        <v>51</v>
      </c>
      <c r="Q357" s="188">
        <f>VLOOKUP(A357,DEC2020_RESPONSERATE_COUNTY_TRA!$B$3:$N$376, 13, FALSE)</f>
        <v>52.6</v>
      </c>
      <c r="R357" s="188">
        <f>VLOOKUP(A357,DEC2020_RESPONSERATE_COUNTY_TRA!$B$3:$O$376, 14, FALSE)</f>
        <v>53.3</v>
      </c>
      <c r="S357" s="188">
        <f>VLOOKUP(A357,DEC2020_RESPONSERATE_COUNTY_TRA!$B$3:$P$376, 15, FALSE)</f>
        <v>54.1</v>
      </c>
      <c r="T357" s="188">
        <f>VLOOKUP(A357,DEC2020_RESPONSERATE_COUNTY_TRA!$B$3:$Q$376, 16, FALSE)</f>
        <v>54.7</v>
      </c>
      <c r="U357" s="188">
        <f>VLOOKUP(A357,DEC2020_RESPONSERATE_COUNTY_TRA!$B$3:$R$376, 17, FALSE)</f>
        <v>55.5</v>
      </c>
      <c r="V357" s="188">
        <f>VLOOKUP(A357,DEC2020_RESPONSERATE_COUNTY_TRA!$B$3:$S$376, 18, FALSE)</f>
        <v>55.7</v>
      </c>
      <c r="W357" s="188">
        <f>VLOOKUP(A357,DEC2020_RESPONSERATE_COUNTY_TRA!$B$3:$T$376, 19, FALSE)</f>
        <v>56.2</v>
      </c>
      <c r="X357" s="188">
        <f>VLOOKUP(A357,DEC2020_RESPONSERATE_COUNTY_TRA!$B$3:$U$376, 20, FALSE)</f>
        <v>56.9</v>
      </c>
      <c r="Y357" s="188">
        <f>VLOOKUP(A357,DEC2020_RESPONSERATE_COUNTY_TRA!$B$3:$V$376, 21, FALSE)</f>
        <v>57.2</v>
      </c>
      <c r="Z357" s="188">
        <f>VLOOKUP(A357,DEC2020_RESPONSERATE_COUNTY_TRA!$B$3:$W$376, 22, FALSE)</f>
        <v>59.1</v>
      </c>
      <c r="AA357" s="188">
        <f>VLOOKUP(A357,DEC2020_RESPONSERATE_COUNTY_TRA!$B$3:$X$376, 23, FALSE)</f>
        <v>59.2</v>
      </c>
      <c r="AB357" s="188">
        <f>VLOOKUP(A357,DEC2020_RESPONSERATE_COUNTY_TRA!$B$3:$Y$376, 24, FALSE)</f>
        <v>59.4</v>
      </c>
      <c r="AC357" s="188">
        <f>VLOOKUP(A357,DEC2020_RESPONSERATE_COUNTY_TRA!$B$3:$Z$376, 25, FALSE)</f>
        <v>65.5</v>
      </c>
      <c r="AD357" s="188">
        <f>VLOOKUP(A357,DEC2020_RESPONSERATE_COUNTY_TRA!$B$3:$AC$376, 26, FALSE)</f>
        <v>65.7</v>
      </c>
      <c r="AE357" s="188">
        <f>VLOOKUP(A357,DEC2020_RESPONSERATE_COUNTY_TRA!$B$3:$AD$376, 27, FALSE)</f>
        <v>65.900000000000006</v>
      </c>
      <c r="AF357" s="188">
        <f>VLOOKUP(A357,DEC2020_RESPONSERATE_COUNTY_TRA!$B$3:$AE$376, 28, FALSE)</f>
        <v>67.3</v>
      </c>
      <c r="AG357" s="188">
        <f>VLOOKUP(A357,DEC2020_RESPONSERATE_COUNTY_TRA!$B$3:$AF$376, 29, FALSE)</f>
        <v>68.7</v>
      </c>
      <c r="AH357" s="188">
        <f>VLOOKUP(A357,DEC2020_RESPONSERATE_COUNTY_TRA!$B$3:$AG$376, 30, FALSE)</f>
        <v>69</v>
      </c>
      <c r="AI357" s="188">
        <f>VLOOKUP(A357,DEC2020_RESPONSERATE_COUNTY_TRA!$B$3:$AF$376, 31, FALSE)</f>
        <v>69.3</v>
      </c>
      <c r="AJ357" s="188">
        <f>VLOOKUP(A357,DEC2020_RESPONSERATE_COUNTY_TRA!$B$3:$AG$376, 32, FALSE)</f>
        <v>69.8</v>
      </c>
      <c r="AK357" s="188">
        <f>VLOOKUP(A357,DEC2020_RESPONSERATE_COUNTY_TRA!$B$3:$CP$376, 33, FALSE)</f>
        <v>70.2</v>
      </c>
      <c r="AL357" s="188">
        <f>VLOOKUP(A357,DEC2020_RESPONSERATE_COUNTY_TRA!$B$3:$AR$376,43, FALSE)</f>
        <v>72.599999999999994</v>
      </c>
      <c r="AM357" s="188">
        <f>VLOOKUP(A357,DEC2020_RESPONSERATE_COUNTY_TRA!$B$3:$AS$376,44, FALSE)</f>
        <v>72.599999999999994</v>
      </c>
      <c r="AN357" s="188">
        <f>VLOOKUP(A357,DEC2020_RESPONSERATE_COUNTY_TRA!$B$3:$AW$376,48, FALSE)</f>
        <v>72.900000000000006</v>
      </c>
      <c r="AO357" s="188">
        <f>VLOOKUP(A357,DEC2020_RESPONSERATE_COUNTY_TRA!$B$3:$AX$376,49, FALSE)</f>
        <v>72.900000000000006</v>
      </c>
      <c r="AP357" s="188">
        <f>VLOOKUP(A357,DEC2020_RESPONSERATE_COUNTY_TRA!$B$3:$AY$376,49, FALSE)</f>
        <v>72.900000000000006</v>
      </c>
      <c r="AQ357" s="188">
        <f>VLOOKUP(A357,DEC2020_RESPONSERATE_COUNTY_TRA!$B$3:$AZ$376,50, FALSE)</f>
        <v>72.900000000000006</v>
      </c>
      <c r="AR357" s="188">
        <f>VLOOKUP(A357,DEC2020_RESPONSERATE_COUNTY_TRA!$B$3:$BA$376,51, FALSE)</f>
        <v>72.900000000000006</v>
      </c>
      <c r="AS357" s="188">
        <f>VLOOKUP(A357,DEC2020_RESPONSERATE_COUNTY_TRA!$B$3:$BB$376,53, FALSE)</f>
        <v>73.099999999999994</v>
      </c>
      <c r="AT357" s="188">
        <f>VLOOKUP(A357,DEC2020_RESPONSERATE_COUNTY_TRA!$B$3:$BC$376,54, FALSE)</f>
        <v>73.2</v>
      </c>
      <c r="AU357" s="188">
        <f>VLOOKUP(A357,DEC2020_RESPONSERATE_COUNTY_TRA!$B$3:$BD$376,55, FALSE)</f>
        <v>73.3</v>
      </c>
      <c r="AV357" s="188">
        <f>VLOOKUP(A357,DEC2020_RESPONSERATE_COUNTY_TRA!$B$3:$BE$376,56, FALSE)</f>
        <v>73.3</v>
      </c>
      <c r="AW357" s="188">
        <f>VLOOKUP(A357,DEC2020_RESPONSERATE_COUNTY_TRA!$B$3:$BF$376,57, FALSE)</f>
        <v>73.400000000000006</v>
      </c>
      <c r="AX357" s="188">
        <f>VLOOKUP(A357,DEC2020_RESPONSERATE_COUNTY_TRA!$B$3:$BG$376,58, FALSE)</f>
        <v>73.400000000000006</v>
      </c>
      <c r="AY357" s="188">
        <f>VLOOKUP(A357,DEC2020_RESPONSERATE_COUNTY_TRA!$B$3:$BH$376,59, FALSE)</f>
        <v>73.400000000000006</v>
      </c>
      <c r="AZ357" s="188">
        <f>VLOOKUP(A357,DEC2020_RESPONSERATE_COUNTY_TRA!$B$3:$BI$376,60, FALSE)</f>
        <v>73.400000000000006</v>
      </c>
      <c r="BA357" s="188">
        <f>VLOOKUP(A357,DEC2020_RESPONSERATE_COUNTY_TRA!$B$3:$BJ$376,61, FALSE)</f>
        <v>73.5</v>
      </c>
      <c r="BB357" s="188">
        <f>VLOOKUP(A357,DEC2020_RESPONSERATE_COUNTY_TRA!$B$3:$BK$376,62, FALSE)</f>
        <v>73.5</v>
      </c>
      <c r="BC357" s="188">
        <f>VLOOKUP(A357,DEC2020_RESPONSERATE_COUNTY_TRA!$B$3:$BL$376,63, FALSE)</f>
        <v>73.599999999999994</v>
      </c>
      <c r="BD357" s="188">
        <f>VLOOKUP(A357,DEC2020_RESPONSERATE_COUNTY_TRA!$B$3:$BM$376,64, FALSE)</f>
        <v>73.599999999999994</v>
      </c>
      <c r="BE357" s="188">
        <f>VLOOKUP(A357,DEC2020_RESPONSERATE_COUNTY_TRA!$B$3:$BN$376,65, FALSE)</f>
        <v>73.599999999999994</v>
      </c>
      <c r="BF357" s="188">
        <f>VLOOKUP(A357,DEC2020_RESPONSERATE_COUNTY_TRA!$B$3:$BO$376,66, FALSE)</f>
        <v>73.599999999999994</v>
      </c>
      <c r="BG357" s="188">
        <f>VLOOKUP(A357,DEC2020_RESPONSERATE_COUNTY_TRA!$B$3:$BP$376,67, FALSE)</f>
        <v>73.599999999999994</v>
      </c>
      <c r="BH357" s="188">
        <f>VLOOKUP(A357,DEC2020_RESPONSERATE_COUNTY_TRA!$B$3:$BQ$376,68, FALSE)</f>
        <v>73.599999999999994</v>
      </c>
      <c r="BI357" s="188">
        <f>VLOOKUP(A357,DEC2020_RESPONSERATE_COUNTY_TRA!$B$3:$BR$376,69, FALSE)</f>
        <v>73.599999999999994</v>
      </c>
      <c r="BJ357" s="188">
        <f>VLOOKUP(A357,DEC2020_RESPONSERATE_COUNTY_TRA!$B$3:$BS$376,70, FALSE)</f>
        <v>73.7</v>
      </c>
      <c r="BK357" s="188">
        <f>VLOOKUP(A357,DEC2020_RESPONSERATE_COUNTY_TRA!$B$3:$BT$376,71, FALSE)</f>
        <v>73.7</v>
      </c>
      <c r="BL357" s="188">
        <f>VLOOKUP(A357,DEC2020_RESPONSERATE_COUNTY_TRA!$B$3:$BU$377,72, FALSE)</f>
        <v>73.7</v>
      </c>
      <c r="BM357" s="188">
        <f>VLOOKUP(A357,DEC2020_RESPONSERATE_COUNTY_TRA!$B$3:$BV$377,73, FALSE)</f>
        <v>73.7</v>
      </c>
      <c r="BN357" s="188">
        <f>VLOOKUP(A357,DEC2020_RESPONSERATE_COUNTY_TRA!$B$3:$BW$377,74, FALSE)</f>
        <v>73.8</v>
      </c>
      <c r="BO357" s="188">
        <f>VLOOKUP(A357,DEC2020_RESPONSERATE_COUNTY_TRA!$B$3:$BX$377,75, FALSE)</f>
        <v>73.8</v>
      </c>
      <c r="BP357" s="188">
        <f>VLOOKUP(A357,DEC2020_RESPONSERATE_COUNTY_TRA!$B$3:$BY$377,76, FALSE)</f>
        <v>73.8</v>
      </c>
      <c r="BQ357" s="188">
        <f>VLOOKUP(A357,DEC2020_RESPONSERATE_COUNTY_TRA!$B$3:$BZ$377,77, FALSE)</f>
        <v>73.8</v>
      </c>
      <c r="BR357" s="188">
        <f>VLOOKUP(A357,DEC2020_RESPONSERATE_COUNTY_TRA!$B$3:$CA$377,78, FALSE)</f>
        <v>73.900000000000006</v>
      </c>
      <c r="BS357" s="188">
        <f>VLOOKUP(A357,DEC2020_RESPONSERATE_COUNTY_TRA!$B$3:$CB$377,79, FALSE)</f>
        <v>74</v>
      </c>
      <c r="BT357" s="188">
        <f>VLOOKUP(A357,DEC2020_RESPONSERATE_COUNTY_TRA!$B$3:$CC$377,80, FALSE)</f>
        <v>74</v>
      </c>
      <c r="BU357" s="188">
        <f>VLOOKUP(A357,DEC2020_RESPONSERATE_COUNTY_TRA!$B$3:$CD$377,81, FALSE)</f>
        <v>74</v>
      </c>
      <c r="BV357" s="188">
        <f>VLOOKUP(A357,DEC2020_RESPONSERATE_COUNTY_TRA!$B$3:$CE$377,82, FALSE)</f>
        <v>74.099999999999994</v>
      </c>
      <c r="BW357" s="188">
        <f>VLOOKUP(A357,DEC2020_RESPONSERATE_COUNTY_TRA!$B$3:$CF$377,83, FALSE)</f>
        <v>74.2</v>
      </c>
      <c r="BX357" s="188">
        <f>VLOOKUP(A357,DEC2020_RESPONSERATE_COUNTY_TRA!$B$3:$CG$377,84, FALSE)</f>
        <v>74.3</v>
      </c>
      <c r="BY357" s="188">
        <f>VLOOKUP(A357,DEC2020_RESPONSERATE_COUNTY_TRA!$B$3:$CH$377,85, FALSE)</f>
        <v>74.3</v>
      </c>
      <c r="BZ357" s="188">
        <f>VLOOKUP(A357,DEC2020_RESPONSERATE_COUNTY_TRA!$B$3:$CI$377,85, FALSE)</f>
        <v>74.3</v>
      </c>
      <c r="CA357" s="188">
        <f>VLOOKUP(A357,DEC2020_RESPONSERATE_COUNTY_TRA!$B$3:$CJ$377,86, FALSE)</f>
        <v>74.3</v>
      </c>
      <c r="CB357" s="188">
        <f>VLOOKUP(A357,DEC2020_RESPONSERATE_COUNTY_TRA!$B$3:$CK$377,87, FALSE)</f>
        <v>74.3</v>
      </c>
      <c r="CC357" s="188">
        <f t="shared" si="15"/>
        <v>0</v>
      </c>
      <c r="CD357" s="41">
        <f t="shared" si="16"/>
        <v>6</v>
      </c>
      <c r="CE357" s="45"/>
      <c r="CF357" s="15"/>
    </row>
    <row r="358" spans="1:84" s="188" customFormat="1" ht="28.8" x14ac:dyDescent="0.3">
      <c r="A358" s="16" t="s">
        <v>217</v>
      </c>
      <c r="B358" s="16">
        <v>30111001300</v>
      </c>
      <c r="C358" s="17" t="s">
        <v>1630</v>
      </c>
      <c r="D358" s="17">
        <v>59102</v>
      </c>
      <c r="E358" s="17"/>
      <c r="F358" s="95">
        <v>2672</v>
      </c>
      <c r="G358" s="103">
        <v>1.711309523809524E-2</v>
      </c>
      <c r="H358" s="205">
        <v>1.9704433497536946E-2</v>
      </c>
      <c r="I358" s="193">
        <v>47.8</v>
      </c>
      <c r="J358" s="18">
        <v>0</v>
      </c>
      <c r="K358" s="18">
        <f t="shared" si="17"/>
        <v>100</v>
      </c>
      <c r="L358" s="19">
        <f>VLOOKUP(A358,DEC2020_RESPONSERATE_COUNTY_TRA!$B$3:$I$376, 8, FALSE)</f>
        <v>46.1</v>
      </c>
      <c r="M358" s="19">
        <f>VLOOKUP(A358,DEC2020_RESPONSERATE_COUNTY_TRA!$B$3:$J$376, 9, FALSE)</f>
        <v>47.3</v>
      </c>
      <c r="N358" s="19">
        <f>VLOOKUP(A358,DEC2020_RESPONSERATE_COUNTY_TRA!$B$3:$K$376, 10, FALSE)</f>
        <v>49.2</v>
      </c>
      <c r="O358" s="19">
        <f>VLOOKUP(A358,DEC2020_RESPONSERATE_COUNTY_TRA!$B$3:$L$376, 11, FALSE)</f>
        <v>51.2</v>
      </c>
      <c r="P358" s="19">
        <f>VLOOKUP(A358,DEC2020_RESPONSERATE_COUNTY_TRA!$B$3:$M$376, 12, FALSE)</f>
        <v>59</v>
      </c>
      <c r="Q358" s="19">
        <f>VLOOKUP(A358,DEC2020_RESPONSERATE_COUNTY_TRA!$B$3:$N$376, 13, FALSE)</f>
        <v>59.7</v>
      </c>
      <c r="R358" s="19">
        <f>VLOOKUP(A358,DEC2020_RESPONSERATE_COUNTY_TRA!$B$3:$O$376, 14, FALSE)</f>
        <v>60.6</v>
      </c>
      <c r="S358" s="19">
        <f>VLOOKUP(A358,DEC2020_RESPONSERATE_COUNTY_TRA!$B$3:$P$376, 15, FALSE)</f>
        <v>61.8</v>
      </c>
      <c r="T358" s="19">
        <f>VLOOKUP(A358,DEC2020_RESPONSERATE_COUNTY_TRA!$B$3:$Q$376, 16, FALSE)</f>
        <v>62.2</v>
      </c>
      <c r="U358" s="19">
        <f>VLOOKUP(A358,DEC2020_RESPONSERATE_COUNTY_TRA!$B$3:$R$376, 17, FALSE)</f>
        <v>64</v>
      </c>
      <c r="V358" s="19">
        <f>VLOOKUP(A358,DEC2020_RESPONSERATE_COUNTY_TRA!$B$3:$S$376, 18, FALSE)</f>
        <v>64.3</v>
      </c>
      <c r="W358" s="19">
        <f>VLOOKUP(A358,DEC2020_RESPONSERATE_COUNTY_TRA!$B$3:$T$376, 19, FALSE)</f>
        <v>65.099999999999994</v>
      </c>
      <c r="X358" s="19">
        <f>VLOOKUP(A358,DEC2020_RESPONSERATE_COUNTY_TRA!$B$3:$U$376, 20, FALSE)</f>
        <v>65.7</v>
      </c>
      <c r="Y358" s="19">
        <f>VLOOKUP(A358,DEC2020_RESPONSERATE_COUNTY_TRA!$B$3:$V$376, 21, FALSE)</f>
        <v>66.099999999999994</v>
      </c>
      <c r="Z358" s="19">
        <f>VLOOKUP(A358,DEC2020_RESPONSERATE_COUNTY_TRA!$B$3:$W$376, 22, FALSE)</f>
        <v>66.8</v>
      </c>
      <c r="AA358" s="19">
        <f>VLOOKUP(A358,DEC2020_RESPONSERATE_COUNTY_TRA!$B$3:$X$376, 23, FALSE)</f>
        <v>67</v>
      </c>
      <c r="AB358" s="19">
        <f>VLOOKUP(A358,DEC2020_RESPONSERATE_COUNTY_TRA!$B$3:$Y$376, 24, FALSE)</f>
        <v>67.099999999999994</v>
      </c>
      <c r="AC358" s="19">
        <f>VLOOKUP(A358,DEC2020_RESPONSERATE_COUNTY_TRA!$B$3:$Z$376, 25, FALSE)</f>
        <v>73.2</v>
      </c>
      <c r="AD358" s="19">
        <f>VLOOKUP(A358,DEC2020_RESPONSERATE_COUNTY_TRA!$B$3:$AC$376, 26, FALSE)</f>
        <v>73.3</v>
      </c>
      <c r="AE358" s="19">
        <f>VLOOKUP(A358,DEC2020_RESPONSERATE_COUNTY_TRA!$B$3:$AD$376, 27, FALSE)</f>
        <v>73.7</v>
      </c>
      <c r="AF358" s="19">
        <f>VLOOKUP(A358,DEC2020_RESPONSERATE_COUNTY_TRA!$B$3:$AE$376, 28, FALSE)</f>
        <v>74.5</v>
      </c>
      <c r="AG358" s="19">
        <f>VLOOKUP(A358,DEC2020_RESPONSERATE_COUNTY_TRA!$B$3:$AF$376, 29, FALSE)</f>
        <v>75.900000000000006</v>
      </c>
      <c r="AH358" s="19">
        <f>VLOOKUP(A358,DEC2020_RESPONSERATE_COUNTY_TRA!$B$3:$AG$376, 30, FALSE)</f>
        <v>76</v>
      </c>
      <c r="AI358" s="19">
        <f>VLOOKUP(A358,DEC2020_RESPONSERATE_COUNTY_TRA!$B$3:$AF$376, 31, FALSE)</f>
        <v>76.400000000000006</v>
      </c>
      <c r="AJ358" s="19">
        <f>VLOOKUP(A358,DEC2020_RESPONSERATE_COUNTY_TRA!$B$3:$AG$376, 32, FALSE)</f>
        <v>77</v>
      </c>
      <c r="AK358" s="19">
        <f>VLOOKUP(A358,DEC2020_RESPONSERATE_COUNTY_TRA!$B$3:$CP$376, 33, FALSE)</f>
        <v>77.5</v>
      </c>
      <c r="AL358" s="19">
        <f>VLOOKUP(A358,DEC2020_RESPONSERATE_COUNTY_TRA!$B$3:$AR$376,43, FALSE)</f>
        <v>80.099999999999994</v>
      </c>
      <c r="AM358" s="19">
        <f>VLOOKUP(A358,DEC2020_RESPONSERATE_COUNTY_TRA!$B$3:$AS$376,44, FALSE)</f>
        <v>80.099999999999994</v>
      </c>
      <c r="AN358" s="19">
        <f>VLOOKUP(A358,DEC2020_RESPONSERATE_COUNTY_TRA!$B$3:$AW$376,48, FALSE)</f>
        <v>80.5</v>
      </c>
      <c r="AO358" s="19">
        <f>VLOOKUP(A358,DEC2020_RESPONSERATE_COUNTY_TRA!$B$3:$AX$376,49, FALSE)</f>
        <v>80.599999999999994</v>
      </c>
      <c r="AP358" s="19">
        <f>VLOOKUP(A358,DEC2020_RESPONSERATE_COUNTY_TRA!$B$3:$AY$376,49, FALSE)</f>
        <v>80.599999999999994</v>
      </c>
      <c r="AQ358" s="19">
        <f>VLOOKUP(A358,DEC2020_RESPONSERATE_COUNTY_TRA!$B$3:$AZ$376,50, FALSE)</f>
        <v>80.599999999999994</v>
      </c>
      <c r="AR358" s="19">
        <f>VLOOKUP(A358,DEC2020_RESPONSERATE_COUNTY_TRA!$B$3:$BA$376,51, FALSE)</f>
        <v>80.599999999999994</v>
      </c>
      <c r="AS358" s="19">
        <f>VLOOKUP(A358,DEC2020_RESPONSERATE_COUNTY_TRA!$B$3:$BB$376,53, FALSE)</f>
        <v>80.8</v>
      </c>
      <c r="AT358" s="19">
        <f>VLOOKUP(A358,DEC2020_RESPONSERATE_COUNTY_TRA!$B$3:$BC$376,54, FALSE)</f>
        <v>80.900000000000006</v>
      </c>
      <c r="AU358" s="19">
        <f>VLOOKUP(A358,DEC2020_RESPONSERATE_COUNTY_TRA!$B$3:$BD$376,55, FALSE)</f>
        <v>81</v>
      </c>
      <c r="AV358" s="19">
        <f>VLOOKUP(A358,DEC2020_RESPONSERATE_COUNTY_TRA!$B$3:$BE$376,56, FALSE)</f>
        <v>81</v>
      </c>
      <c r="AW358" s="19">
        <f>VLOOKUP(A358,DEC2020_RESPONSERATE_COUNTY_TRA!$B$3:$BF$376,57, FALSE)</f>
        <v>81</v>
      </c>
      <c r="AX358" s="19">
        <f>VLOOKUP(A358,DEC2020_RESPONSERATE_COUNTY_TRA!$B$3:$BG$376,58, FALSE)</f>
        <v>81.2</v>
      </c>
      <c r="AY358" s="19">
        <f>VLOOKUP(A358,DEC2020_RESPONSERATE_COUNTY_TRA!$B$3:$BH$376,59, FALSE)</f>
        <v>81.2</v>
      </c>
      <c r="AZ358" s="19">
        <f>VLOOKUP(A358,DEC2020_RESPONSERATE_COUNTY_TRA!$B$3:$BI$376,60, FALSE)</f>
        <v>81.3</v>
      </c>
      <c r="BA358" s="19">
        <f>VLOOKUP(A358,DEC2020_RESPONSERATE_COUNTY_TRA!$B$3:$BJ$376,61, FALSE)</f>
        <v>81.3</v>
      </c>
      <c r="BB358" s="19">
        <f>VLOOKUP(A358,DEC2020_RESPONSERATE_COUNTY_TRA!$B$3:$BK$376,62, FALSE)</f>
        <v>81.3</v>
      </c>
      <c r="BC358" s="19">
        <f>VLOOKUP(A358,DEC2020_RESPONSERATE_COUNTY_TRA!$B$3:$BL$376,63, FALSE)</f>
        <v>81.400000000000006</v>
      </c>
      <c r="BD358" s="19">
        <f>VLOOKUP(A358,DEC2020_RESPONSERATE_COUNTY_TRA!$B$3:$BM$376,64, FALSE)</f>
        <v>81.5</v>
      </c>
      <c r="BE358" s="19">
        <f>VLOOKUP(A358,DEC2020_RESPONSERATE_COUNTY_TRA!$B$3:$BN$376,65, FALSE)</f>
        <v>81.5</v>
      </c>
      <c r="BF358" s="19">
        <f>VLOOKUP(A358,DEC2020_RESPONSERATE_COUNTY_TRA!$B$3:$BO$376,66, FALSE)</f>
        <v>81.5</v>
      </c>
      <c r="BG358" s="19">
        <f>VLOOKUP(A358,DEC2020_RESPONSERATE_COUNTY_TRA!$B$3:$BP$376,67, FALSE)</f>
        <v>81.599999999999994</v>
      </c>
      <c r="BH358" s="19">
        <f>VLOOKUP(A358,DEC2020_RESPONSERATE_COUNTY_TRA!$B$3:$BQ$376,68, FALSE)</f>
        <v>81.7</v>
      </c>
      <c r="BI358" s="19">
        <f>VLOOKUP(A358,DEC2020_RESPONSERATE_COUNTY_TRA!$B$3:$BR$376,69, FALSE)</f>
        <v>81.7</v>
      </c>
      <c r="BJ358" s="19">
        <f>VLOOKUP(A358,DEC2020_RESPONSERATE_COUNTY_TRA!$B$3:$BS$376,70, FALSE)</f>
        <v>81.7</v>
      </c>
      <c r="BK358" s="19">
        <f>VLOOKUP(A358,DEC2020_RESPONSERATE_COUNTY_TRA!$B$3:$BT$376,71, FALSE)</f>
        <v>81.7</v>
      </c>
      <c r="BL358" s="19">
        <f>VLOOKUP(A358,DEC2020_RESPONSERATE_COUNTY_TRA!$B$3:$BU$377,72, FALSE)</f>
        <v>81.7</v>
      </c>
      <c r="BM358" s="19">
        <f>VLOOKUP(A358,DEC2020_RESPONSERATE_COUNTY_TRA!$B$3:$BV$377,73, FALSE)</f>
        <v>81.8</v>
      </c>
      <c r="BN358" s="19">
        <f>VLOOKUP(A358,DEC2020_RESPONSERATE_COUNTY_TRA!$B$3:$BW$377,74, FALSE)</f>
        <v>81.8</v>
      </c>
      <c r="BO358" s="19">
        <f>VLOOKUP(A358,DEC2020_RESPONSERATE_COUNTY_TRA!$B$3:$BX$377,75, FALSE)</f>
        <v>81.900000000000006</v>
      </c>
      <c r="BP358" s="19">
        <f>VLOOKUP(A358,DEC2020_RESPONSERATE_COUNTY_TRA!$B$3:$BY$377,76, FALSE)</f>
        <v>81.900000000000006</v>
      </c>
      <c r="BQ358" s="19">
        <f>VLOOKUP(A358,DEC2020_RESPONSERATE_COUNTY_TRA!$B$3:$BZ$377,77, FALSE)</f>
        <v>81.900000000000006</v>
      </c>
      <c r="BR358" s="19">
        <f>VLOOKUP(A358,DEC2020_RESPONSERATE_COUNTY_TRA!$B$3:$CA$377,78, FALSE)</f>
        <v>81.900000000000006</v>
      </c>
      <c r="BS358" s="19">
        <f>VLOOKUP(A358,DEC2020_RESPONSERATE_COUNTY_TRA!$B$3:$CB$377,79, FALSE)</f>
        <v>82</v>
      </c>
      <c r="BT358" s="19">
        <f>VLOOKUP(A358,DEC2020_RESPONSERATE_COUNTY_TRA!$B$3:$CC$377,80, FALSE)</f>
        <v>82</v>
      </c>
      <c r="BU358" s="19">
        <f>VLOOKUP(A358,DEC2020_RESPONSERATE_COUNTY_TRA!$B$3:$CD$377,81, FALSE)</f>
        <v>82</v>
      </c>
      <c r="BV358" s="19">
        <f>VLOOKUP(A358,DEC2020_RESPONSERATE_COUNTY_TRA!$B$3:$CE$377,82, FALSE)</f>
        <v>82.2</v>
      </c>
      <c r="BW358" s="19">
        <f>VLOOKUP(A358,DEC2020_RESPONSERATE_COUNTY_TRA!$B$3:$CF$377,83, FALSE)</f>
        <v>82.2</v>
      </c>
      <c r="BX358" s="19">
        <f>VLOOKUP(A358,DEC2020_RESPONSERATE_COUNTY_TRA!$B$3:$CG$377,84, FALSE)</f>
        <v>82.2</v>
      </c>
      <c r="BY358" s="19">
        <f>VLOOKUP(A358,DEC2020_RESPONSERATE_COUNTY_TRA!$B$3:$CH$377,85, FALSE)</f>
        <v>82.4</v>
      </c>
      <c r="BZ358" s="19">
        <f>VLOOKUP(A358,DEC2020_RESPONSERATE_COUNTY_TRA!$B$3:$CI$377,85, FALSE)</f>
        <v>82.4</v>
      </c>
      <c r="CA358" s="19">
        <f>VLOOKUP(A358,DEC2020_RESPONSERATE_COUNTY_TRA!$B$3:$CJ$377,86, FALSE)</f>
        <v>82.5</v>
      </c>
      <c r="CB358" s="19">
        <f>VLOOKUP(A358,DEC2020_RESPONSERATE_COUNTY_TRA!$B$3:$CK$377,87, FALSE)</f>
        <v>82.5</v>
      </c>
      <c r="CC358" s="19">
        <f t="shared" si="15"/>
        <v>0</v>
      </c>
      <c r="CD358" s="41">
        <f t="shared" si="16"/>
        <v>6</v>
      </c>
      <c r="CE358" s="45"/>
      <c r="CF358" s="15"/>
    </row>
    <row r="359" spans="1:84" s="188" customFormat="1" ht="43.2" x14ac:dyDescent="0.3">
      <c r="A359" s="5" t="s">
        <v>219</v>
      </c>
      <c r="B359" s="5">
        <v>30111001402</v>
      </c>
      <c r="C359" s="256" t="s">
        <v>1631</v>
      </c>
      <c r="D359" s="256" t="s">
        <v>1410</v>
      </c>
      <c r="E359" s="256"/>
      <c r="F359" s="94">
        <v>2423</v>
      </c>
      <c r="G359" s="102">
        <v>3.2794909446891826E-2</v>
      </c>
      <c r="H359" s="204">
        <v>4.2207258991624239E-2</v>
      </c>
      <c r="I359" s="192">
        <v>36.5</v>
      </c>
      <c r="J359" s="11">
        <v>3.5</v>
      </c>
      <c r="K359" s="11">
        <f t="shared" si="17"/>
        <v>96.5</v>
      </c>
      <c r="L359" s="188">
        <f>VLOOKUP(A359,DEC2020_RESPONSERATE_COUNTY_TRA!$B$3:$I$376, 8, FALSE)</f>
        <v>39.1</v>
      </c>
      <c r="M359" s="188">
        <f>VLOOKUP(A359,DEC2020_RESPONSERATE_COUNTY_TRA!$B$3:$J$376, 9, FALSE)</f>
        <v>41</v>
      </c>
      <c r="N359" s="188">
        <f>VLOOKUP(A359,DEC2020_RESPONSERATE_COUNTY_TRA!$B$3:$K$376, 10, FALSE)</f>
        <v>43</v>
      </c>
      <c r="O359" s="188">
        <f>VLOOKUP(A359,DEC2020_RESPONSERATE_COUNTY_TRA!$B$3:$L$376, 11, FALSE)</f>
        <v>45.6</v>
      </c>
      <c r="P359" s="188">
        <f>VLOOKUP(A359,DEC2020_RESPONSERATE_COUNTY_TRA!$B$3:$M$376, 12, FALSE)</f>
        <v>51.4</v>
      </c>
      <c r="Q359" s="188">
        <f>VLOOKUP(A359,DEC2020_RESPONSERATE_COUNTY_TRA!$B$3:$N$376, 13, FALSE)</f>
        <v>52.6</v>
      </c>
      <c r="R359" s="188">
        <f>VLOOKUP(A359,DEC2020_RESPONSERATE_COUNTY_TRA!$B$3:$O$376, 14, FALSE)</f>
        <v>53.7</v>
      </c>
      <c r="S359" s="188">
        <f>VLOOKUP(A359,DEC2020_RESPONSERATE_COUNTY_TRA!$B$3:$P$376, 15, FALSE)</f>
        <v>55</v>
      </c>
      <c r="T359" s="188">
        <f>VLOOKUP(A359,DEC2020_RESPONSERATE_COUNTY_TRA!$B$3:$Q$376, 16, FALSE)</f>
        <v>55.6</v>
      </c>
      <c r="U359" s="188">
        <f>VLOOKUP(A359,DEC2020_RESPONSERATE_COUNTY_TRA!$B$3:$R$376, 17, FALSE)</f>
        <v>57.3</v>
      </c>
      <c r="V359" s="188">
        <f>VLOOKUP(A359,DEC2020_RESPONSERATE_COUNTY_TRA!$B$3:$S$376, 18, FALSE)</f>
        <v>57.7</v>
      </c>
      <c r="W359" s="188">
        <f>VLOOKUP(A359,DEC2020_RESPONSERATE_COUNTY_TRA!$B$3:$T$376, 19, FALSE)</f>
        <v>58.5</v>
      </c>
      <c r="X359" s="188">
        <f>VLOOKUP(A359,DEC2020_RESPONSERATE_COUNTY_TRA!$B$3:$U$376, 20, FALSE)</f>
        <v>59.2</v>
      </c>
      <c r="Y359" s="188">
        <f>VLOOKUP(A359,DEC2020_RESPONSERATE_COUNTY_TRA!$B$3:$V$376, 21, FALSE)</f>
        <v>59.9</v>
      </c>
      <c r="Z359" s="188">
        <f>VLOOKUP(A359,DEC2020_RESPONSERATE_COUNTY_TRA!$B$3:$W$376, 22, FALSE)</f>
        <v>61.3</v>
      </c>
      <c r="AA359" s="188">
        <f>VLOOKUP(A359,DEC2020_RESPONSERATE_COUNTY_TRA!$B$3:$X$376, 23, FALSE)</f>
        <v>61.5</v>
      </c>
      <c r="AB359" s="188">
        <f>VLOOKUP(A359,DEC2020_RESPONSERATE_COUNTY_TRA!$B$3:$Y$376, 24, FALSE)</f>
        <v>61.7</v>
      </c>
      <c r="AC359" s="188">
        <f>VLOOKUP(A359,DEC2020_RESPONSERATE_COUNTY_TRA!$B$3:$Z$376, 25, FALSE)</f>
        <v>63</v>
      </c>
      <c r="AD359" s="188">
        <f>VLOOKUP(A359,DEC2020_RESPONSERATE_COUNTY_TRA!$B$3:$AC$376, 26, FALSE)</f>
        <v>63.2</v>
      </c>
      <c r="AE359" s="188">
        <f>VLOOKUP(A359,DEC2020_RESPONSERATE_COUNTY_TRA!$B$3:$AD$376, 27, FALSE)</f>
        <v>63.4</v>
      </c>
      <c r="AF359" s="188">
        <f>VLOOKUP(A359,DEC2020_RESPONSERATE_COUNTY_TRA!$B$3:$AE$376, 28, FALSE)</f>
        <v>65.7</v>
      </c>
      <c r="AG359" s="188">
        <f>VLOOKUP(A359,DEC2020_RESPONSERATE_COUNTY_TRA!$B$3:$AF$376, 29, FALSE)</f>
        <v>67.900000000000006</v>
      </c>
      <c r="AH359" s="188">
        <f>VLOOKUP(A359,DEC2020_RESPONSERATE_COUNTY_TRA!$B$3:$AG$376, 30, FALSE)</f>
        <v>68</v>
      </c>
      <c r="AI359" s="188">
        <f>VLOOKUP(A359,DEC2020_RESPONSERATE_COUNTY_TRA!$B$3:$AF$376, 31, FALSE)</f>
        <v>68.400000000000006</v>
      </c>
      <c r="AJ359" s="188">
        <f>VLOOKUP(A359,DEC2020_RESPONSERATE_COUNTY_TRA!$B$3:$AG$376, 32, FALSE)</f>
        <v>68.8</v>
      </c>
      <c r="AK359" s="188">
        <f>VLOOKUP(A359,DEC2020_RESPONSERATE_COUNTY_TRA!$B$3:$CP$376, 33, FALSE)</f>
        <v>69.099999999999994</v>
      </c>
      <c r="AL359" s="188">
        <f>VLOOKUP(A359,DEC2020_RESPONSERATE_COUNTY_TRA!$B$3:$AR$376,43, FALSE)</f>
        <v>71.599999999999994</v>
      </c>
      <c r="AM359" s="188">
        <f>VLOOKUP(A359,DEC2020_RESPONSERATE_COUNTY_TRA!$B$3:$AS$376,44, FALSE)</f>
        <v>71.7</v>
      </c>
      <c r="AN359" s="188">
        <f>VLOOKUP(A359,DEC2020_RESPONSERATE_COUNTY_TRA!$B$3:$AW$376,48, FALSE)</f>
        <v>71.900000000000006</v>
      </c>
      <c r="AO359" s="188">
        <f>VLOOKUP(A359,DEC2020_RESPONSERATE_COUNTY_TRA!$B$3:$AX$376,49, FALSE)</f>
        <v>71.900000000000006</v>
      </c>
      <c r="AP359" s="188">
        <f>VLOOKUP(A359,DEC2020_RESPONSERATE_COUNTY_TRA!$B$3:$AY$376,49, FALSE)</f>
        <v>71.900000000000006</v>
      </c>
      <c r="AQ359" s="188">
        <f>VLOOKUP(A359,DEC2020_RESPONSERATE_COUNTY_TRA!$B$3:$AZ$376,50, FALSE)</f>
        <v>72</v>
      </c>
      <c r="AR359" s="188">
        <f>VLOOKUP(A359,DEC2020_RESPONSERATE_COUNTY_TRA!$B$3:$BA$376,51, FALSE)</f>
        <v>72</v>
      </c>
      <c r="AS359" s="188">
        <f>VLOOKUP(A359,DEC2020_RESPONSERATE_COUNTY_TRA!$B$3:$BB$376,53, FALSE)</f>
        <v>72</v>
      </c>
      <c r="AT359" s="188">
        <f>VLOOKUP(A359,DEC2020_RESPONSERATE_COUNTY_TRA!$B$3:$BC$376,54, FALSE)</f>
        <v>72</v>
      </c>
      <c r="AU359" s="188">
        <f>VLOOKUP(A359,DEC2020_RESPONSERATE_COUNTY_TRA!$B$3:$BD$376,55, FALSE)</f>
        <v>72.099999999999994</v>
      </c>
      <c r="AV359" s="188">
        <f>VLOOKUP(A359,DEC2020_RESPONSERATE_COUNTY_TRA!$B$3:$BE$376,56, FALSE)</f>
        <v>72.3</v>
      </c>
      <c r="AW359" s="188">
        <f>VLOOKUP(A359,DEC2020_RESPONSERATE_COUNTY_TRA!$B$3:$BF$376,57, FALSE)</f>
        <v>72.3</v>
      </c>
      <c r="AX359" s="188">
        <f>VLOOKUP(A359,DEC2020_RESPONSERATE_COUNTY_TRA!$B$3:$BG$376,58, FALSE)</f>
        <v>73.5</v>
      </c>
      <c r="AY359" s="188">
        <f>VLOOKUP(A359,DEC2020_RESPONSERATE_COUNTY_TRA!$B$3:$BH$376,59, FALSE)</f>
        <v>73.5</v>
      </c>
      <c r="AZ359" s="188">
        <f>VLOOKUP(A359,DEC2020_RESPONSERATE_COUNTY_TRA!$B$3:$BI$376,60, FALSE)</f>
        <v>73.599999999999994</v>
      </c>
      <c r="BA359" s="188">
        <f>VLOOKUP(A359,DEC2020_RESPONSERATE_COUNTY_TRA!$B$3:$BJ$376,61, FALSE)</f>
        <v>73.7</v>
      </c>
      <c r="BB359" s="188">
        <f>VLOOKUP(A359,DEC2020_RESPONSERATE_COUNTY_TRA!$B$3:$BK$376,62, FALSE)</f>
        <v>73.7</v>
      </c>
      <c r="BC359" s="188">
        <f>VLOOKUP(A359,DEC2020_RESPONSERATE_COUNTY_TRA!$B$3:$BL$376,63, FALSE)</f>
        <v>73.8</v>
      </c>
      <c r="BD359" s="188">
        <f>VLOOKUP(A359,DEC2020_RESPONSERATE_COUNTY_TRA!$B$3:$BM$376,64, FALSE)</f>
        <v>73.8</v>
      </c>
      <c r="BE359" s="188">
        <f>VLOOKUP(A359,DEC2020_RESPONSERATE_COUNTY_TRA!$B$3:$BN$376,65, FALSE)</f>
        <v>73.8</v>
      </c>
      <c r="BF359" s="188">
        <f>VLOOKUP(A359,DEC2020_RESPONSERATE_COUNTY_TRA!$B$3:$BO$376,66, FALSE)</f>
        <v>73.8</v>
      </c>
      <c r="BG359" s="188">
        <f>VLOOKUP(A359,DEC2020_RESPONSERATE_COUNTY_TRA!$B$3:$BP$376,67, FALSE)</f>
        <v>73.900000000000006</v>
      </c>
      <c r="BH359" s="188">
        <f>VLOOKUP(A359,DEC2020_RESPONSERATE_COUNTY_TRA!$B$3:$BQ$376,68, FALSE)</f>
        <v>73.900000000000006</v>
      </c>
      <c r="BI359" s="188">
        <f>VLOOKUP(A359,DEC2020_RESPONSERATE_COUNTY_TRA!$B$3:$BR$376,69, FALSE)</f>
        <v>73.900000000000006</v>
      </c>
      <c r="BJ359" s="188">
        <f>VLOOKUP(A359,DEC2020_RESPONSERATE_COUNTY_TRA!$B$3:$BS$376,70, FALSE)</f>
        <v>73.900000000000006</v>
      </c>
      <c r="BK359" s="188">
        <f>VLOOKUP(A359,DEC2020_RESPONSERATE_COUNTY_TRA!$B$3:$BT$376,71, FALSE)</f>
        <v>74</v>
      </c>
      <c r="BL359" s="188">
        <f>VLOOKUP(A359,DEC2020_RESPONSERATE_COUNTY_TRA!$B$3:$BU$377,72, FALSE)</f>
        <v>74</v>
      </c>
      <c r="BM359" s="188">
        <f>VLOOKUP(A359,DEC2020_RESPONSERATE_COUNTY_TRA!$B$3:$BV$377,73, FALSE)</f>
        <v>74</v>
      </c>
      <c r="BN359" s="188">
        <f>VLOOKUP(A359,DEC2020_RESPONSERATE_COUNTY_TRA!$B$3:$BW$377,74, FALSE)</f>
        <v>74.099999999999994</v>
      </c>
      <c r="BO359" s="188">
        <f>VLOOKUP(A359,DEC2020_RESPONSERATE_COUNTY_TRA!$B$3:$BX$377,75, FALSE)</f>
        <v>74.099999999999994</v>
      </c>
      <c r="BP359" s="188">
        <f>VLOOKUP(A359,DEC2020_RESPONSERATE_COUNTY_TRA!$B$3:$BY$377,76, FALSE)</f>
        <v>74.099999999999994</v>
      </c>
      <c r="BQ359" s="188">
        <f>VLOOKUP(A359,DEC2020_RESPONSERATE_COUNTY_TRA!$B$3:$BZ$377,77, FALSE)</f>
        <v>74.099999999999994</v>
      </c>
      <c r="BR359" s="188">
        <f>VLOOKUP(A359,DEC2020_RESPONSERATE_COUNTY_TRA!$B$3:$CA$377,78, FALSE)</f>
        <v>74.099999999999994</v>
      </c>
      <c r="BS359" s="188">
        <f>VLOOKUP(A359,DEC2020_RESPONSERATE_COUNTY_TRA!$B$3:$CB$377,79, FALSE)</f>
        <v>74.099999999999994</v>
      </c>
      <c r="BT359" s="188">
        <f>VLOOKUP(A359,DEC2020_RESPONSERATE_COUNTY_TRA!$B$3:$CC$377,80, FALSE)</f>
        <v>74.099999999999994</v>
      </c>
      <c r="BU359" s="188">
        <f>VLOOKUP(A359,DEC2020_RESPONSERATE_COUNTY_TRA!$B$3:$CD$377,81, FALSE)</f>
        <v>74.2</v>
      </c>
      <c r="BV359" s="188">
        <f>VLOOKUP(A359,DEC2020_RESPONSERATE_COUNTY_TRA!$B$3:$CE$377,82, FALSE)</f>
        <v>74.3</v>
      </c>
      <c r="BW359" s="188">
        <f>VLOOKUP(A359,DEC2020_RESPONSERATE_COUNTY_TRA!$B$3:$CF$377,83, FALSE)</f>
        <v>74.400000000000006</v>
      </c>
      <c r="BX359" s="188">
        <f>VLOOKUP(A359,DEC2020_RESPONSERATE_COUNTY_TRA!$B$3:$CG$377,84, FALSE)</f>
        <v>74.400000000000006</v>
      </c>
      <c r="BY359" s="188">
        <f>VLOOKUP(A359,DEC2020_RESPONSERATE_COUNTY_TRA!$B$3:$CH$377,85, FALSE)</f>
        <v>74.400000000000006</v>
      </c>
      <c r="BZ359" s="188">
        <f>VLOOKUP(A359,DEC2020_RESPONSERATE_COUNTY_TRA!$B$3:$CI$377,85, FALSE)</f>
        <v>74.400000000000006</v>
      </c>
      <c r="CA359" s="188">
        <f>VLOOKUP(A359,DEC2020_RESPONSERATE_COUNTY_TRA!$B$3:$CJ$377,86, FALSE)</f>
        <v>74.5</v>
      </c>
      <c r="CB359" s="188">
        <f>VLOOKUP(A359,DEC2020_RESPONSERATE_COUNTY_TRA!$B$3:$CK$377,87, FALSE)</f>
        <v>74.599999999999994</v>
      </c>
      <c r="CC359" s="188">
        <f t="shared" si="15"/>
        <v>0</v>
      </c>
      <c r="CD359" s="41">
        <f t="shared" si="16"/>
        <v>6</v>
      </c>
      <c r="CE359" s="45"/>
      <c r="CF359" s="15"/>
    </row>
    <row r="360" spans="1:84" s="188" customFormat="1" ht="28.8" x14ac:dyDescent="0.3">
      <c r="A360" s="16" t="s">
        <v>421</v>
      </c>
      <c r="B360" s="16">
        <v>30111001403</v>
      </c>
      <c r="C360" s="17" t="s">
        <v>1632</v>
      </c>
      <c r="D360" s="17" t="s">
        <v>1408</v>
      </c>
      <c r="E360" s="17"/>
      <c r="F360" s="95" t="s">
        <v>1101</v>
      </c>
      <c r="G360" s="103" t="s">
        <v>1101</v>
      </c>
      <c r="H360" s="205" t="s">
        <v>1101</v>
      </c>
      <c r="I360" s="193" t="s">
        <v>1101</v>
      </c>
      <c r="J360" s="18">
        <v>0</v>
      </c>
      <c r="K360" s="18">
        <f>100-J360</f>
        <v>100</v>
      </c>
      <c r="L360" s="19">
        <f>VLOOKUP(A360,DEC2020_RESPONSERATE_COUNTY_TRA!$B$3:$I$376, 8, FALSE)</f>
        <v>36.200000000000003</v>
      </c>
      <c r="M360" s="19">
        <f>VLOOKUP(A360,DEC2020_RESPONSERATE_COUNTY_TRA!$B$3:$J$376, 9, FALSE)</f>
        <v>38.4</v>
      </c>
      <c r="N360" s="19">
        <f>VLOOKUP(A360,DEC2020_RESPONSERATE_COUNTY_TRA!$B$3:$K$376, 10, FALSE)</f>
        <v>40.799999999999997</v>
      </c>
      <c r="O360" s="19">
        <f>VLOOKUP(A360,DEC2020_RESPONSERATE_COUNTY_TRA!$B$3:$L$376, 11, FALSE)</f>
        <v>43</v>
      </c>
      <c r="P360" s="19">
        <f>VLOOKUP(A360,DEC2020_RESPONSERATE_COUNTY_TRA!$B$3:$M$376, 12, FALSE)</f>
        <v>47.6</v>
      </c>
      <c r="Q360" s="19">
        <f>VLOOKUP(A360,DEC2020_RESPONSERATE_COUNTY_TRA!$B$3:$N$376, 13, FALSE)</f>
        <v>48.6</v>
      </c>
      <c r="R360" s="19">
        <f>VLOOKUP(A360,DEC2020_RESPONSERATE_COUNTY_TRA!$B$3:$O$376, 14, FALSE)</f>
        <v>49.6</v>
      </c>
      <c r="S360" s="19">
        <f>VLOOKUP(A360,DEC2020_RESPONSERATE_COUNTY_TRA!$B$3:$P$376, 15, FALSE)</f>
        <v>50.3</v>
      </c>
      <c r="T360" s="19">
        <f>VLOOKUP(A360,DEC2020_RESPONSERATE_COUNTY_TRA!$B$3:$Q$376, 16, FALSE)</f>
        <v>51.1</v>
      </c>
      <c r="U360" s="19">
        <f>VLOOKUP(A360,DEC2020_RESPONSERATE_COUNTY_TRA!$B$3:$R$376, 17, FALSE)</f>
        <v>53.5</v>
      </c>
      <c r="V360" s="19">
        <f>VLOOKUP(A360,DEC2020_RESPONSERATE_COUNTY_TRA!$B$3:$S$376, 18, FALSE)</f>
        <v>53.8</v>
      </c>
      <c r="W360" s="19">
        <f>VLOOKUP(A360,DEC2020_RESPONSERATE_COUNTY_TRA!$B$3:$T$376, 19, FALSE)</f>
        <v>54.7</v>
      </c>
      <c r="X360" s="19">
        <f>VLOOKUP(A360,DEC2020_RESPONSERATE_COUNTY_TRA!$B$3:$U$376, 20, FALSE)</f>
        <v>55.4</v>
      </c>
      <c r="Y360" s="19">
        <f>VLOOKUP(A360,DEC2020_RESPONSERATE_COUNTY_TRA!$B$3:$V$376, 21, FALSE)</f>
        <v>56</v>
      </c>
      <c r="Z360" s="19">
        <f>VLOOKUP(A360,DEC2020_RESPONSERATE_COUNTY_TRA!$B$3:$W$376, 22, FALSE)</f>
        <v>57.4</v>
      </c>
      <c r="AA360" s="19">
        <f>VLOOKUP(A360,DEC2020_RESPONSERATE_COUNTY_TRA!$B$3:$X$376, 23, FALSE)</f>
        <v>57.6</v>
      </c>
      <c r="AB360" s="19">
        <f>VLOOKUP(A360,DEC2020_RESPONSERATE_COUNTY_TRA!$B$3:$Y$376, 24, FALSE)</f>
        <v>57.8</v>
      </c>
      <c r="AC360" s="19">
        <f>VLOOKUP(A360,DEC2020_RESPONSERATE_COUNTY_TRA!$B$3:$Z$376, 25, FALSE)</f>
        <v>58.8</v>
      </c>
      <c r="AD360" s="19">
        <f>VLOOKUP(A360,DEC2020_RESPONSERATE_COUNTY_TRA!$B$3:$AC$376, 26, FALSE)</f>
        <v>59</v>
      </c>
      <c r="AE360" s="19">
        <f>VLOOKUP(A360,DEC2020_RESPONSERATE_COUNTY_TRA!$B$3:$AD$376, 27, FALSE)</f>
        <v>59.1</v>
      </c>
      <c r="AF360" s="19">
        <f>VLOOKUP(A360,DEC2020_RESPONSERATE_COUNTY_TRA!$B$3:$AE$376, 28, FALSE)</f>
        <v>60.5</v>
      </c>
      <c r="AG360" s="19">
        <f>VLOOKUP(A360,DEC2020_RESPONSERATE_COUNTY_TRA!$B$3:$AF$376, 29, FALSE)</f>
        <v>63.5</v>
      </c>
      <c r="AH360" s="19">
        <f>VLOOKUP(A360,DEC2020_RESPONSERATE_COUNTY_TRA!$B$3:$AG$376, 30, FALSE)</f>
        <v>63.6</v>
      </c>
      <c r="AI360" s="19">
        <f>VLOOKUP(A360,DEC2020_RESPONSERATE_COUNTY_TRA!$B$3:$AF$376, 31, FALSE)</f>
        <v>64</v>
      </c>
      <c r="AJ360" s="19">
        <f>VLOOKUP(A360,DEC2020_RESPONSERATE_COUNTY_TRA!$B$3:$AG$376, 32, FALSE)</f>
        <v>65</v>
      </c>
      <c r="AK360" s="19">
        <f>VLOOKUP(A360,DEC2020_RESPONSERATE_COUNTY_TRA!$B$3:$CP$376, 33, FALSE)</f>
        <v>65.5</v>
      </c>
      <c r="AL360" s="19">
        <f>VLOOKUP(A360,DEC2020_RESPONSERATE_COUNTY_TRA!$B$3:$AR$376,43, FALSE)</f>
        <v>68.7</v>
      </c>
      <c r="AM360" s="19">
        <f>VLOOKUP(A360,DEC2020_RESPONSERATE_COUNTY_TRA!$B$3:$AS$376,44, FALSE)</f>
        <v>68.7</v>
      </c>
      <c r="AN360" s="19">
        <f>VLOOKUP(A360,DEC2020_RESPONSERATE_COUNTY_TRA!$B$3:$AW$376,48, FALSE)</f>
        <v>69.099999999999994</v>
      </c>
      <c r="AO360" s="19">
        <f>VLOOKUP(A360,DEC2020_RESPONSERATE_COUNTY_TRA!$B$3:$AX$376,49, FALSE)</f>
        <v>69.099999999999994</v>
      </c>
      <c r="AP360" s="19">
        <f>VLOOKUP(A360,DEC2020_RESPONSERATE_COUNTY_TRA!$B$3:$AY$376,49, FALSE)</f>
        <v>69.099999999999994</v>
      </c>
      <c r="AQ360" s="19">
        <f>VLOOKUP(A360,DEC2020_RESPONSERATE_COUNTY_TRA!$B$3:$AZ$376,50, FALSE)</f>
        <v>69.2</v>
      </c>
      <c r="AR360" s="19">
        <f>VLOOKUP(A360,DEC2020_RESPONSERATE_COUNTY_TRA!$B$3:$BA$376,51, FALSE)</f>
        <v>69.2</v>
      </c>
      <c r="AS360" s="19">
        <f>VLOOKUP(A360,DEC2020_RESPONSERATE_COUNTY_TRA!$B$3:$BB$376,53, FALSE)</f>
        <v>69.400000000000006</v>
      </c>
      <c r="AT360" s="19">
        <f>VLOOKUP(A360,DEC2020_RESPONSERATE_COUNTY_TRA!$B$3:$BC$376,54, FALSE)</f>
        <v>69.400000000000006</v>
      </c>
      <c r="AU360" s="19">
        <f>VLOOKUP(A360,DEC2020_RESPONSERATE_COUNTY_TRA!$B$3:$BD$376,55, FALSE)</f>
        <v>69.400000000000006</v>
      </c>
      <c r="AV360" s="19">
        <f>VLOOKUP(A360,DEC2020_RESPONSERATE_COUNTY_TRA!$B$3:$BE$376,56, FALSE)</f>
        <v>69.400000000000006</v>
      </c>
      <c r="AW360" s="19">
        <f>VLOOKUP(A360,DEC2020_RESPONSERATE_COUNTY_TRA!$B$3:$BF$376,57, FALSE)</f>
        <v>69.5</v>
      </c>
      <c r="AX360" s="19">
        <f>VLOOKUP(A360,DEC2020_RESPONSERATE_COUNTY_TRA!$B$3:$BG$376,58, FALSE)</f>
        <v>69.5</v>
      </c>
      <c r="AY360" s="19">
        <f>VLOOKUP(A360,DEC2020_RESPONSERATE_COUNTY_TRA!$B$3:$BH$376,59, FALSE)</f>
        <v>69.5</v>
      </c>
      <c r="AZ360" s="19">
        <f>VLOOKUP(A360,DEC2020_RESPONSERATE_COUNTY_TRA!$B$3:$BI$376,60, FALSE)</f>
        <v>69.599999999999994</v>
      </c>
      <c r="BA360" s="19">
        <f>VLOOKUP(A360,DEC2020_RESPONSERATE_COUNTY_TRA!$B$3:$BJ$376,61, FALSE)</f>
        <v>69.8</v>
      </c>
      <c r="BB360" s="19">
        <f>VLOOKUP(A360,DEC2020_RESPONSERATE_COUNTY_TRA!$B$3:$BK$376,62, FALSE)</f>
        <v>69.900000000000006</v>
      </c>
      <c r="BC360" s="19">
        <f>VLOOKUP(A360,DEC2020_RESPONSERATE_COUNTY_TRA!$B$3:$BL$376,63, FALSE)</f>
        <v>70</v>
      </c>
      <c r="BD360" s="19">
        <f>VLOOKUP(A360,DEC2020_RESPONSERATE_COUNTY_TRA!$B$3:$BM$376,64, FALSE)</f>
        <v>70</v>
      </c>
      <c r="BE360" s="19">
        <f>VLOOKUP(A360,DEC2020_RESPONSERATE_COUNTY_TRA!$B$3:$BN$376,65, FALSE)</f>
        <v>70</v>
      </c>
      <c r="BF360" s="19">
        <f>VLOOKUP(A360,DEC2020_RESPONSERATE_COUNTY_TRA!$B$3:$BO$376,66, FALSE)</f>
        <v>70.099999999999994</v>
      </c>
      <c r="BG360" s="19">
        <f>VLOOKUP(A360,DEC2020_RESPONSERATE_COUNTY_TRA!$B$3:$BP$376,67, FALSE)</f>
        <v>70.099999999999994</v>
      </c>
      <c r="BH360" s="19">
        <f>VLOOKUP(A360,DEC2020_RESPONSERATE_COUNTY_TRA!$B$3:$BQ$376,68, FALSE)</f>
        <v>70.2</v>
      </c>
      <c r="BI360" s="19">
        <f>VLOOKUP(A360,DEC2020_RESPONSERATE_COUNTY_TRA!$B$3:$BR$376,69, FALSE)</f>
        <v>70.2</v>
      </c>
      <c r="BJ360" s="19">
        <f>VLOOKUP(A360,DEC2020_RESPONSERATE_COUNTY_TRA!$B$3:$BS$376,70, FALSE)</f>
        <v>70.2</v>
      </c>
      <c r="BK360" s="19">
        <f>VLOOKUP(A360,DEC2020_RESPONSERATE_COUNTY_TRA!$B$3:$BT$376,71, FALSE)</f>
        <v>70.2</v>
      </c>
      <c r="BL360" s="19">
        <f>VLOOKUP(A360,DEC2020_RESPONSERATE_COUNTY_TRA!$B$3:$BU$377,72, FALSE)</f>
        <v>70.2</v>
      </c>
      <c r="BM360" s="19">
        <f>VLOOKUP(A360,DEC2020_RESPONSERATE_COUNTY_TRA!$B$3:$BV$377,73, FALSE)</f>
        <v>70.2</v>
      </c>
      <c r="BN360" s="19">
        <f>VLOOKUP(A360,DEC2020_RESPONSERATE_COUNTY_TRA!$B$3:$BW$377,74, FALSE)</f>
        <v>70.2</v>
      </c>
      <c r="BO360" s="19">
        <f>VLOOKUP(A360,DEC2020_RESPONSERATE_COUNTY_TRA!$B$3:$BX$377,75, FALSE)</f>
        <v>70.2</v>
      </c>
      <c r="BP360" s="19">
        <f>VLOOKUP(A360,DEC2020_RESPONSERATE_COUNTY_TRA!$B$3:$BY$377,76, FALSE)</f>
        <v>70.2</v>
      </c>
      <c r="BQ360" s="19">
        <f>VLOOKUP(A360,DEC2020_RESPONSERATE_COUNTY_TRA!$B$3:$BZ$377,77, FALSE)</f>
        <v>70.2</v>
      </c>
      <c r="BR360" s="19">
        <f>VLOOKUP(A360,DEC2020_RESPONSERATE_COUNTY_TRA!$B$3:$CA$377,78, FALSE)</f>
        <v>70.2</v>
      </c>
      <c r="BS360" s="19">
        <f>VLOOKUP(A360,DEC2020_RESPONSERATE_COUNTY_TRA!$B$3:$CB$377,79, FALSE)</f>
        <v>70.2</v>
      </c>
      <c r="BT360" s="19">
        <f>VLOOKUP(A360,DEC2020_RESPONSERATE_COUNTY_TRA!$B$3:$CC$377,80, FALSE)</f>
        <v>70.2</v>
      </c>
      <c r="BU360" s="19">
        <f>VLOOKUP(A360,DEC2020_RESPONSERATE_COUNTY_TRA!$B$3:$CD$377,81, FALSE)</f>
        <v>70.2</v>
      </c>
      <c r="BV360" s="19">
        <f>VLOOKUP(A360,DEC2020_RESPONSERATE_COUNTY_TRA!$B$3:$CE$377,82, FALSE)</f>
        <v>70.3</v>
      </c>
      <c r="BW360" s="19">
        <f>VLOOKUP(A360,DEC2020_RESPONSERATE_COUNTY_TRA!$B$3:$CF$377,83, FALSE)</f>
        <v>70.3</v>
      </c>
      <c r="BX360" s="19">
        <f>VLOOKUP(A360,DEC2020_RESPONSERATE_COUNTY_TRA!$B$3:$CG$377,84, FALSE)</f>
        <v>70.3</v>
      </c>
      <c r="BY360" s="19">
        <f>VLOOKUP(A360,DEC2020_RESPONSERATE_COUNTY_TRA!$B$3:$CH$377,85, FALSE)</f>
        <v>70.400000000000006</v>
      </c>
      <c r="BZ360" s="19">
        <f>VLOOKUP(A360,DEC2020_RESPONSERATE_COUNTY_TRA!$B$3:$CI$377,85, FALSE)</f>
        <v>70.400000000000006</v>
      </c>
      <c r="CA360" s="19">
        <f>VLOOKUP(A360,DEC2020_RESPONSERATE_COUNTY_TRA!$B$3:$CJ$377,86, FALSE)</f>
        <v>70.599999999999994</v>
      </c>
      <c r="CB360" s="19">
        <f>VLOOKUP(A360,DEC2020_RESPONSERATE_COUNTY_TRA!$B$3:$CK$377,87, FALSE)</f>
        <v>70.7</v>
      </c>
      <c r="CC360" s="19">
        <f t="shared" si="15"/>
        <v>0</v>
      </c>
      <c r="CD360" s="41">
        <f t="shared" si="16"/>
        <v>6</v>
      </c>
      <c r="CE360" s="45"/>
      <c r="CF360" s="15"/>
    </row>
    <row r="361" spans="1:84" s="188" customFormat="1" ht="28.8" x14ac:dyDescent="0.3">
      <c r="A361" s="5" t="s">
        <v>221</v>
      </c>
      <c r="B361" s="5">
        <v>30111001404</v>
      </c>
      <c r="C361" s="256" t="s">
        <v>1633</v>
      </c>
      <c r="D361" s="256" t="s">
        <v>1409</v>
      </c>
      <c r="E361" s="256"/>
      <c r="F361" s="94" t="s">
        <v>1101</v>
      </c>
      <c r="G361" s="102" t="s">
        <v>1101</v>
      </c>
      <c r="H361" s="204" t="s">
        <v>1101</v>
      </c>
      <c r="I361" s="192" t="s">
        <v>1101</v>
      </c>
      <c r="J361" s="11">
        <v>0</v>
      </c>
      <c r="K361" s="11">
        <f>100-J361</f>
        <v>100</v>
      </c>
      <c r="L361" s="188">
        <f>VLOOKUP(A361,DEC2020_RESPONSERATE_COUNTY_TRA!$B$3:$I$376, 8, FALSE)</f>
        <v>34</v>
      </c>
      <c r="M361" s="188">
        <f>VLOOKUP(A361,DEC2020_RESPONSERATE_COUNTY_TRA!$B$3:$J$376, 9, FALSE)</f>
        <v>36</v>
      </c>
      <c r="N361" s="188">
        <f>VLOOKUP(A361,DEC2020_RESPONSERATE_COUNTY_TRA!$B$3:$K$376, 10, FALSE)</f>
        <v>38.4</v>
      </c>
      <c r="O361" s="188">
        <f>VLOOKUP(A361,DEC2020_RESPONSERATE_COUNTY_TRA!$B$3:$L$376, 11, FALSE)</f>
        <v>40.4</v>
      </c>
      <c r="P361" s="188">
        <f>VLOOKUP(A361,DEC2020_RESPONSERATE_COUNTY_TRA!$B$3:$M$376, 12, FALSE)</f>
        <v>44.9</v>
      </c>
      <c r="Q361" s="188">
        <f>VLOOKUP(A361,DEC2020_RESPONSERATE_COUNTY_TRA!$B$3:$N$376, 13, FALSE)</f>
        <v>46.1</v>
      </c>
      <c r="R361" s="188">
        <f>VLOOKUP(A361,DEC2020_RESPONSERATE_COUNTY_TRA!$B$3:$O$376, 14, FALSE)</f>
        <v>47.4</v>
      </c>
      <c r="S361" s="188">
        <f>VLOOKUP(A361,DEC2020_RESPONSERATE_COUNTY_TRA!$B$3:$P$376, 15, FALSE)</f>
        <v>48.5</v>
      </c>
      <c r="T361" s="188">
        <f>VLOOKUP(A361,DEC2020_RESPONSERATE_COUNTY_TRA!$B$3:$Q$376, 16, FALSE)</f>
        <v>49.3</v>
      </c>
      <c r="U361" s="188">
        <f>VLOOKUP(A361,DEC2020_RESPONSERATE_COUNTY_TRA!$B$3:$R$376, 17, FALSE)</f>
        <v>51.3</v>
      </c>
      <c r="V361" s="188">
        <f>VLOOKUP(A361,DEC2020_RESPONSERATE_COUNTY_TRA!$B$3:$S$376, 18, FALSE)</f>
        <v>51.7</v>
      </c>
      <c r="W361" s="188">
        <f>VLOOKUP(A361,DEC2020_RESPONSERATE_COUNTY_TRA!$B$3:$T$376, 19, FALSE)</f>
        <v>52.8</v>
      </c>
      <c r="X361" s="188">
        <f>VLOOKUP(A361,DEC2020_RESPONSERATE_COUNTY_TRA!$B$3:$U$376, 20, FALSE)</f>
        <v>53.6</v>
      </c>
      <c r="Y361" s="188">
        <f>VLOOKUP(A361,DEC2020_RESPONSERATE_COUNTY_TRA!$B$3:$V$376, 21, FALSE)</f>
        <v>54.1</v>
      </c>
      <c r="Z361" s="188">
        <f>VLOOKUP(A361,DEC2020_RESPONSERATE_COUNTY_TRA!$B$3:$W$376, 22, FALSE)</f>
        <v>55.4</v>
      </c>
      <c r="AA361" s="188">
        <f>VLOOKUP(A361,DEC2020_RESPONSERATE_COUNTY_TRA!$B$3:$X$376, 23, FALSE)</f>
        <v>55.8</v>
      </c>
      <c r="AB361" s="188">
        <f>VLOOKUP(A361,DEC2020_RESPONSERATE_COUNTY_TRA!$B$3:$Y$376, 24, FALSE)</f>
        <v>56</v>
      </c>
      <c r="AC361" s="188">
        <f>VLOOKUP(A361,DEC2020_RESPONSERATE_COUNTY_TRA!$B$3:$Z$376, 25, FALSE)</f>
        <v>57.4</v>
      </c>
      <c r="AD361" s="188">
        <f>VLOOKUP(A361,DEC2020_RESPONSERATE_COUNTY_TRA!$B$3:$AC$376, 26, FALSE)</f>
        <v>57.7</v>
      </c>
      <c r="AE361" s="188">
        <f>VLOOKUP(A361,DEC2020_RESPONSERATE_COUNTY_TRA!$B$3:$AD$376, 27, FALSE)</f>
        <v>58</v>
      </c>
      <c r="AF361" s="188">
        <f>VLOOKUP(A361,DEC2020_RESPONSERATE_COUNTY_TRA!$B$3:$AE$376, 28, FALSE)</f>
        <v>59.8</v>
      </c>
      <c r="AG361" s="188">
        <f>VLOOKUP(A361,DEC2020_RESPONSERATE_COUNTY_TRA!$B$3:$AF$376, 29, FALSE)</f>
        <v>62.4</v>
      </c>
      <c r="AH361" s="188">
        <f>VLOOKUP(A361,DEC2020_RESPONSERATE_COUNTY_TRA!$B$3:$AG$376, 30, FALSE)</f>
        <v>62.5</v>
      </c>
      <c r="AI361" s="188">
        <f>VLOOKUP(A361,DEC2020_RESPONSERATE_COUNTY_TRA!$B$3:$AF$376, 31, FALSE)</f>
        <v>62.8</v>
      </c>
      <c r="AJ361" s="188">
        <f>VLOOKUP(A361,DEC2020_RESPONSERATE_COUNTY_TRA!$B$3:$AG$376, 32, FALSE)</f>
        <v>63.6</v>
      </c>
      <c r="AK361" s="188">
        <f>VLOOKUP(A361,DEC2020_RESPONSERATE_COUNTY_TRA!$B$3:$CP$376, 33, FALSE)</f>
        <v>64.099999999999994</v>
      </c>
      <c r="AL361" s="188">
        <f>VLOOKUP(A361,DEC2020_RESPONSERATE_COUNTY_TRA!$B$3:$AR$376,43, FALSE)</f>
        <v>66.3</v>
      </c>
      <c r="AM361" s="188">
        <f>VLOOKUP(A361,DEC2020_RESPONSERATE_COUNTY_TRA!$B$3:$AS$376,44, FALSE)</f>
        <v>66.3</v>
      </c>
      <c r="AN361" s="188">
        <f>VLOOKUP(A361,DEC2020_RESPONSERATE_COUNTY_TRA!$B$3:$AW$376,48, FALSE)</f>
        <v>66.599999999999994</v>
      </c>
      <c r="AO361" s="188">
        <f>VLOOKUP(A361,DEC2020_RESPONSERATE_COUNTY_TRA!$B$3:$AX$376,49, FALSE)</f>
        <v>66.7</v>
      </c>
      <c r="AP361" s="188">
        <f>VLOOKUP(A361,DEC2020_RESPONSERATE_COUNTY_TRA!$B$3:$AY$376,49, FALSE)</f>
        <v>66.7</v>
      </c>
      <c r="AQ361" s="188">
        <f>VLOOKUP(A361,DEC2020_RESPONSERATE_COUNTY_TRA!$B$3:$AZ$376,50, FALSE)</f>
        <v>66.7</v>
      </c>
      <c r="AR361" s="188">
        <f>VLOOKUP(A361,DEC2020_RESPONSERATE_COUNTY_TRA!$B$3:$BA$376,51, FALSE)</f>
        <v>66.7</v>
      </c>
      <c r="AS361" s="188">
        <f>VLOOKUP(A361,DEC2020_RESPONSERATE_COUNTY_TRA!$B$3:$BB$376,53, FALSE)</f>
        <v>66.8</v>
      </c>
      <c r="AT361" s="188">
        <f>VLOOKUP(A361,DEC2020_RESPONSERATE_COUNTY_TRA!$B$3:$BC$376,54, FALSE)</f>
        <v>66.8</v>
      </c>
      <c r="AU361" s="188">
        <f>VLOOKUP(A361,DEC2020_RESPONSERATE_COUNTY_TRA!$B$3:$BD$376,55, FALSE)</f>
        <v>66.900000000000006</v>
      </c>
      <c r="AV361" s="188">
        <f>VLOOKUP(A361,DEC2020_RESPONSERATE_COUNTY_TRA!$B$3:$BE$376,56, FALSE)</f>
        <v>66.900000000000006</v>
      </c>
      <c r="AW361" s="188">
        <f>VLOOKUP(A361,DEC2020_RESPONSERATE_COUNTY_TRA!$B$3:$BF$376,57, FALSE)</f>
        <v>66.900000000000006</v>
      </c>
      <c r="AX361" s="188">
        <f>VLOOKUP(A361,DEC2020_RESPONSERATE_COUNTY_TRA!$B$3:$BG$376,58, FALSE)</f>
        <v>67</v>
      </c>
      <c r="AY361" s="188">
        <f>VLOOKUP(A361,DEC2020_RESPONSERATE_COUNTY_TRA!$B$3:$BH$376,59, FALSE)</f>
        <v>67</v>
      </c>
      <c r="AZ361" s="188">
        <f>VLOOKUP(A361,DEC2020_RESPONSERATE_COUNTY_TRA!$B$3:$BI$376,60, FALSE)</f>
        <v>67.099999999999994</v>
      </c>
      <c r="BA361" s="188">
        <f>VLOOKUP(A361,DEC2020_RESPONSERATE_COUNTY_TRA!$B$3:$BJ$376,61, FALSE)</f>
        <v>67.099999999999994</v>
      </c>
      <c r="BB361" s="188">
        <f>VLOOKUP(A361,DEC2020_RESPONSERATE_COUNTY_TRA!$B$3:$BK$376,62, FALSE)</f>
        <v>67.2</v>
      </c>
      <c r="BC361" s="188">
        <f>VLOOKUP(A361,DEC2020_RESPONSERATE_COUNTY_TRA!$B$3:$BL$376,63, FALSE)</f>
        <v>67.2</v>
      </c>
      <c r="BD361" s="188">
        <f>VLOOKUP(A361,DEC2020_RESPONSERATE_COUNTY_TRA!$B$3:$BM$376,64, FALSE)</f>
        <v>67.3</v>
      </c>
      <c r="BE361" s="188">
        <f>VLOOKUP(A361,DEC2020_RESPONSERATE_COUNTY_TRA!$B$3:$BN$376,65, FALSE)</f>
        <v>67.3</v>
      </c>
      <c r="BF361" s="188">
        <f>VLOOKUP(A361,DEC2020_RESPONSERATE_COUNTY_TRA!$B$3:$BO$376,66, FALSE)</f>
        <v>67.3</v>
      </c>
      <c r="BG361" s="188">
        <f>VLOOKUP(A361,DEC2020_RESPONSERATE_COUNTY_TRA!$B$3:$BP$376,67, FALSE)</f>
        <v>67.3</v>
      </c>
      <c r="BH361" s="188">
        <f>VLOOKUP(A361,DEC2020_RESPONSERATE_COUNTY_TRA!$B$3:$BQ$376,68, FALSE)</f>
        <v>67.400000000000006</v>
      </c>
      <c r="BI361" s="188">
        <f>VLOOKUP(A361,DEC2020_RESPONSERATE_COUNTY_TRA!$B$3:$BR$376,69, FALSE)</f>
        <v>67.400000000000006</v>
      </c>
      <c r="BJ361" s="188">
        <f>VLOOKUP(A361,DEC2020_RESPONSERATE_COUNTY_TRA!$B$3:$BS$376,70, FALSE)</f>
        <v>67.5</v>
      </c>
      <c r="BK361" s="188">
        <f>VLOOKUP(A361,DEC2020_RESPONSERATE_COUNTY_TRA!$B$3:$BT$376,71, FALSE)</f>
        <v>67.5</v>
      </c>
      <c r="BL361" s="188">
        <f>VLOOKUP(A361,DEC2020_RESPONSERATE_COUNTY_TRA!$B$3:$BU$377,72, FALSE)</f>
        <v>67.599999999999994</v>
      </c>
      <c r="BM361" s="188">
        <f>VLOOKUP(A361,DEC2020_RESPONSERATE_COUNTY_TRA!$B$3:$BV$377,73, FALSE)</f>
        <v>67.599999999999994</v>
      </c>
      <c r="BN361" s="188">
        <f>VLOOKUP(A361,DEC2020_RESPONSERATE_COUNTY_TRA!$B$3:$BW$377,74, FALSE)</f>
        <v>67.599999999999994</v>
      </c>
      <c r="BO361" s="188">
        <f>VLOOKUP(A361,DEC2020_RESPONSERATE_COUNTY_TRA!$B$3:$BX$377,75, FALSE)</f>
        <v>67.599999999999994</v>
      </c>
      <c r="BP361" s="188">
        <f>VLOOKUP(A361,DEC2020_RESPONSERATE_COUNTY_TRA!$B$3:$BY$377,76, FALSE)</f>
        <v>67.7</v>
      </c>
      <c r="BQ361" s="188">
        <f>VLOOKUP(A361,DEC2020_RESPONSERATE_COUNTY_TRA!$B$3:$BZ$377,77, FALSE)</f>
        <v>67.7</v>
      </c>
      <c r="BR361" s="188">
        <f>VLOOKUP(A361,DEC2020_RESPONSERATE_COUNTY_TRA!$B$3:$CA$377,78, FALSE)</f>
        <v>67.7</v>
      </c>
      <c r="BS361" s="188">
        <f>VLOOKUP(A361,DEC2020_RESPONSERATE_COUNTY_TRA!$B$3:$CB$377,79, FALSE)</f>
        <v>67.7</v>
      </c>
      <c r="BT361" s="188">
        <f>VLOOKUP(A361,DEC2020_RESPONSERATE_COUNTY_TRA!$B$3:$CC$377,80, FALSE)</f>
        <v>67.7</v>
      </c>
      <c r="BU361" s="188">
        <f>VLOOKUP(A361,DEC2020_RESPONSERATE_COUNTY_TRA!$B$3:$CD$377,81, FALSE)</f>
        <v>67.7</v>
      </c>
      <c r="BV361" s="188">
        <f>VLOOKUP(A361,DEC2020_RESPONSERATE_COUNTY_TRA!$B$3:$CE$377,82, FALSE)</f>
        <v>67.8</v>
      </c>
      <c r="BW361" s="188">
        <f>VLOOKUP(A361,DEC2020_RESPONSERATE_COUNTY_TRA!$B$3:$CF$377,83, FALSE)</f>
        <v>67.900000000000006</v>
      </c>
      <c r="BX361" s="188">
        <f>VLOOKUP(A361,DEC2020_RESPONSERATE_COUNTY_TRA!$B$3:$CG$377,84, FALSE)</f>
        <v>67.900000000000006</v>
      </c>
      <c r="BY361" s="188">
        <f>VLOOKUP(A361,DEC2020_RESPONSERATE_COUNTY_TRA!$B$3:$CH$377,85, FALSE)</f>
        <v>68</v>
      </c>
      <c r="BZ361" s="188">
        <f>VLOOKUP(A361,DEC2020_RESPONSERATE_COUNTY_TRA!$B$3:$CI$377,85, FALSE)</f>
        <v>68</v>
      </c>
      <c r="CA361" s="188">
        <f>VLOOKUP(A361,DEC2020_RESPONSERATE_COUNTY_TRA!$B$3:$CJ$377,86, FALSE)</f>
        <v>68.099999999999994</v>
      </c>
      <c r="CB361" s="188">
        <f>VLOOKUP(A361,DEC2020_RESPONSERATE_COUNTY_TRA!$B$3:$CK$377,87, FALSE)</f>
        <v>68.2</v>
      </c>
      <c r="CC361" s="188">
        <f t="shared" si="15"/>
        <v>0</v>
      </c>
      <c r="CD361" s="41">
        <f t="shared" si="16"/>
        <v>5</v>
      </c>
      <c r="CE361" s="45"/>
      <c r="CF361" s="15"/>
    </row>
    <row r="362" spans="1:84" s="188" customFormat="1" x14ac:dyDescent="0.3">
      <c r="A362" s="16" t="s">
        <v>223</v>
      </c>
      <c r="B362" s="16">
        <v>30111001501</v>
      </c>
      <c r="C362" s="17" t="s">
        <v>1634</v>
      </c>
      <c r="D362" s="17" t="s">
        <v>1411</v>
      </c>
      <c r="E362" s="17"/>
      <c r="F362" s="95">
        <v>1918</v>
      </c>
      <c r="G362" s="103">
        <v>2.5331030512377662E-2</v>
      </c>
      <c r="H362" s="205">
        <v>3.0031948881789138E-2</v>
      </c>
      <c r="I362" s="193">
        <v>41</v>
      </c>
      <c r="J362" s="18">
        <v>0</v>
      </c>
      <c r="K362" s="18">
        <f t="shared" si="17"/>
        <v>100</v>
      </c>
      <c r="L362" s="19">
        <f>VLOOKUP(A362,DEC2020_RESPONSERATE_COUNTY_TRA!$B$3:$I$376, 8, FALSE)</f>
        <v>32.700000000000003</v>
      </c>
      <c r="M362" s="19">
        <f>VLOOKUP(A362,DEC2020_RESPONSERATE_COUNTY_TRA!$B$3:$J$376, 9, FALSE)</f>
        <v>34</v>
      </c>
      <c r="N362" s="19">
        <f>VLOOKUP(A362,DEC2020_RESPONSERATE_COUNTY_TRA!$B$3:$K$376, 10, FALSE)</f>
        <v>36.299999999999997</v>
      </c>
      <c r="O362" s="19">
        <f>VLOOKUP(A362,DEC2020_RESPONSERATE_COUNTY_TRA!$B$3:$L$376, 11, FALSE)</f>
        <v>38.9</v>
      </c>
      <c r="P362" s="19">
        <f>VLOOKUP(A362,DEC2020_RESPONSERATE_COUNTY_TRA!$B$3:$M$376, 12, FALSE)</f>
        <v>42.7</v>
      </c>
      <c r="Q362" s="19">
        <f>VLOOKUP(A362,DEC2020_RESPONSERATE_COUNTY_TRA!$B$3:$N$376, 13, FALSE)</f>
        <v>43.5</v>
      </c>
      <c r="R362" s="19">
        <f>VLOOKUP(A362,DEC2020_RESPONSERATE_COUNTY_TRA!$B$3:$O$376, 14, FALSE)</f>
        <v>44.4</v>
      </c>
      <c r="S362" s="19">
        <f>VLOOKUP(A362,DEC2020_RESPONSERATE_COUNTY_TRA!$B$3:$P$376, 15, FALSE)</f>
        <v>45.2</v>
      </c>
      <c r="T362" s="19">
        <f>VLOOKUP(A362,DEC2020_RESPONSERATE_COUNTY_TRA!$B$3:$Q$376, 16, FALSE)</f>
        <v>45.8</v>
      </c>
      <c r="U362" s="19">
        <f>VLOOKUP(A362,DEC2020_RESPONSERATE_COUNTY_TRA!$B$3:$R$376, 17, FALSE)</f>
        <v>48</v>
      </c>
      <c r="V362" s="19">
        <f>VLOOKUP(A362,DEC2020_RESPONSERATE_COUNTY_TRA!$B$3:$S$376, 18, FALSE)</f>
        <v>48.4</v>
      </c>
      <c r="W362" s="19">
        <f>VLOOKUP(A362,DEC2020_RESPONSERATE_COUNTY_TRA!$B$3:$T$376, 19, FALSE)</f>
        <v>49.3</v>
      </c>
      <c r="X362" s="19">
        <f>VLOOKUP(A362,DEC2020_RESPONSERATE_COUNTY_TRA!$B$3:$U$376, 20, FALSE)</f>
        <v>50.1</v>
      </c>
      <c r="Y362" s="19">
        <f>VLOOKUP(A362,DEC2020_RESPONSERATE_COUNTY_TRA!$B$3:$V$376, 21, FALSE)</f>
        <v>51.1</v>
      </c>
      <c r="Z362" s="19">
        <f>VLOOKUP(A362,DEC2020_RESPONSERATE_COUNTY_TRA!$B$3:$W$376, 22, FALSE)</f>
        <v>52.7</v>
      </c>
      <c r="AA362" s="19">
        <f>VLOOKUP(A362,DEC2020_RESPONSERATE_COUNTY_TRA!$B$3:$X$376, 23, FALSE)</f>
        <v>52.9</v>
      </c>
      <c r="AB362" s="19">
        <f>VLOOKUP(A362,DEC2020_RESPONSERATE_COUNTY_TRA!$B$3:$Y$376, 24, FALSE)</f>
        <v>53.3</v>
      </c>
      <c r="AC362" s="19">
        <f>VLOOKUP(A362,DEC2020_RESPONSERATE_COUNTY_TRA!$B$3:$Z$376, 25, FALSE)</f>
        <v>54.6</v>
      </c>
      <c r="AD362" s="19">
        <f>VLOOKUP(A362,DEC2020_RESPONSERATE_COUNTY_TRA!$B$3:$AC$376, 26, FALSE)</f>
        <v>54.9</v>
      </c>
      <c r="AE362" s="19">
        <f>VLOOKUP(A362,DEC2020_RESPONSERATE_COUNTY_TRA!$B$3:$AD$376, 27, FALSE)</f>
        <v>55.1</v>
      </c>
      <c r="AF362" s="19">
        <f>VLOOKUP(A362,DEC2020_RESPONSERATE_COUNTY_TRA!$B$3:$AE$376, 28, FALSE)</f>
        <v>57.6</v>
      </c>
      <c r="AG362" s="19">
        <f>VLOOKUP(A362,DEC2020_RESPONSERATE_COUNTY_TRA!$B$3:$AF$376, 29, FALSE)</f>
        <v>60.9</v>
      </c>
      <c r="AH362" s="19">
        <f>VLOOKUP(A362,DEC2020_RESPONSERATE_COUNTY_TRA!$B$3:$AG$376, 30, FALSE)</f>
        <v>61.3</v>
      </c>
      <c r="AI362" s="19">
        <f>VLOOKUP(A362,DEC2020_RESPONSERATE_COUNTY_TRA!$B$3:$AF$376, 31, FALSE)</f>
        <v>61.7</v>
      </c>
      <c r="AJ362" s="19">
        <f>VLOOKUP(A362,DEC2020_RESPONSERATE_COUNTY_TRA!$B$3:$AG$376, 32, FALSE)</f>
        <v>62.2</v>
      </c>
      <c r="AK362" s="19">
        <f>VLOOKUP(A362,DEC2020_RESPONSERATE_COUNTY_TRA!$B$3:$CP$376, 33, FALSE)</f>
        <v>62.8</v>
      </c>
      <c r="AL362" s="19">
        <f>VLOOKUP(A362,DEC2020_RESPONSERATE_COUNTY_TRA!$B$3:$AR$376,43, FALSE)</f>
        <v>66.099999999999994</v>
      </c>
      <c r="AM362" s="19">
        <f>VLOOKUP(A362,DEC2020_RESPONSERATE_COUNTY_TRA!$B$3:$AS$376,44, FALSE)</f>
        <v>66.099999999999994</v>
      </c>
      <c r="AN362" s="19">
        <f>VLOOKUP(A362,DEC2020_RESPONSERATE_COUNTY_TRA!$B$3:$AW$376,48, FALSE)</f>
        <v>66.7</v>
      </c>
      <c r="AO362" s="19">
        <f>VLOOKUP(A362,DEC2020_RESPONSERATE_COUNTY_TRA!$B$3:$AX$376,49, FALSE)</f>
        <v>66.8</v>
      </c>
      <c r="AP362" s="19">
        <f>VLOOKUP(A362,DEC2020_RESPONSERATE_COUNTY_TRA!$B$3:$AY$376,49, FALSE)</f>
        <v>66.8</v>
      </c>
      <c r="AQ362" s="19">
        <f>VLOOKUP(A362,DEC2020_RESPONSERATE_COUNTY_TRA!$B$3:$AZ$376,50, FALSE)</f>
        <v>66.8</v>
      </c>
      <c r="AR362" s="19">
        <f>VLOOKUP(A362,DEC2020_RESPONSERATE_COUNTY_TRA!$B$3:$BA$376,51, FALSE)</f>
        <v>66.8</v>
      </c>
      <c r="AS362" s="19">
        <f>VLOOKUP(A362,DEC2020_RESPONSERATE_COUNTY_TRA!$B$3:$BB$376,53, FALSE)</f>
        <v>66.900000000000006</v>
      </c>
      <c r="AT362" s="19">
        <f>VLOOKUP(A362,DEC2020_RESPONSERATE_COUNTY_TRA!$B$3:$BC$376,54, FALSE)</f>
        <v>66.900000000000006</v>
      </c>
      <c r="AU362" s="19">
        <f>VLOOKUP(A362,DEC2020_RESPONSERATE_COUNTY_TRA!$B$3:$BD$376,55, FALSE)</f>
        <v>67</v>
      </c>
      <c r="AV362" s="19">
        <f>VLOOKUP(A362,DEC2020_RESPONSERATE_COUNTY_TRA!$B$3:$BE$376,56, FALSE)</f>
        <v>67</v>
      </c>
      <c r="AW362" s="19">
        <f>VLOOKUP(A362,DEC2020_RESPONSERATE_COUNTY_TRA!$B$3:$BF$376,57, FALSE)</f>
        <v>67.099999999999994</v>
      </c>
      <c r="AX362" s="19">
        <f>VLOOKUP(A362,DEC2020_RESPONSERATE_COUNTY_TRA!$B$3:$BG$376,58, FALSE)</f>
        <v>67.2</v>
      </c>
      <c r="AY362" s="19">
        <f>VLOOKUP(A362,DEC2020_RESPONSERATE_COUNTY_TRA!$B$3:$BH$376,59, FALSE)</f>
        <v>67.2</v>
      </c>
      <c r="AZ362" s="19">
        <f>VLOOKUP(A362,DEC2020_RESPONSERATE_COUNTY_TRA!$B$3:$BI$376,60, FALSE)</f>
        <v>67.2</v>
      </c>
      <c r="BA362" s="19">
        <f>VLOOKUP(A362,DEC2020_RESPONSERATE_COUNTY_TRA!$B$3:$BJ$376,61, FALSE)</f>
        <v>67.3</v>
      </c>
      <c r="BB362" s="19">
        <f>VLOOKUP(A362,DEC2020_RESPONSERATE_COUNTY_TRA!$B$3:$BK$376,62, FALSE)</f>
        <v>67.400000000000006</v>
      </c>
      <c r="BC362" s="19">
        <f>VLOOKUP(A362,DEC2020_RESPONSERATE_COUNTY_TRA!$B$3:$BL$376,63, FALSE)</f>
        <v>67.400000000000006</v>
      </c>
      <c r="BD362" s="19">
        <f>VLOOKUP(A362,DEC2020_RESPONSERATE_COUNTY_TRA!$B$3:$BM$376,64, FALSE)</f>
        <v>67.5</v>
      </c>
      <c r="BE362" s="19">
        <f>VLOOKUP(A362,DEC2020_RESPONSERATE_COUNTY_TRA!$B$3:$BN$376,65, FALSE)</f>
        <v>67.599999999999994</v>
      </c>
      <c r="BF362" s="19">
        <f>VLOOKUP(A362,DEC2020_RESPONSERATE_COUNTY_TRA!$B$3:$BO$376,66, FALSE)</f>
        <v>67.599999999999994</v>
      </c>
      <c r="BG362" s="19">
        <f>VLOOKUP(A362,DEC2020_RESPONSERATE_COUNTY_TRA!$B$3:$BP$376,67, FALSE)</f>
        <v>67.599999999999994</v>
      </c>
      <c r="BH362" s="19">
        <f>VLOOKUP(A362,DEC2020_RESPONSERATE_COUNTY_TRA!$B$3:$BQ$376,68, FALSE)</f>
        <v>67.7</v>
      </c>
      <c r="BI362" s="19">
        <f>VLOOKUP(A362,DEC2020_RESPONSERATE_COUNTY_TRA!$B$3:$BR$376,69, FALSE)</f>
        <v>67.7</v>
      </c>
      <c r="BJ362" s="19">
        <f>VLOOKUP(A362,DEC2020_RESPONSERATE_COUNTY_TRA!$B$3:$BS$376,70, FALSE)</f>
        <v>67.8</v>
      </c>
      <c r="BK362" s="19">
        <f>VLOOKUP(A362,DEC2020_RESPONSERATE_COUNTY_TRA!$B$3:$BT$376,71, FALSE)</f>
        <v>67.8</v>
      </c>
      <c r="BL362" s="19">
        <f>VLOOKUP(A362,DEC2020_RESPONSERATE_COUNTY_TRA!$B$3:$BU$377,72, FALSE)</f>
        <v>67.8</v>
      </c>
      <c r="BM362" s="19">
        <f>VLOOKUP(A362,DEC2020_RESPONSERATE_COUNTY_TRA!$B$3:$BV$377,73, FALSE)</f>
        <v>67.900000000000006</v>
      </c>
      <c r="BN362" s="19">
        <f>VLOOKUP(A362,DEC2020_RESPONSERATE_COUNTY_TRA!$B$3:$BW$377,74, FALSE)</f>
        <v>67.900000000000006</v>
      </c>
      <c r="BO362" s="19">
        <f>VLOOKUP(A362,DEC2020_RESPONSERATE_COUNTY_TRA!$B$3:$BX$377,75, FALSE)</f>
        <v>67.900000000000006</v>
      </c>
      <c r="BP362" s="19">
        <f>VLOOKUP(A362,DEC2020_RESPONSERATE_COUNTY_TRA!$B$3:$BY$377,76, FALSE)</f>
        <v>67.900000000000006</v>
      </c>
      <c r="BQ362" s="19">
        <f>VLOOKUP(A362,DEC2020_RESPONSERATE_COUNTY_TRA!$B$3:$BZ$377,77, FALSE)</f>
        <v>67.900000000000006</v>
      </c>
      <c r="BR362" s="19">
        <f>VLOOKUP(A362,DEC2020_RESPONSERATE_COUNTY_TRA!$B$3:$CA$377,78, FALSE)</f>
        <v>67.900000000000006</v>
      </c>
      <c r="BS362" s="19">
        <f>VLOOKUP(A362,DEC2020_RESPONSERATE_COUNTY_TRA!$B$3:$CB$377,79, FALSE)</f>
        <v>68</v>
      </c>
      <c r="BT362" s="19">
        <f>VLOOKUP(A362,DEC2020_RESPONSERATE_COUNTY_TRA!$B$3:$CC$377,80, FALSE)</f>
        <v>68</v>
      </c>
      <c r="BU362" s="19">
        <f>VLOOKUP(A362,DEC2020_RESPONSERATE_COUNTY_TRA!$B$3:$CD$377,81, FALSE)</f>
        <v>68</v>
      </c>
      <c r="BV362" s="19">
        <f>VLOOKUP(A362,DEC2020_RESPONSERATE_COUNTY_TRA!$B$3:$CE$377,82, FALSE)</f>
        <v>68</v>
      </c>
      <c r="BW362" s="19">
        <f>VLOOKUP(A362,DEC2020_RESPONSERATE_COUNTY_TRA!$B$3:$CF$377,83, FALSE)</f>
        <v>68</v>
      </c>
      <c r="BX362" s="19">
        <f>VLOOKUP(A362,DEC2020_RESPONSERATE_COUNTY_TRA!$B$3:$CG$377,84, FALSE)</f>
        <v>68</v>
      </c>
      <c r="BY362" s="19">
        <f>VLOOKUP(A362,DEC2020_RESPONSERATE_COUNTY_TRA!$B$3:$CH$377,85, FALSE)</f>
        <v>68</v>
      </c>
      <c r="BZ362" s="19">
        <f>VLOOKUP(A362,DEC2020_RESPONSERATE_COUNTY_TRA!$B$3:$CI$377,85, FALSE)</f>
        <v>68</v>
      </c>
      <c r="CA362" s="19">
        <f>VLOOKUP(A362,DEC2020_RESPONSERATE_COUNTY_TRA!$B$3:$CJ$377,86, FALSE)</f>
        <v>68.3</v>
      </c>
      <c r="CB362" s="19">
        <f>VLOOKUP(A362,DEC2020_RESPONSERATE_COUNTY_TRA!$B$3:$CK$377,87, FALSE)</f>
        <v>68.400000000000006</v>
      </c>
      <c r="CC362" s="19">
        <f t="shared" si="15"/>
        <v>0</v>
      </c>
      <c r="CD362" s="41">
        <f t="shared" si="16"/>
        <v>5</v>
      </c>
      <c r="CE362" s="45"/>
      <c r="CF362" s="15"/>
    </row>
    <row r="363" spans="1:84" s="188" customFormat="1" ht="28.8" x14ac:dyDescent="0.3">
      <c r="A363" s="5" t="s">
        <v>225</v>
      </c>
      <c r="B363" s="5">
        <v>30111001502</v>
      </c>
      <c r="C363" s="256" t="s">
        <v>1635</v>
      </c>
      <c r="D363" s="256" t="s">
        <v>1412</v>
      </c>
      <c r="E363" s="256"/>
      <c r="F363" s="94">
        <v>2208</v>
      </c>
      <c r="G363" s="102">
        <v>6.3947633434038267E-2</v>
      </c>
      <c r="H363" s="204">
        <v>2.6338893766461809E-2</v>
      </c>
      <c r="I363" s="192">
        <v>43.2</v>
      </c>
      <c r="J363" s="11">
        <v>10.3</v>
      </c>
      <c r="K363" s="11">
        <f t="shared" si="17"/>
        <v>89.7</v>
      </c>
      <c r="L363" s="188">
        <f>VLOOKUP(A363,DEC2020_RESPONSERATE_COUNTY_TRA!$B$3:$I$376, 8, FALSE)</f>
        <v>23.9</v>
      </c>
      <c r="M363" s="188">
        <f>VLOOKUP(A363,DEC2020_RESPONSERATE_COUNTY_TRA!$B$3:$J$376, 9, FALSE)</f>
        <v>25.3</v>
      </c>
      <c r="N363" s="188">
        <f>VLOOKUP(A363,DEC2020_RESPONSERATE_COUNTY_TRA!$B$3:$K$376, 10, FALSE)</f>
        <v>26.4</v>
      </c>
      <c r="O363" s="188">
        <f>VLOOKUP(A363,DEC2020_RESPONSERATE_COUNTY_TRA!$B$3:$L$376, 11, FALSE)</f>
        <v>28.6</v>
      </c>
      <c r="P363" s="188">
        <f>VLOOKUP(A363,DEC2020_RESPONSERATE_COUNTY_TRA!$B$3:$M$376, 12, FALSE)</f>
        <v>31.6</v>
      </c>
      <c r="Q363" s="188">
        <f>VLOOKUP(A363,DEC2020_RESPONSERATE_COUNTY_TRA!$B$3:$N$376, 13, FALSE)</f>
        <v>32.200000000000003</v>
      </c>
      <c r="R363" s="188">
        <f>VLOOKUP(A363,DEC2020_RESPONSERATE_COUNTY_TRA!$B$3:$O$376, 14, FALSE)</f>
        <v>32.799999999999997</v>
      </c>
      <c r="S363" s="188">
        <f>VLOOKUP(A363,DEC2020_RESPONSERATE_COUNTY_TRA!$B$3:$P$376, 15, FALSE)</f>
        <v>33.4</v>
      </c>
      <c r="T363" s="188">
        <f>VLOOKUP(A363,DEC2020_RESPONSERATE_COUNTY_TRA!$B$3:$Q$376, 16, FALSE)</f>
        <v>34</v>
      </c>
      <c r="U363" s="188">
        <f>VLOOKUP(A363,DEC2020_RESPONSERATE_COUNTY_TRA!$B$3:$R$376, 17, FALSE)</f>
        <v>35.4</v>
      </c>
      <c r="V363" s="188">
        <f>VLOOKUP(A363,DEC2020_RESPONSERATE_COUNTY_TRA!$B$3:$S$376, 18, FALSE)</f>
        <v>35.6</v>
      </c>
      <c r="W363" s="188">
        <f>VLOOKUP(A363,DEC2020_RESPONSERATE_COUNTY_TRA!$B$3:$T$376, 19, FALSE)</f>
        <v>36.4</v>
      </c>
      <c r="X363" s="188">
        <f>VLOOKUP(A363,DEC2020_RESPONSERATE_COUNTY_TRA!$B$3:$U$376, 20, FALSE)</f>
        <v>37.6</v>
      </c>
      <c r="Y363" s="188">
        <f>VLOOKUP(A363,DEC2020_RESPONSERATE_COUNTY_TRA!$B$3:$V$376, 21, FALSE)</f>
        <v>38.6</v>
      </c>
      <c r="Z363" s="188">
        <f>VLOOKUP(A363,DEC2020_RESPONSERATE_COUNTY_TRA!$B$3:$W$376, 22, FALSE)</f>
        <v>40.700000000000003</v>
      </c>
      <c r="AA363" s="188">
        <f>VLOOKUP(A363,DEC2020_RESPONSERATE_COUNTY_TRA!$B$3:$X$376, 23, FALSE)</f>
        <v>40.9</v>
      </c>
      <c r="AB363" s="188">
        <f>VLOOKUP(A363,DEC2020_RESPONSERATE_COUNTY_TRA!$B$3:$Y$376, 24, FALSE)</f>
        <v>41.1</v>
      </c>
      <c r="AC363" s="188">
        <f>VLOOKUP(A363,DEC2020_RESPONSERATE_COUNTY_TRA!$B$3:$Z$376, 25, FALSE)</f>
        <v>42.2</v>
      </c>
      <c r="AD363" s="188">
        <f>VLOOKUP(A363,DEC2020_RESPONSERATE_COUNTY_TRA!$B$3:$AC$376, 26, FALSE)</f>
        <v>42.4</v>
      </c>
      <c r="AE363" s="188">
        <f>VLOOKUP(A363,DEC2020_RESPONSERATE_COUNTY_TRA!$B$3:$AD$376, 27, FALSE)</f>
        <v>42.6</v>
      </c>
      <c r="AF363" s="188">
        <f>VLOOKUP(A363,DEC2020_RESPONSERATE_COUNTY_TRA!$B$3:$AE$376, 28, FALSE)</f>
        <v>43.8</v>
      </c>
      <c r="AG363" s="188">
        <f>VLOOKUP(A363,DEC2020_RESPONSERATE_COUNTY_TRA!$B$3:$AF$376, 29, FALSE)</f>
        <v>46</v>
      </c>
      <c r="AH363" s="188">
        <f>VLOOKUP(A363,DEC2020_RESPONSERATE_COUNTY_TRA!$B$3:$AG$376, 30, FALSE)</f>
        <v>46.3</v>
      </c>
      <c r="AI363" s="188">
        <f>VLOOKUP(A363,DEC2020_RESPONSERATE_COUNTY_TRA!$B$3:$AF$376, 31, FALSE)</f>
        <v>46.6</v>
      </c>
      <c r="AJ363" s="188">
        <f>VLOOKUP(A363,DEC2020_RESPONSERATE_COUNTY_TRA!$B$3:$AG$376, 32, FALSE)</f>
        <v>47.4</v>
      </c>
      <c r="AK363" s="188">
        <f>VLOOKUP(A363,DEC2020_RESPONSERATE_COUNTY_TRA!$B$3:$CP$376, 33, FALSE)</f>
        <v>47.8</v>
      </c>
      <c r="AL363" s="188">
        <f>VLOOKUP(A363,DEC2020_RESPONSERATE_COUNTY_TRA!$B$3:$AR$376,43, FALSE)</f>
        <v>50.3</v>
      </c>
      <c r="AM363" s="188">
        <f>VLOOKUP(A363,DEC2020_RESPONSERATE_COUNTY_TRA!$B$3:$AS$376,44, FALSE)</f>
        <v>50.3</v>
      </c>
      <c r="AN363" s="188">
        <f>VLOOKUP(A363,DEC2020_RESPONSERATE_COUNTY_TRA!$B$3:$AW$376,48, FALSE)</f>
        <v>50.6</v>
      </c>
      <c r="AO363" s="188">
        <f>VLOOKUP(A363,DEC2020_RESPONSERATE_COUNTY_TRA!$B$3:$AX$376,49, FALSE)</f>
        <v>50.6</v>
      </c>
      <c r="AP363" s="188">
        <f>VLOOKUP(A363,DEC2020_RESPONSERATE_COUNTY_TRA!$B$3:$AY$376,49, FALSE)</f>
        <v>50.6</v>
      </c>
      <c r="AQ363" s="188">
        <f>VLOOKUP(A363,DEC2020_RESPONSERATE_COUNTY_TRA!$B$3:$AZ$376,50, FALSE)</f>
        <v>50.7</v>
      </c>
      <c r="AR363" s="188">
        <f>VLOOKUP(A363,DEC2020_RESPONSERATE_COUNTY_TRA!$B$3:$BA$376,51, FALSE)</f>
        <v>50.8</v>
      </c>
      <c r="AS363" s="188">
        <f>VLOOKUP(A363,DEC2020_RESPONSERATE_COUNTY_TRA!$B$3:$BB$376,53, FALSE)</f>
        <v>50.9</v>
      </c>
      <c r="AT363" s="188">
        <f>VLOOKUP(A363,DEC2020_RESPONSERATE_COUNTY_TRA!$B$3:$BC$376,54, FALSE)</f>
        <v>51</v>
      </c>
      <c r="AU363" s="188">
        <f>VLOOKUP(A363,DEC2020_RESPONSERATE_COUNTY_TRA!$B$3:$BD$376,55, FALSE)</f>
        <v>51</v>
      </c>
      <c r="AV363" s="188">
        <f>VLOOKUP(A363,DEC2020_RESPONSERATE_COUNTY_TRA!$B$3:$BE$376,56, FALSE)</f>
        <v>51.1</v>
      </c>
      <c r="AW363" s="188">
        <f>VLOOKUP(A363,DEC2020_RESPONSERATE_COUNTY_TRA!$B$3:$BF$376,57, FALSE)</f>
        <v>51.1</v>
      </c>
      <c r="AX363" s="188">
        <f>VLOOKUP(A363,DEC2020_RESPONSERATE_COUNTY_TRA!$B$3:$BG$376,58, FALSE)</f>
        <v>55</v>
      </c>
      <c r="AY363" s="188">
        <f>VLOOKUP(A363,DEC2020_RESPONSERATE_COUNTY_TRA!$B$3:$BH$376,59, FALSE)</f>
        <v>55</v>
      </c>
      <c r="AZ363" s="188">
        <f>VLOOKUP(A363,DEC2020_RESPONSERATE_COUNTY_TRA!$B$3:$BI$376,60, FALSE)</f>
        <v>55.1</v>
      </c>
      <c r="BA363" s="188">
        <f>VLOOKUP(A363,DEC2020_RESPONSERATE_COUNTY_TRA!$B$3:$BJ$376,61, FALSE)</f>
        <v>55.2</v>
      </c>
      <c r="BB363" s="188">
        <f>VLOOKUP(A363,DEC2020_RESPONSERATE_COUNTY_TRA!$B$3:$BK$376,62, FALSE)</f>
        <v>55.3</v>
      </c>
      <c r="BC363" s="188">
        <f>VLOOKUP(A363,DEC2020_RESPONSERATE_COUNTY_TRA!$B$3:$BL$376,63, FALSE)</f>
        <v>55.4</v>
      </c>
      <c r="BD363" s="188">
        <f>VLOOKUP(A363,DEC2020_RESPONSERATE_COUNTY_TRA!$B$3:$BM$376,64, FALSE)</f>
        <v>55.4</v>
      </c>
      <c r="BE363" s="188">
        <f>VLOOKUP(A363,DEC2020_RESPONSERATE_COUNTY_TRA!$B$3:$BN$376,65, FALSE)</f>
        <v>55.5</v>
      </c>
      <c r="BF363" s="188">
        <f>VLOOKUP(A363,DEC2020_RESPONSERATE_COUNTY_TRA!$B$3:$BO$376,66, FALSE)</f>
        <v>55.5</v>
      </c>
      <c r="BG363" s="188">
        <f>VLOOKUP(A363,DEC2020_RESPONSERATE_COUNTY_TRA!$B$3:$BP$376,67, FALSE)</f>
        <v>55.5</v>
      </c>
      <c r="BH363" s="188">
        <f>VLOOKUP(A363,DEC2020_RESPONSERATE_COUNTY_TRA!$B$3:$BQ$376,68, FALSE)</f>
        <v>55.6</v>
      </c>
      <c r="BI363" s="188">
        <f>VLOOKUP(A363,DEC2020_RESPONSERATE_COUNTY_TRA!$B$3:$BR$376,69, FALSE)</f>
        <v>55.7</v>
      </c>
      <c r="BJ363" s="188">
        <f>VLOOKUP(A363,DEC2020_RESPONSERATE_COUNTY_TRA!$B$3:$BS$376,70, FALSE)</f>
        <v>55.7</v>
      </c>
      <c r="BK363" s="188">
        <f>VLOOKUP(A363,DEC2020_RESPONSERATE_COUNTY_TRA!$B$3:$BT$376,71, FALSE)</f>
        <v>55.7</v>
      </c>
      <c r="BL363" s="188">
        <f>VLOOKUP(A363,DEC2020_RESPONSERATE_COUNTY_TRA!$B$3:$BU$377,72, FALSE)</f>
        <v>55.8</v>
      </c>
      <c r="BM363" s="188">
        <f>VLOOKUP(A363,DEC2020_RESPONSERATE_COUNTY_TRA!$B$3:$BV$377,73, FALSE)</f>
        <v>55.8</v>
      </c>
      <c r="BN363" s="188">
        <f>VLOOKUP(A363,DEC2020_RESPONSERATE_COUNTY_TRA!$B$3:$BW$377,74, FALSE)</f>
        <v>55.8</v>
      </c>
      <c r="BO363" s="188">
        <f>VLOOKUP(A363,DEC2020_RESPONSERATE_COUNTY_TRA!$B$3:$BX$377,75, FALSE)</f>
        <v>55.8</v>
      </c>
      <c r="BP363" s="188">
        <f>VLOOKUP(A363,DEC2020_RESPONSERATE_COUNTY_TRA!$B$3:$BY$377,76, FALSE)</f>
        <v>55.8</v>
      </c>
      <c r="BQ363" s="188">
        <f>VLOOKUP(A363,DEC2020_RESPONSERATE_COUNTY_TRA!$B$3:$BZ$377,77, FALSE)</f>
        <v>55.8</v>
      </c>
      <c r="BR363" s="188">
        <f>VLOOKUP(A363,DEC2020_RESPONSERATE_COUNTY_TRA!$B$3:$CA$377,78, FALSE)</f>
        <v>55.9</v>
      </c>
      <c r="BS363" s="188">
        <f>VLOOKUP(A363,DEC2020_RESPONSERATE_COUNTY_TRA!$B$3:$CB$377,79, FALSE)</f>
        <v>56</v>
      </c>
      <c r="BT363" s="188">
        <f>VLOOKUP(A363,DEC2020_RESPONSERATE_COUNTY_TRA!$B$3:$CC$377,80, FALSE)</f>
        <v>56.1</v>
      </c>
      <c r="BU363" s="188">
        <f>VLOOKUP(A363,DEC2020_RESPONSERATE_COUNTY_TRA!$B$3:$CD$377,81, FALSE)</f>
        <v>56.1</v>
      </c>
      <c r="BV363" s="188">
        <f>VLOOKUP(A363,DEC2020_RESPONSERATE_COUNTY_TRA!$B$3:$CE$377,82, FALSE)</f>
        <v>56.2</v>
      </c>
      <c r="BW363" s="188">
        <f>VLOOKUP(A363,DEC2020_RESPONSERATE_COUNTY_TRA!$B$3:$CF$377,83, FALSE)</f>
        <v>56.3</v>
      </c>
      <c r="BX363" s="188">
        <f>VLOOKUP(A363,DEC2020_RESPONSERATE_COUNTY_TRA!$B$3:$CG$377,84, FALSE)</f>
        <v>56.3</v>
      </c>
      <c r="BY363" s="188">
        <f>VLOOKUP(A363,DEC2020_RESPONSERATE_COUNTY_TRA!$B$3:$CH$377,85, FALSE)</f>
        <v>56.4</v>
      </c>
      <c r="BZ363" s="188">
        <f>VLOOKUP(A363,DEC2020_RESPONSERATE_COUNTY_TRA!$B$3:$CI$377,85, FALSE)</f>
        <v>56.4</v>
      </c>
      <c r="CA363" s="188">
        <f>VLOOKUP(A363,DEC2020_RESPONSERATE_COUNTY_TRA!$B$3:$CJ$377,86, FALSE)</f>
        <v>56.7</v>
      </c>
      <c r="CB363" s="188">
        <f>VLOOKUP(A363,DEC2020_RESPONSERATE_COUNTY_TRA!$B$3:$CK$377,87, FALSE)</f>
        <v>56.7</v>
      </c>
      <c r="CC363" s="188">
        <f t="shared" si="15"/>
        <v>0</v>
      </c>
      <c r="CD363" s="343">
        <f t="shared" si="16"/>
        <v>4</v>
      </c>
      <c r="CE363" s="45"/>
      <c r="CF363" s="15"/>
    </row>
    <row r="364" spans="1:84" s="188" customFormat="1" ht="28.8" x14ac:dyDescent="0.3">
      <c r="A364" s="16" t="s">
        <v>227</v>
      </c>
      <c r="B364" s="16">
        <v>30111001702</v>
      </c>
      <c r="C364" s="17" t="s">
        <v>1636</v>
      </c>
      <c r="D364" s="17" t="s">
        <v>1404</v>
      </c>
      <c r="E364" s="17"/>
      <c r="F364" s="95">
        <v>1853</v>
      </c>
      <c r="G364" s="103">
        <v>1.5730337078651686E-2</v>
      </c>
      <c r="H364" s="205">
        <v>4.8648648648648651E-2</v>
      </c>
      <c r="I364" s="193">
        <v>39.700000000000003</v>
      </c>
      <c r="J364" s="18">
        <v>0</v>
      </c>
      <c r="K364" s="18">
        <f t="shared" si="17"/>
        <v>100</v>
      </c>
      <c r="L364" s="19">
        <f>VLOOKUP(A364,DEC2020_RESPONSERATE_COUNTY_TRA!$B$3:$I$376, 8, FALSE)</f>
        <v>47.4</v>
      </c>
      <c r="M364" s="19">
        <f>VLOOKUP(A364,DEC2020_RESPONSERATE_COUNTY_TRA!$B$3:$J$376, 9, FALSE)</f>
        <v>48.9</v>
      </c>
      <c r="N364" s="19">
        <f>VLOOKUP(A364,DEC2020_RESPONSERATE_COUNTY_TRA!$B$3:$K$376, 10, FALSE)</f>
        <v>50.4</v>
      </c>
      <c r="O364" s="19">
        <f>VLOOKUP(A364,DEC2020_RESPONSERATE_COUNTY_TRA!$B$3:$L$376, 11, FALSE)</f>
        <v>52.1</v>
      </c>
      <c r="P364" s="19">
        <f>VLOOKUP(A364,DEC2020_RESPONSERATE_COUNTY_TRA!$B$3:$M$376, 12, FALSE)</f>
        <v>54.6</v>
      </c>
      <c r="Q364" s="19">
        <f>VLOOKUP(A364,DEC2020_RESPONSERATE_COUNTY_TRA!$B$3:$N$376, 13, FALSE)</f>
        <v>55</v>
      </c>
      <c r="R364" s="19">
        <f>VLOOKUP(A364,DEC2020_RESPONSERATE_COUNTY_TRA!$B$3:$O$376, 14, FALSE)</f>
        <v>55.3</v>
      </c>
      <c r="S364" s="19">
        <f>VLOOKUP(A364,DEC2020_RESPONSERATE_COUNTY_TRA!$B$3:$P$376, 15, FALSE)</f>
        <v>55.5</v>
      </c>
      <c r="T364" s="19">
        <f>VLOOKUP(A364,DEC2020_RESPONSERATE_COUNTY_TRA!$B$3:$Q$376, 16, FALSE)</f>
        <v>56.1</v>
      </c>
      <c r="U364" s="19">
        <f>VLOOKUP(A364,DEC2020_RESPONSERATE_COUNTY_TRA!$B$3:$R$376, 17, FALSE)</f>
        <v>58.2</v>
      </c>
      <c r="V364" s="19">
        <f>VLOOKUP(A364,DEC2020_RESPONSERATE_COUNTY_TRA!$B$3:$S$376, 18, FALSE)</f>
        <v>59.4</v>
      </c>
      <c r="W364" s="19">
        <f>VLOOKUP(A364,DEC2020_RESPONSERATE_COUNTY_TRA!$B$3:$T$376, 19, FALSE)</f>
        <v>61.2</v>
      </c>
      <c r="X364" s="19">
        <f>VLOOKUP(A364,DEC2020_RESPONSERATE_COUNTY_TRA!$B$3:$U$376, 20, FALSE)</f>
        <v>63.3</v>
      </c>
      <c r="Y364" s="19">
        <f>VLOOKUP(A364,DEC2020_RESPONSERATE_COUNTY_TRA!$B$3:$V$376, 21, FALSE)</f>
        <v>64.5</v>
      </c>
      <c r="Z364" s="19">
        <f>VLOOKUP(A364,DEC2020_RESPONSERATE_COUNTY_TRA!$B$3:$W$376, 22, FALSE)</f>
        <v>66.900000000000006</v>
      </c>
      <c r="AA364" s="19">
        <f>VLOOKUP(A364,DEC2020_RESPONSERATE_COUNTY_TRA!$B$3:$X$376, 23, FALSE)</f>
        <v>67.2</v>
      </c>
      <c r="AB364" s="19">
        <f>VLOOKUP(A364,DEC2020_RESPONSERATE_COUNTY_TRA!$B$3:$Y$376, 24, FALSE)</f>
        <v>67.2</v>
      </c>
      <c r="AC364" s="19">
        <f>VLOOKUP(A364,DEC2020_RESPONSERATE_COUNTY_TRA!$B$3:$Z$376, 25, FALSE)</f>
        <v>68.900000000000006</v>
      </c>
      <c r="AD364" s="19">
        <f>VLOOKUP(A364,DEC2020_RESPONSERATE_COUNTY_TRA!$B$3:$AC$376, 26, FALSE)</f>
        <v>69</v>
      </c>
      <c r="AE364" s="19">
        <f>VLOOKUP(A364,DEC2020_RESPONSERATE_COUNTY_TRA!$B$3:$AD$376, 27, FALSE)</f>
        <v>69.3</v>
      </c>
      <c r="AF364" s="19">
        <f>VLOOKUP(A364,DEC2020_RESPONSERATE_COUNTY_TRA!$B$3:$AE$376, 28, FALSE)</f>
        <v>70</v>
      </c>
      <c r="AG364" s="19">
        <f>VLOOKUP(A364,DEC2020_RESPONSERATE_COUNTY_TRA!$B$3:$AF$376, 29, FALSE)</f>
        <v>71.099999999999994</v>
      </c>
      <c r="AH364" s="19">
        <f>VLOOKUP(A364,DEC2020_RESPONSERATE_COUNTY_TRA!$B$3:$AG$376, 30, FALSE)</f>
        <v>71.2</v>
      </c>
      <c r="AI364" s="19">
        <f>VLOOKUP(A364,DEC2020_RESPONSERATE_COUNTY_TRA!$B$3:$AF$376, 31, FALSE)</f>
        <v>71.400000000000006</v>
      </c>
      <c r="AJ364" s="19">
        <f>VLOOKUP(A364,DEC2020_RESPONSERATE_COUNTY_TRA!$B$3:$AG$376, 32, FALSE)</f>
        <v>71.599999999999994</v>
      </c>
      <c r="AK364" s="19">
        <f>VLOOKUP(A364,DEC2020_RESPONSERATE_COUNTY_TRA!$B$3:$CP$376, 33, FALSE)</f>
        <v>71.8</v>
      </c>
      <c r="AL364" s="19">
        <f>VLOOKUP(A364,DEC2020_RESPONSERATE_COUNTY_TRA!$B$3:$AR$376,43, FALSE)</f>
        <v>73.5</v>
      </c>
      <c r="AM364" s="19">
        <f>VLOOKUP(A364,DEC2020_RESPONSERATE_COUNTY_TRA!$B$3:$AS$376,44, FALSE)</f>
        <v>73.5</v>
      </c>
      <c r="AN364" s="19">
        <f>VLOOKUP(A364,DEC2020_RESPONSERATE_COUNTY_TRA!$B$3:$AW$376,48, FALSE)</f>
        <v>73.900000000000006</v>
      </c>
      <c r="AO364" s="19">
        <f>VLOOKUP(A364,DEC2020_RESPONSERATE_COUNTY_TRA!$B$3:$AX$376,49, FALSE)</f>
        <v>73.900000000000006</v>
      </c>
      <c r="AP364" s="19">
        <f>VLOOKUP(A364,DEC2020_RESPONSERATE_COUNTY_TRA!$B$3:$AY$376,49, FALSE)</f>
        <v>73.900000000000006</v>
      </c>
      <c r="AQ364" s="19">
        <f>VLOOKUP(A364,DEC2020_RESPONSERATE_COUNTY_TRA!$B$3:$AZ$376,50, FALSE)</f>
        <v>73.900000000000006</v>
      </c>
      <c r="AR364" s="19">
        <f>VLOOKUP(A364,DEC2020_RESPONSERATE_COUNTY_TRA!$B$3:$BA$376,51, FALSE)</f>
        <v>74</v>
      </c>
      <c r="AS364" s="19">
        <f>VLOOKUP(A364,DEC2020_RESPONSERATE_COUNTY_TRA!$B$3:$BB$376,53, FALSE)</f>
        <v>74</v>
      </c>
      <c r="AT364" s="19">
        <f>VLOOKUP(A364,DEC2020_RESPONSERATE_COUNTY_TRA!$B$3:$BC$376,54, FALSE)</f>
        <v>74.099999999999994</v>
      </c>
      <c r="AU364" s="19">
        <f>VLOOKUP(A364,DEC2020_RESPONSERATE_COUNTY_TRA!$B$3:$BD$376,55, FALSE)</f>
        <v>74.099999999999994</v>
      </c>
      <c r="AV364" s="19">
        <f>VLOOKUP(A364,DEC2020_RESPONSERATE_COUNTY_TRA!$B$3:$BE$376,56, FALSE)</f>
        <v>74.2</v>
      </c>
      <c r="AW364" s="19">
        <f>VLOOKUP(A364,DEC2020_RESPONSERATE_COUNTY_TRA!$B$3:$BF$376,57, FALSE)</f>
        <v>74.2</v>
      </c>
      <c r="AX364" s="19">
        <f>VLOOKUP(A364,DEC2020_RESPONSERATE_COUNTY_TRA!$B$3:$BG$376,58, FALSE)</f>
        <v>74.3</v>
      </c>
      <c r="AY364" s="19">
        <f>VLOOKUP(A364,DEC2020_RESPONSERATE_COUNTY_TRA!$B$3:$BH$376,59, FALSE)</f>
        <v>74.3</v>
      </c>
      <c r="AZ364" s="19">
        <f>VLOOKUP(A364,DEC2020_RESPONSERATE_COUNTY_TRA!$B$3:$BI$376,60, FALSE)</f>
        <v>74.400000000000006</v>
      </c>
      <c r="BA364" s="19">
        <f>VLOOKUP(A364,DEC2020_RESPONSERATE_COUNTY_TRA!$B$3:$BJ$376,61, FALSE)</f>
        <v>74.400000000000006</v>
      </c>
      <c r="BB364" s="19">
        <f>VLOOKUP(A364,DEC2020_RESPONSERATE_COUNTY_TRA!$B$3:$BK$376,62, FALSE)</f>
        <v>74.5</v>
      </c>
      <c r="BC364" s="19">
        <f>VLOOKUP(A364,DEC2020_RESPONSERATE_COUNTY_TRA!$B$3:$BL$376,63, FALSE)</f>
        <v>74.599999999999994</v>
      </c>
      <c r="BD364" s="19">
        <f>VLOOKUP(A364,DEC2020_RESPONSERATE_COUNTY_TRA!$B$3:$BM$376,64, FALSE)</f>
        <v>74.599999999999994</v>
      </c>
      <c r="BE364" s="19">
        <f>VLOOKUP(A364,DEC2020_RESPONSERATE_COUNTY_TRA!$B$3:$BN$376,65, FALSE)</f>
        <v>74.599999999999994</v>
      </c>
      <c r="BF364" s="19">
        <f>VLOOKUP(A364,DEC2020_RESPONSERATE_COUNTY_TRA!$B$3:$BO$376,66, FALSE)</f>
        <v>74.599999999999994</v>
      </c>
      <c r="BG364" s="19">
        <f>VLOOKUP(A364,DEC2020_RESPONSERATE_COUNTY_TRA!$B$3:$BP$376,67, FALSE)</f>
        <v>74.599999999999994</v>
      </c>
      <c r="BH364" s="19">
        <f>VLOOKUP(A364,DEC2020_RESPONSERATE_COUNTY_TRA!$B$3:$BQ$376,68, FALSE)</f>
        <v>74.599999999999994</v>
      </c>
      <c r="BI364" s="19">
        <f>VLOOKUP(A364,DEC2020_RESPONSERATE_COUNTY_TRA!$B$3:$BR$376,69, FALSE)</f>
        <v>74.599999999999994</v>
      </c>
      <c r="BJ364" s="19">
        <f>VLOOKUP(A364,DEC2020_RESPONSERATE_COUNTY_TRA!$B$3:$BS$376,70, FALSE)</f>
        <v>74.599999999999994</v>
      </c>
      <c r="BK364" s="19">
        <f>VLOOKUP(A364,DEC2020_RESPONSERATE_COUNTY_TRA!$B$3:$BT$376,71, FALSE)</f>
        <v>74.599999999999994</v>
      </c>
      <c r="BL364" s="19">
        <f>VLOOKUP(A364,DEC2020_RESPONSERATE_COUNTY_TRA!$B$3:$BU$377,72, FALSE)</f>
        <v>74.599999999999994</v>
      </c>
      <c r="BM364" s="19">
        <f>VLOOKUP(A364,DEC2020_RESPONSERATE_COUNTY_TRA!$B$3:$BV$377,73, FALSE)</f>
        <v>74.599999999999994</v>
      </c>
      <c r="BN364" s="19">
        <f>VLOOKUP(A364,DEC2020_RESPONSERATE_COUNTY_TRA!$B$3:$BW$377,74, FALSE)</f>
        <v>74.599999999999994</v>
      </c>
      <c r="BO364" s="19">
        <f>VLOOKUP(A364,DEC2020_RESPONSERATE_COUNTY_TRA!$B$3:$BX$377,75, FALSE)</f>
        <v>74.599999999999994</v>
      </c>
      <c r="BP364" s="19">
        <f>VLOOKUP(A364,DEC2020_RESPONSERATE_COUNTY_TRA!$B$3:$BY$377,76, FALSE)</f>
        <v>74.599999999999994</v>
      </c>
      <c r="BQ364" s="19">
        <f>VLOOKUP(A364,DEC2020_RESPONSERATE_COUNTY_TRA!$B$3:$BZ$377,77, FALSE)</f>
        <v>74.599999999999994</v>
      </c>
      <c r="BR364" s="19">
        <f>VLOOKUP(A364,DEC2020_RESPONSERATE_COUNTY_TRA!$B$3:$CA$377,78, FALSE)</f>
        <v>74.599999999999994</v>
      </c>
      <c r="BS364" s="19">
        <f>VLOOKUP(A364,DEC2020_RESPONSERATE_COUNTY_TRA!$B$3:$CB$377,79, FALSE)</f>
        <v>74.599999999999994</v>
      </c>
      <c r="BT364" s="19">
        <f>VLOOKUP(A364,DEC2020_RESPONSERATE_COUNTY_TRA!$B$3:$CC$377,80, FALSE)</f>
        <v>74.599999999999994</v>
      </c>
      <c r="BU364" s="19">
        <f>VLOOKUP(A364,DEC2020_RESPONSERATE_COUNTY_TRA!$B$3:$CD$377,81, FALSE)</f>
        <v>74.599999999999994</v>
      </c>
      <c r="BV364" s="19">
        <f>VLOOKUP(A364,DEC2020_RESPONSERATE_COUNTY_TRA!$B$3:$CE$377,82, FALSE)</f>
        <v>74.8</v>
      </c>
      <c r="BW364" s="19">
        <f>VLOOKUP(A364,DEC2020_RESPONSERATE_COUNTY_TRA!$B$3:$CF$377,83, FALSE)</f>
        <v>74.8</v>
      </c>
      <c r="BX364" s="19">
        <f>VLOOKUP(A364,DEC2020_RESPONSERATE_COUNTY_TRA!$B$3:$CG$377,84, FALSE)</f>
        <v>74.8</v>
      </c>
      <c r="BY364" s="19">
        <f>VLOOKUP(A364,DEC2020_RESPONSERATE_COUNTY_TRA!$B$3:$CH$377,85, FALSE)</f>
        <v>74.900000000000006</v>
      </c>
      <c r="BZ364" s="19">
        <f>VLOOKUP(A364,DEC2020_RESPONSERATE_COUNTY_TRA!$B$3:$CI$377,85, FALSE)</f>
        <v>74.900000000000006</v>
      </c>
      <c r="CA364" s="19">
        <f>VLOOKUP(A364,DEC2020_RESPONSERATE_COUNTY_TRA!$B$3:$CJ$377,86, FALSE)</f>
        <v>75</v>
      </c>
      <c r="CB364" s="19">
        <f>VLOOKUP(A364,DEC2020_RESPONSERATE_COUNTY_TRA!$B$3:$CK$377,87, FALSE)</f>
        <v>75.099999999999994</v>
      </c>
      <c r="CC364" s="19">
        <f t="shared" si="15"/>
        <v>0</v>
      </c>
      <c r="CD364" s="41">
        <f t="shared" si="16"/>
        <v>6</v>
      </c>
      <c r="CE364" s="45"/>
      <c r="CF364" s="15"/>
    </row>
    <row r="365" spans="1:84" s="188" customFormat="1" ht="28.8" x14ac:dyDescent="0.3">
      <c r="A365" s="5" t="s">
        <v>229</v>
      </c>
      <c r="B365" s="5">
        <v>30111001703</v>
      </c>
      <c r="C365" s="256" t="s">
        <v>1637</v>
      </c>
      <c r="D365" s="256">
        <v>59102</v>
      </c>
      <c r="E365" s="256"/>
      <c r="F365" s="94">
        <v>2652</v>
      </c>
      <c r="G365" s="102">
        <v>6.6718995290423865E-3</v>
      </c>
      <c r="H365" s="204">
        <v>0.15684844063468903</v>
      </c>
      <c r="I365" s="192">
        <v>33.9</v>
      </c>
      <c r="J365" s="11">
        <v>0</v>
      </c>
      <c r="K365" s="11">
        <f t="shared" si="17"/>
        <v>100</v>
      </c>
      <c r="L365" s="188">
        <f>VLOOKUP(A365,DEC2020_RESPONSERATE_COUNTY_TRA!$B$3:$I$376, 8, FALSE)</f>
        <v>45.3</v>
      </c>
      <c r="M365" s="188">
        <f>VLOOKUP(A365,DEC2020_RESPONSERATE_COUNTY_TRA!$B$3:$J$376, 9, FALSE)</f>
        <v>46.9</v>
      </c>
      <c r="N365" s="188">
        <f>VLOOKUP(A365,DEC2020_RESPONSERATE_COUNTY_TRA!$B$3:$K$376, 10, FALSE)</f>
        <v>48.2</v>
      </c>
      <c r="O365" s="188">
        <f>VLOOKUP(A365,DEC2020_RESPONSERATE_COUNTY_TRA!$B$3:$L$376, 11, FALSE)</f>
        <v>49.7</v>
      </c>
      <c r="P365" s="188">
        <f>VLOOKUP(A365,DEC2020_RESPONSERATE_COUNTY_TRA!$B$3:$M$376, 12, FALSE)</f>
        <v>52.3</v>
      </c>
      <c r="Q365" s="188">
        <f>VLOOKUP(A365,DEC2020_RESPONSERATE_COUNTY_TRA!$B$3:$N$376, 13, FALSE)</f>
        <v>52.6</v>
      </c>
      <c r="R365" s="188">
        <f>VLOOKUP(A365,DEC2020_RESPONSERATE_COUNTY_TRA!$B$3:$O$376, 14, FALSE)</f>
        <v>53.4</v>
      </c>
      <c r="S365" s="188">
        <f>VLOOKUP(A365,DEC2020_RESPONSERATE_COUNTY_TRA!$B$3:$P$376, 15, FALSE)</f>
        <v>54.1</v>
      </c>
      <c r="T365" s="188">
        <f>VLOOKUP(A365,DEC2020_RESPONSERATE_COUNTY_TRA!$B$3:$Q$376, 16, FALSE)</f>
        <v>54.4</v>
      </c>
      <c r="U365" s="188">
        <f>VLOOKUP(A365,DEC2020_RESPONSERATE_COUNTY_TRA!$B$3:$R$376, 17, FALSE)</f>
        <v>56.5</v>
      </c>
      <c r="V365" s="188">
        <f>VLOOKUP(A365,DEC2020_RESPONSERATE_COUNTY_TRA!$B$3:$S$376, 18, FALSE)</f>
        <v>57.8</v>
      </c>
      <c r="W365" s="188">
        <f>VLOOKUP(A365,DEC2020_RESPONSERATE_COUNTY_TRA!$B$3:$T$376, 19, FALSE)</f>
        <v>59.5</v>
      </c>
      <c r="X365" s="188">
        <f>VLOOKUP(A365,DEC2020_RESPONSERATE_COUNTY_TRA!$B$3:$U$376, 20, FALSE)</f>
        <v>60.5</v>
      </c>
      <c r="Y365" s="188">
        <f>VLOOKUP(A365,DEC2020_RESPONSERATE_COUNTY_TRA!$B$3:$V$376, 21, FALSE)</f>
        <v>61.7</v>
      </c>
      <c r="Z365" s="188">
        <f>VLOOKUP(A365,DEC2020_RESPONSERATE_COUNTY_TRA!$B$3:$W$376, 22, FALSE)</f>
        <v>63.9</v>
      </c>
      <c r="AA365" s="188">
        <f>VLOOKUP(A365,DEC2020_RESPONSERATE_COUNTY_TRA!$B$3:$X$376, 23, FALSE)</f>
        <v>64.400000000000006</v>
      </c>
      <c r="AB365" s="188">
        <f>VLOOKUP(A365,DEC2020_RESPONSERATE_COUNTY_TRA!$B$3:$Y$376, 24, FALSE)</f>
        <v>64.5</v>
      </c>
      <c r="AC365" s="188">
        <f>VLOOKUP(A365,DEC2020_RESPONSERATE_COUNTY_TRA!$B$3:$Z$376, 25, FALSE)</f>
        <v>66.099999999999994</v>
      </c>
      <c r="AD365" s="188">
        <f>VLOOKUP(A365,DEC2020_RESPONSERATE_COUNTY_TRA!$B$3:$AC$376, 26, FALSE)</f>
        <v>66.2</v>
      </c>
      <c r="AE365" s="188">
        <f>VLOOKUP(A365,DEC2020_RESPONSERATE_COUNTY_TRA!$B$3:$AD$376, 27, FALSE)</f>
        <v>66.599999999999994</v>
      </c>
      <c r="AF365" s="188">
        <f>VLOOKUP(A365,DEC2020_RESPONSERATE_COUNTY_TRA!$B$3:$AE$376, 28, FALSE)</f>
        <v>67.400000000000006</v>
      </c>
      <c r="AG365" s="188">
        <f>VLOOKUP(A365,DEC2020_RESPONSERATE_COUNTY_TRA!$B$3:$AF$376, 29, FALSE)</f>
        <v>68.7</v>
      </c>
      <c r="AH365" s="188">
        <f>VLOOKUP(A365,DEC2020_RESPONSERATE_COUNTY_TRA!$B$3:$AG$376, 30, FALSE)</f>
        <v>68.900000000000006</v>
      </c>
      <c r="AI365" s="188">
        <f>VLOOKUP(A365,DEC2020_RESPONSERATE_COUNTY_TRA!$B$3:$AF$376, 31, FALSE)</f>
        <v>69</v>
      </c>
      <c r="AJ365" s="188">
        <f>VLOOKUP(A365,DEC2020_RESPONSERATE_COUNTY_TRA!$B$3:$AG$376, 32, FALSE)</f>
        <v>69.3</v>
      </c>
      <c r="AK365" s="188">
        <f>VLOOKUP(A365,DEC2020_RESPONSERATE_COUNTY_TRA!$B$3:$CP$376, 33, FALSE)</f>
        <v>69.400000000000006</v>
      </c>
      <c r="AL365" s="188">
        <f>VLOOKUP(A365,DEC2020_RESPONSERATE_COUNTY_TRA!$B$3:$AR$376,43, FALSE)</f>
        <v>71</v>
      </c>
      <c r="AM365" s="188">
        <f>VLOOKUP(A365,DEC2020_RESPONSERATE_COUNTY_TRA!$B$3:$AS$376,44, FALSE)</f>
        <v>71.099999999999994</v>
      </c>
      <c r="AN365" s="188">
        <f>VLOOKUP(A365,DEC2020_RESPONSERATE_COUNTY_TRA!$B$3:$AW$376,48, FALSE)</f>
        <v>71.5</v>
      </c>
      <c r="AO365" s="188">
        <f>VLOOKUP(A365,DEC2020_RESPONSERATE_COUNTY_TRA!$B$3:$AX$376,49, FALSE)</f>
        <v>71.5</v>
      </c>
      <c r="AP365" s="188">
        <f>VLOOKUP(A365,DEC2020_RESPONSERATE_COUNTY_TRA!$B$3:$AY$376,49, FALSE)</f>
        <v>71.5</v>
      </c>
      <c r="AQ365" s="188">
        <f>VLOOKUP(A365,DEC2020_RESPONSERATE_COUNTY_TRA!$B$3:$AZ$376,50, FALSE)</f>
        <v>71.5</v>
      </c>
      <c r="AR365" s="188">
        <f>VLOOKUP(A365,DEC2020_RESPONSERATE_COUNTY_TRA!$B$3:$BA$376,51, FALSE)</f>
        <v>71.599999999999994</v>
      </c>
      <c r="AS365" s="188">
        <f>VLOOKUP(A365,DEC2020_RESPONSERATE_COUNTY_TRA!$B$3:$BB$376,53, FALSE)</f>
        <v>71.7</v>
      </c>
      <c r="AT365" s="188">
        <f>VLOOKUP(A365,DEC2020_RESPONSERATE_COUNTY_TRA!$B$3:$BC$376,54, FALSE)</f>
        <v>71.7</v>
      </c>
      <c r="AU365" s="188">
        <f>VLOOKUP(A365,DEC2020_RESPONSERATE_COUNTY_TRA!$B$3:$BD$376,55, FALSE)</f>
        <v>71.7</v>
      </c>
      <c r="AV365" s="188">
        <f>VLOOKUP(A365,DEC2020_RESPONSERATE_COUNTY_TRA!$B$3:$BE$376,56, FALSE)</f>
        <v>71.8</v>
      </c>
      <c r="AW365" s="188">
        <f>VLOOKUP(A365,DEC2020_RESPONSERATE_COUNTY_TRA!$B$3:$BF$376,57, FALSE)</f>
        <v>71.8</v>
      </c>
      <c r="AX365" s="188">
        <f>VLOOKUP(A365,DEC2020_RESPONSERATE_COUNTY_TRA!$B$3:$BG$376,58, FALSE)</f>
        <v>71.8</v>
      </c>
      <c r="AY365" s="188">
        <f>VLOOKUP(A365,DEC2020_RESPONSERATE_COUNTY_TRA!$B$3:$BH$376,59, FALSE)</f>
        <v>71.900000000000006</v>
      </c>
      <c r="AZ365" s="188">
        <f>VLOOKUP(A365,DEC2020_RESPONSERATE_COUNTY_TRA!$B$3:$BI$376,60, FALSE)</f>
        <v>72</v>
      </c>
      <c r="BA365" s="188">
        <f>VLOOKUP(A365,DEC2020_RESPONSERATE_COUNTY_TRA!$B$3:$BJ$376,61, FALSE)</f>
        <v>72</v>
      </c>
      <c r="BB365" s="188">
        <f>VLOOKUP(A365,DEC2020_RESPONSERATE_COUNTY_TRA!$B$3:$BK$376,62, FALSE)</f>
        <v>72</v>
      </c>
      <c r="BC365" s="188">
        <f>VLOOKUP(A365,DEC2020_RESPONSERATE_COUNTY_TRA!$B$3:$BL$376,63, FALSE)</f>
        <v>72</v>
      </c>
      <c r="BD365" s="188">
        <f>VLOOKUP(A365,DEC2020_RESPONSERATE_COUNTY_TRA!$B$3:$BM$376,64, FALSE)</f>
        <v>72</v>
      </c>
      <c r="BE365" s="188">
        <f>VLOOKUP(A365,DEC2020_RESPONSERATE_COUNTY_TRA!$B$3:$BN$376,65, FALSE)</f>
        <v>72</v>
      </c>
      <c r="BF365" s="188">
        <f>VLOOKUP(A365,DEC2020_RESPONSERATE_COUNTY_TRA!$B$3:$BO$376,66, FALSE)</f>
        <v>72</v>
      </c>
      <c r="BG365" s="188">
        <f>VLOOKUP(A365,DEC2020_RESPONSERATE_COUNTY_TRA!$B$3:$BP$376,67, FALSE)</f>
        <v>72.099999999999994</v>
      </c>
      <c r="BH365" s="188">
        <f>VLOOKUP(A365,DEC2020_RESPONSERATE_COUNTY_TRA!$B$3:$BQ$376,68, FALSE)</f>
        <v>72.099999999999994</v>
      </c>
      <c r="BI365" s="188">
        <f>VLOOKUP(A365,DEC2020_RESPONSERATE_COUNTY_TRA!$B$3:$BR$376,69, FALSE)</f>
        <v>72.099999999999994</v>
      </c>
      <c r="BJ365" s="188">
        <f>VLOOKUP(A365,DEC2020_RESPONSERATE_COUNTY_TRA!$B$3:$BS$376,70, FALSE)</f>
        <v>72.099999999999994</v>
      </c>
      <c r="BK365" s="188">
        <f>VLOOKUP(A365,DEC2020_RESPONSERATE_COUNTY_TRA!$B$3:$BT$376,71, FALSE)</f>
        <v>72.099999999999994</v>
      </c>
      <c r="BL365" s="188">
        <f>VLOOKUP(A365,DEC2020_RESPONSERATE_COUNTY_TRA!$B$3:$BU$377,72, FALSE)</f>
        <v>72.2</v>
      </c>
      <c r="BM365" s="188">
        <f>VLOOKUP(A365,DEC2020_RESPONSERATE_COUNTY_TRA!$B$3:$BV$377,73, FALSE)</f>
        <v>72.2</v>
      </c>
      <c r="BN365" s="188">
        <f>VLOOKUP(A365,DEC2020_RESPONSERATE_COUNTY_TRA!$B$3:$BW$377,74, FALSE)</f>
        <v>72.2</v>
      </c>
      <c r="BO365" s="188">
        <f>VLOOKUP(A365,DEC2020_RESPONSERATE_COUNTY_TRA!$B$3:$BX$377,75, FALSE)</f>
        <v>72.2</v>
      </c>
      <c r="BP365" s="188">
        <f>VLOOKUP(A365,DEC2020_RESPONSERATE_COUNTY_TRA!$B$3:$BY$377,76, FALSE)</f>
        <v>72.2</v>
      </c>
      <c r="BQ365" s="188">
        <f>VLOOKUP(A365,DEC2020_RESPONSERATE_COUNTY_TRA!$B$3:$BZ$377,77, FALSE)</f>
        <v>72.3</v>
      </c>
      <c r="BR365" s="188">
        <f>VLOOKUP(A365,DEC2020_RESPONSERATE_COUNTY_TRA!$B$3:$CA$377,78, FALSE)</f>
        <v>72.3</v>
      </c>
      <c r="BS365" s="188">
        <f>VLOOKUP(A365,DEC2020_RESPONSERATE_COUNTY_TRA!$B$3:$CB$377,79, FALSE)</f>
        <v>72.3</v>
      </c>
      <c r="BT365" s="188">
        <f>VLOOKUP(A365,DEC2020_RESPONSERATE_COUNTY_TRA!$B$3:$CC$377,80, FALSE)</f>
        <v>72.3</v>
      </c>
      <c r="BU365" s="188">
        <f>VLOOKUP(A365,DEC2020_RESPONSERATE_COUNTY_TRA!$B$3:$CD$377,81, FALSE)</f>
        <v>72.3</v>
      </c>
      <c r="BV365" s="188">
        <f>VLOOKUP(A365,DEC2020_RESPONSERATE_COUNTY_TRA!$B$3:$CE$377,82, FALSE)</f>
        <v>72.400000000000006</v>
      </c>
      <c r="BW365" s="188">
        <f>VLOOKUP(A365,DEC2020_RESPONSERATE_COUNTY_TRA!$B$3:$CF$377,83, FALSE)</f>
        <v>72.400000000000006</v>
      </c>
      <c r="BX365" s="188">
        <f>VLOOKUP(A365,DEC2020_RESPONSERATE_COUNTY_TRA!$B$3:$CG$377,84, FALSE)</f>
        <v>72.400000000000006</v>
      </c>
      <c r="BY365" s="188">
        <f>VLOOKUP(A365,DEC2020_RESPONSERATE_COUNTY_TRA!$B$3:$CH$377,85, FALSE)</f>
        <v>72.400000000000006</v>
      </c>
      <c r="BZ365" s="188">
        <f>VLOOKUP(A365,DEC2020_RESPONSERATE_COUNTY_TRA!$B$3:$CI$377,85, FALSE)</f>
        <v>72.400000000000006</v>
      </c>
      <c r="CA365" s="188">
        <f>VLOOKUP(A365,DEC2020_RESPONSERATE_COUNTY_TRA!$B$3:$CJ$377,86, FALSE)</f>
        <v>72.7</v>
      </c>
      <c r="CB365" s="188">
        <f>VLOOKUP(A365,DEC2020_RESPONSERATE_COUNTY_TRA!$B$3:$CK$377,87, FALSE)</f>
        <v>72.8</v>
      </c>
      <c r="CC365" s="188">
        <f t="shared" si="15"/>
        <v>9.9999999999994316E-2</v>
      </c>
      <c r="CD365" s="41">
        <f t="shared" si="16"/>
        <v>6</v>
      </c>
      <c r="CE365" s="45"/>
      <c r="CF365" s="15"/>
    </row>
    <row r="366" spans="1:84" s="188" customFormat="1" ht="28.8" x14ac:dyDescent="0.3">
      <c r="A366" s="16" t="s">
        <v>231</v>
      </c>
      <c r="B366" s="16">
        <v>30111001704</v>
      </c>
      <c r="C366" s="17" t="s">
        <v>1638</v>
      </c>
      <c r="D366" s="17" t="s">
        <v>1405</v>
      </c>
      <c r="E366" s="17"/>
      <c r="F366" s="95">
        <v>2396</v>
      </c>
      <c r="G366" s="103">
        <v>1.0013654984069186E-2</v>
      </c>
      <c r="H366" s="205">
        <v>3.4915563669557281E-2</v>
      </c>
      <c r="I366" s="193">
        <v>44</v>
      </c>
      <c r="J366" s="18">
        <v>0</v>
      </c>
      <c r="K366" s="18">
        <f t="shared" si="17"/>
        <v>100</v>
      </c>
      <c r="L366" s="19">
        <f>VLOOKUP(A366,DEC2020_RESPONSERATE_COUNTY_TRA!$B$3:$I$376, 8, FALSE)</f>
        <v>37.299999999999997</v>
      </c>
      <c r="M366" s="19">
        <f>VLOOKUP(A366,DEC2020_RESPONSERATE_COUNTY_TRA!$B$3:$J$376, 9, FALSE)</f>
        <v>39.6</v>
      </c>
      <c r="N366" s="19">
        <f>VLOOKUP(A366,DEC2020_RESPONSERATE_COUNTY_TRA!$B$3:$K$376, 10, FALSE)</f>
        <v>41.7</v>
      </c>
      <c r="O366" s="19">
        <f>VLOOKUP(A366,DEC2020_RESPONSERATE_COUNTY_TRA!$B$3:$L$376, 11, FALSE)</f>
        <v>44.1</v>
      </c>
      <c r="P366" s="19">
        <f>VLOOKUP(A366,DEC2020_RESPONSERATE_COUNTY_TRA!$B$3:$M$376, 12, FALSE)</f>
        <v>47.4</v>
      </c>
      <c r="Q366" s="19">
        <f>VLOOKUP(A366,DEC2020_RESPONSERATE_COUNTY_TRA!$B$3:$N$376, 13, FALSE)</f>
        <v>48.1</v>
      </c>
      <c r="R366" s="19">
        <f>VLOOKUP(A366,DEC2020_RESPONSERATE_COUNTY_TRA!$B$3:$O$376, 14, FALSE)</f>
        <v>48.9</v>
      </c>
      <c r="S366" s="19">
        <f>VLOOKUP(A366,DEC2020_RESPONSERATE_COUNTY_TRA!$B$3:$P$376, 15, FALSE)</f>
        <v>49.4</v>
      </c>
      <c r="T366" s="19">
        <f>VLOOKUP(A366,DEC2020_RESPONSERATE_COUNTY_TRA!$B$3:$Q$376, 16, FALSE)</f>
        <v>50.1</v>
      </c>
      <c r="U366" s="19">
        <f>VLOOKUP(A366,DEC2020_RESPONSERATE_COUNTY_TRA!$B$3:$R$376, 17, FALSE)</f>
        <v>52.6</v>
      </c>
      <c r="V366" s="19">
        <f>VLOOKUP(A366,DEC2020_RESPONSERATE_COUNTY_TRA!$B$3:$S$376, 18, FALSE)</f>
        <v>53.9</v>
      </c>
      <c r="W366" s="19">
        <f>VLOOKUP(A366,DEC2020_RESPONSERATE_COUNTY_TRA!$B$3:$T$376, 19, FALSE)</f>
        <v>55.6</v>
      </c>
      <c r="X366" s="19">
        <f>VLOOKUP(A366,DEC2020_RESPONSERATE_COUNTY_TRA!$B$3:$U$376, 20, FALSE)</f>
        <v>56.9</v>
      </c>
      <c r="Y366" s="19">
        <f>VLOOKUP(A366,DEC2020_RESPONSERATE_COUNTY_TRA!$B$3:$V$376, 21, FALSE)</f>
        <v>57.6</v>
      </c>
      <c r="Z366" s="19">
        <f>VLOOKUP(A366,DEC2020_RESPONSERATE_COUNTY_TRA!$B$3:$W$376, 22, FALSE)</f>
        <v>59.3</v>
      </c>
      <c r="AA366" s="19">
        <f>VLOOKUP(A366,DEC2020_RESPONSERATE_COUNTY_TRA!$B$3:$X$376, 23, FALSE)</f>
        <v>59.7</v>
      </c>
      <c r="AB366" s="19">
        <f>VLOOKUP(A366,DEC2020_RESPONSERATE_COUNTY_TRA!$B$3:$Y$376, 24, FALSE)</f>
        <v>59.9</v>
      </c>
      <c r="AC366" s="19">
        <f>VLOOKUP(A366,DEC2020_RESPONSERATE_COUNTY_TRA!$B$3:$Z$376, 25, FALSE)</f>
        <v>61.3</v>
      </c>
      <c r="AD366" s="19">
        <f>VLOOKUP(A366,DEC2020_RESPONSERATE_COUNTY_TRA!$B$3:$AC$376, 26, FALSE)</f>
        <v>61.5</v>
      </c>
      <c r="AE366" s="19">
        <f>VLOOKUP(A366,DEC2020_RESPONSERATE_COUNTY_TRA!$B$3:$AD$376, 27, FALSE)</f>
        <v>61.9</v>
      </c>
      <c r="AF366" s="19">
        <f>VLOOKUP(A366,DEC2020_RESPONSERATE_COUNTY_TRA!$B$3:$AE$376, 28, FALSE)</f>
        <v>64.3</v>
      </c>
      <c r="AG366" s="19">
        <f>VLOOKUP(A366,DEC2020_RESPONSERATE_COUNTY_TRA!$B$3:$AF$376, 29, FALSE)</f>
        <v>67</v>
      </c>
      <c r="AH366" s="19">
        <f>VLOOKUP(A366,DEC2020_RESPONSERATE_COUNTY_TRA!$B$3:$AG$376, 30, FALSE)</f>
        <v>67.2</v>
      </c>
      <c r="AI366" s="19">
        <f>VLOOKUP(A366,DEC2020_RESPONSERATE_COUNTY_TRA!$B$3:$AF$376, 31, FALSE)</f>
        <v>67.5</v>
      </c>
      <c r="AJ366" s="19">
        <f>VLOOKUP(A366,DEC2020_RESPONSERATE_COUNTY_TRA!$B$3:$AG$376, 32, FALSE)</f>
        <v>68.099999999999994</v>
      </c>
      <c r="AK366" s="19">
        <f>VLOOKUP(A366,DEC2020_RESPONSERATE_COUNTY_TRA!$B$3:$CP$376, 33, FALSE)</f>
        <v>68.5</v>
      </c>
      <c r="AL366" s="19">
        <f>VLOOKUP(A366,DEC2020_RESPONSERATE_COUNTY_TRA!$B$3:$AR$376,43, FALSE)</f>
        <v>70.599999999999994</v>
      </c>
      <c r="AM366" s="19">
        <f>VLOOKUP(A366,DEC2020_RESPONSERATE_COUNTY_TRA!$B$3:$AS$376,44, FALSE)</f>
        <v>70.599999999999994</v>
      </c>
      <c r="AN366" s="19">
        <f>VLOOKUP(A366,DEC2020_RESPONSERATE_COUNTY_TRA!$B$3:$AW$376,48, FALSE)</f>
        <v>71</v>
      </c>
      <c r="AO366" s="19">
        <f>VLOOKUP(A366,DEC2020_RESPONSERATE_COUNTY_TRA!$B$3:$AX$376,49, FALSE)</f>
        <v>71.099999999999994</v>
      </c>
      <c r="AP366" s="19">
        <f>VLOOKUP(A366,DEC2020_RESPONSERATE_COUNTY_TRA!$B$3:$AY$376,49, FALSE)</f>
        <v>71.099999999999994</v>
      </c>
      <c r="AQ366" s="19">
        <f>VLOOKUP(A366,DEC2020_RESPONSERATE_COUNTY_TRA!$B$3:$AZ$376,50, FALSE)</f>
        <v>71.2</v>
      </c>
      <c r="AR366" s="19">
        <f>VLOOKUP(A366,DEC2020_RESPONSERATE_COUNTY_TRA!$B$3:$BA$376,51, FALSE)</f>
        <v>71.2</v>
      </c>
      <c r="AS366" s="19">
        <f>VLOOKUP(A366,DEC2020_RESPONSERATE_COUNTY_TRA!$B$3:$BB$376,53, FALSE)</f>
        <v>71.400000000000006</v>
      </c>
      <c r="AT366" s="19">
        <f>VLOOKUP(A366,DEC2020_RESPONSERATE_COUNTY_TRA!$B$3:$BC$376,54, FALSE)</f>
        <v>71.5</v>
      </c>
      <c r="AU366" s="19">
        <f>VLOOKUP(A366,DEC2020_RESPONSERATE_COUNTY_TRA!$B$3:$BD$376,55, FALSE)</f>
        <v>71.5</v>
      </c>
      <c r="AV366" s="19">
        <f>VLOOKUP(A366,DEC2020_RESPONSERATE_COUNTY_TRA!$B$3:$BE$376,56, FALSE)</f>
        <v>71.599999999999994</v>
      </c>
      <c r="AW366" s="19">
        <f>VLOOKUP(A366,DEC2020_RESPONSERATE_COUNTY_TRA!$B$3:$BF$376,57, FALSE)</f>
        <v>71.599999999999994</v>
      </c>
      <c r="AX366" s="19">
        <f>VLOOKUP(A366,DEC2020_RESPONSERATE_COUNTY_TRA!$B$3:$BG$376,58, FALSE)</f>
        <v>71.7</v>
      </c>
      <c r="AY366" s="19">
        <f>VLOOKUP(A366,DEC2020_RESPONSERATE_COUNTY_TRA!$B$3:$BH$376,59, FALSE)</f>
        <v>71.7</v>
      </c>
      <c r="AZ366" s="19">
        <f>VLOOKUP(A366,DEC2020_RESPONSERATE_COUNTY_TRA!$B$3:$BI$376,60, FALSE)</f>
        <v>71.7</v>
      </c>
      <c r="BA366" s="19">
        <f>VLOOKUP(A366,DEC2020_RESPONSERATE_COUNTY_TRA!$B$3:$BJ$376,61, FALSE)</f>
        <v>71.8</v>
      </c>
      <c r="BB366" s="19">
        <f>VLOOKUP(A366,DEC2020_RESPONSERATE_COUNTY_TRA!$B$3:$BK$376,62, FALSE)</f>
        <v>71.8</v>
      </c>
      <c r="BC366" s="19">
        <f>VLOOKUP(A366,DEC2020_RESPONSERATE_COUNTY_TRA!$B$3:$BL$376,63, FALSE)</f>
        <v>71.8</v>
      </c>
      <c r="BD366" s="19">
        <f>VLOOKUP(A366,DEC2020_RESPONSERATE_COUNTY_TRA!$B$3:$BM$376,64, FALSE)</f>
        <v>71.8</v>
      </c>
      <c r="BE366" s="19">
        <f>VLOOKUP(A366,DEC2020_RESPONSERATE_COUNTY_TRA!$B$3:$BN$376,65, FALSE)</f>
        <v>71.900000000000006</v>
      </c>
      <c r="BF366" s="19">
        <f>VLOOKUP(A366,DEC2020_RESPONSERATE_COUNTY_TRA!$B$3:$BO$376,66, FALSE)</f>
        <v>71.900000000000006</v>
      </c>
      <c r="BG366" s="19">
        <f>VLOOKUP(A366,DEC2020_RESPONSERATE_COUNTY_TRA!$B$3:$BP$376,67, FALSE)</f>
        <v>71.900000000000006</v>
      </c>
      <c r="BH366" s="19">
        <f>VLOOKUP(A366,DEC2020_RESPONSERATE_COUNTY_TRA!$B$3:$BQ$376,68, FALSE)</f>
        <v>72</v>
      </c>
      <c r="BI366" s="19">
        <f>VLOOKUP(A366,DEC2020_RESPONSERATE_COUNTY_TRA!$B$3:$BR$376,69, FALSE)</f>
        <v>72</v>
      </c>
      <c r="BJ366" s="19">
        <f>VLOOKUP(A366,DEC2020_RESPONSERATE_COUNTY_TRA!$B$3:$BS$376,70, FALSE)</f>
        <v>72</v>
      </c>
      <c r="BK366" s="19">
        <f>VLOOKUP(A366,DEC2020_RESPONSERATE_COUNTY_TRA!$B$3:$BT$376,71, FALSE)</f>
        <v>72</v>
      </c>
      <c r="BL366" s="19">
        <f>VLOOKUP(A366,DEC2020_RESPONSERATE_COUNTY_TRA!$B$3:$BU$377,72, FALSE)</f>
        <v>72.099999999999994</v>
      </c>
      <c r="BM366" s="19">
        <f>VLOOKUP(A366,DEC2020_RESPONSERATE_COUNTY_TRA!$B$3:$BV$377,73, FALSE)</f>
        <v>72.099999999999994</v>
      </c>
      <c r="BN366" s="19">
        <f>VLOOKUP(A366,DEC2020_RESPONSERATE_COUNTY_TRA!$B$3:$BW$377,74, FALSE)</f>
        <v>72.099999999999994</v>
      </c>
      <c r="BO366" s="19">
        <f>VLOOKUP(A366,DEC2020_RESPONSERATE_COUNTY_TRA!$B$3:$BX$377,75, FALSE)</f>
        <v>72.2</v>
      </c>
      <c r="BP366" s="19">
        <f>VLOOKUP(A366,DEC2020_RESPONSERATE_COUNTY_TRA!$B$3:$BY$377,76, FALSE)</f>
        <v>72.2</v>
      </c>
      <c r="BQ366" s="19">
        <f>VLOOKUP(A366,DEC2020_RESPONSERATE_COUNTY_TRA!$B$3:$BZ$377,77, FALSE)</f>
        <v>72.2</v>
      </c>
      <c r="BR366" s="19">
        <f>VLOOKUP(A366,DEC2020_RESPONSERATE_COUNTY_TRA!$B$3:$CA$377,78, FALSE)</f>
        <v>72.2</v>
      </c>
      <c r="BS366" s="19">
        <f>VLOOKUP(A366,DEC2020_RESPONSERATE_COUNTY_TRA!$B$3:$CB$377,79, FALSE)</f>
        <v>72.3</v>
      </c>
      <c r="BT366" s="19">
        <f>VLOOKUP(A366,DEC2020_RESPONSERATE_COUNTY_TRA!$B$3:$CC$377,80, FALSE)</f>
        <v>72.3</v>
      </c>
      <c r="BU366" s="19">
        <f>VLOOKUP(A366,DEC2020_RESPONSERATE_COUNTY_TRA!$B$3:$CD$377,81, FALSE)</f>
        <v>72.400000000000006</v>
      </c>
      <c r="BV366" s="19">
        <f>VLOOKUP(A366,DEC2020_RESPONSERATE_COUNTY_TRA!$B$3:$CE$377,82, FALSE)</f>
        <v>72.5</v>
      </c>
      <c r="BW366" s="19">
        <f>VLOOKUP(A366,DEC2020_RESPONSERATE_COUNTY_TRA!$B$3:$CF$377,83, FALSE)</f>
        <v>72.7</v>
      </c>
      <c r="BX366" s="19">
        <f>VLOOKUP(A366,DEC2020_RESPONSERATE_COUNTY_TRA!$B$3:$CG$377,84, FALSE)</f>
        <v>72.7</v>
      </c>
      <c r="BY366" s="19">
        <f>VLOOKUP(A366,DEC2020_RESPONSERATE_COUNTY_TRA!$B$3:$CH$377,85, FALSE)</f>
        <v>72.900000000000006</v>
      </c>
      <c r="BZ366" s="19">
        <f>VLOOKUP(A366,DEC2020_RESPONSERATE_COUNTY_TRA!$B$3:$CI$377,85, FALSE)</f>
        <v>72.900000000000006</v>
      </c>
      <c r="CA366" s="19">
        <f>VLOOKUP(A366,DEC2020_RESPONSERATE_COUNTY_TRA!$B$3:$CJ$377,86, FALSE)</f>
        <v>73.099999999999994</v>
      </c>
      <c r="CB366" s="19">
        <f>VLOOKUP(A366,DEC2020_RESPONSERATE_COUNTY_TRA!$B$3:$CK$377,87, FALSE)</f>
        <v>73.2</v>
      </c>
      <c r="CC366" s="19">
        <f t="shared" si="15"/>
        <v>0</v>
      </c>
      <c r="CD366" s="41">
        <f t="shared" si="16"/>
        <v>6</v>
      </c>
      <c r="CE366" s="45"/>
      <c r="CF366" s="15"/>
    </row>
    <row r="367" spans="1:84" s="188" customFormat="1" x14ac:dyDescent="0.3">
      <c r="A367" s="5" t="s">
        <v>233</v>
      </c>
      <c r="B367" s="5">
        <v>30111001801</v>
      </c>
      <c r="C367" s="256" t="s">
        <v>1639</v>
      </c>
      <c r="D367" s="256" t="s">
        <v>1405</v>
      </c>
      <c r="E367" s="256"/>
      <c r="F367" s="94">
        <v>2238</v>
      </c>
      <c r="G367" s="102">
        <v>1.4403292181069959E-2</v>
      </c>
      <c r="H367" s="204">
        <v>3.458076740881099E-2</v>
      </c>
      <c r="I367" s="192">
        <v>41.9</v>
      </c>
      <c r="J367" s="11">
        <v>0</v>
      </c>
      <c r="K367" s="11">
        <f t="shared" si="17"/>
        <v>100</v>
      </c>
      <c r="L367" s="188">
        <f>VLOOKUP(A367,DEC2020_RESPONSERATE_COUNTY_TRA!$B$3:$I$376, 8, FALSE)</f>
        <v>51.1</v>
      </c>
      <c r="M367" s="188">
        <f>VLOOKUP(A367,DEC2020_RESPONSERATE_COUNTY_TRA!$B$3:$J$376, 9, FALSE)</f>
        <v>53</v>
      </c>
      <c r="N367" s="188">
        <f>VLOOKUP(A367,DEC2020_RESPONSERATE_COUNTY_TRA!$B$3:$K$376, 10, FALSE)</f>
        <v>55.1</v>
      </c>
      <c r="O367" s="188">
        <f>VLOOKUP(A367,DEC2020_RESPONSERATE_COUNTY_TRA!$B$3:$L$376, 11, FALSE)</f>
        <v>57.8</v>
      </c>
      <c r="P367" s="188">
        <f>VLOOKUP(A367,DEC2020_RESPONSERATE_COUNTY_TRA!$B$3:$M$376, 12, FALSE)</f>
        <v>64.599999999999994</v>
      </c>
      <c r="Q367" s="188">
        <f>VLOOKUP(A367,DEC2020_RESPONSERATE_COUNTY_TRA!$B$3:$N$376, 13, FALSE)</f>
        <v>65.3</v>
      </c>
      <c r="R367" s="188">
        <f>VLOOKUP(A367,DEC2020_RESPONSERATE_COUNTY_TRA!$B$3:$O$376, 14, FALSE)</f>
        <v>66.400000000000006</v>
      </c>
      <c r="S367" s="188">
        <f>VLOOKUP(A367,DEC2020_RESPONSERATE_COUNTY_TRA!$B$3:$P$376, 15, FALSE)</f>
        <v>67.099999999999994</v>
      </c>
      <c r="T367" s="188">
        <f>VLOOKUP(A367,DEC2020_RESPONSERATE_COUNTY_TRA!$B$3:$Q$376, 16, FALSE)</f>
        <v>67.7</v>
      </c>
      <c r="U367" s="188">
        <f>VLOOKUP(A367,DEC2020_RESPONSERATE_COUNTY_TRA!$B$3:$R$376, 17, FALSE)</f>
        <v>69</v>
      </c>
      <c r="V367" s="188">
        <f>VLOOKUP(A367,DEC2020_RESPONSERATE_COUNTY_TRA!$B$3:$S$376, 18, FALSE)</f>
        <v>69.3</v>
      </c>
      <c r="W367" s="188">
        <f>VLOOKUP(A367,DEC2020_RESPONSERATE_COUNTY_TRA!$B$3:$T$376, 19, FALSE)</f>
        <v>69.900000000000006</v>
      </c>
      <c r="X367" s="188">
        <f>VLOOKUP(A367,DEC2020_RESPONSERATE_COUNTY_TRA!$B$3:$U$376, 20, FALSE)</f>
        <v>70.3</v>
      </c>
      <c r="Y367" s="188">
        <f>VLOOKUP(A367,DEC2020_RESPONSERATE_COUNTY_TRA!$B$3:$V$376, 21, FALSE)</f>
        <v>70.599999999999994</v>
      </c>
      <c r="Z367" s="188">
        <f>VLOOKUP(A367,DEC2020_RESPONSERATE_COUNTY_TRA!$B$3:$W$376, 22, FALSE)</f>
        <v>71.400000000000006</v>
      </c>
      <c r="AA367" s="188">
        <f>VLOOKUP(A367,DEC2020_RESPONSERATE_COUNTY_TRA!$B$3:$X$376, 23, FALSE)</f>
        <v>71.7</v>
      </c>
      <c r="AB367" s="188">
        <f>VLOOKUP(A367,DEC2020_RESPONSERATE_COUNTY_TRA!$B$3:$Y$376, 24, FALSE)</f>
        <v>71.900000000000006</v>
      </c>
      <c r="AC367" s="188">
        <f>VLOOKUP(A367,DEC2020_RESPONSERATE_COUNTY_TRA!$B$3:$Z$376, 25, FALSE)</f>
        <v>76.400000000000006</v>
      </c>
      <c r="AD367" s="188">
        <f>VLOOKUP(A367,DEC2020_RESPONSERATE_COUNTY_TRA!$B$3:$AC$376, 26, FALSE)</f>
        <v>76.5</v>
      </c>
      <c r="AE367" s="188">
        <f>VLOOKUP(A367,DEC2020_RESPONSERATE_COUNTY_TRA!$B$3:$AD$376, 27, FALSE)</f>
        <v>76.7</v>
      </c>
      <c r="AF367" s="188">
        <f>VLOOKUP(A367,DEC2020_RESPONSERATE_COUNTY_TRA!$B$3:$AE$376, 28, FALSE)</f>
        <v>77.400000000000006</v>
      </c>
      <c r="AG367" s="188">
        <f>VLOOKUP(A367,DEC2020_RESPONSERATE_COUNTY_TRA!$B$3:$AF$376, 29, FALSE)</f>
        <v>78.8</v>
      </c>
      <c r="AH367" s="188">
        <f>VLOOKUP(A367,DEC2020_RESPONSERATE_COUNTY_TRA!$B$3:$AG$376, 30, FALSE)</f>
        <v>79</v>
      </c>
      <c r="AI367" s="188">
        <f>VLOOKUP(A367,DEC2020_RESPONSERATE_COUNTY_TRA!$B$3:$AF$376, 31, FALSE)</f>
        <v>79.3</v>
      </c>
      <c r="AJ367" s="188">
        <f>VLOOKUP(A367,DEC2020_RESPONSERATE_COUNTY_TRA!$B$3:$AG$376, 32, FALSE)</f>
        <v>79.599999999999994</v>
      </c>
      <c r="AK367" s="188">
        <f>VLOOKUP(A367,DEC2020_RESPONSERATE_COUNTY_TRA!$B$3:$CP$376, 33, FALSE)</f>
        <v>79.8</v>
      </c>
      <c r="AL367" s="188">
        <f>VLOOKUP(A367,DEC2020_RESPONSERATE_COUNTY_TRA!$B$3:$AR$376,43, FALSE)</f>
        <v>81.400000000000006</v>
      </c>
      <c r="AM367" s="188">
        <f>VLOOKUP(A367,DEC2020_RESPONSERATE_COUNTY_TRA!$B$3:$AS$376,44, FALSE)</f>
        <v>81.400000000000006</v>
      </c>
      <c r="AN367" s="188">
        <f>VLOOKUP(A367,DEC2020_RESPONSERATE_COUNTY_TRA!$B$3:$AW$376,48, FALSE)</f>
        <v>81.8</v>
      </c>
      <c r="AO367" s="188">
        <f>VLOOKUP(A367,DEC2020_RESPONSERATE_COUNTY_TRA!$B$3:$AX$376,49, FALSE)</f>
        <v>81.8</v>
      </c>
      <c r="AP367" s="188">
        <f>VLOOKUP(A367,DEC2020_RESPONSERATE_COUNTY_TRA!$B$3:$AY$376,49, FALSE)</f>
        <v>81.8</v>
      </c>
      <c r="AQ367" s="188">
        <f>VLOOKUP(A367,DEC2020_RESPONSERATE_COUNTY_TRA!$B$3:$AZ$376,50, FALSE)</f>
        <v>81.900000000000006</v>
      </c>
      <c r="AR367" s="188">
        <f>VLOOKUP(A367,DEC2020_RESPONSERATE_COUNTY_TRA!$B$3:$BA$376,51, FALSE)</f>
        <v>82</v>
      </c>
      <c r="AS367" s="188">
        <f>VLOOKUP(A367,DEC2020_RESPONSERATE_COUNTY_TRA!$B$3:$BB$376,53, FALSE)</f>
        <v>82.1</v>
      </c>
      <c r="AT367" s="188">
        <f>VLOOKUP(A367,DEC2020_RESPONSERATE_COUNTY_TRA!$B$3:$BC$376,54, FALSE)</f>
        <v>82.3</v>
      </c>
      <c r="AU367" s="188">
        <f>VLOOKUP(A367,DEC2020_RESPONSERATE_COUNTY_TRA!$B$3:$BD$376,55, FALSE)</f>
        <v>82.3</v>
      </c>
      <c r="AV367" s="188">
        <f>VLOOKUP(A367,DEC2020_RESPONSERATE_COUNTY_TRA!$B$3:$BE$376,56, FALSE)</f>
        <v>82.5</v>
      </c>
      <c r="AW367" s="188">
        <f>VLOOKUP(A367,DEC2020_RESPONSERATE_COUNTY_TRA!$B$3:$BF$376,57, FALSE)</f>
        <v>82.5</v>
      </c>
      <c r="AX367" s="188">
        <f>VLOOKUP(A367,DEC2020_RESPONSERATE_COUNTY_TRA!$B$3:$BG$376,58, FALSE)</f>
        <v>82.6</v>
      </c>
      <c r="AY367" s="188">
        <f>VLOOKUP(A367,DEC2020_RESPONSERATE_COUNTY_TRA!$B$3:$BH$376,59, FALSE)</f>
        <v>82.6</v>
      </c>
      <c r="AZ367" s="188">
        <f>VLOOKUP(A367,DEC2020_RESPONSERATE_COUNTY_TRA!$B$3:$BI$376,60, FALSE)</f>
        <v>82.6</v>
      </c>
      <c r="BA367" s="188">
        <f>VLOOKUP(A367,DEC2020_RESPONSERATE_COUNTY_TRA!$B$3:$BJ$376,61, FALSE)</f>
        <v>82.7</v>
      </c>
      <c r="BB367" s="188">
        <f>VLOOKUP(A367,DEC2020_RESPONSERATE_COUNTY_TRA!$B$3:$BK$376,62, FALSE)</f>
        <v>82.7</v>
      </c>
      <c r="BC367" s="188">
        <f>VLOOKUP(A367,DEC2020_RESPONSERATE_COUNTY_TRA!$B$3:$BL$376,63, FALSE)</f>
        <v>82.7</v>
      </c>
      <c r="BD367" s="188">
        <f>VLOOKUP(A367,DEC2020_RESPONSERATE_COUNTY_TRA!$B$3:$BM$376,64, FALSE)</f>
        <v>82.8</v>
      </c>
      <c r="BE367" s="188">
        <f>VLOOKUP(A367,DEC2020_RESPONSERATE_COUNTY_TRA!$B$3:$BN$376,65, FALSE)</f>
        <v>82.8</v>
      </c>
      <c r="BF367" s="188">
        <f>VLOOKUP(A367,DEC2020_RESPONSERATE_COUNTY_TRA!$B$3:$BO$376,66, FALSE)</f>
        <v>82.9</v>
      </c>
      <c r="BG367" s="188">
        <f>VLOOKUP(A367,DEC2020_RESPONSERATE_COUNTY_TRA!$B$3:$BP$376,67, FALSE)</f>
        <v>82.9</v>
      </c>
      <c r="BH367" s="188">
        <f>VLOOKUP(A367,DEC2020_RESPONSERATE_COUNTY_TRA!$B$3:$BQ$376,68, FALSE)</f>
        <v>83</v>
      </c>
      <c r="BI367" s="188">
        <f>VLOOKUP(A367,DEC2020_RESPONSERATE_COUNTY_TRA!$B$3:$BR$376,69, FALSE)</f>
        <v>83</v>
      </c>
      <c r="BJ367" s="188">
        <f>VLOOKUP(A367,DEC2020_RESPONSERATE_COUNTY_TRA!$B$3:$BS$376,70, FALSE)</f>
        <v>83</v>
      </c>
      <c r="BK367" s="188">
        <f>VLOOKUP(A367,DEC2020_RESPONSERATE_COUNTY_TRA!$B$3:$BT$376,71, FALSE)</f>
        <v>83</v>
      </c>
      <c r="BL367" s="188">
        <f>VLOOKUP(A367,DEC2020_RESPONSERATE_COUNTY_TRA!$B$3:$BU$377,72, FALSE)</f>
        <v>83</v>
      </c>
      <c r="BM367" s="188">
        <f>VLOOKUP(A367,DEC2020_RESPONSERATE_COUNTY_TRA!$B$3:$BV$377,73, FALSE)</f>
        <v>83</v>
      </c>
      <c r="BN367" s="188">
        <f>VLOOKUP(A367,DEC2020_RESPONSERATE_COUNTY_TRA!$B$3:$BW$377,74, FALSE)</f>
        <v>83.1</v>
      </c>
      <c r="BO367" s="188">
        <f>VLOOKUP(A367,DEC2020_RESPONSERATE_COUNTY_TRA!$B$3:$BX$377,75, FALSE)</f>
        <v>83.1</v>
      </c>
      <c r="BP367" s="188">
        <f>VLOOKUP(A367,DEC2020_RESPONSERATE_COUNTY_TRA!$B$3:$BY$377,76, FALSE)</f>
        <v>83.1</v>
      </c>
      <c r="BQ367" s="188">
        <f>VLOOKUP(A367,DEC2020_RESPONSERATE_COUNTY_TRA!$B$3:$BZ$377,77, FALSE)</f>
        <v>83.1</v>
      </c>
      <c r="BR367" s="188">
        <f>VLOOKUP(A367,DEC2020_RESPONSERATE_COUNTY_TRA!$B$3:$CA$377,78, FALSE)</f>
        <v>83.2</v>
      </c>
      <c r="BS367" s="188">
        <f>VLOOKUP(A367,DEC2020_RESPONSERATE_COUNTY_TRA!$B$3:$CB$377,79, FALSE)</f>
        <v>83.2</v>
      </c>
      <c r="BT367" s="188">
        <f>VLOOKUP(A367,DEC2020_RESPONSERATE_COUNTY_TRA!$B$3:$CC$377,80, FALSE)</f>
        <v>83.2</v>
      </c>
      <c r="BU367" s="188">
        <f>VLOOKUP(A367,DEC2020_RESPONSERATE_COUNTY_TRA!$B$3:$CD$377,81, FALSE)</f>
        <v>83.2</v>
      </c>
      <c r="BV367" s="188">
        <f>VLOOKUP(A367,DEC2020_RESPONSERATE_COUNTY_TRA!$B$3:$CE$377,82, FALSE)</f>
        <v>83.2</v>
      </c>
      <c r="BW367" s="188">
        <f>VLOOKUP(A367,DEC2020_RESPONSERATE_COUNTY_TRA!$B$3:$CF$377,83, FALSE)</f>
        <v>83.3</v>
      </c>
      <c r="BX367" s="188">
        <f>VLOOKUP(A367,DEC2020_RESPONSERATE_COUNTY_TRA!$B$3:$CG$377,84, FALSE)</f>
        <v>83.3</v>
      </c>
      <c r="BY367" s="188">
        <f>VLOOKUP(A367,DEC2020_RESPONSERATE_COUNTY_TRA!$B$3:$CH$377,85, FALSE)</f>
        <v>83.3</v>
      </c>
      <c r="BZ367" s="188">
        <f>VLOOKUP(A367,DEC2020_RESPONSERATE_COUNTY_TRA!$B$3:$CI$377,85, FALSE)</f>
        <v>83.3</v>
      </c>
      <c r="CA367" s="188">
        <f>VLOOKUP(A367,DEC2020_RESPONSERATE_COUNTY_TRA!$B$3:$CJ$377,86, FALSE)</f>
        <v>83.4</v>
      </c>
      <c r="CB367" s="188">
        <f>VLOOKUP(A367,DEC2020_RESPONSERATE_COUNTY_TRA!$B$3:$CK$377,87, FALSE)</f>
        <v>83.5</v>
      </c>
      <c r="CC367" s="188">
        <f t="shared" si="15"/>
        <v>0</v>
      </c>
      <c r="CD367" s="41">
        <f t="shared" si="16"/>
        <v>6</v>
      </c>
      <c r="CE367" s="45"/>
      <c r="CF367" s="15"/>
    </row>
    <row r="368" spans="1:84" s="188" customFormat="1" ht="28.8" x14ac:dyDescent="0.3">
      <c r="A368" s="16" t="s">
        <v>235</v>
      </c>
      <c r="B368" s="16">
        <v>30111001803</v>
      </c>
      <c r="C368" s="17" t="s">
        <v>1640</v>
      </c>
      <c r="D368" s="17">
        <v>59102</v>
      </c>
      <c r="E368" s="17"/>
      <c r="F368" s="95">
        <v>910</v>
      </c>
      <c r="G368" s="103">
        <v>1.4285714285714285E-2</v>
      </c>
      <c r="H368" s="205">
        <v>3.8133467134972406E-2</v>
      </c>
      <c r="I368" s="193">
        <v>40.700000000000003</v>
      </c>
      <c r="J368" s="18">
        <v>0</v>
      </c>
      <c r="K368" s="18">
        <f t="shared" si="17"/>
        <v>100</v>
      </c>
      <c r="L368" s="19">
        <f>VLOOKUP(A368,DEC2020_RESPONSERATE_COUNTY_TRA!$B$3:$I$376, 8, FALSE)</f>
        <v>45.2</v>
      </c>
      <c r="M368" s="19">
        <f>VLOOKUP(A368,DEC2020_RESPONSERATE_COUNTY_TRA!$B$3:$J$376, 9, FALSE)</f>
        <v>46.9</v>
      </c>
      <c r="N368" s="19">
        <f>VLOOKUP(A368,DEC2020_RESPONSERATE_COUNTY_TRA!$B$3:$K$376, 10, FALSE)</f>
        <v>49.2</v>
      </c>
      <c r="O368" s="19">
        <f>VLOOKUP(A368,DEC2020_RESPONSERATE_COUNTY_TRA!$B$3:$L$376, 11, FALSE)</f>
        <v>51.3</v>
      </c>
      <c r="P368" s="19">
        <f>VLOOKUP(A368,DEC2020_RESPONSERATE_COUNTY_TRA!$B$3:$M$376, 12, FALSE)</f>
        <v>57.6</v>
      </c>
      <c r="Q368" s="19">
        <f>VLOOKUP(A368,DEC2020_RESPONSERATE_COUNTY_TRA!$B$3:$N$376, 13, FALSE)</f>
        <v>58.3</v>
      </c>
      <c r="R368" s="19">
        <f>VLOOKUP(A368,DEC2020_RESPONSERATE_COUNTY_TRA!$B$3:$O$376, 14, FALSE)</f>
        <v>59.2</v>
      </c>
      <c r="S368" s="19">
        <f>VLOOKUP(A368,DEC2020_RESPONSERATE_COUNTY_TRA!$B$3:$P$376, 15, FALSE)</f>
        <v>60</v>
      </c>
      <c r="T368" s="19">
        <f>VLOOKUP(A368,DEC2020_RESPONSERATE_COUNTY_TRA!$B$3:$Q$376, 16, FALSE)</f>
        <v>60.8</v>
      </c>
      <c r="U368" s="19">
        <f>VLOOKUP(A368,DEC2020_RESPONSERATE_COUNTY_TRA!$B$3:$R$376, 17, FALSE)</f>
        <v>61.9</v>
      </c>
      <c r="V368" s="19">
        <f>VLOOKUP(A368,DEC2020_RESPONSERATE_COUNTY_TRA!$B$3:$S$376, 18, FALSE)</f>
        <v>62.5</v>
      </c>
      <c r="W368" s="19">
        <f>VLOOKUP(A368,DEC2020_RESPONSERATE_COUNTY_TRA!$B$3:$T$376, 19, FALSE)</f>
        <v>62.7</v>
      </c>
      <c r="X368" s="19">
        <f>VLOOKUP(A368,DEC2020_RESPONSERATE_COUNTY_TRA!$B$3:$U$376, 20, FALSE)</f>
        <v>62.8</v>
      </c>
      <c r="Y368" s="19">
        <f>VLOOKUP(A368,DEC2020_RESPONSERATE_COUNTY_TRA!$B$3:$V$376, 21, FALSE)</f>
        <v>63</v>
      </c>
      <c r="Z368" s="19">
        <f>VLOOKUP(A368,DEC2020_RESPONSERATE_COUNTY_TRA!$B$3:$W$376, 22, FALSE)</f>
        <v>63.9</v>
      </c>
      <c r="AA368" s="19">
        <f>VLOOKUP(A368,DEC2020_RESPONSERATE_COUNTY_TRA!$B$3:$X$376, 23, FALSE)</f>
        <v>64</v>
      </c>
      <c r="AB368" s="19">
        <f>VLOOKUP(A368,DEC2020_RESPONSERATE_COUNTY_TRA!$B$3:$Y$376, 24, FALSE)</f>
        <v>64.099999999999994</v>
      </c>
      <c r="AC368" s="19">
        <f>VLOOKUP(A368,DEC2020_RESPONSERATE_COUNTY_TRA!$B$3:$Z$376, 25, FALSE)</f>
        <v>71.3</v>
      </c>
      <c r="AD368" s="19">
        <f>VLOOKUP(A368,DEC2020_RESPONSERATE_COUNTY_TRA!$B$3:$AC$376, 26, FALSE)</f>
        <v>71.5</v>
      </c>
      <c r="AE368" s="19">
        <f>VLOOKUP(A368,DEC2020_RESPONSERATE_COUNTY_TRA!$B$3:$AD$376, 27, FALSE)</f>
        <v>71.7</v>
      </c>
      <c r="AF368" s="19">
        <f>VLOOKUP(A368,DEC2020_RESPONSERATE_COUNTY_TRA!$B$3:$AE$376, 28, FALSE)</f>
        <v>72.3</v>
      </c>
      <c r="AG368" s="19">
        <f>VLOOKUP(A368,DEC2020_RESPONSERATE_COUNTY_TRA!$B$3:$AF$376, 29, FALSE)</f>
        <v>73.599999999999994</v>
      </c>
      <c r="AH368" s="19">
        <f>VLOOKUP(A368,DEC2020_RESPONSERATE_COUNTY_TRA!$B$3:$AG$376, 30, FALSE)</f>
        <v>73.900000000000006</v>
      </c>
      <c r="AI368" s="19">
        <f>VLOOKUP(A368,DEC2020_RESPONSERATE_COUNTY_TRA!$B$3:$AF$376, 31, FALSE)</f>
        <v>74.099999999999994</v>
      </c>
      <c r="AJ368" s="19">
        <f>VLOOKUP(A368,DEC2020_RESPONSERATE_COUNTY_TRA!$B$3:$AG$376, 32, FALSE)</f>
        <v>74.400000000000006</v>
      </c>
      <c r="AK368" s="19">
        <f>VLOOKUP(A368,DEC2020_RESPONSERATE_COUNTY_TRA!$B$3:$CP$376, 33, FALSE)</f>
        <v>74.900000000000006</v>
      </c>
      <c r="AL368" s="19">
        <f>VLOOKUP(A368,DEC2020_RESPONSERATE_COUNTY_TRA!$B$3:$AR$376,43, FALSE)</f>
        <v>77.599999999999994</v>
      </c>
      <c r="AM368" s="19">
        <f>VLOOKUP(A368,DEC2020_RESPONSERATE_COUNTY_TRA!$B$3:$AS$376,44, FALSE)</f>
        <v>77.7</v>
      </c>
      <c r="AN368" s="19">
        <f>VLOOKUP(A368,DEC2020_RESPONSERATE_COUNTY_TRA!$B$3:$AW$376,48, FALSE)</f>
        <v>78.2</v>
      </c>
      <c r="AO368" s="19">
        <f>VLOOKUP(A368,DEC2020_RESPONSERATE_COUNTY_TRA!$B$3:$AX$376,49, FALSE)</f>
        <v>78.2</v>
      </c>
      <c r="AP368" s="19">
        <f>VLOOKUP(A368,DEC2020_RESPONSERATE_COUNTY_TRA!$B$3:$AY$376,49, FALSE)</f>
        <v>78.2</v>
      </c>
      <c r="AQ368" s="19">
        <f>VLOOKUP(A368,DEC2020_RESPONSERATE_COUNTY_TRA!$B$3:$AZ$376,50, FALSE)</f>
        <v>78.3</v>
      </c>
      <c r="AR368" s="19">
        <f>VLOOKUP(A368,DEC2020_RESPONSERATE_COUNTY_TRA!$B$3:$BA$376,51, FALSE)</f>
        <v>78.3</v>
      </c>
      <c r="AS368" s="19">
        <f>VLOOKUP(A368,DEC2020_RESPONSERATE_COUNTY_TRA!$B$3:$BB$376,53, FALSE)</f>
        <v>78.599999999999994</v>
      </c>
      <c r="AT368" s="19">
        <f>VLOOKUP(A368,DEC2020_RESPONSERATE_COUNTY_TRA!$B$3:$BC$376,54, FALSE)</f>
        <v>78.7</v>
      </c>
      <c r="AU368" s="19">
        <f>VLOOKUP(A368,DEC2020_RESPONSERATE_COUNTY_TRA!$B$3:$BD$376,55, FALSE)</f>
        <v>78.7</v>
      </c>
      <c r="AV368" s="19">
        <f>VLOOKUP(A368,DEC2020_RESPONSERATE_COUNTY_TRA!$B$3:$BE$376,56, FALSE)</f>
        <v>78.900000000000006</v>
      </c>
      <c r="AW368" s="19">
        <f>VLOOKUP(A368,DEC2020_RESPONSERATE_COUNTY_TRA!$B$3:$BF$376,57, FALSE)</f>
        <v>78.900000000000006</v>
      </c>
      <c r="AX368" s="19">
        <f>VLOOKUP(A368,DEC2020_RESPONSERATE_COUNTY_TRA!$B$3:$BG$376,58, FALSE)</f>
        <v>79</v>
      </c>
      <c r="AY368" s="19">
        <f>VLOOKUP(A368,DEC2020_RESPONSERATE_COUNTY_TRA!$B$3:$BH$376,59, FALSE)</f>
        <v>79</v>
      </c>
      <c r="AZ368" s="19">
        <f>VLOOKUP(A368,DEC2020_RESPONSERATE_COUNTY_TRA!$B$3:$BI$376,60, FALSE)</f>
        <v>79</v>
      </c>
      <c r="BA368" s="19">
        <f>VLOOKUP(A368,DEC2020_RESPONSERATE_COUNTY_TRA!$B$3:$BJ$376,61, FALSE)</f>
        <v>79.099999999999994</v>
      </c>
      <c r="BB368" s="19">
        <f>VLOOKUP(A368,DEC2020_RESPONSERATE_COUNTY_TRA!$B$3:$BK$376,62, FALSE)</f>
        <v>79.099999999999994</v>
      </c>
      <c r="BC368" s="19">
        <f>VLOOKUP(A368,DEC2020_RESPONSERATE_COUNTY_TRA!$B$3:$BL$376,63, FALSE)</f>
        <v>79.099999999999994</v>
      </c>
      <c r="BD368" s="19">
        <f>VLOOKUP(A368,DEC2020_RESPONSERATE_COUNTY_TRA!$B$3:$BM$376,64, FALSE)</f>
        <v>79.099999999999994</v>
      </c>
      <c r="BE368" s="19">
        <f>VLOOKUP(A368,DEC2020_RESPONSERATE_COUNTY_TRA!$B$3:$BN$376,65, FALSE)</f>
        <v>79.099999999999994</v>
      </c>
      <c r="BF368" s="19">
        <f>VLOOKUP(A368,DEC2020_RESPONSERATE_COUNTY_TRA!$B$3:$BO$376,66, FALSE)</f>
        <v>79.099999999999994</v>
      </c>
      <c r="BG368" s="19">
        <f>VLOOKUP(A368,DEC2020_RESPONSERATE_COUNTY_TRA!$B$3:$BP$376,67, FALSE)</f>
        <v>79.3</v>
      </c>
      <c r="BH368" s="19">
        <f>VLOOKUP(A368,DEC2020_RESPONSERATE_COUNTY_TRA!$B$3:$BQ$376,68, FALSE)</f>
        <v>79.3</v>
      </c>
      <c r="BI368" s="19">
        <f>VLOOKUP(A368,DEC2020_RESPONSERATE_COUNTY_TRA!$B$3:$BR$376,69, FALSE)</f>
        <v>79.3</v>
      </c>
      <c r="BJ368" s="19">
        <f>VLOOKUP(A368,DEC2020_RESPONSERATE_COUNTY_TRA!$B$3:$BS$376,70, FALSE)</f>
        <v>79.400000000000006</v>
      </c>
      <c r="BK368" s="19">
        <f>VLOOKUP(A368,DEC2020_RESPONSERATE_COUNTY_TRA!$B$3:$BT$376,71, FALSE)</f>
        <v>79.400000000000006</v>
      </c>
      <c r="BL368" s="19">
        <f>VLOOKUP(A368,DEC2020_RESPONSERATE_COUNTY_TRA!$B$3:$BU$377,72, FALSE)</f>
        <v>79.5</v>
      </c>
      <c r="BM368" s="19">
        <f>VLOOKUP(A368,DEC2020_RESPONSERATE_COUNTY_TRA!$B$3:$BV$377,73, FALSE)</f>
        <v>79.5</v>
      </c>
      <c r="BN368" s="19">
        <f>VLOOKUP(A368,DEC2020_RESPONSERATE_COUNTY_TRA!$B$3:$BW$377,74, FALSE)</f>
        <v>79.8</v>
      </c>
      <c r="BO368" s="19">
        <f>VLOOKUP(A368,DEC2020_RESPONSERATE_COUNTY_TRA!$B$3:$BX$377,75, FALSE)</f>
        <v>79.900000000000006</v>
      </c>
      <c r="BP368" s="19">
        <f>VLOOKUP(A368,DEC2020_RESPONSERATE_COUNTY_TRA!$B$3:$BY$377,76, FALSE)</f>
        <v>79.900000000000006</v>
      </c>
      <c r="BQ368" s="19">
        <f>VLOOKUP(A368,DEC2020_RESPONSERATE_COUNTY_TRA!$B$3:$BZ$377,77, FALSE)</f>
        <v>79.900000000000006</v>
      </c>
      <c r="BR368" s="19">
        <f>VLOOKUP(A368,DEC2020_RESPONSERATE_COUNTY_TRA!$B$3:$CA$377,78, FALSE)</f>
        <v>80</v>
      </c>
      <c r="BS368" s="19">
        <f>VLOOKUP(A368,DEC2020_RESPONSERATE_COUNTY_TRA!$B$3:$CB$377,79, FALSE)</f>
        <v>80</v>
      </c>
      <c r="BT368" s="19">
        <f>VLOOKUP(A368,DEC2020_RESPONSERATE_COUNTY_TRA!$B$3:$CC$377,80, FALSE)</f>
        <v>80</v>
      </c>
      <c r="BU368" s="19">
        <f>VLOOKUP(A368,DEC2020_RESPONSERATE_COUNTY_TRA!$B$3:$CD$377,81, FALSE)</f>
        <v>80</v>
      </c>
      <c r="BV368" s="19">
        <f>VLOOKUP(A368,DEC2020_RESPONSERATE_COUNTY_TRA!$B$3:$CE$377,82, FALSE)</f>
        <v>80.2</v>
      </c>
      <c r="BW368" s="19">
        <f>VLOOKUP(A368,DEC2020_RESPONSERATE_COUNTY_TRA!$B$3:$CF$377,83, FALSE)</f>
        <v>80.3</v>
      </c>
      <c r="BX368" s="19">
        <f>VLOOKUP(A368,DEC2020_RESPONSERATE_COUNTY_TRA!$B$3:$CG$377,84, FALSE)</f>
        <v>80.3</v>
      </c>
      <c r="BY368" s="19">
        <f>VLOOKUP(A368,DEC2020_RESPONSERATE_COUNTY_TRA!$B$3:$CH$377,85, FALSE)</f>
        <v>80.3</v>
      </c>
      <c r="BZ368" s="19">
        <f>VLOOKUP(A368,DEC2020_RESPONSERATE_COUNTY_TRA!$B$3:$CI$377,85, FALSE)</f>
        <v>80.3</v>
      </c>
      <c r="CA368" s="19">
        <f>VLOOKUP(A368,DEC2020_RESPONSERATE_COUNTY_TRA!$B$3:$CJ$377,86, FALSE)</f>
        <v>80.5</v>
      </c>
      <c r="CB368" s="19">
        <f>VLOOKUP(A368,DEC2020_RESPONSERATE_COUNTY_TRA!$B$3:$CK$377,87, FALSE)</f>
        <v>80.5</v>
      </c>
      <c r="CC368" s="19">
        <f t="shared" si="15"/>
        <v>0</v>
      </c>
      <c r="CD368" s="41">
        <f t="shared" si="16"/>
        <v>6</v>
      </c>
      <c r="CE368" s="45"/>
      <c r="CF368" s="15"/>
    </row>
    <row r="369" spans="1:84" s="188" customFormat="1" ht="28.8" x14ac:dyDescent="0.3">
      <c r="A369" s="5" t="s">
        <v>237</v>
      </c>
      <c r="B369" s="5">
        <v>30111001804</v>
      </c>
      <c r="C369" s="256" t="s">
        <v>1662</v>
      </c>
      <c r="D369" s="256">
        <v>59102</v>
      </c>
      <c r="E369" s="256"/>
      <c r="F369" s="94">
        <v>1308</v>
      </c>
      <c r="G369" s="102">
        <v>1.0140405616224649E-2</v>
      </c>
      <c r="H369" s="204">
        <v>2.401315789473684E-2</v>
      </c>
      <c r="I369" s="192">
        <v>43.3</v>
      </c>
      <c r="J369" s="11">
        <v>0</v>
      </c>
      <c r="K369" s="11">
        <f t="shared" si="17"/>
        <v>100</v>
      </c>
      <c r="L369" s="188">
        <f>VLOOKUP(A369,DEC2020_RESPONSERATE_COUNTY_TRA!$B$3:$I$376, 8, FALSE)</f>
        <v>41.1</v>
      </c>
      <c r="M369" s="188">
        <f>VLOOKUP(A369,DEC2020_RESPONSERATE_COUNTY_TRA!$B$3:$J$376, 9, FALSE)</f>
        <v>42.4</v>
      </c>
      <c r="N369" s="188">
        <f>VLOOKUP(A369,DEC2020_RESPONSERATE_COUNTY_TRA!$B$3:$K$376, 10, FALSE)</f>
        <v>44.1</v>
      </c>
      <c r="O369" s="188">
        <f>VLOOKUP(A369,DEC2020_RESPONSERATE_COUNTY_TRA!$B$3:$L$376, 11, FALSE)</f>
        <v>46</v>
      </c>
      <c r="P369" s="188">
        <f>VLOOKUP(A369,DEC2020_RESPONSERATE_COUNTY_TRA!$B$3:$M$376, 12, FALSE)</f>
        <v>52.6</v>
      </c>
      <c r="Q369" s="188">
        <f>VLOOKUP(A369,DEC2020_RESPONSERATE_COUNTY_TRA!$B$3:$N$376, 13, FALSE)</f>
        <v>53.5</v>
      </c>
      <c r="R369" s="188">
        <f>VLOOKUP(A369,DEC2020_RESPONSERATE_COUNTY_TRA!$B$3:$O$376, 14, FALSE)</f>
        <v>54.7</v>
      </c>
      <c r="S369" s="188">
        <f>VLOOKUP(A369,DEC2020_RESPONSERATE_COUNTY_TRA!$B$3:$P$376, 15, FALSE)</f>
        <v>55.4</v>
      </c>
      <c r="T369" s="188">
        <f>VLOOKUP(A369,DEC2020_RESPONSERATE_COUNTY_TRA!$B$3:$Q$376, 16, FALSE)</f>
        <v>55.8</v>
      </c>
      <c r="U369" s="188">
        <f>VLOOKUP(A369,DEC2020_RESPONSERATE_COUNTY_TRA!$B$3:$R$376, 17, FALSE)</f>
        <v>56.7</v>
      </c>
      <c r="V369" s="188">
        <f>VLOOKUP(A369,DEC2020_RESPONSERATE_COUNTY_TRA!$B$3:$S$376, 18, FALSE)</f>
        <v>56.9</v>
      </c>
      <c r="W369" s="188">
        <f>VLOOKUP(A369,DEC2020_RESPONSERATE_COUNTY_TRA!$B$3:$T$376, 19, FALSE)</f>
        <v>57.3</v>
      </c>
      <c r="X369" s="188">
        <f>VLOOKUP(A369,DEC2020_RESPONSERATE_COUNTY_TRA!$B$3:$U$376, 20, FALSE)</f>
        <v>57.6</v>
      </c>
      <c r="Y369" s="188">
        <f>VLOOKUP(A369,DEC2020_RESPONSERATE_COUNTY_TRA!$B$3:$V$376, 21, FALSE)</f>
        <v>58</v>
      </c>
      <c r="Z369" s="188">
        <f>VLOOKUP(A369,DEC2020_RESPONSERATE_COUNTY_TRA!$B$3:$W$376, 22, FALSE)</f>
        <v>59.1</v>
      </c>
      <c r="AA369" s="188">
        <f>VLOOKUP(A369,DEC2020_RESPONSERATE_COUNTY_TRA!$B$3:$X$376, 23, FALSE)</f>
        <v>59.3</v>
      </c>
      <c r="AB369" s="188">
        <f>VLOOKUP(A369,DEC2020_RESPONSERATE_COUNTY_TRA!$B$3:$Y$376, 24, FALSE)</f>
        <v>59.5</v>
      </c>
      <c r="AC369" s="188">
        <f>VLOOKUP(A369,DEC2020_RESPONSERATE_COUNTY_TRA!$B$3:$Z$376, 25, FALSE)</f>
        <v>67.8</v>
      </c>
      <c r="AD369" s="188">
        <f>VLOOKUP(A369,DEC2020_RESPONSERATE_COUNTY_TRA!$B$3:$AC$376, 26, FALSE)</f>
        <v>68</v>
      </c>
      <c r="AE369" s="188">
        <f>VLOOKUP(A369,DEC2020_RESPONSERATE_COUNTY_TRA!$B$3:$AD$376, 27, FALSE)</f>
        <v>68.099999999999994</v>
      </c>
      <c r="AF369" s="188">
        <f>VLOOKUP(A369,DEC2020_RESPONSERATE_COUNTY_TRA!$B$3:$AE$376, 28, FALSE)</f>
        <v>69</v>
      </c>
      <c r="AG369" s="188">
        <f>VLOOKUP(A369,DEC2020_RESPONSERATE_COUNTY_TRA!$B$3:$AF$376, 29, FALSE)</f>
        <v>70.400000000000006</v>
      </c>
      <c r="AH369" s="188">
        <f>VLOOKUP(A369,DEC2020_RESPONSERATE_COUNTY_TRA!$B$3:$AG$376, 30, FALSE)</f>
        <v>70.7</v>
      </c>
      <c r="AI369" s="188">
        <f>VLOOKUP(A369,DEC2020_RESPONSERATE_COUNTY_TRA!$B$3:$AF$376, 31, FALSE)</f>
        <v>70.900000000000006</v>
      </c>
      <c r="AJ369" s="188">
        <f>VLOOKUP(A369,DEC2020_RESPONSERATE_COUNTY_TRA!$B$3:$AG$376, 32, FALSE)</f>
        <v>71.099999999999994</v>
      </c>
      <c r="AK369" s="188">
        <f>VLOOKUP(A369,DEC2020_RESPONSERATE_COUNTY_TRA!$B$3:$CP$376, 33, FALSE)</f>
        <v>71.3</v>
      </c>
      <c r="AL369" s="188">
        <f>VLOOKUP(A369,DEC2020_RESPONSERATE_COUNTY_TRA!$B$3:$AR$376,43, FALSE)</f>
        <v>73.8</v>
      </c>
      <c r="AM369" s="188">
        <f>VLOOKUP(A369,DEC2020_RESPONSERATE_COUNTY_TRA!$B$3:$AS$376,44, FALSE)</f>
        <v>73.8</v>
      </c>
      <c r="AN369" s="188">
        <f>VLOOKUP(A369,DEC2020_RESPONSERATE_COUNTY_TRA!$B$3:$AW$376,48, FALSE)</f>
        <v>74</v>
      </c>
      <c r="AO369" s="188">
        <f>VLOOKUP(A369,DEC2020_RESPONSERATE_COUNTY_TRA!$B$3:$AX$376,49, FALSE)</f>
        <v>74</v>
      </c>
      <c r="AP369" s="188">
        <f>VLOOKUP(A369,DEC2020_RESPONSERATE_COUNTY_TRA!$B$3:$AY$376,49, FALSE)</f>
        <v>74</v>
      </c>
      <c r="AQ369" s="188">
        <f>VLOOKUP(A369,DEC2020_RESPONSERATE_COUNTY_TRA!$B$3:$AZ$376,50, FALSE)</f>
        <v>74</v>
      </c>
      <c r="AR369" s="188">
        <f>VLOOKUP(A369,DEC2020_RESPONSERATE_COUNTY_TRA!$B$3:$BA$376,51, FALSE)</f>
        <v>74.099999999999994</v>
      </c>
      <c r="AS369" s="188">
        <f>VLOOKUP(A369,DEC2020_RESPONSERATE_COUNTY_TRA!$B$3:$BB$376,53, FALSE)</f>
        <v>74.099999999999994</v>
      </c>
      <c r="AT369" s="188">
        <f>VLOOKUP(A369,DEC2020_RESPONSERATE_COUNTY_TRA!$B$3:$BC$376,54, FALSE)</f>
        <v>74.099999999999994</v>
      </c>
      <c r="AU369" s="188">
        <f>VLOOKUP(A369,DEC2020_RESPONSERATE_COUNTY_TRA!$B$3:$BD$376,55, FALSE)</f>
        <v>74.099999999999994</v>
      </c>
      <c r="AV369" s="188">
        <f>VLOOKUP(A369,DEC2020_RESPONSERATE_COUNTY_TRA!$B$3:$BE$376,56, FALSE)</f>
        <v>74.099999999999994</v>
      </c>
      <c r="AW369" s="188">
        <f>VLOOKUP(A369,DEC2020_RESPONSERATE_COUNTY_TRA!$B$3:$BF$376,57, FALSE)</f>
        <v>74.099999999999994</v>
      </c>
      <c r="AX369" s="188">
        <f>VLOOKUP(A369,DEC2020_RESPONSERATE_COUNTY_TRA!$B$3:$BG$376,58, FALSE)</f>
        <v>74.3</v>
      </c>
      <c r="AY369" s="188">
        <f>VLOOKUP(A369,DEC2020_RESPONSERATE_COUNTY_TRA!$B$3:$BH$376,59, FALSE)</f>
        <v>74.3</v>
      </c>
      <c r="AZ369" s="188">
        <f>VLOOKUP(A369,DEC2020_RESPONSERATE_COUNTY_TRA!$B$3:$BI$376,60, FALSE)</f>
        <v>74.3</v>
      </c>
      <c r="BA369" s="188">
        <f>VLOOKUP(A369,DEC2020_RESPONSERATE_COUNTY_TRA!$B$3:$BJ$376,61, FALSE)</f>
        <v>74.400000000000006</v>
      </c>
      <c r="BB369" s="188">
        <f>VLOOKUP(A369,DEC2020_RESPONSERATE_COUNTY_TRA!$B$3:$BK$376,62, FALSE)</f>
        <v>74.5</v>
      </c>
      <c r="BC369" s="188">
        <f>VLOOKUP(A369,DEC2020_RESPONSERATE_COUNTY_TRA!$B$3:$BL$376,63, FALSE)</f>
        <v>74.5</v>
      </c>
      <c r="BD369" s="188">
        <f>VLOOKUP(A369,DEC2020_RESPONSERATE_COUNTY_TRA!$B$3:$BM$376,64, FALSE)</f>
        <v>74.599999999999994</v>
      </c>
      <c r="BE369" s="188">
        <f>VLOOKUP(A369,DEC2020_RESPONSERATE_COUNTY_TRA!$B$3:$BN$376,65, FALSE)</f>
        <v>74.7</v>
      </c>
      <c r="BF369" s="188">
        <f>VLOOKUP(A369,DEC2020_RESPONSERATE_COUNTY_TRA!$B$3:$BO$376,66, FALSE)</f>
        <v>74.7</v>
      </c>
      <c r="BG369" s="188">
        <f>VLOOKUP(A369,DEC2020_RESPONSERATE_COUNTY_TRA!$B$3:$BP$376,67, FALSE)</f>
        <v>74.7</v>
      </c>
      <c r="BH369" s="188">
        <f>VLOOKUP(A369,DEC2020_RESPONSERATE_COUNTY_TRA!$B$3:$BQ$376,68, FALSE)</f>
        <v>74.8</v>
      </c>
      <c r="BI369" s="188">
        <f>VLOOKUP(A369,DEC2020_RESPONSERATE_COUNTY_TRA!$B$3:$BR$376,69, FALSE)</f>
        <v>74.8</v>
      </c>
      <c r="BJ369" s="188">
        <f>VLOOKUP(A369,DEC2020_RESPONSERATE_COUNTY_TRA!$B$3:$BS$376,70, FALSE)</f>
        <v>74.8</v>
      </c>
      <c r="BK369" s="188">
        <f>VLOOKUP(A369,DEC2020_RESPONSERATE_COUNTY_TRA!$B$3:$BT$376,71, FALSE)</f>
        <v>74.900000000000006</v>
      </c>
      <c r="BL369" s="188">
        <f>VLOOKUP(A369,DEC2020_RESPONSERATE_COUNTY_TRA!$B$3:$BU$377,72, FALSE)</f>
        <v>74.900000000000006</v>
      </c>
      <c r="BM369" s="188">
        <f>VLOOKUP(A369,DEC2020_RESPONSERATE_COUNTY_TRA!$B$3:$BV$377,73, FALSE)</f>
        <v>74.900000000000006</v>
      </c>
      <c r="BN369" s="188">
        <f>VLOOKUP(A369,DEC2020_RESPONSERATE_COUNTY_TRA!$B$3:$BW$377,74, FALSE)</f>
        <v>75</v>
      </c>
      <c r="BO369" s="188">
        <f>VLOOKUP(A369,DEC2020_RESPONSERATE_COUNTY_TRA!$B$3:$BX$377,75, FALSE)</f>
        <v>75.099999999999994</v>
      </c>
      <c r="BP369" s="188">
        <f>VLOOKUP(A369,DEC2020_RESPONSERATE_COUNTY_TRA!$B$3:$BY$377,76, FALSE)</f>
        <v>75.099999999999994</v>
      </c>
      <c r="BQ369" s="188">
        <f>VLOOKUP(A369,DEC2020_RESPONSERATE_COUNTY_TRA!$B$3:$BZ$377,77, FALSE)</f>
        <v>75.099999999999994</v>
      </c>
      <c r="BR369" s="188">
        <f>VLOOKUP(A369,DEC2020_RESPONSERATE_COUNTY_TRA!$B$3:$CA$377,78, FALSE)</f>
        <v>75.099999999999994</v>
      </c>
      <c r="BS369" s="188">
        <f>VLOOKUP(A369,DEC2020_RESPONSERATE_COUNTY_TRA!$B$3:$CB$377,79, FALSE)</f>
        <v>75.2</v>
      </c>
      <c r="BT369" s="188">
        <f>VLOOKUP(A369,DEC2020_RESPONSERATE_COUNTY_TRA!$B$3:$CC$377,80, FALSE)</f>
        <v>75.3</v>
      </c>
      <c r="BU369" s="188">
        <f>VLOOKUP(A369,DEC2020_RESPONSERATE_COUNTY_TRA!$B$3:$CD$377,81, FALSE)</f>
        <v>75.3</v>
      </c>
      <c r="BV369" s="188">
        <f>VLOOKUP(A369,DEC2020_RESPONSERATE_COUNTY_TRA!$B$3:$CE$377,82, FALSE)</f>
        <v>75.3</v>
      </c>
      <c r="BW369" s="188">
        <f>VLOOKUP(A369,DEC2020_RESPONSERATE_COUNTY_TRA!$B$3:$CF$377,83, FALSE)</f>
        <v>75.3</v>
      </c>
      <c r="BX369" s="188">
        <f>VLOOKUP(A369,DEC2020_RESPONSERATE_COUNTY_TRA!$B$3:$CG$377,84, FALSE)</f>
        <v>75.3</v>
      </c>
      <c r="BY369" s="188">
        <f>VLOOKUP(A369,DEC2020_RESPONSERATE_COUNTY_TRA!$B$3:$CH$377,85, FALSE)</f>
        <v>75.5</v>
      </c>
      <c r="BZ369" s="188">
        <f>VLOOKUP(A369,DEC2020_RESPONSERATE_COUNTY_TRA!$B$3:$CI$377,85, FALSE)</f>
        <v>75.5</v>
      </c>
      <c r="CA369" s="188">
        <f>VLOOKUP(A369,DEC2020_RESPONSERATE_COUNTY_TRA!$B$3:$CJ$377,86, FALSE)</f>
        <v>75.7</v>
      </c>
      <c r="CB369" s="188">
        <f>VLOOKUP(A369,DEC2020_RESPONSERATE_COUNTY_TRA!$B$3:$CK$377,87, FALSE)</f>
        <v>75.7</v>
      </c>
      <c r="CC369" s="188">
        <f t="shared" si="15"/>
        <v>0</v>
      </c>
      <c r="CD369" s="41">
        <f t="shared" si="16"/>
        <v>6</v>
      </c>
      <c r="CE369" s="45"/>
      <c r="CF369" s="15"/>
    </row>
    <row r="370" spans="1:84" s="188" customFormat="1" ht="28.8" x14ac:dyDescent="0.3">
      <c r="A370" s="16" t="s">
        <v>429</v>
      </c>
      <c r="B370" s="16">
        <v>30111001805</v>
      </c>
      <c r="C370" s="17" t="s">
        <v>1641</v>
      </c>
      <c r="D370" s="17">
        <v>59102</v>
      </c>
      <c r="E370" s="17"/>
      <c r="F370" s="95" t="s">
        <v>1101</v>
      </c>
      <c r="G370" s="103" t="s">
        <v>1101</v>
      </c>
      <c r="H370" s="205" t="s">
        <v>1101</v>
      </c>
      <c r="I370" s="193" t="s">
        <v>1101</v>
      </c>
      <c r="J370" s="18">
        <v>0</v>
      </c>
      <c r="K370" s="18">
        <f>100-J370</f>
        <v>100</v>
      </c>
      <c r="L370" s="19">
        <f>VLOOKUP(A370,DEC2020_RESPONSERATE_COUNTY_TRA!$B$3:$I$376, 8, FALSE)</f>
        <v>57.3</v>
      </c>
      <c r="M370" s="19">
        <f>VLOOKUP(A370,DEC2020_RESPONSERATE_COUNTY_TRA!$B$3:$J$376, 9, FALSE)</f>
        <v>58.1</v>
      </c>
      <c r="N370" s="19">
        <f>VLOOKUP(A370,DEC2020_RESPONSERATE_COUNTY_TRA!$B$3:$K$376, 10, FALSE)</f>
        <v>60.1</v>
      </c>
      <c r="O370" s="19">
        <f>VLOOKUP(A370,DEC2020_RESPONSERATE_COUNTY_TRA!$B$3:$L$376, 11, FALSE)</f>
        <v>61.9</v>
      </c>
      <c r="P370" s="19">
        <f>VLOOKUP(A370,DEC2020_RESPONSERATE_COUNTY_TRA!$B$3:$M$376, 12, FALSE)</f>
        <v>64.3</v>
      </c>
      <c r="Q370" s="19">
        <f>VLOOKUP(A370,DEC2020_RESPONSERATE_COUNTY_TRA!$B$3:$N$376, 13, FALSE)</f>
        <v>65</v>
      </c>
      <c r="R370" s="19">
        <f>VLOOKUP(A370,DEC2020_RESPONSERATE_COUNTY_TRA!$B$3:$O$376, 14, FALSE)</f>
        <v>65.099999999999994</v>
      </c>
      <c r="S370" s="19">
        <f>VLOOKUP(A370,DEC2020_RESPONSERATE_COUNTY_TRA!$B$3:$P$376, 15, FALSE)</f>
        <v>65.3</v>
      </c>
      <c r="T370" s="19">
        <f>VLOOKUP(A370,DEC2020_RESPONSERATE_COUNTY_TRA!$B$3:$Q$376, 16, FALSE)</f>
        <v>66.099999999999994</v>
      </c>
      <c r="U370" s="19">
        <f>VLOOKUP(A370,DEC2020_RESPONSERATE_COUNTY_TRA!$B$3:$R$376, 17, FALSE)</f>
        <v>67.2</v>
      </c>
      <c r="V370" s="19">
        <f>VLOOKUP(A370,DEC2020_RESPONSERATE_COUNTY_TRA!$B$3:$S$376, 18, FALSE)</f>
        <v>67.5</v>
      </c>
      <c r="W370" s="19">
        <f>VLOOKUP(A370,DEC2020_RESPONSERATE_COUNTY_TRA!$B$3:$T$376, 19, FALSE)</f>
        <v>67.7</v>
      </c>
      <c r="X370" s="19">
        <f>VLOOKUP(A370,DEC2020_RESPONSERATE_COUNTY_TRA!$B$3:$U$376, 20, FALSE)</f>
        <v>68</v>
      </c>
      <c r="Y370" s="19">
        <f>VLOOKUP(A370,DEC2020_RESPONSERATE_COUNTY_TRA!$B$3:$V$376, 21, FALSE)</f>
        <v>68.2</v>
      </c>
      <c r="Z370" s="19">
        <f>VLOOKUP(A370,DEC2020_RESPONSERATE_COUNTY_TRA!$B$3:$W$376, 22, FALSE)</f>
        <v>69</v>
      </c>
      <c r="AA370" s="19">
        <f>VLOOKUP(A370,DEC2020_RESPONSERATE_COUNTY_TRA!$B$3:$X$376, 23, FALSE)</f>
        <v>69.3</v>
      </c>
      <c r="AB370" s="19">
        <f>VLOOKUP(A370,DEC2020_RESPONSERATE_COUNTY_TRA!$B$3:$Y$376, 24, FALSE)</f>
        <v>69.400000000000006</v>
      </c>
      <c r="AC370" s="19">
        <f>VLOOKUP(A370,DEC2020_RESPONSERATE_COUNTY_TRA!$B$3:$Z$376, 25, FALSE)</f>
        <v>69.900000000000006</v>
      </c>
      <c r="AD370" s="19">
        <f>VLOOKUP(A370,DEC2020_RESPONSERATE_COUNTY_TRA!$B$3:$AC$376, 26, FALSE)</f>
        <v>69.900000000000006</v>
      </c>
      <c r="AE370" s="19">
        <f>VLOOKUP(A370,DEC2020_RESPONSERATE_COUNTY_TRA!$B$3:$AD$376, 27, FALSE)</f>
        <v>69.900000000000006</v>
      </c>
      <c r="AF370" s="19">
        <f>VLOOKUP(A370,DEC2020_RESPONSERATE_COUNTY_TRA!$B$3:$AE$376, 28, FALSE)</f>
        <v>70.5</v>
      </c>
      <c r="AG370" s="19">
        <f>VLOOKUP(A370,DEC2020_RESPONSERATE_COUNTY_TRA!$B$3:$AF$376, 29, FALSE)</f>
        <v>72.099999999999994</v>
      </c>
      <c r="AH370" s="19">
        <f>VLOOKUP(A370,DEC2020_RESPONSERATE_COUNTY_TRA!$B$3:$AG$376, 30, FALSE)</f>
        <v>72.099999999999994</v>
      </c>
      <c r="AI370" s="19">
        <f>VLOOKUP(A370,DEC2020_RESPONSERATE_COUNTY_TRA!$B$3:$AF$376, 31, FALSE)</f>
        <v>72.599999999999994</v>
      </c>
      <c r="AJ370" s="19">
        <f>VLOOKUP(A370,DEC2020_RESPONSERATE_COUNTY_TRA!$B$3:$AG$376, 32, FALSE)</f>
        <v>73.5</v>
      </c>
      <c r="AK370" s="19">
        <f>VLOOKUP(A370,DEC2020_RESPONSERATE_COUNTY_TRA!$B$3:$CP$376, 33, FALSE)</f>
        <v>73.8</v>
      </c>
      <c r="AL370" s="19">
        <f>VLOOKUP(A370,DEC2020_RESPONSERATE_COUNTY_TRA!$B$3:$AR$376,43, FALSE)</f>
        <v>76.099999999999994</v>
      </c>
      <c r="AM370" s="19">
        <f>VLOOKUP(A370,DEC2020_RESPONSERATE_COUNTY_TRA!$B$3:$AS$376,44, FALSE)</f>
        <v>76.099999999999994</v>
      </c>
      <c r="AN370" s="19">
        <f>VLOOKUP(A370,DEC2020_RESPONSERATE_COUNTY_TRA!$B$3:$AW$376,48, FALSE)</f>
        <v>76.599999999999994</v>
      </c>
      <c r="AO370" s="19">
        <f>VLOOKUP(A370,DEC2020_RESPONSERATE_COUNTY_TRA!$B$3:$AX$376,49, FALSE)</f>
        <v>76.599999999999994</v>
      </c>
      <c r="AP370" s="19">
        <f>VLOOKUP(A370,DEC2020_RESPONSERATE_COUNTY_TRA!$B$3:$AY$376,49, FALSE)</f>
        <v>76.599999999999994</v>
      </c>
      <c r="AQ370" s="19">
        <f>VLOOKUP(A370,DEC2020_RESPONSERATE_COUNTY_TRA!$B$3:$AZ$376,50, FALSE)</f>
        <v>76.599999999999994</v>
      </c>
      <c r="AR370" s="19">
        <f>VLOOKUP(A370,DEC2020_RESPONSERATE_COUNTY_TRA!$B$3:$BA$376,51, FALSE)</f>
        <v>76.599999999999994</v>
      </c>
      <c r="AS370" s="19">
        <f>VLOOKUP(A370,DEC2020_RESPONSERATE_COUNTY_TRA!$B$3:$BB$376,53, FALSE)</f>
        <v>76.599999999999994</v>
      </c>
      <c r="AT370" s="19">
        <f>VLOOKUP(A370,DEC2020_RESPONSERATE_COUNTY_TRA!$B$3:$BC$376,54, FALSE)</f>
        <v>76.599999999999994</v>
      </c>
      <c r="AU370" s="19">
        <f>VLOOKUP(A370,DEC2020_RESPONSERATE_COUNTY_TRA!$B$3:$BD$376,55, FALSE)</f>
        <v>76.599999999999994</v>
      </c>
      <c r="AV370" s="19">
        <f>VLOOKUP(A370,DEC2020_RESPONSERATE_COUNTY_TRA!$B$3:$BE$376,56, FALSE)</f>
        <v>76.599999999999994</v>
      </c>
      <c r="AW370" s="19">
        <f>VLOOKUP(A370,DEC2020_RESPONSERATE_COUNTY_TRA!$B$3:$BF$376,57, FALSE)</f>
        <v>76.599999999999994</v>
      </c>
      <c r="AX370" s="19">
        <f>VLOOKUP(A370,DEC2020_RESPONSERATE_COUNTY_TRA!$B$3:$BG$376,58, FALSE)</f>
        <v>76.599999999999994</v>
      </c>
      <c r="AY370" s="19">
        <f>VLOOKUP(A370,DEC2020_RESPONSERATE_COUNTY_TRA!$B$3:$BH$376,59, FALSE)</f>
        <v>76.599999999999994</v>
      </c>
      <c r="AZ370" s="19">
        <f>VLOOKUP(A370,DEC2020_RESPONSERATE_COUNTY_TRA!$B$3:$BI$376,60, FALSE)</f>
        <v>76.599999999999994</v>
      </c>
      <c r="BA370" s="19">
        <f>VLOOKUP(A370,DEC2020_RESPONSERATE_COUNTY_TRA!$B$3:$BJ$376,61, FALSE)</f>
        <v>76.599999999999994</v>
      </c>
      <c r="BB370" s="19">
        <f>VLOOKUP(A370,DEC2020_RESPONSERATE_COUNTY_TRA!$B$3:$BK$376,62, FALSE)</f>
        <v>76.7</v>
      </c>
      <c r="BC370" s="19">
        <f>VLOOKUP(A370,DEC2020_RESPONSERATE_COUNTY_TRA!$B$3:$BL$376,63, FALSE)</f>
        <v>76.7</v>
      </c>
      <c r="BD370" s="19">
        <f>VLOOKUP(A370,DEC2020_RESPONSERATE_COUNTY_TRA!$B$3:$BM$376,64, FALSE)</f>
        <v>76.7</v>
      </c>
      <c r="BE370" s="19">
        <f>VLOOKUP(A370,DEC2020_RESPONSERATE_COUNTY_TRA!$B$3:$BN$376,65, FALSE)</f>
        <v>76.7</v>
      </c>
      <c r="BF370" s="19">
        <f>VLOOKUP(A370,DEC2020_RESPONSERATE_COUNTY_TRA!$B$3:$BO$376,66, FALSE)</f>
        <v>76.8</v>
      </c>
      <c r="BG370" s="19">
        <f>VLOOKUP(A370,DEC2020_RESPONSERATE_COUNTY_TRA!$B$3:$BP$376,67, FALSE)</f>
        <v>76.8</v>
      </c>
      <c r="BH370" s="19">
        <f>VLOOKUP(A370,DEC2020_RESPONSERATE_COUNTY_TRA!$B$3:$BQ$376,68, FALSE)</f>
        <v>76.8</v>
      </c>
      <c r="BI370" s="19">
        <f>VLOOKUP(A370,DEC2020_RESPONSERATE_COUNTY_TRA!$B$3:$BR$376,69, FALSE)</f>
        <v>76.900000000000006</v>
      </c>
      <c r="BJ370" s="19">
        <f>VLOOKUP(A370,DEC2020_RESPONSERATE_COUNTY_TRA!$B$3:$BS$376,70, FALSE)</f>
        <v>76.900000000000006</v>
      </c>
      <c r="BK370" s="19">
        <f>VLOOKUP(A370,DEC2020_RESPONSERATE_COUNTY_TRA!$B$3:$BT$376,71, FALSE)</f>
        <v>76.900000000000006</v>
      </c>
      <c r="BL370" s="19">
        <f>VLOOKUP(A370,DEC2020_RESPONSERATE_COUNTY_TRA!$B$3:$BU$377,72, FALSE)</f>
        <v>76.900000000000006</v>
      </c>
      <c r="BM370" s="19">
        <f>VLOOKUP(A370,DEC2020_RESPONSERATE_COUNTY_TRA!$B$3:$BV$377,73, FALSE)</f>
        <v>76.900000000000006</v>
      </c>
      <c r="BN370" s="19">
        <f>VLOOKUP(A370,DEC2020_RESPONSERATE_COUNTY_TRA!$B$3:$BW$377,74, FALSE)</f>
        <v>76.900000000000006</v>
      </c>
      <c r="BO370" s="19">
        <f>VLOOKUP(A370,DEC2020_RESPONSERATE_COUNTY_TRA!$B$3:$BX$377,75, FALSE)</f>
        <v>76.900000000000006</v>
      </c>
      <c r="BP370" s="19">
        <f>VLOOKUP(A370,DEC2020_RESPONSERATE_COUNTY_TRA!$B$3:$BY$377,76, FALSE)</f>
        <v>77</v>
      </c>
      <c r="BQ370" s="19">
        <f>VLOOKUP(A370,DEC2020_RESPONSERATE_COUNTY_TRA!$B$3:$BZ$377,77, FALSE)</f>
        <v>77</v>
      </c>
      <c r="BR370" s="19">
        <f>VLOOKUP(A370,DEC2020_RESPONSERATE_COUNTY_TRA!$B$3:$CA$377,78, FALSE)</f>
        <v>77</v>
      </c>
      <c r="BS370" s="19">
        <f>VLOOKUP(A370,DEC2020_RESPONSERATE_COUNTY_TRA!$B$3:$CB$377,79, FALSE)</f>
        <v>77</v>
      </c>
      <c r="BT370" s="19">
        <f>VLOOKUP(A370,DEC2020_RESPONSERATE_COUNTY_TRA!$B$3:$CC$377,80, FALSE)</f>
        <v>77</v>
      </c>
      <c r="BU370" s="19">
        <f>VLOOKUP(A370,DEC2020_RESPONSERATE_COUNTY_TRA!$B$3:$CD$377,81, FALSE)</f>
        <v>77</v>
      </c>
      <c r="BV370" s="19">
        <f>VLOOKUP(A370,DEC2020_RESPONSERATE_COUNTY_TRA!$B$3:$CE$377,82, FALSE)</f>
        <v>77.2</v>
      </c>
      <c r="BW370" s="19">
        <f>VLOOKUP(A370,DEC2020_RESPONSERATE_COUNTY_TRA!$B$3:$CF$377,83, FALSE)</f>
        <v>77.2</v>
      </c>
      <c r="BX370" s="19">
        <f>VLOOKUP(A370,DEC2020_RESPONSERATE_COUNTY_TRA!$B$3:$CG$377,84, FALSE)</f>
        <v>77.2</v>
      </c>
      <c r="BY370" s="19">
        <f>VLOOKUP(A370,DEC2020_RESPONSERATE_COUNTY_TRA!$B$3:$CH$377,85, FALSE)</f>
        <v>77.2</v>
      </c>
      <c r="BZ370" s="19">
        <f>VLOOKUP(A370,DEC2020_RESPONSERATE_COUNTY_TRA!$B$3:$CI$377,85, FALSE)</f>
        <v>77.2</v>
      </c>
      <c r="CA370" s="19">
        <f>VLOOKUP(A370,DEC2020_RESPONSERATE_COUNTY_TRA!$B$3:$CJ$377,86, FALSE)</f>
        <v>77.3</v>
      </c>
      <c r="CB370" s="19">
        <f>VLOOKUP(A370,DEC2020_RESPONSERATE_COUNTY_TRA!$B$3:$CK$377,87, FALSE)</f>
        <v>77.5</v>
      </c>
      <c r="CC370" s="19">
        <f t="shared" si="15"/>
        <v>0</v>
      </c>
      <c r="CD370" s="41">
        <f t="shared" si="16"/>
        <v>6</v>
      </c>
      <c r="CE370" s="45"/>
      <c r="CF370" s="15"/>
    </row>
    <row r="371" spans="1:84" s="188" customFormat="1" ht="28.8" x14ac:dyDescent="0.3">
      <c r="A371" s="5" t="s">
        <v>409</v>
      </c>
      <c r="B371" s="5">
        <v>30111001806</v>
      </c>
      <c r="C371" s="256" t="s">
        <v>1642</v>
      </c>
      <c r="D371" s="256">
        <v>59102</v>
      </c>
      <c r="E371" s="256"/>
      <c r="F371" s="94" t="s">
        <v>1101</v>
      </c>
      <c r="G371" s="102" t="s">
        <v>1101</v>
      </c>
      <c r="H371" s="204" t="s">
        <v>1101</v>
      </c>
      <c r="I371" s="192" t="s">
        <v>1101</v>
      </c>
      <c r="J371" s="11">
        <v>0</v>
      </c>
      <c r="K371" s="11">
        <f>100-J371</f>
        <v>100</v>
      </c>
      <c r="L371" s="188">
        <f>VLOOKUP(A371,DEC2020_RESPONSERATE_COUNTY_TRA!$B$3:$I$376, 8, FALSE)</f>
        <v>54</v>
      </c>
      <c r="M371" s="188">
        <f>VLOOKUP(A371,DEC2020_RESPONSERATE_COUNTY_TRA!$B$3:$J$376, 9, FALSE)</f>
        <v>55.1</v>
      </c>
      <c r="N371" s="188">
        <f>VLOOKUP(A371,DEC2020_RESPONSERATE_COUNTY_TRA!$B$3:$K$376, 10, FALSE)</f>
        <v>57</v>
      </c>
      <c r="O371" s="188">
        <f>VLOOKUP(A371,DEC2020_RESPONSERATE_COUNTY_TRA!$B$3:$L$376, 11, FALSE)</f>
        <v>58.3</v>
      </c>
      <c r="P371" s="188">
        <f>VLOOKUP(A371,DEC2020_RESPONSERATE_COUNTY_TRA!$B$3:$M$376, 12, FALSE)</f>
        <v>61.2</v>
      </c>
      <c r="Q371" s="188">
        <f>VLOOKUP(A371,DEC2020_RESPONSERATE_COUNTY_TRA!$B$3:$N$376, 13, FALSE)</f>
        <v>61.9</v>
      </c>
      <c r="R371" s="188">
        <f>VLOOKUP(A371,DEC2020_RESPONSERATE_COUNTY_TRA!$B$3:$O$376, 14, FALSE)</f>
        <v>62.2</v>
      </c>
      <c r="S371" s="188">
        <f>VLOOKUP(A371,DEC2020_RESPONSERATE_COUNTY_TRA!$B$3:$P$376, 15, FALSE)</f>
        <v>62.5</v>
      </c>
      <c r="T371" s="188">
        <f>VLOOKUP(A371,DEC2020_RESPONSERATE_COUNTY_TRA!$B$3:$Q$376, 16, FALSE)</f>
        <v>63</v>
      </c>
      <c r="U371" s="188">
        <f>VLOOKUP(A371,DEC2020_RESPONSERATE_COUNTY_TRA!$B$3:$R$376, 17, FALSE)</f>
        <v>63.5</v>
      </c>
      <c r="V371" s="188">
        <f>VLOOKUP(A371,DEC2020_RESPONSERATE_COUNTY_TRA!$B$3:$S$376, 18, FALSE)</f>
        <v>63.6</v>
      </c>
      <c r="W371" s="188">
        <f>VLOOKUP(A371,DEC2020_RESPONSERATE_COUNTY_TRA!$B$3:$T$376, 19, FALSE)</f>
        <v>63.8</v>
      </c>
      <c r="X371" s="188">
        <f>VLOOKUP(A371,DEC2020_RESPONSERATE_COUNTY_TRA!$B$3:$U$376, 20, FALSE)</f>
        <v>64</v>
      </c>
      <c r="Y371" s="188">
        <f>VLOOKUP(A371,DEC2020_RESPONSERATE_COUNTY_TRA!$B$3:$V$376, 21, FALSE)</f>
        <v>64.2</v>
      </c>
      <c r="Z371" s="188">
        <f>VLOOKUP(A371,DEC2020_RESPONSERATE_COUNTY_TRA!$B$3:$W$376, 22, FALSE)</f>
        <v>64.7</v>
      </c>
      <c r="AA371" s="188">
        <f>VLOOKUP(A371,DEC2020_RESPONSERATE_COUNTY_TRA!$B$3:$X$376, 23, FALSE)</f>
        <v>64.8</v>
      </c>
      <c r="AB371" s="188">
        <f>VLOOKUP(A371,DEC2020_RESPONSERATE_COUNTY_TRA!$B$3:$Y$376, 24, FALSE)</f>
        <v>65</v>
      </c>
      <c r="AC371" s="188">
        <f>VLOOKUP(A371,DEC2020_RESPONSERATE_COUNTY_TRA!$B$3:$Z$376, 25, FALSE)</f>
        <v>65.7</v>
      </c>
      <c r="AD371" s="188">
        <f>VLOOKUP(A371,DEC2020_RESPONSERATE_COUNTY_TRA!$B$3:$AC$376, 26, FALSE)</f>
        <v>65.8</v>
      </c>
      <c r="AE371" s="188">
        <f>VLOOKUP(A371,DEC2020_RESPONSERATE_COUNTY_TRA!$B$3:$AD$376, 27, FALSE)</f>
        <v>65.900000000000006</v>
      </c>
      <c r="AF371" s="188">
        <f>VLOOKUP(A371,DEC2020_RESPONSERATE_COUNTY_TRA!$B$3:$AE$376, 28, FALSE)</f>
        <v>66.099999999999994</v>
      </c>
      <c r="AG371" s="188">
        <f>VLOOKUP(A371,DEC2020_RESPONSERATE_COUNTY_TRA!$B$3:$AF$376, 29, FALSE)</f>
        <v>67.7</v>
      </c>
      <c r="AH371" s="188">
        <f>VLOOKUP(A371,DEC2020_RESPONSERATE_COUNTY_TRA!$B$3:$AG$376, 30, FALSE)</f>
        <v>67.7</v>
      </c>
      <c r="AI371" s="188">
        <f>VLOOKUP(A371,DEC2020_RESPONSERATE_COUNTY_TRA!$B$3:$AF$376, 31, FALSE)</f>
        <v>67.900000000000006</v>
      </c>
      <c r="AJ371" s="188">
        <f>VLOOKUP(A371,DEC2020_RESPONSERATE_COUNTY_TRA!$B$3:$AG$376, 32, FALSE)</f>
        <v>68.400000000000006</v>
      </c>
      <c r="AK371" s="188">
        <f>VLOOKUP(A371,DEC2020_RESPONSERATE_COUNTY_TRA!$B$3:$CP$376, 33, FALSE)</f>
        <v>69</v>
      </c>
      <c r="AL371" s="188">
        <f>VLOOKUP(A371,DEC2020_RESPONSERATE_COUNTY_TRA!$B$3:$AR$376,43, FALSE)</f>
        <v>71.3</v>
      </c>
      <c r="AM371" s="188">
        <f>VLOOKUP(A371,DEC2020_RESPONSERATE_COUNTY_TRA!$B$3:$AS$376,44, FALSE)</f>
        <v>71.3</v>
      </c>
      <c r="AN371" s="188">
        <f>VLOOKUP(A371,DEC2020_RESPONSERATE_COUNTY_TRA!$B$3:$AW$376,48, FALSE)</f>
        <v>71.599999999999994</v>
      </c>
      <c r="AO371" s="188">
        <f>VLOOKUP(A371,DEC2020_RESPONSERATE_COUNTY_TRA!$B$3:$AX$376,49, FALSE)</f>
        <v>71.599999999999994</v>
      </c>
      <c r="AP371" s="188">
        <f>VLOOKUP(A371,DEC2020_RESPONSERATE_COUNTY_TRA!$B$3:$AY$376,49, FALSE)</f>
        <v>71.599999999999994</v>
      </c>
      <c r="AQ371" s="188">
        <f>VLOOKUP(A371,DEC2020_RESPONSERATE_COUNTY_TRA!$B$3:$AZ$376,50, FALSE)</f>
        <v>71.7</v>
      </c>
      <c r="AR371" s="188">
        <f>VLOOKUP(A371,DEC2020_RESPONSERATE_COUNTY_TRA!$B$3:$BA$376,51, FALSE)</f>
        <v>71.7</v>
      </c>
      <c r="AS371" s="188">
        <f>VLOOKUP(A371,DEC2020_RESPONSERATE_COUNTY_TRA!$B$3:$BB$376,53, FALSE)</f>
        <v>71.7</v>
      </c>
      <c r="AT371" s="188">
        <f>VLOOKUP(A371,DEC2020_RESPONSERATE_COUNTY_TRA!$B$3:$BC$376,54, FALSE)</f>
        <v>71.8</v>
      </c>
      <c r="AU371" s="188">
        <f>VLOOKUP(A371,DEC2020_RESPONSERATE_COUNTY_TRA!$B$3:$BD$376,55, FALSE)</f>
        <v>71.900000000000006</v>
      </c>
      <c r="AV371" s="188">
        <f>VLOOKUP(A371,DEC2020_RESPONSERATE_COUNTY_TRA!$B$3:$BE$376,56, FALSE)</f>
        <v>71.900000000000006</v>
      </c>
      <c r="AW371" s="188">
        <f>VLOOKUP(A371,DEC2020_RESPONSERATE_COUNTY_TRA!$B$3:$BF$376,57, FALSE)</f>
        <v>72</v>
      </c>
      <c r="AX371" s="188">
        <f>VLOOKUP(A371,DEC2020_RESPONSERATE_COUNTY_TRA!$B$3:$BG$376,58, FALSE)</f>
        <v>72.2</v>
      </c>
      <c r="AY371" s="188">
        <f>VLOOKUP(A371,DEC2020_RESPONSERATE_COUNTY_TRA!$B$3:$BH$376,59, FALSE)</f>
        <v>72.2</v>
      </c>
      <c r="AZ371" s="188">
        <f>VLOOKUP(A371,DEC2020_RESPONSERATE_COUNTY_TRA!$B$3:$BI$376,60, FALSE)</f>
        <v>72.3</v>
      </c>
      <c r="BA371" s="188">
        <f>VLOOKUP(A371,DEC2020_RESPONSERATE_COUNTY_TRA!$B$3:$BJ$376,61, FALSE)</f>
        <v>72.3</v>
      </c>
      <c r="BB371" s="188">
        <f>VLOOKUP(A371,DEC2020_RESPONSERATE_COUNTY_TRA!$B$3:$BK$376,62, FALSE)</f>
        <v>72.3</v>
      </c>
      <c r="BC371" s="188">
        <f>VLOOKUP(A371,DEC2020_RESPONSERATE_COUNTY_TRA!$B$3:$BL$376,63, FALSE)</f>
        <v>72.3</v>
      </c>
      <c r="BD371" s="188">
        <f>VLOOKUP(A371,DEC2020_RESPONSERATE_COUNTY_TRA!$B$3:$BM$376,64, FALSE)</f>
        <v>72.3</v>
      </c>
      <c r="BE371" s="188">
        <f>VLOOKUP(A371,DEC2020_RESPONSERATE_COUNTY_TRA!$B$3:$BN$376,65, FALSE)</f>
        <v>72.3</v>
      </c>
      <c r="BF371" s="188">
        <f>VLOOKUP(A371,DEC2020_RESPONSERATE_COUNTY_TRA!$B$3:$BO$376,66, FALSE)</f>
        <v>72.3</v>
      </c>
      <c r="BG371" s="188">
        <f>VLOOKUP(A371,DEC2020_RESPONSERATE_COUNTY_TRA!$B$3:$BP$376,67, FALSE)</f>
        <v>72.3</v>
      </c>
      <c r="BH371" s="188">
        <f>VLOOKUP(A371,DEC2020_RESPONSERATE_COUNTY_TRA!$B$3:$BQ$376,68, FALSE)</f>
        <v>72.3</v>
      </c>
      <c r="BI371" s="188">
        <f>VLOOKUP(A371,DEC2020_RESPONSERATE_COUNTY_TRA!$B$3:$BR$376,69, FALSE)</f>
        <v>72.3</v>
      </c>
      <c r="BJ371" s="188">
        <f>VLOOKUP(A371,DEC2020_RESPONSERATE_COUNTY_TRA!$B$3:$BS$376,70, FALSE)</f>
        <v>72.400000000000006</v>
      </c>
      <c r="BK371" s="188">
        <f>VLOOKUP(A371,DEC2020_RESPONSERATE_COUNTY_TRA!$B$3:$BT$376,71, FALSE)</f>
        <v>72.400000000000006</v>
      </c>
      <c r="BL371" s="188">
        <f>VLOOKUP(A371,DEC2020_RESPONSERATE_COUNTY_TRA!$B$3:$BU$377,72, FALSE)</f>
        <v>72.400000000000006</v>
      </c>
      <c r="BM371" s="188">
        <f>VLOOKUP(A371,DEC2020_RESPONSERATE_COUNTY_TRA!$B$3:$BV$377,73, FALSE)</f>
        <v>72.400000000000006</v>
      </c>
      <c r="BN371" s="188">
        <f>VLOOKUP(A371,DEC2020_RESPONSERATE_COUNTY_TRA!$B$3:$BW$377,74, FALSE)</f>
        <v>72.400000000000006</v>
      </c>
      <c r="BO371" s="188">
        <f>VLOOKUP(A371,DEC2020_RESPONSERATE_COUNTY_TRA!$B$3:$BX$377,75, FALSE)</f>
        <v>72.400000000000006</v>
      </c>
      <c r="BP371" s="188">
        <f>VLOOKUP(A371,DEC2020_RESPONSERATE_COUNTY_TRA!$B$3:$BY$377,76, FALSE)</f>
        <v>72.400000000000006</v>
      </c>
      <c r="BQ371" s="188">
        <f>VLOOKUP(A371,DEC2020_RESPONSERATE_COUNTY_TRA!$B$3:$BZ$377,77, FALSE)</f>
        <v>72.5</v>
      </c>
      <c r="BR371" s="188">
        <f>VLOOKUP(A371,DEC2020_RESPONSERATE_COUNTY_TRA!$B$3:$CA$377,78, FALSE)</f>
        <v>72.5</v>
      </c>
      <c r="BS371" s="188">
        <f>VLOOKUP(A371,DEC2020_RESPONSERATE_COUNTY_TRA!$B$3:$CB$377,79, FALSE)</f>
        <v>72.5</v>
      </c>
      <c r="BT371" s="188">
        <f>VLOOKUP(A371,DEC2020_RESPONSERATE_COUNTY_TRA!$B$3:$CC$377,80, FALSE)</f>
        <v>72.5</v>
      </c>
      <c r="BU371" s="188">
        <f>VLOOKUP(A371,DEC2020_RESPONSERATE_COUNTY_TRA!$B$3:$CD$377,81, FALSE)</f>
        <v>72.5</v>
      </c>
      <c r="BV371" s="188">
        <f>VLOOKUP(A371,DEC2020_RESPONSERATE_COUNTY_TRA!$B$3:$CE$377,82, FALSE)</f>
        <v>72.599999999999994</v>
      </c>
      <c r="BW371" s="188">
        <f>VLOOKUP(A371,DEC2020_RESPONSERATE_COUNTY_TRA!$B$3:$CF$377,83, FALSE)</f>
        <v>72.599999999999994</v>
      </c>
      <c r="BX371" s="188">
        <f>VLOOKUP(A371,DEC2020_RESPONSERATE_COUNTY_TRA!$B$3:$CG$377,84, FALSE)</f>
        <v>72.599999999999994</v>
      </c>
      <c r="BY371" s="188">
        <f>VLOOKUP(A371,DEC2020_RESPONSERATE_COUNTY_TRA!$B$3:$CH$377,85, FALSE)</f>
        <v>72.599999999999994</v>
      </c>
      <c r="BZ371" s="188">
        <f>VLOOKUP(A371,DEC2020_RESPONSERATE_COUNTY_TRA!$B$3:$CI$377,85, FALSE)</f>
        <v>72.599999999999994</v>
      </c>
      <c r="CA371" s="188">
        <f>VLOOKUP(A371,DEC2020_RESPONSERATE_COUNTY_TRA!$B$3:$CJ$377,86, FALSE)</f>
        <v>72.7</v>
      </c>
      <c r="CB371" s="188">
        <f>VLOOKUP(A371,DEC2020_RESPONSERATE_COUNTY_TRA!$B$3:$CK$377,87, FALSE)</f>
        <v>72.7</v>
      </c>
      <c r="CC371" s="188">
        <f t="shared" si="15"/>
        <v>9.9999999999994316E-2</v>
      </c>
      <c r="CD371" s="41">
        <f t="shared" si="16"/>
        <v>6</v>
      </c>
      <c r="CE371" s="45"/>
      <c r="CF371" s="15"/>
    </row>
    <row r="372" spans="1:84" s="188" customFormat="1" ht="28.8" x14ac:dyDescent="0.3">
      <c r="A372" s="16" t="s">
        <v>239</v>
      </c>
      <c r="B372" s="16">
        <v>30111001901</v>
      </c>
      <c r="C372" s="17" t="s">
        <v>1643</v>
      </c>
      <c r="D372" s="17">
        <v>59044</v>
      </c>
      <c r="E372" s="17"/>
      <c r="F372" s="95">
        <v>2016</v>
      </c>
      <c r="G372" s="103">
        <v>1.5609264853977844E-2</v>
      </c>
      <c r="H372" s="205">
        <v>1.2812299807815503E-2</v>
      </c>
      <c r="I372" s="193">
        <v>42</v>
      </c>
      <c r="J372" s="18">
        <v>0</v>
      </c>
      <c r="K372" s="18">
        <f t="shared" si="17"/>
        <v>100</v>
      </c>
      <c r="L372" s="19">
        <f>VLOOKUP(A372,DEC2020_RESPONSERATE_COUNTY_TRA!$B$3:$I$376, 8, FALSE)</f>
        <v>39.299999999999997</v>
      </c>
      <c r="M372" s="19">
        <f>VLOOKUP(A372,DEC2020_RESPONSERATE_COUNTY_TRA!$B$3:$J$376, 9, FALSE)</f>
        <v>40.6</v>
      </c>
      <c r="N372" s="19">
        <f>VLOOKUP(A372,DEC2020_RESPONSERATE_COUNTY_TRA!$B$3:$K$376, 10, FALSE)</f>
        <v>42.2</v>
      </c>
      <c r="O372" s="19">
        <f>VLOOKUP(A372,DEC2020_RESPONSERATE_COUNTY_TRA!$B$3:$L$376, 11, FALSE)</f>
        <v>43.9</v>
      </c>
      <c r="P372" s="19">
        <f>VLOOKUP(A372,DEC2020_RESPONSERATE_COUNTY_TRA!$B$3:$M$376, 12, FALSE)</f>
        <v>51.6</v>
      </c>
      <c r="Q372" s="19">
        <f>VLOOKUP(A372,DEC2020_RESPONSERATE_COUNTY_TRA!$B$3:$N$376, 13, FALSE)</f>
        <v>52.1</v>
      </c>
      <c r="R372" s="19">
        <f>VLOOKUP(A372,DEC2020_RESPONSERATE_COUNTY_TRA!$B$3:$O$376, 14, FALSE)</f>
        <v>53.2</v>
      </c>
      <c r="S372" s="19">
        <f>VLOOKUP(A372,DEC2020_RESPONSERATE_COUNTY_TRA!$B$3:$P$376, 15, FALSE)</f>
        <v>53.8</v>
      </c>
      <c r="T372" s="19">
        <f>VLOOKUP(A372,DEC2020_RESPONSERATE_COUNTY_TRA!$B$3:$Q$376, 16, FALSE)</f>
        <v>54.2</v>
      </c>
      <c r="U372" s="19">
        <f>VLOOKUP(A372,DEC2020_RESPONSERATE_COUNTY_TRA!$B$3:$R$376, 17, FALSE)</f>
        <v>55.1</v>
      </c>
      <c r="V372" s="19">
        <f>VLOOKUP(A372,DEC2020_RESPONSERATE_COUNTY_TRA!$B$3:$S$376, 18, FALSE)</f>
        <v>55.4</v>
      </c>
      <c r="W372" s="19">
        <f>VLOOKUP(A372,DEC2020_RESPONSERATE_COUNTY_TRA!$B$3:$T$376, 19, FALSE)</f>
        <v>56.2</v>
      </c>
      <c r="X372" s="19">
        <f>VLOOKUP(A372,DEC2020_RESPONSERATE_COUNTY_TRA!$B$3:$U$376, 20, FALSE)</f>
        <v>56.8</v>
      </c>
      <c r="Y372" s="19">
        <f>VLOOKUP(A372,DEC2020_RESPONSERATE_COUNTY_TRA!$B$3:$V$376, 21, FALSE)</f>
        <v>57.1</v>
      </c>
      <c r="Z372" s="19">
        <f>VLOOKUP(A372,DEC2020_RESPONSERATE_COUNTY_TRA!$B$3:$W$376, 22, FALSE)</f>
        <v>57.9</v>
      </c>
      <c r="AA372" s="19">
        <f>VLOOKUP(A372,DEC2020_RESPONSERATE_COUNTY_TRA!$B$3:$X$376, 23, FALSE)</f>
        <v>58</v>
      </c>
      <c r="AB372" s="19">
        <f>VLOOKUP(A372,DEC2020_RESPONSERATE_COUNTY_TRA!$B$3:$Y$376, 24, FALSE)</f>
        <v>58.2</v>
      </c>
      <c r="AC372" s="19">
        <f>VLOOKUP(A372,DEC2020_RESPONSERATE_COUNTY_TRA!$B$3:$Z$376, 25, FALSE)</f>
        <v>67.2</v>
      </c>
      <c r="AD372" s="19">
        <f>VLOOKUP(A372,DEC2020_RESPONSERATE_COUNTY_TRA!$B$3:$AC$376, 26, FALSE)</f>
        <v>67.3</v>
      </c>
      <c r="AE372" s="19">
        <f>VLOOKUP(A372,DEC2020_RESPONSERATE_COUNTY_TRA!$B$3:$AD$376, 27, FALSE)</f>
        <v>67.3</v>
      </c>
      <c r="AF372" s="19">
        <f>VLOOKUP(A372,DEC2020_RESPONSERATE_COUNTY_TRA!$B$3:$AE$376, 28, FALSE)</f>
        <v>68.599999999999994</v>
      </c>
      <c r="AG372" s="19">
        <f>VLOOKUP(A372,DEC2020_RESPONSERATE_COUNTY_TRA!$B$3:$AF$376, 29, FALSE)</f>
        <v>70.3</v>
      </c>
      <c r="AH372" s="19">
        <f>VLOOKUP(A372,DEC2020_RESPONSERATE_COUNTY_TRA!$B$3:$AG$376, 30, FALSE)</f>
        <v>70.400000000000006</v>
      </c>
      <c r="AI372" s="19">
        <f>VLOOKUP(A372,DEC2020_RESPONSERATE_COUNTY_TRA!$B$3:$AF$376, 31, FALSE)</f>
        <v>70.900000000000006</v>
      </c>
      <c r="AJ372" s="19">
        <f>VLOOKUP(A372,DEC2020_RESPONSERATE_COUNTY_TRA!$B$3:$AG$376, 32, FALSE)</f>
        <v>71.5</v>
      </c>
      <c r="AK372" s="19">
        <f>VLOOKUP(A372,DEC2020_RESPONSERATE_COUNTY_TRA!$B$3:$CP$376, 33, FALSE)</f>
        <v>71.8</v>
      </c>
      <c r="AL372" s="19">
        <f>VLOOKUP(A372,DEC2020_RESPONSERATE_COUNTY_TRA!$B$3:$AR$376,43, FALSE)</f>
        <v>74.599999999999994</v>
      </c>
      <c r="AM372" s="19">
        <f>VLOOKUP(A372,DEC2020_RESPONSERATE_COUNTY_TRA!$B$3:$AS$376,44, FALSE)</f>
        <v>74.599999999999994</v>
      </c>
      <c r="AN372" s="19">
        <f>VLOOKUP(A372,DEC2020_RESPONSERATE_COUNTY_TRA!$B$3:$AW$376,48, FALSE)</f>
        <v>74.900000000000006</v>
      </c>
      <c r="AO372" s="19">
        <f>VLOOKUP(A372,DEC2020_RESPONSERATE_COUNTY_TRA!$B$3:$AX$376,49, FALSE)</f>
        <v>74.900000000000006</v>
      </c>
      <c r="AP372" s="19">
        <f>VLOOKUP(A372,DEC2020_RESPONSERATE_COUNTY_TRA!$B$3:$AY$376,49, FALSE)</f>
        <v>74.900000000000006</v>
      </c>
      <c r="AQ372" s="19">
        <f>VLOOKUP(A372,DEC2020_RESPONSERATE_COUNTY_TRA!$B$3:$AZ$376,50, FALSE)</f>
        <v>74.900000000000006</v>
      </c>
      <c r="AR372" s="19">
        <f>VLOOKUP(A372,DEC2020_RESPONSERATE_COUNTY_TRA!$B$3:$BA$376,51, FALSE)</f>
        <v>74.900000000000006</v>
      </c>
      <c r="AS372" s="19">
        <f>VLOOKUP(A372,DEC2020_RESPONSERATE_COUNTY_TRA!$B$3:$BB$376,53, FALSE)</f>
        <v>74.900000000000006</v>
      </c>
      <c r="AT372" s="19">
        <f>VLOOKUP(A372,DEC2020_RESPONSERATE_COUNTY_TRA!$B$3:$BC$376,54, FALSE)</f>
        <v>75</v>
      </c>
      <c r="AU372" s="19">
        <f>VLOOKUP(A372,DEC2020_RESPONSERATE_COUNTY_TRA!$B$3:$BD$376,55, FALSE)</f>
        <v>75</v>
      </c>
      <c r="AV372" s="19">
        <f>VLOOKUP(A372,DEC2020_RESPONSERATE_COUNTY_TRA!$B$3:$BE$376,56, FALSE)</f>
        <v>75.099999999999994</v>
      </c>
      <c r="AW372" s="19">
        <f>VLOOKUP(A372,DEC2020_RESPONSERATE_COUNTY_TRA!$B$3:$BF$376,57, FALSE)</f>
        <v>75.2</v>
      </c>
      <c r="AX372" s="19">
        <f>VLOOKUP(A372,DEC2020_RESPONSERATE_COUNTY_TRA!$B$3:$BG$376,58, FALSE)</f>
        <v>75.2</v>
      </c>
      <c r="AY372" s="19">
        <f>VLOOKUP(A372,DEC2020_RESPONSERATE_COUNTY_TRA!$B$3:$BH$376,59, FALSE)</f>
        <v>75.3</v>
      </c>
      <c r="AZ372" s="19">
        <f>VLOOKUP(A372,DEC2020_RESPONSERATE_COUNTY_TRA!$B$3:$BI$376,60, FALSE)</f>
        <v>75.3</v>
      </c>
      <c r="BA372" s="19">
        <f>VLOOKUP(A372,DEC2020_RESPONSERATE_COUNTY_TRA!$B$3:$BJ$376,61, FALSE)</f>
        <v>75.3</v>
      </c>
      <c r="BB372" s="19">
        <f>VLOOKUP(A372,DEC2020_RESPONSERATE_COUNTY_TRA!$B$3:$BK$376,62, FALSE)</f>
        <v>75.3</v>
      </c>
      <c r="BC372" s="19">
        <f>VLOOKUP(A372,DEC2020_RESPONSERATE_COUNTY_TRA!$B$3:$BL$376,63, FALSE)</f>
        <v>75.400000000000006</v>
      </c>
      <c r="BD372" s="19">
        <f>VLOOKUP(A372,DEC2020_RESPONSERATE_COUNTY_TRA!$B$3:$BM$376,64, FALSE)</f>
        <v>75.400000000000006</v>
      </c>
      <c r="BE372" s="19">
        <f>VLOOKUP(A372,DEC2020_RESPONSERATE_COUNTY_TRA!$B$3:$BN$376,65, FALSE)</f>
        <v>75.400000000000006</v>
      </c>
      <c r="BF372" s="19">
        <f>VLOOKUP(A372,DEC2020_RESPONSERATE_COUNTY_TRA!$B$3:$BO$376,66, FALSE)</f>
        <v>75.400000000000006</v>
      </c>
      <c r="BG372" s="19">
        <f>VLOOKUP(A372,DEC2020_RESPONSERATE_COUNTY_TRA!$B$3:$BP$376,67, FALSE)</f>
        <v>75.5</v>
      </c>
      <c r="BH372" s="19">
        <f>VLOOKUP(A372,DEC2020_RESPONSERATE_COUNTY_TRA!$B$3:$BQ$376,68, FALSE)</f>
        <v>75.5</v>
      </c>
      <c r="BI372" s="19">
        <f>VLOOKUP(A372,DEC2020_RESPONSERATE_COUNTY_TRA!$B$3:$BR$376,69, FALSE)</f>
        <v>75.5</v>
      </c>
      <c r="BJ372" s="19">
        <f>VLOOKUP(A372,DEC2020_RESPONSERATE_COUNTY_TRA!$B$3:$BS$376,70, FALSE)</f>
        <v>75.5</v>
      </c>
      <c r="BK372" s="19">
        <f>VLOOKUP(A372,DEC2020_RESPONSERATE_COUNTY_TRA!$B$3:$BT$376,71, FALSE)</f>
        <v>75.5</v>
      </c>
      <c r="BL372" s="19">
        <f>VLOOKUP(A372,DEC2020_RESPONSERATE_COUNTY_TRA!$B$3:$BU$377,72, FALSE)</f>
        <v>75.599999999999994</v>
      </c>
      <c r="BM372" s="19">
        <f>VLOOKUP(A372,DEC2020_RESPONSERATE_COUNTY_TRA!$B$3:$BV$377,73, FALSE)</f>
        <v>75.599999999999994</v>
      </c>
      <c r="BN372" s="19">
        <f>VLOOKUP(A372,DEC2020_RESPONSERATE_COUNTY_TRA!$B$3:$BW$377,74, FALSE)</f>
        <v>75.7</v>
      </c>
      <c r="BO372" s="19">
        <f>VLOOKUP(A372,DEC2020_RESPONSERATE_COUNTY_TRA!$B$3:$BX$377,75, FALSE)</f>
        <v>75.7</v>
      </c>
      <c r="BP372" s="19">
        <f>VLOOKUP(A372,DEC2020_RESPONSERATE_COUNTY_TRA!$B$3:$BY$377,76, FALSE)</f>
        <v>75.7</v>
      </c>
      <c r="BQ372" s="19">
        <f>VLOOKUP(A372,DEC2020_RESPONSERATE_COUNTY_TRA!$B$3:$BZ$377,77, FALSE)</f>
        <v>75.8</v>
      </c>
      <c r="BR372" s="19">
        <f>VLOOKUP(A372,DEC2020_RESPONSERATE_COUNTY_TRA!$B$3:$CA$377,78, FALSE)</f>
        <v>75.8</v>
      </c>
      <c r="BS372" s="19">
        <f>VLOOKUP(A372,DEC2020_RESPONSERATE_COUNTY_TRA!$B$3:$CB$377,79, FALSE)</f>
        <v>75.8</v>
      </c>
      <c r="BT372" s="19">
        <f>VLOOKUP(A372,DEC2020_RESPONSERATE_COUNTY_TRA!$B$3:$CC$377,80, FALSE)</f>
        <v>75.8</v>
      </c>
      <c r="BU372" s="19">
        <f>VLOOKUP(A372,DEC2020_RESPONSERATE_COUNTY_TRA!$B$3:$CD$377,81, FALSE)</f>
        <v>75.8</v>
      </c>
      <c r="BV372" s="19">
        <f>VLOOKUP(A372,DEC2020_RESPONSERATE_COUNTY_TRA!$B$3:$CE$377,82, FALSE)</f>
        <v>75.900000000000006</v>
      </c>
      <c r="BW372" s="19">
        <f>VLOOKUP(A372,DEC2020_RESPONSERATE_COUNTY_TRA!$B$3:$CF$377,83, FALSE)</f>
        <v>75.900000000000006</v>
      </c>
      <c r="BX372" s="19">
        <f>VLOOKUP(A372,DEC2020_RESPONSERATE_COUNTY_TRA!$B$3:$CG$377,84, FALSE)</f>
        <v>75.900000000000006</v>
      </c>
      <c r="BY372" s="19">
        <f>VLOOKUP(A372,DEC2020_RESPONSERATE_COUNTY_TRA!$B$3:$CH$377,85, FALSE)</f>
        <v>76</v>
      </c>
      <c r="BZ372" s="19">
        <f>VLOOKUP(A372,DEC2020_RESPONSERATE_COUNTY_TRA!$B$3:$CI$377,85, FALSE)</f>
        <v>76</v>
      </c>
      <c r="CA372" s="19">
        <f>VLOOKUP(A372,DEC2020_RESPONSERATE_COUNTY_TRA!$B$3:$CJ$377,86, FALSE)</f>
        <v>76.3</v>
      </c>
      <c r="CB372" s="19">
        <f>VLOOKUP(A372,DEC2020_RESPONSERATE_COUNTY_TRA!$B$3:$CK$377,87, FALSE)</f>
        <v>76.3</v>
      </c>
      <c r="CC372" s="19">
        <f t="shared" si="15"/>
        <v>9.9999999999994316E-2</v>
      </c>
      <c r="CD372" s="41">
        <f t="shared" si="16"/>
        <v>6</v>
      </c>
      <c r="CE372" s="45"/>
      <c r="CF372" s="15"/>
    </row>
    <row r="373" spans="1:84" s="188" customFormat="1" ht="28.8" x14ac:dyDescent="0.3">
      <c r="A373" s="5" t="s">
        <v>411</v>
      </c>
      <c r="B373" s="5">
        <v>30111001902</v>
      </c>
      <c r="C373" s="256" t="s">
        <v>1644</v>
      </c>
      <c r="D373" s="256">
        <v>59044</v>
      </c>
      <c r="E373" s="256"/>
      <c r="F373" s="94">
        <v>1810</v>
      </c>
      <c r="G373" s="102">
        <v>1.4687882496940025E-2</v>
      </c>
      <c r="H373" s="204">
        <v>2.9048656499636893E-2</v>
      </c>
      <c r="I373" s="192">
        <v>41.1</v>
      </c>
      <c r="J373" s="11">
        <v>0</v>
      </c>
      <c r="K373" s="11">
        <f t="shared" si="17"/>
        <v>100</v>
      </c>
      <c r="L373" s="188">
        <f>VLOOKUP(A373,DEC2020_RESPONSERATE_COUNTY_TRA!$B$3:$I$376, 8, FALSE)</f>
        <v>37.5</v>
      </c>
      <c r="M373" s="188">
        <f>VLOOKUP(A373,DEC2020_RESPONSERATE_COUNTY_TRA!$B$3:$J$376, 9, FALSE)</f>
        <v>40.4</v>
      </c>
      <c r="N373" s="188">
        <f>VLOOKUP(A373,DEC2020_RESPONSERATE_COUNTY_TRA!$B$3:$K$376, 10, FALSE)</f>
        <v>43.1</v>
      </c>
      <c r="O373" s="188">
        <f>VLOOKUP(A373,DEC2020_RESPONSERATE_COUNTY_TRA!$B$3:$L$376, 11, FALSE)</f>
        <v>45.7</v>
      </c>
      <c r="P373" s="188">
        <f>VLOOKUP(A373,DEC2020_RESPONSERATE_COUNTY_TRA!$B$3:$M$376, 12, FALSE)</f>
        <v>49.7</v>
      </c>
      <c r="Q373" s="188">
        <f>VLOOKUP(A373,DEC2020_RESPONSERATE_COUNTY_TRA!$B$3:$N$376, 13, FALSE)</f>
        <v>50.7</v>
      </c>
      <c r="R373" s="188">
        <f>VLOOKUP(A373,DEC2020_RESPONSERATE_COUNTY_TRA!$B$3:$O$376, 14, FALSE)</f>
        <v>51.3</v>
      </c>
      <c r="S373" s="188">
        <f>VLOOKUP(A373,DEC2020_RESPONSERATE_COUNTY_TRA!$B$3:$P$376, 15, FALSE)</f>
        <v>51.9</v>
      </c>
      <c r="T373" s="188">
        <f>VLOOKUP(A373,DEC2020_RESPONSERATE_COUNTY_TRA!$B$3:$Q$376, 16, FALSE)</f>
        <v>52.2</v>
      </c>
      <c r="U373" s="188">
        <f>VLOOKUP(A373,DEC2020_RESPONSERATE_COUNTY_TRA!$B$3:$R$376, 17, FALSE)</f>
        <v>53</v>
      </c>
      <c r="V373" s="188">
        <f>VLOOKUP(A373,DEC2020_RESPONSERATE_COUNTY_TRA!$B$3:$S$376, 18, FALSE)</f>
        <v>53.5</v>
      </c>
      <c r="W373" s="188">
        <f>VLOOKUP(A373,DEC2020_RESPONSERATE_COUNTY_TRA!$B$3:$T$376, 19, FALSE)</f>
        <v>53.8</v>
      </c>
      <c r="X373" s="188">
        <f>VLOOKUP(A373,DEC2020_RESPONSERATE_COUNTY_TRA!$B$3:$U$376, 20, FALSE)</f>
        <v>54.2</v>
      </c>
      <c r="Y373" s="188">
        <f>VLOOKUP(A373,DEC2020_RESPONSERATE_COUNTY_TRA!$B$3:$V$376, 21, FALSE)</f>
        <v>54.5</v>
      </c>
      <c r="Z373" s="188">
        <f>VLOOKUP(A373,DEC2020_RESPONSERATE_COUNTY_TRA!$B$3:$W$376, 22, FALSE)</f>
        <v>54.9</v>
      </c>
      <c r="AA373" s="188">
        <f>VLOOKUP(A373,DEC2020_RESPONSERATE_COUNTY_TRA!$B$3:$X$376, 23, FALSE)</f>
        <v>54.9</v>
      </c>
      <c r="AB373" s="188">
        <f>VLOOKUP(A373,DEC2020_RESPONSERATE_COUNTY_TRA!$B$3:$Y$376, 24, FALSE)</f>
        <v>55.3</v>
      </c>
      <c r="AC373" s="188">
        <f>VLOOKUP(A373,DEC2020_RESPONSERATE_COUNTY_TRA!$B$3:$Z$376, 25, FALSE)</f>
        <v>60.8</v>
      </c>
      <c r="AD373" s="188">
        <f>VLOOKUP(A373,DEC2020_RESPONSERATE_COUNTY_TRA!$B$3:$AC$376, 26, FALSE)</f>
        <v>61</v>
      </c>
      <c r="AE373" s="188">
        <f>VLOOKUP(A373,DEC2020_RESPONSERATE_COUNTY_TRA!$B$3:$AD$376, 27, FALSE)</f>
        <v>61</v>
      </c>
      <c r="AF373" s="188">
        <f>VLOOKUP(A373,DEC2020_RESPONSERATE_COUNTY_TRA!$B$3:$AE$376, 28, FALSE)</f>
        <v>62.5</v>
      </c>
      <c r="AG373" s="188">
        <f>VLOOKUP(A373,DEC2020_RESPONSERATE_COUNTY_TRA!$B$3:$AF$376, 29, FALSE)</f>
        <v>65.400000000000006</v>
      </c>
      <c r="AH373" s="188">
        <f>VLOOKUP(A373,DEC2020_RESPONSERATE_COUNTY_TRA!$B$3:$AG$376, 30, FALSE)</f>
        <v>65.400000000000006</v>
      </c>
      <c r="AI373" s="188">
        <f>VLOOKUP(A373,DEC2020_RESPONSERATE_COUNTY_TRA!$B$3:$AF$376, 31, FALSE)</f>
        <v>65.7</v>
      </c>
      <c r="AJ373" s="188">
        <f>VLOOKUP(A373,DEC2020_RESPONSERATE_COUNTY_TRA!$B$3:$AG$376, 32, FALSE)</f>
        <v>66</v>
      </c>
      <c r="AK373" s="188">
        <f>VLOOKUP(A373,DEC2020_RESPONSERATE_COUNTY_TRA!$B$3:$CP$376, 33, FALSE)</f>
        <v>66.5</v>
      </c>
      <c r="AL373" s="188">
        <f>VLOOKUP(A373,DEC2020_RESPONSERATE_COUNTY_TRA!$B$3:$AR$376,43, FALSE)</f>
        <v>68.599999999999994</v>
      </c>
      <c r="AM373" s="188">
        <f>VLOOKUP(A373,DEC2020_RESPONSERATE_COUNTY_TRA!$B$3:$AS$376,44, FALSE)</f>
        <v>68.599999999999994</v>
      </c>
      <c r="AN373" s="188">
        <f>VLOOKUP(A373,DEC2020_RESPONSERATE_COUNTY_TRA!$B$3:$AW$376,48, FALSE)</f>
        <v>68.900000000000006</v>
      </c>
      <c r="AO373" s="188">
        <f>VLOOKUP(A373,DEC2020_RESPONSERATE_COUNTY_TRA!$B$3:$AX$376,49, FALSE)</f>
        <v>69</v>
      </c>
      <c r="AP373" s="188">
        <f>VLOOKUP(A373,DEC2020_RESPONSERATE_COUNTY_TRA!$B$3:$AY$376,49, FALSE)</f>
        <v>69</v>
      </c>
      <c r="AQ373" s="188">
        <f>VLOOKUP(A373,DEC2020_RESPONSERATE_COUNTY_TRA!$B$3:$AZ$376,50, FALSE)</f>
        <v>69.2</v>
      </c>
      <c r="AR373" s="188">
        <f>VLOOKUP(A373,DEC2020_RESPONSERATE_COUNTY_TRA!$B$3:$BA$376,51, FALSE)</f>
        <v>69.2</v>
      </c>
      <c r="AS373" s="188">
        <f>VLOOKUP(A373,DEC2020_RESPONSERATE_COUNTY_TRA!$B$3:$BB$376,53, FALSE)</f>
        <v>69.400000000000006</v>
      </c>
      <c r="AT373" s="188">
        <f>VLOOKUP(A373,DEC2020_RESPONSERATE_COUNTY_TRA!$B$3:$BC$376,54, FALSE)</f>
        <v>69.400000000000006</v>
      </c>
      <c r="AU373" s="188">
        <f>VLOOKUP(A373,DEC2020_RESPONSERATE_COUNTY_TRA!$B$3:$BD$376,55, FALSE)</f>
        <v>69.5</v>
      </c>
      <c r="AV373" s="188">
        <f>VLOOKUP(A373,DEC2020_RESPONSERATE_COUNTY_TRA!$B$3:$BE$376,56, FALSE)</f>
        <v>69.5</v>
      </c>
      <c r="AW373" s="188">
        <f>VLOOKUP(A373,DEC2020_RESPONSERATE_COUNTY_TRA!$B$3:$BF$376,57, FALSE)</f>
        <v>69.599999999999994</v>
      </c>
      <c r="AX373" s="188">
        <f>VLOOKUP(A373,DEC2020_RESPONSERATE_COUNTY_TRA!$B$3:$BG$376,58, FALSE)</f>
        <v>69.8</v>
      </c>
      <c r="AY373" s="188">
        <f>VLOOKUP(A373,DEC2020_RESPONSERATE_COUNTY_TRA!$B$3:$BH$376,59, FALSE)</f>
        <v>69.8</v>
      </c>
      <c r="AZ373" s="188">
        <f>VLOOKUP(A373,DEC2020_RESPONSERATE_COUNTY_TRA!$B$3:$BI$376,60, FALSE)</f>
        <v>69.8</v>
      </c>
      <c r="BA373" s="188">
        <f>VLOOKUP(A373,DEC2020_RESPONSERATE_COUNTY_TRA!$B$3:$BJ$376,61, FALSE)</f>
        <v>69.8</v>
      </c>
      <c r="BB373" s="188">
        <f>VLOOKUP(A373,DEC2020_RESPONSERATE_COUNTY_TRA!$B$3:$BK$376,62, FALSE)</f>
        <v>69.8</v>
      </c>
      <c r="BC373" s="188">
        <f>VLOOKUP(A373,DEC2020_RESPONSERATE_COUNTY_TRA!$B$3:$BL$376,63, FALSE)</f>
        <v>70</v>
      </c>
      <c r="BD373" s="188">
        <f>VLOOKUP(A373,DEC2020_RESPONSERATE_COUNTY_TRA!$B$3:$BM$376,64, FALSE)</f>
        <v>70</v>
      </c>
      <c r="BE373" s="188">
        <f>VLOOKUP(A373,DEC2020_RESPONSERATE_COUNTY_TRA!$B$3:$BN$376,65, FALSE)</f>
        <v>70</v>
      </c>
      <c r="BF373" s="188">
        <f>VLOOKUP(A373,DEC2020_RESPONSERATE_COUNTY_TRA!$B$3:$BO$376,66, FALSE)</f>
        <v>70.099999999999994</v>
      </c>
      <c r="BG373" s="188">
        <f>VLOOKUP(A373,DEC2020_RESPONSERATE_COUNTY_TRA!$B$3:$BP$376,67, FALSE)</f>
        <v>70.099999999999994</v>
      </c>
      <c r="BH373" s="188">
        <f>VLOOKUP(A373,DEC2020_RESPONSERATE_COUNTY_TRA!$B$3:$BQ$376,68, FALSE)</f>
        <v>70.2</v>
      </c>
      <c r="BI373" s="188">
        <f>VLOOKUP(A373,DEC2020_RESPONSERATE_COUNTY_TRA!$B$3:$BR$376,69, FALSE)</f>
        <v>70.2</v>
      </c>
      <c r="BJ373" s="188">
        <f>VLOOKUP(A373,DEC2020_RESPONSERATE_COUNTY_TRA!$B$3:$BS$376,70, FALSE)</f>
        <v>70.2</v>
      </c>
      <c r="BK373" s="188">
        <f>VLOOKUP(A373,DEC2020_RESPONSERATE_COUNTY_TRA!$B$3:$BT$376,71, FALSE)</f>
        <v>70.2</v>
      </c>
      <c r="BL373" s="188">
        <f>VLOOKUP(A373,DEC2020_RESPONSERATE_COUNTY_TRA!$B$3:$BU$377,72, FALSE)</f>
        <v>70.2</v>
      </c>
      <c r="BM373" s="188">
        <f>VLOOKUP(A373,DEC2020_RESPONSERATE_COUNTY_TRA!$B$3:$BV$377,73, FALSE)</f>
        <v>70.2</v>
      </c>
      <c r="BN373" s="188">
        <f>VLOOKUP(A373,DEC2020_RESPONSERATE_COUNTY_TRA!$B$3:$BW$377,74, FALSE)</f>
        <v>70.2</v>
      </c>
      <c r="BO373" s="188">
        <f>VLOOKUP(A373,DEC2020_RESPONSERATE_COUNTY_TRA!$B$3:$BX$377,75, FALSE)</f>
        <v>70.3</v>
      </c>
      <c r="BP373" s="188">
        <f>VLOOKUP(A373,DEC2020_RESPONSERATE_COUNTY_TRA!$B$3:$BY$377,76, FALSE)</f>
        <v>70.3</v>
      </c>
      <c r="BQ373" s="188">
        <f>VLOOKUP(A373,DEC2020_RESPONSERATE_COUNTY_TRA!$B$3:$BZ$377,77, FALSE)</f>
        <v>70.3</v>
      </c>
      <c r="BR373" s="188">
        <f>VLOOKUP(A373,DEC2020_RESPONSERATE_COUNTY_TRA!$B$3:$CA$377,78, FALSE)</f>
        <v>70.3</v>
      </c>
      <c r="BS373" s="188">
        <f>VLOOKUP(A373,DEC2020_RESPONSERATE_COUNTY_TRA!$B$3:$CB$377,79, FALSE)</f>
        <v>70.3</v>
      </c>
      <c r="BT373" s="188">
        <f>VLOOKUP(A373,DEC2020_RESPONSERATE_COUNTY_TRA!$B$3:$CC$377,80, FALSE)</f>
        <v>70.3</v>
      </c>
      <c r="BU373" s="188">
        <f>VLOOKUP(A373,DEC2020_RESPONSERATE_COUNTY_TRA!$B$3:$CD$377,81, FALSE)</f>
        <v>70.3</v>
      </c>
      <c r="BV373" s="188">
        <f>VLOOKUP(A373,DEC2020_RESPONSERATE_COUNTY_TRA!$B$3:$CE$377,82, FALSE)</f>
        <v>70.400000000000006</v>
      </c>
      <c r="BW373" s="188">
        <f>VLOOKUP(A373,DEC2020_RESPONSERATE_COUNTY_TRA!$B$3:$CF$377,83, FALSE)</f>
        <v>70.400000000000006</v>
      </c>
      <c r="BX373" s="188">
        <f>VLOOKUP(A373,DEC2020_RESPONSERATE_COUNTY_TRA!$B$3:$CG$377,84, FALSE)</f>
        <v>70.400000000000006</v>
      </c>
      <c r="BY373" s="188">
        <f>VLOOKUP(A373,DEC2020_RESPONSERATE_COUNTY_TRA!$B$3:$CH$377,85, FALSE)</f>
        <v>70.5</v>
      </c>
      <c r="BZ373" s="188">
        <f>VLOOKUP(A373,DEC2020_RESPONSERATE_COUNTY_TRA!$B$3:$CI$377,85, FALSE)</f>
        <v>70.5</v>
      </c>
      <c r="CA373" s="188">
        <f>VLOOKUP(A373,DEC2020_RESPONSERATE_COUNTY_TRA!$B$3:$CJ$377,86, FALSE)</f>
        <v>70.8</v>
      </c>
      <c r="CB373" s="188">
        <f>VLOOKUP(A373,DEC2020_RESPONSERATE_COUNTY_TRA!$B$3:$CK$377,87, FALSE)</f>
        <v>70.8</v>
      </c>
      <c r="CC373" s="188">
        <f t="shared" si="15"/>
        <v>0</v>
      </c>
      <c r="CD373" s="41">
        <f t="shared" si="16"/>
        <v>6</v>
      </c>
      <c r="CE373" s="45"/>
      <c r="CF373" s="15"/>
    </row>
    <row r="374" spans="1:84" s="188" customFormat="1" x14ac:dyDescent="0.3">
      <c r="A374" s="16" t="s">
        <v>241</v>
      </c>
      <c r="B374" s="16">
        <v>30111940001</v>
      </c>
      <c r="C374" s="17" t="s">
        <v>1645</v>
      </c>
      <c r="D374" s="17" t="s">
        <v>1407</v>
      </c>
      <c r="E374" s="17"/>
      <c r="F374" s="95" t="s">
        <v>1101</v>
      </c>
      <c r="G374" s="103" t="s">
        <v>1101</v>
      </c>
      <c r="H374" s="205" t="s">
        <v>1101</v>
      </c>
      <c r="I374" s="193" t="s">
        <v>1101</v>
      </c>
      <c r="J374" s="18">
        <v>6.1</v>
      </c>
      <c r="K374" s="18">
        <v>94</v>
      </c>
      <c r="L374" s="19">
        <f>VLOOKUP(A374,DEC2020_RESPONSERATE_COUNTY_TRA!$B$3:$I$376, 8, FALSE)</f>
        <v>27.9</v>
      </c>
      <c r="M374" s="19">
        <f>VLOOKUP(A374,DEC2020_RESPONSERATE_COUNTY_TRA!$B$3:$J$376, 9, FALSE)</f>
        <v>29.8</v>
      </c>
      <c r="N374" s="19">
        <f>VLOOKUP(A374,DEC2020_RESPONSERATE_COUNTY_TRA!$B$3:$K$376, 10, FALSE)</f>
        <v>32</v>
      </c>
      <c r="O374" s="19">
        <f>VLOOKUP(A374,DEC2020_RESPONSERATE_COUNTY_TRA!$B$3:$L$376, 11, FALSE)</f>
        <v>34</v>
      </c>
      <c r="P374" s="19">
        <f>VLOOKUP(A374,DEC2020_RESPONSERATE_COUNTY_TRA!$B$3:$M$376, 12, FALSE)</f>
        <v>39.4</v>
      </c>
      <c r="Q374" s="19">
        <f>VLOOKUP(A374,DEC2020_RESPONSERATE_COUNTY_TRA!$B$3:$N$376, 13, FALSE)</f>
        <v>40.299999999999997</v>
      </c>
      <c r="R374" s="19">
        <f>VLOOKUP(A374,DEC2020_RESPONSERATE_COUNTY_TRA!$B$3:$O$376, 14, FALSE)</f>
        <v>41.4</v>
      </c>
      <c r="S374" s="19">
        <f>VLOOKUP(A374,DEC2020_RESPONSERATE_COUNTY_TRA!$B$3:$P$376, 15, FALSE)</f>
        <v>42.3</v>
      </c>
      <c r="T374" s="19">
        <f>VLOOKUP(A374,DEC2020_RESPONSERATE_COUNTY_TRA!$B$3:$Q$376, 16, FALSE)</f>
        <v>42.9</v>
      </c>
      <c r="U374" s="19">
        <f>VLOOKUP(A374,DEC2020_RESPONSERATE_COUNTY_TRA!$B$3:$R$376, 17, FALSE)</f>
        <v>44.1</v>
      </c>
      <c r="V374" s="19">
        <f>VLOOKUP(A374,DEC2020_RESPONSERATE_COUNTY_TRA!$B$3:$S$376, 18, FALSE)</f>
        <v>44.5</v>
      </c>
      <c r="W374" s="19">
        <f>VLOOKUP(A374,DEC2020_RESPONSERATE_COUNTY_TRA!$B$3:$T$376, 19, FALSE)</f>
        <v>45.1</v>
      </c>
      <c r="X374" s="19">
        <f>VLOOKUP(A374,DEC2020_RESPONSERATE_COUNTY_TRA!$B$3:$U$376, 20, FALSE)</f>
        <v>45.6</v>
      </c>
      <c r="Y374" s="19">
        <f>VLOOKUP(A374,DEC2020_RESPONSERATE_COUNTY_TRA!$B$3:$V$376, 21, FALSE)</f>
        <v>46.2</v>
      </c>
      <c r="Z374" s="19">
        <f>VLOOKUP(A374,DEC2020_RESPONSERATE_COUNTY_TRA!$B$3:$W$376, 22, FALSE)</f>
        <v>47</v>
      </c>
      <c r="AA374" s="19">
        <f>VLOOKUP(A374,DEC2020_RESPONSERATE_COUNTY_TRA!$B$3:$X$376, 23, FALSE)</f>
        <v>47.2</v>
      </c>
      <c r="AB374" s="19">
        <f>VLOOKUP(A374,DEC2020_RESPONSERATE_COUNTY_TRA!$B$3:$Y$376, 24, FALSE)</f>
        <v>47.6</v>
      </c>
      <c r="AC374" s="19">
        <f>VLOOKUP(A374,DEC2020_RESPONSERATE_COUNTY_TRA!$B$3:$Z$376, 25, FALSE)</f>
        <v>50.1</v>
      </c>
      <c r="AD374" s="19">
        <f>VLOOKUP(A374,DEC2020_RESPONSERATE_COUNTY_TRA!$B$3:$AC$376, 26, FALSE)</f>
        <v>50.4</v>
      </c>
      <c r="AE374" s="19">
        <f>VLOOKUP(A374,DEC2020_RESPONSERATE_COUNTY_TRA!$B$3:$AD$376, 27, FALSE)</f>
        <v>50.7</v>
      </c>
      <c r="AF374" s="19">
        <f>VLOOKUP(A374,DEC2020_RESPONSERATE_COUNTY_TRA!$B$3:$AE$376, 28, FALSE)</f>
        <v>53</v>
      </c>
      <c r="AG374" s="19">
        <f>VLOOKUP(A374,DEC2020_RESPONSERATE_COUNTY_TRA!$B$3:$AF$376, 29, FALSE)</f>
        <v>56.2</v>
      </c>
      <c r="AH374" s="19">
        <f>VLOOKUP(A374,DEC2020_RESPONSERATE_COUNTY_TRA!$B$3:$AG$376, 30, FALSE)</f>
        <v>56.6</v>
      </c>
      <c r="AI374" s="19">
        <f>VLOOKUP(A374,DEC2020_RESPONSERATE_COUNTY_TRA!$B$3:$AF$376, 31, FALSE)</f>
        <v>57.2</v>
      </c>
      <c r="AJ374" s="19">
        <f>VLOOKUP(A374,DEC2020_RESPONSERATE_COUNTY_TRA!$B$3:$AG$376, 32, FALSE)</f>
        <v>57.7</v>
      </c>
      <c r="AK374" s="19">
        <f>VLOOKUP(A374,DEC2020_RESPONSERATE_COUNTY_TRA!$B$3:$CP$376, 33, FALSE)</f>
        <v>58.5</v>
      </c>
      <c r="AL374" s="19">
        <f>VLOOKUP(A374,DEC2020_RESPONSERATE_COUNTY_TRA!$B$3:$AR$376,43, FALSE)</f>
        <v>62.3</v>
      </c>
      <c r="AM374" s="19">
        <f>VLOOKUP(A374,DEC2020_RESPONSERATE_COUNTY_TRA!$B$3:$AS$376,44, FALSE)</f>
        <v>62.3</v>
      </c>
      <c r="AN374" s="19">
        <f>VLOOKUP(A374,DEC2020_RESPONSERATE_COUNTY_TRA!$B$3:$AW$376,48, FALSE)</f>
        <v>62.8</v>
      </c>
      <c r="AO374" s="19">
        <f>VLOOKUP(A374,DEC2020_RESPONSERATE_COUNTY_TRA!$B$3:$AX$376,49, FALSE)</f>
        <v>62.8</v>
      </c>
      <c r="AP374" s="19">
        <f>VLOOKUP(A374,DEC2020_RESPONSERATE_COUNTY_TRA!$B$3:$AY$376,49, FALSE)</f>
        <v>62.8</v>
      </c>
      <c r="AQ374" s="19">
        <f>VLOOKUP(A374,DEC2020_RESPONSERATE_COUNTY_TRA!$B$3:$AZ$376,50, FALSE)</f>
        <v>62.9</v>
      </c>
      <c r="AR374" s="19">
        <f>VLOOKUP(A374,DEC2020_RESPONSERATE_COUNTY_TRA!$B$3:$BA$376,51, FALSE)</f>
        <v>62.9</v>
      </c>
      <c r="AS374" s="19">
        <f>VLOOKUP(A374,DEC2020_RESPONSERATE_COUNTY_TRA!$B$3:$BB$376,53, FALSE)</f>
        <v>63.1</v>
      </c>
      <c r="AT374" s="19">
        <f>VLOOKUP(A374,DEC2020_RESPONSERATE_COUNTY_TRA!$B$3:$BC$376,54, FALSE)</f>
        <v>63.1</v>
      </c>
      <c r="AU374" s="19">
        <f>VLOOKUP(A374,DEC2020_RESPONSERATE_COUNTY_TRA!$B$3:$BD$376,55, FALSE)</f>
        <v>63.1</v>
      </c>
      <c r="AV374" s="19">
        <f>VLOOKUP(A374,DEC2020_RESPONSERATE_COUNTY_TRA!$B$3:$BE$376,56, FALSE)</f>
        <v>63.2</v>
      </c>
      <c r="AW374" s="19">
        <f>VLOOKUP(A374,DEC2020_RESPONSERATE_COUNTY_TRA!$B$3:$BF$376,57, FALSE)</f>
        <v>63.2</v>
      </c>
      <c r="AX374" s="19">
        <f>VLOOKUP(A374,DEC2020_RESPONSERATE_COUNTY_TRA!$B$3:$BG$376,58, FALSE)</f>
        <v>63.5</v>
      </c>
      <c r="AY374" s="19">
        <f>VLOOKUP(A374,DEC2020_RESPONSERATE_COUNTY_TRA!$B$3:$BH$376,59, FALSE)</f>
        <v>63.5</v>
      </c>
      <c r="AZ374" s="19">
        <f>VLOOKUP(A374,DEC2020_RESPONSERATE_COUNTY_TRA!$B$3:$BI$376,60, FALSE)</f>
        <v>63.5</v>
      </c>
      <c r="BA374" s="19">
        <f>VLOOKUP(A374,DEC2020_RESPONSERATE_COUNTY_TRA!$B$3:$BJ$376,61, FALSE)</f>
        <v>63.6</v>
      </c>
      <c r="BB374" s="19">
        <f>VLOOKUP(A374,DEC2020_RESPONSERATE_COUNTY_TRA!$B$3:$BK$376,62, FALSE)</f>
        <v>63.7</v>
      </c>
      <c r="BC374" s="19">
        <f>VLOOKUP(A374,DEC2020_RESPONSERATE_COUNTY_TRA!$B$3:$BL$376,63, FALSE)</f>
        <v>63.8</v>
      </c>
      <c r="BD374" s="19">
        <f>VLOOKUP(A374,DEC2020_RESPONSERATE_COUNTY_TRA!$B$3:$BM$376,64, FALSE)</f>
        <v>64</v>
      </c>
      <c r="BE374" s="19">
        <f>VLOOKUP(A374,DEC2020_RESPONSERATE_COUNTY_TRA!$B$3:$BN$376,65, FALSE)</f>
        <v>64</v>
      </c>
      <c r="BF374" s="19">
        <f>VLOOKUP(A374,DEC2020_RESPONSERATE_COUNTY_TRA!$B$3:$BO$376,66, FALSE)</f>
        <v>64</v>
      </c>
      <c r="BG374" s="19">
        <f>VLOOKUP(A374,DEC2020_RESPONSERATE_COUNTY_TRA!$B$3:$BP$376,67, FALSE)</f>
        <v>64</v>
      </c>
      <c r="BH374" s="19">
        <f>VLOOKUP(A374,DEC2020_RESPONSERATE_COUNTY_TRA!$B$3:$BQ$376,68, FALSE)</f>
        <v>64</v>
      </c>
      <c r="BI374" s="19">
        <f>VLOOKUP(A374,DEC2020_RESPONSERATE_COUNTY_TRA!$B$3:$BR$376,69, FALSE)</f>
        <v>64.099999999999994</v>
      </c>
      <c r="BJ374" s="19">
        <f>VLOOKUP(A374,DEC2020_RESPONSERATE_COUNTY_TRA!$B$3:$BS$376,70, FALSE)</f>
        <v>64.099999999999994</v>
      </c>
      <c r="BK374" s="19">
        <f>VLOOKUP(A374,DEC2020_RESPONSERATE_COUNTY_TRA!$B$3:$BT$376,71, FALSE)</f>
        <v>64.099999999999994</v>
      </c>
      <c r="BL374" s="19">
        <f>VLOOKUP(A374,DEC2020_RESPONSERATE_COUNTY_TRA!$B$3:$BU$377,72, FALSE)</f>
        <v>64.099999999999994</v>
      </c>
      <c r="BM374" s="19">
        <f>VLOOKUP(A374,DEC2020_RESPONSERATE_COUNTY_TRA!$B$3:$BV$377,73, FALSE)</f>
        <v>64.099999999999994</v>
      </c>
      <c r="BN374" s="19">
        <f>VLOOKUP(A374,DEC2020_RESPONSERATE_COUNTY_TRA!$B$3:$BW$377,74, FALSE)</f>
        <v>64.099999999999994</v>
      </c>
      <c r="BO374" s="19">
        <f>VLOOKUP(A374,DEC2020_RESPONSERATE_COUNTY_TRA!$B$3:$BX$377,75, FALSE)</f>
        <v>64.099999999999994</v>
      </c>
      <c r="BP374" s="19">
        <f>VLOOKUP(A374,DEC2020_RESPONSERATE_COUNTY_TRA!$B$3:$BY$377,76, FALSE)</f>
        <v>64.099999999999994</v>
      </c>
      <c r="BQ374" s="19">
        <f>VLOOKUP(A374,DEC2020_RESPONSERATE_COUNTY_TRA!$B$3:$BZ$377,77, FALSE)</f>
        <v>64.099999999999994</v>
      </c>
      <c r="BR374" s="19">
        <f>VLOOKUP(A374,DEC2020_RESPONSERATE_COUNTY_TRA!$B$3:$CA$377,78, FALSE)</f>
        <v>64.099999999999994</v>
      </c>
      <c r="BS374" s="19">
        <f>VLOOKUP(A374,DEC2020_RESPONSERATE_COUNTY_TRA!$B$3:$CB$377,79, FALSE)</f>
        <v>64.099999999999994</v>
      </c>
      <c r="BT374" s="19">
        <f>VLOOKUP(A374,DEC2020_RESPONSERATE_COUNTY_TRA!$B$3:$CC$377,80, FALSE)</f>
        <v>64.2</v>
      </c>
      <c r="BU374" s="19">
        <f>VLOOKUP(A374,DEC2020_RESPONSERATE_COUNTY_TRA!$B$3:$CD$377,81, FALSE)</f>
        <v>64.2</v>
      </c>
      <c r="BV374" s="19">
        <f>VLOOKUP(A374,DEC2020_RESPONSERATE_COUNTY_TRA!$B$3:$CE$377,82, FALSE)</f>
        <v>64.5</v>
      </c>
      <c r="BW374" s="19">
        <f>VLOOKUP(A374,DEC2020_RESPONSERATE_COUNTY_TRA!$B$3:$CF$377,83, FALSE)</f>
        <v>64.7</v>
      </c>
      <c r="BX374" s="19">
        <f>VLOOKUP(A374,DEC2020_RESPONSERATE_COUNTY_TRA!$B$3:$CG$377,84, FALSE)</f>
        <v>64.7</v>
      </c>
      <c r="BY374" s="19">
        <f>VLOOKUP(A374,DEC2020_RESPONSERATE_COUNTY_TRA!$B$3:$CH$377,85, FALSE)</f>
        <v>64.7</v>
      </c>
      <c r="BZ374" s="19">
        <f>VLOOKUP(A374,DEC2020_RESPONSERATE_COUNTY_TRA!$B$3:$CI$377,85, FALSE)</f>
        <v>64.7</v>
      </c>
      <c r="CA374" s="19">
        <f>VLOOKUP(A374,DEC2020_RESPONSERATE_COUNTY_TRA!$B$3:$CJ$377,86, FALSE)</f>
        <v>64.8</v>
      </c>
      <c r="CB374" s="19">
        <f>VLOOKUP(A374,DEC2020_RESPONSERATE_COUNTY_TRA!$B$3:$CK$377,87, FALSE)</f>
        <v>64.8</v>
      </c>
      <c r="CC374" s="19">
        <f t="shared" si="15"/>
        <v>0</v>
      </c>
      <c r="CD374" s="41">
        <f t="shared" si="16"/>
        <v>5</v>
      </c>
      <c r="CE374" s="45" t="s">
        <v>836</v>
      </c>
      <c r="CF374" s="15"/>
    </row>
    <row r="375" spans="1:84" s="188" customFormat="1" ht="28.8" x14ac:dyDescent="0.3">
      <c r="A375" s="5" t="s">
        <v>243</v>
      </c>
      <c r="B375" s="5">
        <v>30111940002</v>
      </c>
      <c r="C375" s="256" t="s">
        <v>1646</v>
      </c>
      <c r="D375" s="256" t="s">
        <v>1406</v>
      </c>
      <c r="E375" s="256"/>
      <c r="F375" s="94" t="s">
        <v>1101</v>
      </c>
      <c r="G375" s="102" t="s">
        <v>1101</v>
      </c>
      <c r="H375" s="204" t="s">
        <v>1101</v>
      </c>
      <c r="I375" s="192" t="s">
        <v>1101</v>
      </c>
      <c r="J375" s="11">
        <v>6.1</v>
      </c>
      <c r="K375" s="11">
        <v>93.9</v>
      </c>
      <c r="L375" s="188">
        <f>VLOOKUP(A375,DEC2020_RESPONSERATE_COUNTY_TRA!$B$3:$I$376, 8, FALSE)</f>
        <v>33.799999999999997</v>
      </c>
      <c r="M375" s="188">
        <f>VLOOKUP(A375,DEC2020_RESPONSERATE_COUNTY_TRA!$B$3:$J$376, 9, FALSE)</f>
        <v>36.799999999999997</v>
      </c>
      <c r="N375" s="188">
        <f>VLOOKUP(A375,DEC2020_RESPONSERATE_COUNTY_TRA!$B$3:$K$376, 10, FALSE)</f>
        <v>39.299999999999997</v>
      </c>
      <c r="O375" s="188">
        <f>VLOOKUP(A375,DEC2020_RESPONSERATE_COUNTY_TRA!$B$3:$L$376, 11, FALSE)</f>
        <v>41.7</v>
      </c>
      <c r="P375" s="188">
        <f>VLOOKUP(A375,DEC2020_RESPONSERATE_COUNTY_TRA!$B$3:$M$376, 12, FALSE)</f>
        <v>46.9</v>
      </c>
      <c r="Q375" s="188">
        <f>VLOOKUP(A375,DEC2020_RESPONSERATE_COUNTY_TRA!$B$3:$N$376, 13, FALSE)</f>
        <v>48.2</v>
      </c>
      <c r="R375" s="188">
        <f>VLOOKUP(A375,DEC2020_RESPONSERATE_COUNTY_TRA!$B$3:$O$376, 14, FALSE)</f>
        <v>49.2</v>
      </c>
      <c r="S375" s="188">
        <f>VLOOKUP(A375,DEC2020_RESPONSERATE_COUNTY_TRA!$B$3:$P$376, 15, FALSE)</f>
        <v>49.8</v>
      </c>
      <c r="T375" s="188">
        <f>VLOOKUP(A375,DEC2020_RESPONSERATE_COUNTY_TRA!$B$3:$Q$376, 16, FALSE)</f>
        <v>50.8</v>
      </c>
      <c r="U375" s="188">
        <f>VLOOKUP(A375,DEC2020_RESPONSERATE_COUNTY_TRA!$B$3:$R$376, 17, FALSE)</f>
        <v>52</v>
      </c>
      <c r="V375" s="188">
        <f>VLOOKUP(A375,DEC2020_RESPONSERATE_COUNTY_TRA!$B$3:$S$376, 18, FALSE)</f>
        <v>52.2</v>
      </c>
      <c r="W375" s="188">
        <f>VLOOKUP(A375,DEC2020_RESPONSERATE_COUNTY_TRA!$B$3:$T$376, 19, FALSE)</f>
        <v>52.9</v>
      </c>
      <c r="X375" s="188">
        <f>VLOOKUP(A375,DEC2020_RESPONSERATE_COUNTY_TRA!$B$3:$U$376, 20, FALSE)</f>
        <v>53.4</v>
      </c>
      <c r="Y375" s="188">
        <f>VLOOKUP(A375,DEC2020_RESPONSERATE_COUNTY_TRA!$B$3:$V$376, 21, FALSE)</f>
        <v>53.8</v>
      </c>
      <c r="Z375" s="188">
        <f>VLOOKUP(A375,DEC2020_RESPONSERATE_COUNTY_TRA!$B$3:$W$376, 22, FALSE)</f>
        <v>54.6</v>
      </c>
      <c r="AA375" s="188">
        <f>VLOOKUP(A375,DEC2020_RESPONSERATE_COUNTY_TRA!$B$3:$X$376, 23, FALSE)</f>
        <v>54.6</v>
      </c>
      <c r="AB375" s="188">
        <f>VLOOKUP(A375,DEC2020_RESPONSERATE_COUNTY_TRA!$B$3:$Y$376, 24, FALSE)</f>
        <v>54.8</v>
      </c>
      <c r="AC375" s="188">
        <f>VLOOKUP(A375,DEC2020_RESPONSERATE_COUNTY_TRA!$B$3:$Z$376, 25, FALSE)</f>
        <v>57.1</v>
      </c>
      <c r="AD375" s="188">
        <f>VLOOKUP(A375,DEC2020_RESPONSERATE_COUNTY_TRA!$B$3:$AC$376, 26, FALSE)</f>
        <v>57.4</v>
      </c>
      <c r="AE375" s="188">
        <f>VLOOKUP(A375,DEC2020_RESPONSERATE_COUNTY_TRA!$B$3:$AD$376, 27, FALSE)</f>
        <v>57.8</v>
      </c>
      <c r="AF375" s="188">
        <f>VLOOKUP(A375,DEC2020_RESPONSERATE_COUNTY_TRA!$B$3:$AE$376, 28, FALSE)</f>
        <v>59.8</v>
      </c>
      <c r="AG375" s="188">
        <f>VLOOKUP(A375,DEC2020_RESPONSERATE_COUNTY_TRA!$B$3:$AF$376, 29, FALSE)</f>
        <v>63.1</v>
      </c>
      <c r="AH375" s="188">
        <f>VLOOKUP(A375,DEC2020_RESPONSERATE_COUNTY_TRA!$B$3:$AG$376, 30, FALSE)</f>
        <v>63.2</v>
      </c>
      <c r="AI375" s="188">
        <f>VLOOKUP(A375,DEC2020_RESPONSERATE_COUNTY_TRA!$B$3:$AF$376, 31, FALSE)</f>
        <v>64.099999999999994</v>
      </c>
      <c r="AJ375" s="188">
        <f>VLOOKUP(A375,DEC2020_RESPONSERATE_COUNTY_TRA!$B$3:$AG$376, 32, FALSE)</f>
        <v>65.2</v>
      </c>
      <c r="AK375" s="188">
        <f>VLOOKUP(A375,DEC2020_RESPONSERATE_COUNTY_TRA!$B$3:$CP$376, 33, FALSE)</f>
        <v>65.5</v>
      </c>
      <c r="AL375" s="188">
        <f>VLOOKUP(A375,DEC2020_RESPONSERATE_COUNTY_TRA!$B$3:$AR$376,43, FALSE)</f>
        <v>69</v>
      </c>
      <c r="AM375" s="188">
        <f>VLOOKUP(A375,DEC2020_RESPONSERATE_COUNTY_TRA!$B$3:$AS$376,44, FALSE)</f>
        <v>69</v>
      </c>
      <c r="AN375" s="188">
        <f>VLOOKUP(A375,DEC2020_RESPONSERATE_COUNTY_TRA!$B$3:$AW$376,48, FALSE)</f>
        <v>69.7</v>
      </c>
      <c r="AO375" s="188">
        <f>VLOOKUP(A375,DEC2020_RESPONSERATE_COUNTY_TRA!$B$3:$AX$376,49, FALSE)</f>
        <v>69.7</v>
      </c>
      <c r="AP375" s="188">
        <f>VLOOKUP(A375,DEC2020_RESPONSERATE_COUNTY_TRA!$B$3:$AY$376,49, FALSE)</f>
        <v>69.7</v>
      </c>
      <c r="AQ375" s="188">
        <f>VLOOKUP(A375,DEC2020_RESPONSERATE_COUNTY_TRA!$B$3:$AZ$376,50, FALSE)</f>
        <v>69.7</v>
      </c>
      <c r="AR375" s="188">
        <f>VLOOKUP(A375,DEC2020_RESPONSERATE_COUNTY_TRA!$B$3:$BA$376,51, FALSE)</f>
        <v>69.900000000000006</v>
      </c>
      <c r="AS375" s="188">
        <f>VLOOKUP(A375,DEC2020_RESPONSERATE_COUNTY_TRA!$B$3:$BB$376,53, FALSE)</f>
        <v>70</v>
      </c>
      <c r="AT375" s="188">
        <f>VLOOKUP(A375,DEC2020_RESPONSERATE_COUNTY_TRA!$B$3:$BC$376,54, FALSE)</f>
        <v>70</v>
      </c>
      <c r="AU375" s="188">
        <f>VLOOKUP(A375,DEC2020_RESPONSERATE_COUNTY_TRA!$B$3:$BD$376,55, FALSE)</f>
        <v>70.099999999999994</v>
      </c>
      <c r="AV375" s="188">
        <f>VLOOKUP(A375,DEC2020_RESPONSERATE_COUNTY_TRA!$B$3:$BE$376,56, FALSE)</f>
        <v>70.099999999999994</v>
      </c>
      <c r="AW375" s="188">
        <f>VLOOKUP(A375,DEC2020_RESPONSERATE_COUNTY_TRA!$B$3:$BF$376,57, FALSE)</f>
        <v>70.099999999999994</v>
      </c>
      <c r="AX375" s="188">
        <f>VLOOKUP(A375,DEC2020_RESPONSERATE_COUNTY_TRA!$B$3:$BG$376,58, FALSE)</f>
        <v>70.7</v>
      </c>
      <c r="AY375" s="188">
        <f>VLOOKUP(A375,DEC2020_RESPONSERATE_COUNTY_TRA!$B$3:$BH$376,59, FALSE)</f>
        <v>70.7</v>
      </c>
      <c r="AZ375" s="188">
        <f>VLOOKUP(A375,DEC2020_RESPONSERATE_COUNTY_TRA!$B$3:$BI$376,60, FALSE)</f>
        <v>70.7</v>
      </c>
      <c r="BA375" s="188">
        <f>VLOOKUP(A375,DEC2020_RESPONSERATE_COUNTY_TRA!$B$3:$BJ$376,61, FALSE)</f>
        <v>70.7</v>
      </c>
      <c r="BB375" s="188">
        <f>VLOOKUP(A375,DEC2020_RESPONSERATE_COUNTY_TRA!$B$3:$BK$376,62, FALSE)</f>
        <v>70.7</v>
      </c>
      <c r="BC375" s="188">
        <f>VLOOKUP(A375,DEC2020_RESPONSERATE_COUNTY_TRA!$B$3:$BL$376,63, FALSE)</f>
        <v>70.7</v>
      </c>
      <c r="BD375" s="188">
        <f>VLOOKUP(A375,DEC2020_RESPONSERATE_COUNTY_TRA!$B$3:$BM$376,64, FALSE)</f>
        <v>70.7</v>
      </c>
      <c r="BE375" s="188">
        <f>VLOOKUP(A375,DEC2020_RESPONSERATE_COUNTY_TRA!$B$3:$BN$376,65, FALSE)</f>
        <v>70.8</v>
      </c>
      <c r="BF375" s="188">
        <f>VLOOKUP(A375,DEC2020_RESPONSERATE_COUNTY_TRA!$B$3:$BO$376,66, FALSE)</f>
        <v>70.8</v>
      </c>
      <c r="BG375" s="188">
        <f>VLOOKUP(A375,DEC2020_RESPONSERATE_COUNTY_TRA!$B$3:$BP$376,67, FALSE)</f>
        <v>70.8</v>
      </c>
      <c r="BH375" s="188">
        <f>VLOOKUP(A375,DEC2020_RESPONSERATE_COUNTY_TRA!$B$3:$BQ$376,68, FALSE)</f>
        <v>70.8</v>
      </c>
      <c r="BI375" s="188">
        <f>VLOOKUP(A375,DEC2020_RESPONSERATE_COUNTY_TRA!$B$3:$BR$376,69, FALSE)</f>
        <v>70.8</v>
      </c>
      <c r="BJ375" s="188">
        <f>VLOOKUP(A375,DEC2020_RESPONSERATE_COUNTY_TRA!$B$3:$BS$376,70, FALSE)</f>
        <v>70.900000000000006</v>
      </c>
      <c r="BK375" s="188">
        <f>VLOOKUP(A375,DEC2020_RESPONSERATE_COUNTY_TRA!$B$3:$BT$376,71, FALSE)</f>
        <v>70.900000000000006</v>
      </c>
      <c r="BL375" s="188">
        <f>VLOOKUP(A375,DEC2020_RESPONSERATE_COUNTY_TRA!$B$3:$BU$377,72, FALSE)</f>
        <v>70.900000000000006</v>
      </c>
      <c r="BM375" s="188">
        <f>VLOOKUP(A375,DEC2020_RESPONSERATE_COUNTY_TRA!$B$3:$BV$377,73, FALSE)</f>
        <v>70.900000000000006</v>
      </c>
      <c r="BN375" s="188">
        <f>VLOOKUP(A375,DEC2020_RESPONSERATE_COUNTY_TRA!$B$3:$BW$377,74, FALSE)</f>
        <v>71</v>
      </c>
      <c r="BO375" s="188">
        <f>VLOOKUP(A375,DEC2020_RESPONSERATE_COUNTY_TRA!$B$3:$BX$377,75, FALSE)</f>
        <v>71</v>
      </c>
      <c r="BP375" s="188">
        <f>VLOOKUP(A375,DEC2020_RESPONSERATE_COUNTY_TRA!$B$3:$BY$377,76, FALSE)</f>
        <v>71</v>
      </c>
      <c r="BQ375" s="188">
        <f>VLOOKUP(A375,DEC2020_RESPONSERATE_COUNTY_TRA!$B$3:$BZ$377,77, FALSE)</f>
        <v>71</v>
      </c>
      <c r="BR375" s="188">
        <f>VLOOKUP(A375,DEC2020_RESPONSERATE_COUNTY_TRA!$B$3:$CA$377,78, FALSE)</f>
        <v>71</v>
      </c>
      <c r="BS375" s="188">
        <f>VLOOKUP(A375,DEC2020_RESPONSERATE_COUNTY_TRA!$B$3:$CB$377,79, FALSE)</f>
        <v>71</v>
      </c>
      <c r="BT375" s="188">
        <f>VLOOKUP(A375,DEC2020_RESPONSERATE_COUNTY_TRA!$B$3:$CC$377,80, FALSE)</f>
        <v>71</v>
      </c>
      <c r="BU375" s="188">
        <f>VLOOKUP(A375,DEC2020_RESPONSERATE_COUNTY_TRA!$B$3:$CD$377,81, FALSE)</f>
        <v>71</v>
      </c>
      <c r="BV375" s="188">
        <f>VLOOKUP(A375,DEC2020_RESPONSERATE_COUNTY_TRA!$B$3:$CE$377,82, FALSE)</f>
        <v>71.3</v>
      </c>
      <c r="BW375" s="188">
        <f>VLOOKUP(A375,DEC2020_RESPONSERATE_COUNTY_TRA!$B$3:$CF$377,83, FALSE)</f>
        <v>71.3</v>
      </c>
      <c r="BX375" s="188">
        <f>VLOOKUP(A375,DEC2020_RESPONSERATE_COUNTY_TRA!$B$3:$CG$377,84, FALSE)</f>
        <v>71.3</v>
      </c>
      <c r="BY375" s="188">
        <f>VLOOKUP(A375,DEC2020_RESPONSERATE_COUNTY_TRA!$B$3:$CH$377,85, FALSE)</f>
        <v>71.3</v>
      </c>
      <c r="BZ375" s="188">
        <f>VLOOKUP(A375,DEC2020_RESPONSERATE_COUNTY_TRA!$B$3:$CI$377,85, FALSE)</f>
        <v>71.3</v>
      </c>
      <c r="CA375" s="188">
        <f>VLOOKUP(A375,DEC2020_RESPONSERATE_COUNTY_TRA!$B$3:$CJ$377,86, FALSE)</f>
        <v>71.3</v>
      </c>
      <c r="CB375" s="188">
        <f>VLOOKUP(A375,DEC2020_RESPONSERATE_COUNTY_TRA!$B$3:$CK$377,87, FALSE)</f>
        <v>71.5</v>
      </c>
      <c r="CC375" s="188">
        <f t="shared" si="15"/>
        <v>0</v>
      </c>
      <c r="CD375" s="41">
        <f t="shared" si="16"/>
        <v>6</v>
      </c>
      <c r="CE375" s="45"/>
      <c r="CF375" s="15"/>
    </row>
    <row r="376" spans="1:84" s="188" customFormat="1" x14ac:dyDescent="0.3">
      <c r="A376" s="6"/>
      <c r="B376" s="6"/>
      <c r="C376" s="256"/>
      <c r="D376" s="256"/>
      <c r="E376" s="256"/>
      <c r="F376" s="94"/>
      <c r="G376" s="102"/>
      <c r="H376" s="204"/>
      <c r="I376" s="192"/>
      <c r="J376" s="12"/>
      <c r="K376" s="12"/>
      <c r="L376" s="3"/>
      <c r="CD376" s="255"/>
      <c r="CE376" s="45"/>
      <c r="CF376" s="15"/>
    </row>
    <row r="378" spans="1:84" s="308" customFormat="1" x14ac:dyDescent="0.3">
      <c r="A378" s="331"/>
      <c r="B378" s="331">
        <v>1</v>
      </c>
      <c r="C378" s="332">
        <v>2</v>
      </c>
      <c r="D378" s="52">
        <v>3</v>
      </c>
      <c r="E378" s="52"/>
      <c r="F378" s="52">
        <v>4</v>
      </c>
      <c r="G378" s="333">
        <v>5</v>
      </c>
      <c r="H378" s="332">
        <v>6</v>
      </c>
      <c r="I378" s="331">
        <v>7</v>
      </c>
      <c r="J378" s="332">
        <v>8</v>
      </c>
      <c r="K378" s="52">
        <v>9</v>
      </c>
      <c r="L378" s="52">
        <v>10</v>
      </c>
      <c r="M378" s="333">
        <v>11</v>
      </c>
      <c r="N378" s="332">
        <v>12</v>
      </c>
      <c r="O378" s="331">
        <v>13</v>
      </c>
      <c r="P378" s="332">
        <v>14</v>
      </c>
      <c r="Q378" s="52">
        <v>15</v>
      </c>
      <c r="R378" s="52">
        <v>16</v>
      </c>
      <c r="S378" s="333">
        <v>17</v>
      </c>
      <c r="T378" s="332">
        <v>18</v>
      </c>
      <c r="U378" s="331">
        <v>19</v>
      </c>
      <c r="V378" s="332">
        <v>20</v>
      </c>
      <c r="W378" s="52">
        <v>21</v>
      </c>
      <c r="X378" s="52">
        <v>22</v>
      </c>
      <c r="Y378" s="333">
        <v>23</v>
      </c>
      <c r="Z378" s="332">
        <v>24</v>
      </c>
      <c r="AA378" s="331">
        <v>25</v>
      </c>
      <c r="AB378" s="332">
        <v>26</v>
      </c>
      <c r="AC378" s="52">
        <v>27</v>
      </c>
      <c r="AD378" s="52">
        <v>28</v>
      </c>
      <c r="AE378" s="333">
        <v>29</v>
      </c>
      <c r="AF378" s="332">
        <v>30</v>
      </c>
      <c r="AG378" s="331">
        <v>31</v>
      </c>
      <c r="AH378" s="332">
        <v>32</v>
      </c>
      <c r="AI378" s="52">
        <v>33</v>
      </c>
      <c r="AJ378" s="52">
        <v>34</v>
      </c>
      <c r="AK378" s="333">
        <v>35</v>
      </c>
      <c r="AL378" s="332">
        <v>36</v>
      </c>
      <c r="AM378" s="331">
        <v>37</v>
      </c>
      <c r="AN378" s="332">
        <v>38</v>
      </c>
      <c r="AO378" s="52">
        <v>39</v>
      </c>
      <c r="AP378" s="52">
        <v>40</v>
      </c>
      <c r="AQ378" s="333">
        <v>41</v>
      </c>
      <c r="AR378" s="332">
        <v>42</v>
      </c>
      <c r="AS378" s="308">
        <v>43</v>
      </c>
      <c r="AT378" s="308">
        <v>42</v>
      </c>
      <c r="AU378" s="308">
        <v>43</v>
      </c>
      <c r="AV378" s="308">
        <v>44</v>
      </c>
      <c r="AW378" s="308">
        <v>45</v>
      </c>
      <c r="AX378" s="308">
        <v>46</v>
      </c>
      <c r="AY378" s="308">
        <v>47</v>
      </c>
      <c r="CD378" s="298"/>
      <c r="CE378" s="299"/>
      <c r="CF378" s="334"/>
    </row>
  </sheetData>
  <autoFilter ref="A1:CE375" xr:uid="{64284608-25EB-4C79-ABFF-D1051740CC20}"/>
  <mergeCells count="1">
    <mergeCell ref="CF8:CG8"/>
  </mergeCells>
  <phoneticPr fontId="28" type="noConversion"/>
  <conditionalFormatting sqref="CD1:CD1048576">
    <cfRule type="colorScale" priority="3">
      <colorScale>
        <cfvo type="min"/>
        <cfvo type="max"/>
        <color rgb="FFFF5353"/>
        <color theme="0"/>
      </colorScale>
    </cfRule>
  </conditionalFormatting>
  <conditionalFormatting sqref="CH2:CH7">
    <cfRule type="colorScale" priority="1">
      <colorScale>
        <cfvo type="min"/>
        <cfvo type="max"/>
        <color rgb="FFFF4B4B"/>
        <color theme="0"/>
      </colorScale>
    </cfRule>
  </conditionalFormatting>
  <hyperlinks>
    <hyperlink ref="CF11" r:id="rId1" xr:uid="{00000000-0004-0000-0200-000000000000}"/>
    <hyperlink ref="CF12" r:id="rId2" xr:uid="{00000000-0004-0000-0200-000001000000}"/>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1C9D-26F1-4CB4-B14B-9BFBE30AF431}">
  <dimension ref="A1:O378"/>
  <sheetViews>
    <sheetView topLeftCell="B1" workbookViewId="0">
      <selection activeCell="H3" sqref="H3"/>
    </sheetView>
  </sheetViews>
  <sheetFormatPr defaultRowHeight="14.4" x14ac:dyDescent="0.3"/>
  <cols>
    <col min="1" max="1" width="39.33203125" style="6" bestFit="1" customWidth="1"/>
    <col min="2" max="2" width="62.88671875" style="256" bestFit="1" customWidth="1"/>
    <col min="3" max="3" width="13.44140625" style="94" bestFit="1" customWidth="1"/>
    <col min="4" max="4" width="13.44140625" style="192" customWidth="1"/>
    <col min="11" max="11" width="38" bestFit="1" customWidth="1"/>
    <col min="15" max="15" width="15.33203125" bestFit="1" customWidth="1"/>
  </cols>
  <sheetData>
    <row r="1" spans="1:15" ht="100.8" x14ac:dyDescent="0.3">
      <c r="A1" s="36" t="s">
        <v>1419</v>
      </c>
      <c r="B1" s="36" t="s">
        <v>1438</v>
      </c>
      <c r="C1" s="131" t="s">
        <v>1084</v>
      </c>
      <c r="D1" s="191" t="s">
        <v>1421</v>
      </c>
      <c r="E1" t="s">
        <v>771</v>
      </c>
      <c r="K1" s="36" t="s">
        <v>1419</v>
      </c>
      <c r="L1" s="36" t="s">
        <v>1438</v>
      </c>
      <c r="M1" s="131" t="s">
        <v>1084</v>
      </c>
      <c r="N1" s="191" t="s">
        <v>1421</v>
      </c>
      <c r="O1" s="188" t="s">
        <v>771</v>
      </c>
    </row>
    <row r="2" spans="1:15" ht="43.8" x14ac:dyDescent="0.35">
      <c r="A2" s="20" t="s">
        <v>115</v>
      </c>
      <c r="B2" s="256" t="s">
        <v>115</v>
      </c>
      <c r="C2" s="180">
        <v>5331</v>
      </c>
      <c r="D2" s="192">
        <v>42.1</v>
      </c>
      <c r="E2">
        <v>4</v>
      </c>
      <c r="K2" s="20" t="s">
        <v>115</v>
      </c>
      <c r="L2" s="256" t="s">
        <v>115</v>
      </c>
      <c r="M2" s="180">
        <v>5331</v>
      </c>
      <c r="N2" s="192">
        <v>42.1</v>
      </c>
      <c r="O2" s="188">
        <v>4</v>
      </c>
    </row>
    <row r="3" spans="1:15" ht="201.6" x14ac:dyDescent="0.3">
      <c r="A3" s="5" t="s">
        <v>431</v>
      </c>
      <c r="B3" s="256" t="s">
        <v>889</v>
      </c>
      <c r="C3" s="94">
        <v>1279</v>
      </c>
      <c r="D3" s="192">
        <v>55.4</v>
      </c>
      <c r="E3">
        <v>2</v>
      </c>
      <c r="K3" s="5" t="s">
        <v>431</v>
      </c>
      <c r="L3" s="256" t="s">
        <v>889</v>
      </c>
      <c r="M3" s="94">
        <v>1279</v>
      </c>
      <c r="N3" s="192">
        <v>55.4</v>
      </c>
      <c r="O3" s="188">
        <v>2</v>
      </c>
    </row>
    <row r="4" spans="1:15" ht="172.8" x14ac:dyDescent="0.3">
      <c r="A4" s="16" t="s">
        <v>433</v>
      </c>
      <c r="B4" s="17" t="s">
        <v>890</v>
      </c>
      <c r="C4" s="95">
        <v>1866</v>
      </c>
      <c r="D4" s="193">
        <v>48.6</v>
      </c>
      <c r="E4">
        <v>4</v>
      </c>
      <c r="K4" s="16" t="s">
        <v>433</v>
      </c>
      <c r="L4" s="17" t="s">
        <v>890</v>
      </c>
      <c r="M4" s="95">
        <v>1866</v>
      </c>
      <c r="N4" s="193">
        <v>48.6</v>
      </c>
      <c r="O4" s="188">
        <v>4</v>
      </c>
    </row>
    <row r="5" spans="1:15" ht="30" thickBot="1" x14ac:dyDescent="0.4">
      <c r="A5" s="21" t="s">
        <v>435</v>
      </c>
      <c r="B5" s="22" t="s">
        <v>888</v>
      </c>
      <c r="C5" s="96">
        <v>2186</v>
      </c>
      <c r="D5" s="194">
        <v>33.5</v>
      </c>
      <c r="E5">
        <v>5</v>
      </c>
      <c r="K5" s="20" t="s">
        <v>5</v>
      </c>
      <c r="L5" s="256" t="s">
        <v>5</v>
      </c>
      <c r="M5" s="180">
        <v>4725</v>
      </c>
      <c r="N5" s="192">
        <v>30.8</v>
      </c>
      <c r="O5" s="188">
        <v>1</v>
      </c>
    </row>
    <row r="6" spans="1:15" ht="72.599999999999994" x14ac:dyDescent="0.35">
      <c r="A6" s="20" t="s">
        <v>5</v>
      </c>
      <c r="B6" s="256" t="s">
        <v>5</v>
      </c>
      <c r="C6" s="180">
        <v>4725</v>
      </c>
      <c r="D6" s="192">
        <v>30.8</v>
      </c>
      <c r="E6">
        <v>1</v>
      </c>
      <c r="K6" s="5" t="s">
        <v>437</v>
      </c>
      <c r="L6" s="256" t="s">
        <v>891</v>
      </c>
      <c r="M6" s="94">
        <v>1768</v>
      </c>
      <c r="N6" s="192">
        <v>34</v>
      </c>
      <c r="O6" s="188">
        <v>3</v>
      </c>
    </row>
    <row r="7" spans="1:15" ht="129.6" x14ac:dyDescent="0.3">
      <c r="A7" s="5" t="s">
        <v>437</v>
      </c>
      <c r="B7" s="256" t="s">
        <v>891</v>
      </c>
      <c r="C7" s="94">
        <v>1768</v>
      </c>
      <c r="D7" s="192">
        <v>34</v>
      </c>
      <c r="E7">
        <v>3</v>
      </c>
      <c r="K7" s="16" t="s">
        <v>439</v>
      </c>
      <c r="L7" s="17" t="s">
        <v>886</v>
      </c>
      <c r="M7" s="95">
        <v>594</v>
      </c>
      <c r="N7" s="193">
        <v>26</v>
      </c>
      <c r="O7" s="188">
        <v>1</v>
      </c>
    </row>
    <row r="8" spans="1:15" ht="172.8" x14ac:dyDescent="0.3">
      <c r="A8" s="16" t="s">
        <v>439</v>
      </c>
      <c r="B8" s="17" t="s">
        <v>886</v>
      </c>
      <c r="C8" s="95">
        <v>594</v>
      </c>
      <c r="D8" s="193">
        <v>26</v>
      </c>
      <c r="E8">
        <v>1</v>
      </c>
      <c r="K8" s="5" t="s">
        <v>441</v>
      </c>
      <c r="L8" s="256" t="s">
        <v>892</v>
      </c>
      <c r="M8" s="94">
        <v>693</v>
      </c>
      <c r="N8" s="192">
        <v>35.700000000000003</v>
      </c>
      <c r="O8" s="188">
        <v>1</v>
      </c>
    </row>
    <row r="9" spans="1:15" ht="129.6" x14ac:dyDescent="0.3">
      <c r="A9" s="5" t="s">
        <v>441</v>
      </c>
      <c r="B9" s="256" t="s">
        <v>892</v>
      </c>
      <c r="C9" s="94">
        <v>693</v>
      </c>
      <c r="D9" s="192">
        <v>35.700000000000003</v>
      </c>
      <c r="E9">
        <v>1</v>
      </c>
      <c r="K9" s="16" t="s">
        <v>443</v>
      </c>
      <c r="L9" s="17" t="s">
        <v>887</v>
      </c>
      <c r="M9" s="95">
        <v>921</v>
      </c>
      <c r="N9" s="193">
        <v>27.6</v>
      </c>
      <c r="O9" s="188">
        <v>1</v>
      </c>
    </row>
    <row r="10" spans="1:15" ht="216.6" thickBot="1" x14ac:dyDescent="0.35">
      <c r="A10" s="16" t="s">
        <v>443</v>
      </c>
      <c r="B10" s="17" t="s">
        <v>887</v>
      </c>
      <c r="C10" s="95">
        <v>921</v>
      </c>
      <c r="D10" s="193">
        <v>27.6</v>
      </c>
      <c r="E10">
        <v>1</v>
      </c>
      <c r="K10" s="21" t="s">
        <v>445</v>
      </c>
      <c r="L10" s="22" t="s">
        <v>893</v>
      </c>
      <c r="M10" s="96">
        <v>749</v>
      </c>
      <c r="N10" s="194">
        <v>31.3</v>
      </c>
      <c r="O10" s="188">
        <v>1</v>
      </c>
    </row>
    <row r="11" spans="1:15" ht="30" thickBot="1" x14ac:dyDescent="0.4">
      <c r="A11" s="21" t="s">
        <v>445</v>
      </c>
      <c r="B11" s="22" t="s">
        <v>893</v>
      </c>
      <c r="C11" s="96">
        <v>749</v>
      </c>
      <c r="D11" s="194">
        <v>31.3</v>
      </c>
      <c r="E11">
        <v>1</v>
      </c>
      <c r="K11" s="20" t="s">
        <v>7</v>
      </c>
      <c r="L11" s="256" t="s">
        <v>7</v>
      </c>
      <c r="M11" s="180">
        <v>2842</v>
      </c>
      <c r="N11" s="192">
        <v>33.799999999999997</v>
      </c>
      <c r="O11" s="188">
        <v>2</v>
      </c>
    </row>
    <row r="12" spans="1:15" ht="173.4" x14ac:dyDescent="0.35">
      <c r="A12" s="20" t="s">
        <v>7</v>
      </c>
      <c r="B12" s="256" t="s">
        <v>7</v>
      </c>
      <c r="C12" s="180">
        <v>2842</v>
      </c>
      <c r="D12" s="192">
        <v>33.799999999999997</v>
      </c>
      <c r="E12">
        <v>2</v>
      </c>
      <c r="K12" s="5" t="s">
        <v>447</v>
      </c>
      <c r="L12" s="256" t="s">
        <v>895</v>
      </c>
      <c r="M12" s="94">
        <v>626</v>
      </c>
      <c r="N12" s="192">
        <v>35.6</v>
      </c>
      <c r="O12" s="188">
        <v>2</v>
      </c>
    </row>
    <row r="13" spans="1:15" ht="100.8" x14ac:dyDescent="0.3">
      <c r="A13" s="5" t="s">
        <v>447</v>
      </c>
      <c r="B13" s="256" t="s">
        <v>895</v>
      </c>
      <c r="C13" s="94">
        <v>626</v>
      </c>
      <c r="D13" s="192">
        <v>35.6</v>
      </c>
      <c r="E13">
        <v>2</v>
      </c>
      <c r="K13" s="16" t="s">
        <v>449</v>
      </c>
      <c r="L13" s="17" t="s">
        <v>894</v>
      </c>
      <c r="M13" s="95">
        <v>1239</v>
      </c>
      <c r="N13" s="193">
        <v>45.2</v>
      </c>
      <c r="O13" s="188">
        <v>3</v>
      </c>
    </row>
    <row r="14" spans="1:15" ht="172.8" x14ac:dyDescent="0.3">
      <c r="A14" s="16" t="s">
        <v>449</v>
      </c>
      <c r="B14" s="17" t="s">
        <v>894</v>
      </c>
      <c r="C14" s="95">
        <v>1239</v>
      </c>
      <c r="D14" s="193">
        <v>45.2</v>
      </c>
      <c r="E14">
        <v>3</v>
      </c>
      <c r="K14" s="5" t="s">
        <v>451</v>
      </c>
      <c r="L14" s="256" t="s">
        <v>837</v>
      </c>
      <c r="M14" s="94">
        <v>526</v>
      </c>
      <c r="N14" s="192">
        <v>25.8</v>
      </c>
      <c r="O14" s="188">
        <v>1</v>
      </c>
    </row>
    <row r="15" spans="1:15" ht="159" thickBot="1" x14ac:dyDescent="0.35">
      <c r="A15" s="5" t="s">
        <v>451</v>
      </c>
      <c r="B15" s="256" t="s">
        <v>837</v>
      </c>
      <c r="C15" s="94">
        <v>526</v>
      </c>
      <c r="D15" s="192">
        <v>25.8</v>
      </c>
      <c r="E15">
        <v>1</v>
      </c>
      <c r="K15" s="25" t="s">
        <v>453</v>
      </c>
      <c r="L15" s="26" t="s">
        <v>838</v>
      </c>
      <c r="M15" s="97">
        <v>451</v>
      </c>
      <c r="N15" s="195">
        <v>26.5</v>
      </c>
      <c r="O15" s="188">
        <v>1</v>
      </c>
    </row>
    <row r="16" spans="1:15" ht="44.4" thickBot="1" x14ac:dyDescent="0.4">
      <c r="A16" s="25" t="s">
        <v>453</v>
      </c>
      <c r="B16" s="26" t="s">
        <v>838</v>
      </c>
      <c r="C16" s="97">
        <v>451</v>
      </c>
      <c r="D16" s="195">
        <v>26.5</v>
      </c>
      <c r="E16">
        <v>1</v>
      </c>
      <c r="K16" s="20" t="s">
        <v>9</v>
      </c>
      <c r="L16" s="256" t="s">
        <v>9</v>
      </c>
      <c r="M16" s="180">
        <v>2740</v>
      </c>
      <c r="N16" s="192">
        <v>46.9</v>
      </c>
      <c r="O16" s="188">
        <v>4</v>
      </c>
    </row>
    <row r="17" spans="1:15" ht="87" x14ac:dyDescent="0.35">
      <c r="A17" s="20" t="s">
        <v>9</v>
      </c>
      <c r="B17" s="256" t="s">
        <v>9</v>
      </c>
      <c r="C17" s="180">
        <v>2740</v>
      </c>
      <c r="D17" s="192">
        <v>46.9</v>
      </c>
      <c r="E17">
        <v>4</v>
      </c>
      <c r="K17" s="5" t="s">
        <v>455</v>
      </c>
      <c r="L17" s="256" t="s">
        <v>764</v>
      </c>
      <c r="M17" s="94">
        <v>1003</v>
      </c>
      <c r="N17" s="192">
        <v>47.8</v>
      </c>
      <c r="O17" s="188">
        <v>4</v>
      </c>
    </row>
    <row r="18" spans="1:15" ht="288.60000000000002" thickBot="1" x14ac:dyDescent="0.35">
      <c r="A18" s="5" t="s">
        <v>455</v>
      </c>
      <c r="B18" s="256" t="s">
        <v>764</v>
      </c>
      <c r="C18" s="94">
        <v>1003</v>
      </c>
      <c r="D18" s="192">
        <v>47.8</v>
      </c>
      <c r="E18">
        <v>4</v>
      </c>
      <c r="K18" s="25" t="s">
        <v>457</v>
      </c>
      <c r="L18" s="26" t="s">
        <v>896</v>
      </c>
      <c r="M18" s="97">
        <v>1737</v>
      </c>
      <c r="N18" s="195">
        <v>46.7</v>
      </c>
      <c r="O18" s="188">
        <v>4</v>
      </c>
    </row>
    <row r="19" spans="1:15" ht="44.4" thickBot="1" x14ac:dyDescent="0.4">
      <c r="A19" s="25" t="s">
        <v>457</v>
      </c>
      <c r="B19" s="26" t="s">
        <v>896</v>
      </c>
      <c r="C19" s="97">
        <v>1737</v>
      </c>
      <c r="D19" s="195">
        <v>46.7</v>
      </c>
      <c r="E19">
        <v>4</v>
      </c>
      <c r="K19" s="20" t="s">
        <v>11</v>
      </c>
      <c r="L19" s="256" t="s">
        <v>11</v>
      </c>
      <c r="M19" s="180">
        <v>6556</v>
      </c>
      <c r="N19" s="192">
        <v>50.3</v>
      </c>
      <c r="O19" s="188">
        <v>3</v>
      </c>
    </row>
    <row r="20" spans="1:15" ht="115.8" x14ac:dyDescent="0.35">
      <c r="A20" s="20" t="s">
        <v>11</v>
      </c>
      <c r="B20" s="256" t="s">
        <v>11</v>
      </c>
      <c r="C20" s="180">
        <v>6556</v>
      </c>
      <c r="D20" s="192">
        <v>50.3</v>
      </c>
      <c r="E20">
        <v>3</v>
      </c>
      <c r="K20" s="16" t="s">
        <v>413</v>
      </c>
      <c r="L20" s="17" t="s">
        <v>898</v>
      </c>
      <c r="M20" s="95">
        <v>895</v>
      </c>
      <c r="N20" s="193">
        <v>48.7</v>
      </c>
      <c r="O20" s="188">
        <v>4</v>
      </c>
    </row>
    <row r="21" spans="1:15" ht="100.8" x14ac:dyDescent="0.3">
      <c r="A21" s="5" t="s">
        <v>459</v>
      </c>
      <c r="B21" s="256" t="s">
        <v>900</v>
      </c>
      <c r="C21" s="94">
        <v>1156</v>
      </c>
      <c r="D21" s="192">
        <v>45</v>
      </c>
      <c r="E21">
        <v>5</v>
      </c>
      <c r="K21" s="5" t="s">
        <v>245</v>
      </c>
      <c r="L21" s="256" t="s">
        <v>1215</v>
      </c>
      <c r="M21" s="94">
        <v>1725</v>
      </c>
      <c r="N21" s="192">
        <v>48.9</v>
      </c>
      <c r="O21" s="188">
        <v>2</v>
      </c>
    </row>
    <row r="22" spans="1:15" ht="129.6" x14ac:dyDescent="0.3">
      <c r="A22" s="16" t="s">
        <v>413</v>
      </c>
      <c r="B22" s="17" t="s">
        <v>898</v>
      </c>
      <c r="C22" s="95">
        <v>895</v>
      </c>
      <c r="D22" s="193">
        <v>48.7</v>
      </c>
      <c r="E22">
        <v>4</v>
      </c>
      <c r="K22" s="16" t="s">
        <v>461</v>
      </c>
      <c r="L22" s="17" t="s">
        <v>897</v>
      </c>
      <c r="M22" s="95">
        <v>1967</v>
      </c>
      <c r="N22" s="193">
        <v>57.7</v>
      </c>
      <c r="O22" s="188">
        <v>2</v>
      </c>
    </row>
    <row r="23" spans="1:15" ht="101.4" thickBot="1" x14ac:dyDescent="0.35">
      <c r="A23" s="5" t="s">
        <v>245</v>
      </c>
      <c r="B23" s="256" t="s">
        <v>1215</v>
      </c>
      <c r="C23" s="94">
        <v>1725</v>
      </c>
      <c r="D23" s="192">
        <v>48.9</v>
      </c>
      <c r="E23">
        <v>2</v>
      </c>
      <c r="K23" s="21" t="s">
        <v>463</v>
      </c>
      <c r="L23" s="22" t="s">
        <v>899</v>
      </c>
      <c r="M23" s="96">
        <v>813</v>
      </c>
      <c r="N23" s="194">
        <v>52.3</v>
      </c>
      <c r="O23" s="188">
        <v>3</v>
      </c>
    </row>
    <row r="24" spans="1:15" ht="29.4" x14ac:dyDescent="0.35">
      <c r="A24" s="16" t="s">
        <v>461</v>
      </c>
      <c r="B24" s="17" t="s">
        <v>897</v>
      </c>
      <c r="C24" s="95">
        <v>1967</v>
      </c>
      <c r="D24" s="193">
        <v>57.7</v>
      </c>
      <c r="E24">
        <v>2</v>
      </c>
      <c r="K24" s="20" t="s">
        <v>13</v>
      </c>
      <c r="L24" s="256" t="s">
        <v>13</v>
      </c>
      <c r="M24" s="180">
        <v>822</v>
      </c>
      <c r="N24" s="192">
        <v>50.5</v>
      </c>
      <c r="O24" s="188">
        <v>2</v>
      </c>
    </row>
    <row r="25" spans="1:15" ht="101.4" thickBot="1" x14ac:dyDescent="0.35">
      <c r="A25" s="21" t="s">
        <v>463</v>
      </c>
      <c r="B25" s="22" t="s">
        <v>899</v>
      </c>
      <c r="C25" s="96">
        <v>813</v>
      </c>
      <c r="D25" s="194">
        <v>52.3</v>
      </c>
      <c r="E25">
        <v>3</v>
      </c>
      <c r="K25" s="21" t="s">
        <v>465</v>
      </c>
      <c r="L25" s="22" t="s">
        <v>901</v>
      </c>
      <c r="M25" s="96">
        <v>822</v>
      </c>
      <c r="N25" s="194">
        <v>50.5</v>
      </c>
      <c r="O25" s="188">
        <v>2</v>
      </c>
    </row>
    <row r="26" spans="1:15" ht="159" x14ac:dyDescent="0.35">
      <c r="A26" s="20" t="s">
        <v>13</v>
      </c>
      <c r="B26" s="256" t="s">
        <v>13</v>
      </c>
      <c r="C26" s="180">
        <v>822</v>
      </c>
      <c r="D26" s="192">
        <v>50.5</v>
      </c>
      <c r="E26">
        <v>2</v>
      </c>
      <c r="K26" s="16" t="s">
        <v>249</v>
      </c>
      <c r="L26" s="17" t="s">
        <v>912</v>
      </c>
      <c r="M26" s="95">
        <v>997</v>
      </c>
      <c r="N26" s="193">
        <v>41.8</v>
      </c>
      <c r="O26" s="188">
        <v>4</v>
      </c>
    </row>
    <row r="27" spans="1:15" ht="216.6" thickBot="1" x14ac:dyDescent="0.35">
      <c r="A27" s="21" t="s">
        <v>465</v>
      </c>
      <c r="B27" s="22" t="s">
        <v>901</v>
      </c>
      <c r="C27" s="96">
        <v>822</v>
      </c>
      <c r="D27" s="194">
        <v>50.5</v>
      </c>
      <c r="E27">
        <v>2</v>
      </c>
      <c r="K27" s="5" t="s">
        <v>471</v>
      </c>
      <c r="L27" s="256" t="s">
        <v>913</v>
      </c>
      <c r="M27" s="94">
        <v>1037</v>
      </c>
      <c r="N27" s="192">
        <v>32.299999999999997</v>
      </c>
      <c r="O27" s="188">
        <v>4</v>
      </c>
    </row>
    <row r="28" spans="1:15" ht="231" x14ac:dyDescent="0.35">
      <c r="A28" s="20" t="s">
        <v>15</v>
      </c>
      <c r="B28" s="256" t="s">
        <v>15</v>
      </c>
      <c r="C28" s="180">
        <v>38558</v>
      </c>
      <c r="D28" s="192">
        <v>38.200000000000003</v>
      </c>
      <c r="E28">
        <v>5</v>
      </c>
      <c r="K28" s="16" t="s">
        <v>251</v>
      </c>
      <c r="L28" s="17" t="s">
        <v>914</v>
      </c>
      <c r="M28" s="95">
        <v>962</v>
      </c>
      <c r="N28" s="193">
        <v>33.299999999999997</v>
      </c>
      <c r="O28" s="188">
        <v>4</v>
      </c>
    </row>
    <row r="29" spans="1:15" ht="302.39999999999998" x14ac:dyDescent="0.3">
      <c r="A29" s="5" t="s">
        <v>247</v>
      </c>
      <c r="B29" s="256" t="s">
        <v>909</v>
      </c>
      <c r="C29" s="94">
        <v>1290</v>
      </c>
      <c r="D29" s="192">
        <v>37.6</v>
      </c>
      <c r="E29">
        <v>6</v>
      </c>
      <c r="K29" s="16" t="s">
        <v>477</v>
      </c>
      <c r="L29" s="17" t="s">
        <v>1062</v>
      </c>
      <c r="M29" s="95" t="s">
        <v>1101</v>
      </c>
      <c r="N29" s="95" t="s">
        <v>1101</v>
      </c>
      <c r="O29" s="188">
        <v>3</v>
      </c>
    </row>
    <row r="30" spans="1:15" ht="43.2" x14ac:dyDescent="0.3">
      <c r="A30" s="16" t="s">
        <v>467</v>
      </c>
      <c r="B30" s="17" t="s">
        <v>910</v>
      </c>
      <c r="C30" s="95">
        <v>1789</v>
      </c>
      <c r="D30" s="193">
        <v>39</v>
      </c>
      <c r="E30">
        <v>6</v>
      </c>
      <c r="K30" s="5" t="s">
        <v>479</v>
      </c>
      <c r="L30" s="256" t="s">
        <v>906</v>
      </c>
      <c r="M30" s="94" t="s">
        <v>1101</v>
      </c>
      <c r="N30" s="94" t="s">
        <v>1101</v>
      </c>
      <c r="O30" s="188">
        <v>3</v>
      </c>
    </row>
    <row r="31" spans="1:15" ht="129.6" x14ac:dyDescent="0.3">
      <c r="A31" s="5" t="s">
        <v>469</v>
      </c>
      <c r="B31" s="256" t="s">
        <v>911</v>
      </c>
      <c r="C31" s="94">
        <v>1548</v>
      </c>
      <c r="D31" s="192">
        <v>32.299999999999997</v>
      </c>
      <c r="E31">
        <v>5</v>
      </c>
      <c r="K31" s="5" t="s">
        <v>423</v>
      </c>
      <c r="L31" s="256" t="s">
        <v>903</v>
      </c>
      <c r="M31" s="94">
        <v>1303</v>
      </c>
      <c r="N31" s="192">
        <v>57.4</v>
      </c>
      <c r="O31" s="188">
        <v>3</v>
      </c>
    </row>
    <row r="32" spans="1:15" ht="316.8" x14ac:dyDescent="0.3">
      <c r="A32" s="16" t="s">
        <v>249</v>
      </c>
      <c r="B32" s="17" t="s">
        <v>912</v>
      </c>
      <c r="C32" s="95">
        <v>997</v>
      </c>
      <c r="D32" s="193">
        <v>41.8</v>
      </c>
      <c r="E32">
        <v>4</v>
      </c>
      <c r="K32" s="16" t="s">
        <v>493</v>
      </c>
      <c r="L32" s="17" t="s">
        <v>902</v>
      </c>
      <c r="M32" s="95">
        <v>2254</v>
      </c>
      <c r="N32" s="193">
        <v>47.7</v>
      </c>
      <c r="O32" s="188">
        <v>3</v>
      </c>
    </row>
    <row r="33" spans="1:15" ht="216.6" thickBot="1" x14ac:dyDescent="0.35">
      <c r="A33" s="5" t="s">
        <v>471</v>
      </c>
      <c r="B33" s="256" t="s">
        <v>913</v>
      </c>
      <c r="C33" s="94">
        <v>1037</v>
      </c>
      <c r="D33" s="192">
        <v>32.299999999999997</v>
      </c>
      <c r="E33">
        <v>4</v>
      </c>
      <c r="K33" s="25" t="s">
        <v>497</v>
      </c>
      <c r="L33" s="26" t="s">
        <v>923</v>
      </c>
      <c r="M33" s="97">
        <v>1891</v>
      </c>
      <c r="N33" s="195">
        <v>40.1</v>
      </c>
      <c r="O33" s="188">
        <v>4</v>
      </c>
    </row>
    <row r="34" spans="1:15" ht="29.4" x14ac:dyDescent="0.35">
      <c r="A34" s="16" t="s">
        <v>251</v>
      </c>
      <c r="B34" s="17" t="s">
        <v>914</v>
      </c>
      <c r="C34" s="95">
        <v>962</v>
      </c>
      <c r="D34" s="193">
        <v>33.299999999999997</v>
      </c>
      <c r="E34">
        <v>4</v>
      </c>
      <c r="K34" s="20" t="s">
        <v>17</v>
      </c>
      <c r="L34" s="256" t="s">
        <v>17</v>
      </c>
      <c r="M34" s="180">
        <v>2914</v>
      </c>
      <c r="N34" s="192">
        <v>40.9</v>
      </c>
      <c r="O34" s="188">
        <v>3</v>
      </c>
    </row>
    <row r="35" spans="1:15" ht="259.2" x14ac:dyDescent="0.3">
      <c r="A35" s="5" t="s">
        <v>473</v>
      </c>
      <c r="B35" s="256" t="s">
        <v>915</v>
      </c>
      <c r="C35" s="94">
        <v>1513</v>
      </c>
      <c r="D35" s="192">
        <v>36</v>
      </c>
      <c r="E35">
        <v>5</v>
      </c>
      <c r="K35" s="16" t="s">
        <v>499</v>
      </c>
      <c r="L35" s="17" t="s">
        <v>925</v>
      </c>
      <c r="M35" s="95">
        <v>1133</v>
      </c>
      <c r="N35" s="193">
        <v>44.8</v>
      </c>
      <c r="O35" s="188">
        <v>3</v>
      </c>
    </row>
    <row r="36" spans="1:15" ht="216.6" thickBot="1" x14ac:dyDescent="0.35">
      <c r="A36" s="16" t="s">
        <v>475</v>
      </c>
      <c r="B36" s="17" t="s">
        <v>916</v>
      </c>
      <c r="C36" s="95">
        <v>1512</v>
      </c>
      <c r="D36" s="193">
        <v>45</v>
      </c>
      <c r="E36">
        <v>6</v>
      </c>
      <c r="K36" s="21" t="s">
        <v>501</v>
      </c>
      <c r="L36" s="43" t="s">
        <v>924</v>
      </c>
      <c r="M36" s="98">
        <v>1781</v>
      </c>
      <c r="N36" s="196">
        <v>39.299999999999997</v>
      </c>
      <c r="O36" s="188">
        <v>2</v>
      </c>
    </row>
    <row r="37" spans="1:15" ht="29.4" x14ac:dyDescent="0.35">
      <c r="A37" s="5" t="s">
        <v>253</v>
      </c>
      <c r="B37" s="256" t="s">
        <v>908</v>
      </c>
      <c r="C37" s="94">
        <v>1918</v>
      </c>
      <c r="D37" s="192">
        <v>35.700000000000003</v>
      </c>
      <c r="E37">
        <v>6</v>
      </c>
      <c r="K37" s="20" t="s">
        <v>19</v>
      </c>
      <c r="L37" s="256" t="s">
        <v>19</v>
      </c>
      <c r="M37" s="180">
        <v>5689</v>
      </c>
      <c r="N37" s="192">
        <v>40.700000000000003</v>
      </c>
      <c r="O37" s="188">
        <v>4</v>
      </c>
    </row>
    <row r="38" spans="1:15" ht="129.6" x14ac:dyDescent="0.3">
      <c r="A38" s="16" t="s">
        <v>477</v>
      </c>
      <c r="B38" s="17" t="s">
        <v>1062</v>
      </c>
      <c r="C38" s="95" t="s">
        <v>1101</v>
      </c>
      <c r="D38" s="95" t="s">
        <v>1101</v>
      </c>
      <c r="E38">
        <v>3</v>
      </c>
      <c r="K38" s="16" t="s">
        <v>503</v>
      </c>
      <c r="L38" s="17" t="s">
        <v>839</v>
      </c>
      <c r="M38" s="95">
        <v>971</v>
      </c>
      <c r="N38" s="193">
        <v>45.7</v>
      </c>
      <c r="O38" s="188">
        <v>3</v>
      </c>
    </row>
    <row r="39" spans="1:15" ht="172.8" x14ac:dyDescent="0.3">
      <c r="A39" s="5" t="s">
        <v>479</v>
      </c>
      <c r="B39" s="256" t="s">
        <v>906</v>
      </c>
      <c r="C39" s="94" t="s">
        <v>1101</v>
      </c>
      <c r="D39" s="94" t="s">
        <v>1101</v>
      </c>
      <c r="E39">
        <v>3</v>
      </c>
      <c r="K39" s="5" t="s">
        <v>505</v>
      </c>
      <c r="L39" s="256" t="s">
        <v>926</v>
      </c>
      <c r="M39" s="94">
        <v>881</v>
      </c>
      <c r="N39" s="192">
        <v>39</v>
      </c>
      <c r="O39" s="188">
        <v>4</v>
      </c>
    </row>
    <row r="40" spans="1:15" ht="187.2" x14ac:dyDescent="0.3">
      <c r="A40" s="16" t="s">
        <v>255</v>
      </c>
      <c r="B40" s="17" t="s">
        <v>917</v>
      </c>
      <c r="C40" s="95">
        <v>2028</v>
      </c>
      <c r="D40" s="193">
        <v>35.299999999999997</v>
      </c>
      <c r="E40">
        <v>5</v>
      </c>
      <c r="K40" s="16" t="s">
        <v>507</v>
      </c>
      <c r="L40" s="17" t="s">
        <v>927</v>
      </c>
      <c r="M40" s="95">
        <v>1006</v>
      </c>
      <c r="N40" s="193">
        <v>36.700000000000003</v>
      </c>
      <c r="O40" s="188">
        <v>4</v>
      </c>
    </row>
    <row r="41" spans="1:15" ht="202.2" thickBot="1" x14ac:dyDescent="0.35">
      <c r="A41" s="5" t="s">
        <v>481</v>
      </c>
      <c r="B41" s="256" t="s">
        <v>918</v>
      </c>
      <c r="C41" s="94">
        <v>1005</v>
      </c>
      <c r="D41" s="192">
        <v>44.8</v>
      </c>
      <c r="E41">
        <v>6</v>
      </c>
      <c r="K41" s="21" t="s">
        <v>513</v>
      </c>
      <c r="L41" s="22" t="s">
        <v>929</v>
      </c>
      <c r="M41" s="96">
        <v>1267</v>
      </c>
      <c r="N41" s="194">
        <v>39.1</v>
      </c>
      <c r="O41" s="188">
        <v>3</v>
      </c>
    </row>
    <row r="42" spans="1:15" ht="29.4" x14ac:dyDescent="0.35">
      <c r="A42" s="16" t="s">
        <v>257</v>
      </c>
      <c r="B42" s="17" t="s">
        <v>919</v>
      </c>
      <c r="C42" s="95">
        <v>1573</v>
      </c>
      <c r="D42" s="193">
        <v>43.3</v>
      </c>
      <c r="E42">
        <v>6</v>
      </c>
      <c r="K42" s="20" t="s">
        <v>21</v>
      </c>
      <c r="L42" s="256" t="s">
        <v>21</v>
      </c>
      <c r="M42" s="180">
        <v>1112</v>
      </c>
      <c r="N42" s="192">
        <v>50.7</v>
      </c>
      <c r="O42" s="188">
        <v>2</v>
      </c>
    </row>
    <row r="43" spans="1:15" ht="173.4" thickBot="1" x14ac:dyDescent="0.35">
      <c r="A43" s="5" t="s">
        <v>483</v>
      </c>
      <c r="B43" s="256" t="s">
        <v>1135</v>
      </c>
      <c r="C43" s="94">
        <v>2394</v>
      </c>
      <c r="D43" s="192">
        <v>39.9</v>
      </c>
      <c r="E43">
        <v>6</v>
      </c>
      <c r="K43" s="21" t="s">
        <v>515</v>
      </c>
      <c r="L43" s="22" t="s">
        <v>931</v>
      </c>
      <c r="M43" s="96">
        <v>1112</v>
      </c>
      <c r="N43" s="194">
        <v>50.7</v>
      </c>
      <c r="O43" s="188">
        <v>2</v>
      </c>
    </row>
    <row r="44" spans="1:15" ht="43.8" x14ac:dyDescent="0.35">
      <c r="A44" s="16" t="s">
        <v>485</v>
      </c>
      <c r="B44" s="17" t="s">
        <v>920</v>
      </c>
      <c r="C44" s="95">
        <v>2529</v>
      </c>
      <c r="D44" s="193">
        <v>33.9</v>
      </c>
      <c r="E44">
        <v>5</v>
      </c>
      <c r="K44" s="20" t="s">
        <v>23</v>
      </c>
      <c r="L44" s="256" t="s">
        <v>23</v>
      </c>
      <c r="M44" s="180">
        <v>4425</v>
      </c>
      <c r="N44" s="192">
        <v>40.5</v>
      </c>
      <c r="O44" s="188">
        <v>4</v>
      </c>
    </row>
    <row r="45" spans="1:15" ht="172.8" x14ac:dyDescent="0.3">
      <c r="A45" s="5" t="s">
        <v>259</v>
      </c>
      <c r="B45" s="256" t="s">
        <v>1136</v>
      </c>
      <c r="C45" s="94" t="s">
        <v>1101</v>
      </c>
      <c r="D45" s="94" t="s">
        <v>1101</v>
      </c>
      <c r="E45">
        <v>6</v>
      </c>
      <c r="K45" s="16" t="s">
        <v>517</v>
      </c>
      <c r="L45" s="17" t="s">
        <v>932</v>
      </c>
      <c r="M45" s="95">
        <v>740</v>
      </c>
      <c r="N45" s="193">
        <v>43.5</v>
      </c>
      <c r="O45" s="188">
        <v>4</v>
      </c>
    </row>
    <row r="46" spans="1:15" ht="216" x14ac:dyDescent="0.3">
      <c r="A46" s="16" t="s">
        <v>487</v>
      </c>
      <c r="B46" s="17" t="s">
        <v>921</v>
      </c>
      <c r="C46" s="95" t="s">
        <v>1101</v>
      </c>
      <c r="D46" s="95" t="s">
        <v>1101</v>
      </c>
      <c r="E46">
        <v>5</v>
      </c>
      <c r="K46" s="5" t="s">
        <v>519</v>
      </c>
      <c r="L46" s="256" t="s">
        <v>933</v>
      </c>
      <c r="M46" s="94">
        <v>1281</v>
      </c>
      <c r="N46" s="192">
        <v>39.299999999999997</v>
      </c>
      <c r="O46" s="188">
        <v>4</v>
      </c>
    </row>
    <row r="47" spans="1:15" ht="43.8" x14ac:dyDescent="0.35">
      <c r="A47" s="5" t="s">
        <v>489</v>
      </c>
      <c r="B47" s="256" t="s">
        <v>1137</v>
      </c>
      <c r="C47" s="94" t="s">
        <v>1101</v>
      </c>
      <c r="D47" s="94" t="s">
        <v>1101</v>
      </c>
      <c r="E47">
        <v>6</v>
      </c>
      <c r="K47" s="20" t="s">
        <v>25</v>
      </c>
      <c r="L47" s="256" t="s">
        <v>25</v>
      </c>
      <c r="M47" s="180">
        <v>5192</v>
      </c>
      <c r="N47" s="192">
        <v>48.5</v>
      </c>
      <c r="O47" s="188">
        <v>3</v>
      </c>
    </row>
    <row r="48" spans="1:15" ht="259.2" x14ac:dyDescent="0.3">
      <c r="A48" s="5" t="s">
        <v>415</v>
      </c>
      <c r="B48" s="256" t="s">
        <v>922</v>
      </c>
      <c r="C48" s="94" t="s">
        <v>1101</v>
      </c>
      <c r="D48" s="94" t="s">
        <v>1101</v>
      </c>
      <c r="E48">
        <v>6</v>
      </c>
      <c r="K48" s="16" t="s">
        <v>523</v>
      </c>
      <c r="L48" s="17" t="s">
        <v>1139</v>
      </c>
      <c r="M48" s="95">
        <v>1705</v>
      </c>
      <c r="N48" s="193">
        <v>47.1</v>
      </c>
      <c r="O48" s="188">
        <v>3</v>
      </c>
    </row>
    <row r="49" spans="1:15" ht="259.2" x14ac:dyDescent="0.3">
      <c r="A49" s="16" t="s">
        <v>491</v>
      </c>
      <c r="B49" s="17" t="s">
        <v>905</v>
      </c>
      <c r="C49" s="95">
        <v>1661</v>
      </c>
      <c r="D49" s="193">
        <v>40.700000000000003</v>
      </c>
      <c r="E49">
        <v>5</v>
      </c>
      <c r="K49" s="5" t="s">
        <v>261</v>
      </c>
      <c r="L49" s="256" t="s">
        <v>1140</v>
      </c>
      <c r="M49" s="94">
        <v>1773</v>
      </c>
      <c r="N49" s="192">
        <v>50.9</v>
      </c>
      <c r="O49" s="188">
        <v>4</v>
      </c>
    </row>
    <row r="50" spans="1:15" ht="144.6" thickBot="1" x14ac:dyDescent="0.35">
      <c r="A50" s="5" t="s">
        <v>423</v>
      </c>
      <c r="B50" s="256" t="s">
        <v>903</v>
      </c>
      <c r="C50" s="94">
        <v>1303</v>
      </c>
      <c r="D50" s="192">
        <v>57.4</v>
      </c>
      <c r="E50">
        <v>3</v>
      </c>
      <c r="K50" s="25" t="s">
        <v>525</v>
      </c>
      <c r="L50" s="26" t="s">
        <v>1141</v>
      </c>
      <c r="M50" s="97">
        <v>1714</v>
      </c>
      <c r="N50" s="195">
        <v>45.6</v>
      </c>
      <c r="O50" s="188">
        <v>3</v>
      </c>
    </row>
    <row r="51" spans="1:15" ht="43.8" x14ac:dyDescent="0.35">
      <c r="A51" s="16" t="s">
        <v>493</v>
      </c>
      <c r="B51" s="17" t="s">
        <v>902</v>
      </c>
      <c r="C51" s="95">
        <v>2254</v>
      </c>
      <c r="D51" s="193">
        <v>47.7</v>
      </c>
      <c r="E51">
        <v>3</v>
      </c>
      <c r="K51" s="20" t="s">
        <v>27</v>
      </c>
      <c r="L51" s="256" t="s">
        <v>27</v>
      </c>
      <c r="M51" s="180">
        <v>1538</v>
      </c>
      <c r="N51" s="192">
        <v>39.299999999999997</v>
      </c>
      <c r="O51" s="188">
        <v>2</v>
      </c>
    </row>
    <row r="52" spans="1:15" ht="101.4" thickBot="1" x14ac:dyDescent="0.35">
      <c r="A52" s="5" t="s">
        <v>495</v>
      </c>
      <c r="B52" s="256" t="s">
        <v>904</v>
      </c>
      <c r="C52" s="94">
        <v>1905</v>
      </c>
      <c r="D52" s="192">
        <v>46.9</v>
      </c>
      <c r="E52">
        <v>5</v>
      </c>
      <c r="K52" s="21" t="s">
        <v>263</v>
      </c>
      <c r="L52" s="22" t="s">
        <v>840</v>
      </c>
      <c r="M52" s="96">
        <v>1538</v>
      </c>
      <c r="N52" s="194">
        <v>39.299999999999997</v>
      </c>
      <c r="O52" s="188">
        <v>2</v>
      </c>
    </row>
    <row r="53" spans="1:15" ht="30" thickBot="1" x14ac:dyDescent="0.4">
      <c r="A53" s="25" t="s">
        <v>497</v>
      </c>
      <c r="B53" s="26" t="s">
        <v>923</v>
      </c>
      <c r="C53" s="97">
        <v>1891</v>
      </c>
      <c r="D53" s="195">
        <v>40.1</v>
      </c>
      <c r="E53">
        <v>4</v>
      </c>
      <c r="K53" s="20" t="s">
        <v>29</v>
      </c>
      <c r="L53" s="256" t="s">
        <v>29</v>
      </c>
      <c r="M53" s="180">
        <v>5895</v>
      </c>
      <c r="N53" s="192">
        <v>46</v>
      </c>
      <c r="O53" s="188">
        <v>4</v>
      </c>
    </row>
    <row r="54" spans="1:15" ht="409.6" x14ac:dyDescent="0.35">
      <c r="A54" s="20" t="s">
        <v>17</v>
      </c>
      <c r="B54" s="256" t="s">
        <v>17</v>
      </c>
      <c r="C54" s="180">
        <v>2914</v>
      </c>
      <c r="D54" s="192">
        <v>40.9</v>
      </c>
      <c r="E54">
        <v>3</v>
      </c>
      <c r="K54" s="16" t="s">
        <v>527</v>
      </c>
      <c r="L54" s="17" t="s">
        <v>936</v>
      </c>
      <c r="M54" s="95">
        <v>2351</v>
      </c>
      <c r="N54" s="193">
        <v>50.3</v>
      </c>
      <c r="O54" s="188">
        <v>3</v>
      </c>
    </row>
    <row r="55" spans="1:15" ht="202.2" thickBot="1" x14ac:dyDescent="0.35">
      <c r="A55" s="16" t="s">
        <v>499</v>
      </c>
      <c r="B55" s="17" t="s">
        <v>925</v>
      </c>
      <c r="C55" s="95">
        <v>1133</v>
      </c>
      <c r="D55" s="193">
        <v>44.8</v>
      </c>
      <c r="E55">
        <v>3</v>
      </c>
      <c r="K55" s="25" t="s">
        <v>265</v>
      </c>
      <c r="L55" s="26" t="s">
        <v>937</v>
      </c>
      <c r="M55" s="97" t="s">
        <v>1101</v>
      </c>
      <c r="N55" s="97" t="s">
        <v>1101</v>
      </c>
      <c r="O55" s="188">
        <v>4</v>
      </c>
    </row>
    <row r="56" spans="1:15" ht="30" thickBot="1" x14ac:dyDescent="0.4">
      <c r="A56" s="21" t="s">
        <v>501</v>
      </c>
      <c r="B56" s="43" t="s">
        <v>924</v>
      </c>
      <c r="C56" s="98">
        <v>1781</v>
      </c>
      <c r="D56" s="196">
        <v>39.299999999999997</v>
      </c>
      <c r="E56">
        <v>2</v>
      </c>
      <c r="K56" s="20" t="s">
        <v>31</v>
      </c>
      <c r="L56" s="256" t="s">
        <v>31</v>
      </c>
      <c r="M56" s="180">
        <v>48447</v>
      </c>
      <c r="N56" s="192">
        <v>42.1</v>
      </c>
      <c r="O56" s="188">
        <v>4</v>
      </c>
    </row>
    <row r="57" spans="1:15" ht="101.4" x14ac:dyDescent="0.35">
      <c r="A57" s="20" t="s">
        <v>19</v>
      </c>
      <c r="B57" s="256" t="s">
        <v>19</v>
      </c>
      <c r="C57" s="180">
        <v>5689</v>
      </c>
      <c r="D57" s="192">
        <v>40.700000000000003</v>
      </c>
      <c r="E57">
        <v>4</v>
      </c>
      <c r="K57" s="16" t="s">
        <v>531</v>
      </c>
      <c r="L57" s="17" t="s">
        <v>943</v>
      </c>
      <c r="M57" s="95" t="s">
        <v>1101</v>
      </c>
      <c r="N57" s="95" t="s">
        <v>1101</v>
      </c>
      <c r="O57" s="188">
        <v>1</v>
      </c>
    </row>
    <row r="58" spans="1:15" ht="187.2" x14ac:dyDescent="0.3">
      <c r="A58" s="16" t="s">
        <v>503</v>
      </c>
      <c r="B58" s="17" t="s">
        <v>839</v>
      </c>
      <c r="C58" s="95">
        <v>971</v>
      </c>
      <c r="D58" s="193">
        <v>45.7</v>
      </c>
      <c r="E58">
        <v>3</v>
      </c>
      <c r="K58" s="5" t="s">
        <v>533</v>
      </c>
      <c r="L58" s="256" t="s">
        <v>944</v>
      </c>
      <c r="M58" s="94" t="s">
        <v>1101</v>
      </c>
      <c r="N58" s="94" t="s">
        <v>1101</v>
      </c>
      <c r="O58" s="188">
        <v>2</v>
      </c>
    </row>
    <row r="59" spans="1:15" ht="244.8" x14ac:dyDescent="0.3">
      <c r="A59" s="5" t="s">
        <v>505</v>
      </c>
      <c r="B59" s="256" t="s">
        <v>926</v>
      </c>
      <c r="C59" s="94">
        <v>881</v>
      </c>
      <c r="D59" s="192">
        <v>39</v>
      </c>
      <c r="E59">
        <v>4</v>
      </c>
      <c r="K59" s="16" t="s">
        <v>267</v>
      </c>
      <c r="L59" s="17" t="s">
        <v>945</v>
      </c>
      <c r="M59" s="95">
        <v>2328</v>
      </c>
      <c r="N59" s="193">
        <v>44.2</v>
      </c>
      <c r="O59" s="188">
        <v>3</v>
      </c>
    </row>
    <row r="60" spans="1:15" ht="273.60000000000002" x14ac:dyDescent="0.3">
      <c r="A60" s="16" t="s">
        <v>507</v>
      </c>
      <c r="B60" s="17" t="s">
        <v>927</v>
      </c>
      <c r="C60" s="95">
        <v>1006</v>
      </c>
      <c r="D60" s="193">
        <v>36.700000000000003</v>
      </c>
      <c r="E60">
        <v>4</v>
      </c>
      <c r="K60" s="5" t="s">
        <v>535</v>
      </c>
      <c r="L60" s="256" t="s">
        <v>1142</v>
      </c>
      <c r="M60" s="94">
        <v>1090</v>
      </c>
      <c r="N60" s="192">
        <v>40.9</v>
      </c>
      <c r="O60" s="188">
        <v>4</v>
      </c>
    </row>
    <row r="61" spans="1:15" ht="72" x14ac:dyDescent="0.3">
      <c r="A61" s="5" t="s">
        <v>509</v>
      </c>
      <c r="B61" s="256" t="s">
        <v>928</v>
      </c>
      <c r="C61" s="94">
        <v>699</v>
      </c>
      <c r="D61" s="192">
        <v>39.1</v>
      </c>
      <c r="E61">
        <v>5</v>
      </c>
      <c r="K61" s="16" t="s">
        <v>269</v>
      </c>
      <c r="L61" s="17" t="s">
        <v>948</v>
      </c>
      <c r="M61" s="132">
        <v>2181</v>
      </c>
      <c r="N61" s="193">
        <v>43.6</v>
      </c>
      <c r="O61" s="188">
        <v>4</v>
      </c>
    </row>
    <row r="62" spans="1:15" ht="28.8" x14ac:dyDescent="0.3">
      <c r="A62" s="16" t="s">
        <v>511</v>
      </c>
      <c r="B62" s="17" t="s">
        <v>1138</v>
      </c>
      <c r="C62" s="95">
        <v>865</v>
      </c>
      <c r="D62" s="193">
        <v>46.1</v>
      </c>
      <c r="E62">
        <v>5</v>
      </c>
      <c r="K62" s="5" t="s">
        <v>537</v>
      </c>
      <c r="L62" s="256" t="s">
        <v>949</v>
      </c>
      <c r="M62" s="12" t="s">
        <v>1101</v>
      </c>
      <c r="N62" s="12" t="s">
        <v>1101</v>
      </c>
      <c r="O62" s="188">
        <v>3</v>
      </c>
    </row>
    <row r="63" spans="1:15" ht="231" thickBot="1" x14ac:dyDescent="0.35">
      <c r="A63" s="21" t="s">
        <v>513</v>
      </c>
      <c r="B63" s="22" t="s">
        <v>929</v>
      </c>
      <c r="C63" s="96">
        <v>1267</v>
      </c>
      <c r="D63" s="194">
        <v>39.1</v>
      </c>
      <c r="E63">
        <v>3</v>
      </c>
      <c r="K63" s="16" t="s">
        <v>539</v>
      </c>
      <c r="L63" s="17" t="s">
        <v>946</v>
      </c>
      <c r="M63" s="95" t="s">
        <v>1101</v>
      </c>
      <c r="N63" s="95" t="s">
        <v>1101</v>
      </c>
      <c r="O63" s="188">
        <v>2</v>
      </c>
    </row>
    <row r="64" spans="1:15" ht="173.4" x14ac:dyDescent="0.35">
      <c r="A64" s="20" t="s">
        <v>21</v>
      </c>
      <c r="B64" s="256" t="s">
        <v>21</v>
      </c>
      <c r="C64" s="180">
        <v>1112</v>
      </c>
      <c r="D64" s="192">
        <v>50.7</v>
      </c>
      <c r="E64">
        <v>2</v>
      </c>
      <c r="K64" s="5" t="s">
        <v>271</v>
      </c>
      <c r="L64" s="256" t="s">
        <v>947</v>
      </c>
      <c r="M64" s="94">
        <v>1659</v>
      </c>
      <c r="N64" s="192">
        <v>39.5</v>
      </c>
      <c r="O64" s="188">
        <v>4</v>
      </c>
    </row>
    <row r="65" spans="1:15" ht="173.4" thickBot="1" x14ac:dyDescent="0.35">
      <c r="A65" s="21" t="s">
        <v>515</v>
      </c>
      <c r="B65" s="22" t="s">
        <v>931</v>
      </c>
      <c r="C65" s="96">
        <v>1112</v>
      </c>
      <c r="D65" s="194">
        <v>50.7</v>
      </c>
      <c r="E65">
        <v>2</v>
      </c>
      <c r="K65" s="16" t="s">
        <v>541</v>
      </c>
      <c r="L65" s="151" t="s">
        <v>1148</v>
      </c>
      <c r="M65" s="132" t="s">
        <v>1101</v>
      </c>
      <c r="N65" s="132" t="s">
        <v>1101</v>
      </c>
      <c r="O65" s="188">
        <v>4</v>
      </c>
    </row>
    <row r="66" spans="1:15" ht="274.2" x14ac:dyDescent="0.35">
      <c r="A66" s="20" t="s">
        <v>23</v>
      </c>
      <c r="B66" s="256" t="s">
        <v>23</v>
      </c>
      <c r="C66" s="180">
        <v>4425</v>
      </c>
      <c r="D66" s="192">
        <v>40.5</v>
      </c>
      <c r="E66">
        <v>4</v>
      </c>
      <c r="K66" s="5" t="s">
        <v>283</v>
      </c>
      <c r="L66" s="256" t="s">
        <v>1191</v>
      </c>
      <c r="M66" s="94" t="s">
        <v>1101</v>
      </c>
      <c r="N66" s="94" t="s">
        <v>1101</v>
      </c>
      <c r="O66" s="188">
        <v>2</v>
      </c>
    </row>
    <row r="67" spans="1:15" ht="273.60000000000002" x14ac:dyDescent="0.3">
      <c r="A67" s="16" t="s">
        <v>517</v>
      </c>
      <c r="B67" s="17" t="s">
        <v>932</v>
      </c>
      <c r="C67" s="95">
        <v>740</v>
      </c>
      <c r="D67" s="193">
        <v>43.5</v>
      </c>
      <c r="E67">
        <v>4</v>
      </c>
      <c r="K67" s="16" t="s">
        <v>561</v>
      </c>
      <c r="L67" s="17" t="s">
        <v>1158</v>
      </c>
      <c r="M67" s="95" t="s">
        <v>1101</v>
      </c>
      <c r="N67" s="95" t="s">
        <v>1101</v>
      </c>
      <c r="O67" s="188">
        <v>3</v>
      </c>
    </row>
    <row r="68" spans="1:15" ht="201.6" x14ac:dyDescent="0.3">
      <c r="A68" s="5" t="s">
        <v>519</v>
      </c>
      <c r="B68" s="256" t="s">
        <v>933</v>
      </c>
      <c r="C68" s="94">
        <v>1281</v>
      </c>
      <c r="D68" s="192">
        <v>39.299999999999997</v>
      </c>
      <c r="E68">
        <v>4</v>
      </c>
      <c r="K68" s="5" t="s">
        <v>563</v>
      </c>
      <c r="L68" s="256" t="s">
        <v>1160</v>
      </c>
      <c r="M68" s="94" t="s">
        <v>1101</v>
      </c>
      <c r="N68" s="94" t="s">
        <v>1101</v>
      </c>
      <c r="O68" s="188">
        <v>3</v>
      </c>
    </row>
    <row r="69" spans="1:15" ht="216.6" thickBot="1" x14ac:dyDescent="0.35">
      <c r="A69" s="25" t="s">
        <v>521</v>
      </c>
      <c r="B69" s="26" t="s">
        <v>934</v>
      </c>
      <c r="C69" s="97">
        <v>2404</v>
      </c>
      <c r="D69" s="195">
        <v>40</v>
      </c>
      <c r="E69">
        <v>5</v>
      </c>
      <c r="K69" s="5" t="s">
        <v>565</v>
      </c>
      <c r="L69" s="256" t="s">
        <v>1161</v>
      </c>
      <c r="M69" s="94" t="s">
        <v>1101</v>
      </c>
      <c r="N69" s="94" t="s">
        <v>1101</v>
      </c>
      <c r="O69" s="188">
        <v>4</v>
      </c>
    </row>
    <row r="70" spans="1:15" ht="29.4" x14ac:dyDescent="0.35">
      <c r="A70" s="20" t="s">
        <v>25</v>
      </c>
      <c r="B70" s="256" t="s">
        <v>25</v>
      </c>
      <c r="C70" s="180">
        <v>5192</v>
      </c>
      <c r="D70" s="192">
        <v>48.5</v>
      </c>
      <c r="E70">
        <v>3</v>
      </c>
      <c r="K70" s="16" t="s">
        <v>567</v>
      </c>
      <c r="L70" s="17" t="s">
        <v>1825</v>
      </c>
      <c r="M70" s="95" t="s">
        <v>1101</v>
      </c>
      <c r="N70" s="95" t="s">
        <v>1101</v>
      </c>
      <c r="O70" s="188">
        <v>2</v>
      </c>
    </row>
    <row r="71" spans="1:15" ht="100.8" x14ac:dyDescent="0.3">
      <c r="A71" s="16" t="s">
        <v>523</v>
      </c>
      <c r="B71" s="17" t="s">
        <v>1139</v>
      </c>
      <c r="C71" s="95">
        <v>1705</v>
      </c>
      <c r="D71" s="193">
        <v>47.1</v>
      </c>
      <c r="E71">
        <v>3</v>
      </c>
      <c r="K71" s="5" t="s">
        <v>287</v>
      </c>
      <c r="L71" s="130" t="s">
        <v>951</v>
      </c>
      <c r="M71" s="94" t="s">
        <v>1101</v>
      </c>
      <c r="N71" s="94" t="s">
        <v>1101</v>
      </c>
      <c r="O71" s="188">
        <v>4</v>
      </c>
    </row>
    <row r="72" spans="1:15" ht="216" x14ac:dyDescent="0.3">
      <c r="A72" s="5" t="s">
        <v>261</v>
      </c>
      <c r="B72" s="256" t="s">
        <v>1140</v>
      </c>
      <c r="C72" s="94">
        <v>1773</v>
      </c>
      <c r="D72" s="192">
        <v>50.9</v>
      </c>
      <c r="E72">
        <v>4</v>
      </c>
      <c r="K72" s="16" t="s">
        <v>569</v>
      </c>
      <c r="L72" s="17" t="s">
        <v>1440</v>
      </c>
      <c r="M72" s="95" t="s">
        <v>1101</v>
      </c>
      <c r="N72" s="95" t="s">
        <v>1101</v>
      </c>
      <c r="O72" s="188">
        <v>4</v>
      </c>
    </row>
    <row r="73" spans="1:15" ht="202.2" thickBot="1" x14ac:dyDescent="0.35">
      <c r="A73" s="25" t="s">
        <v>525</v>
      </c>
      <c r="B73" s="26" t="s">
        <v>1141</v>
      </c>
      <c r="C73" s="97">
        <v>1714</v>
      </c>
      <c r="D73" s="195">
        <v>45.6</v>
      </c>
      <c r="E73">
        <v>3</v>
      </c>
      <c r="K73" s="21" t="s">
        <v>289</v>
      </c>
      <c r="L73" s="22" t="s">
        <v>950</v>
      </c>
      <c r="M73" s="96" t="s">
        <v>1101</v>
      </c>
      <c r="N73" s="96" t="s">
        <v>1101</v>
      </c>
      <c r="O73" s="188">
        <v>2</v>
      </c>
    </row>
    <row r="74" spans="1:15" ht="274.2" x14ac:dyDescent="0.35">
      <c r="A74" s="20" t="s">
        <v>27</v>
      </c>
      <c r="B74" s="256" t="s">
        <v>27</v>
      </c>
      <c r="C74" s="180">
        <v>1538</v>
      </c>
      <c r="D74" s="192">
        <v>39.299999999999997</v>
      </c>
      <c r="E74">
        <v>2</v>
      </c>
      <c r="K74" s="5" t="s">
        <v>293</v>
      </c>
      <c r="L74" s="256" t="s">
        <v>1193</v>
      </c>
      <c r="M74" s="94">
        <v>1567</v>
      </c>
      <c r="N74" s="192">
        <v>41.7</v>
      </c>
      <c r="O74" s="188">
        <v>3</v>
      </c>
    </row>
    <row r="75" spans="1:15" ht="274.2" thickBot="1" x14ac:dyDescent="0.35">
      <c r="A75" s="21" t="s">
        <v>263</v>
      </c>
      <c r="B75" s="22" t="s">
        <v>840</v>
      </c>
      <c r="C75" s="96">
        <v>1538</v>
      </c>
      <c r="D75" s="194">
        <v>39.299999999999997</v>
      </c>
      <c r="E75">
        <v>2</v>
      </c>
      <c r="K75" s="16" t="s">
        <v>577</v>
      </c>
      <c r="L75" s="17" t="s">
        <v>1167</v>
      </c>
      <c r="M75" s="95">
        <v>2144</v>
      </c>
      <c r="N75" s="193">
        <v>43.3</v>
      </c>
      <c r="O75" s="188">
        <v>4</v>
      </c>
    </row>
    <row r="76" spans="1:15" ht="274.2" x14ac:dyDescent="0.35">
      <c r="A76" s="20" t="s">
        <v>29</v>
      </c>
      <c r="B76" s="256" t="s">
        <v>29</v>
      </c>
      <c r="C76" s="180">
        <v>5895</v>
      </c>
      <c r="D76" s="192">
        <v>46</v>
      </c>
      <c r="E76">
        <v>4</v>
      </c>
      <c r="K76" s="5" t="s">
        <v>583</v>
      </c>
      <c r="L76" s="256" t="s">
        <v>1196</v>
      </c>
      <c r="M76" s="94" t="s">
        <v>1101</v>
      </c>
      <c r="N76" s="94" t="s">
        <v>1101</v>
      </c>
      <c r="O76" s="188">
        <v>4</v>
      </c>
    </row>
    <row r="77" spans="1:15" ht="57.6" x14ac:dyDescent="0.3">
      <c r="A77" s="16" t="s">
        <v>527</v>
      </c>
      <c r="B77" s="17" t="s">
        <v>936</v>
      </c>
      <c r="C77" s="95">
        <v>2351</v>
      </c>
      <c r="D77" s="193">
        <v>50.3</v>
      </c>
      <c r="E77">
        <v>3</v>
      </c>
      <c r="K77" s="16" t="s">
        <v>595</v>
      </c>
      <c r="L77" s="17" t="s">
        <v>1174</v>
      </c>
      <c r="M77" s="95">
        <v>1228</v>
      </c>
      <c r="N77" s="193">
        <v>20.100000000000001</v>
      </c>
      <c r="O77" s="188">
        <v>4</v>
      </c>
    </row>
    <row r="78" spans="1:15" ht="273.60000000000002" x14ac:dyDescent="0.3">
      <c r="A78" s="5" t="s">
        <v>529</v>
      </c>
      <c r="B78" s="256" t="s">
        <v>938</v>
      </c>
      <c r="C78" s="94" t="s">
        <v>1101</v>
      </c>
      <c r="D78" s="94" t="s">
        <v>1101</v>
      </c>
      <c r="E78">
        <v>5</v>
      </c>
      <c r="K78" s="16" t="s">
        <v>597</v>
      </c>
      <c r="L78" s="17" t="s">
        <v>1177</v>
      </c>
      <c r="M78" s="95">
        <v>2396</v>
      </c>
      <c r="N78" s="193">
        <v>40.299999999999997</v>
      </c>
      <c r="O78" s="188">
        <v>4</v>
      </c>
    </row>
    <row r="79" spans="1:15" ht="274.2" thickBot="1" x14ac:dyDescent="0.35">
      <c r="A79" s="25" t="s">
        <v>265</v>
      </c>
      <c r="B79" s="26" t="s">
        <v>937</v>
      </c>
      <c r="C79" s="97" t="s">
        <v>1101</v>
      </c>
      <c r="D79" s="97" t="s">
        <v>1101</v>
      </c>
      <c r="E79">
        <v>4</v>
      </c>
      <c r="K79" s="5" t="s">
        <v>599</v>
      </c>
      <c r="L79" s="256" t="s">
        <v>1176</v>
      </c>
      <c r="M79" s="94">
        <v>1727</v>
      </c>
      <c r="N79" s="192">
        <v>47</v>
      </c>
      <c r="O79" s="188">
        <v>2</v>
      </c>
    </row>
    <row r="80" spans="1:15" ht="288.60000000000002" x14ac:dyDescent="0.35">
      <c r="A80" s="20" t="s">
        <v>31</v>
      </c>
      <c r="B80" s="256" t="s">
        <v>31</v>
      </c>
      <c r="C80" s="180">
        <v>48447</v>
      </c>
      <c r="D80" s="192">
        <v>42.1</v>
      </c>
      <c r="E80">
        <v>4</v>
      </c>
      <c r="K80" s="16" t="s">
        <v>307</v>
      </c>
      <c r="L80" s="17" t="s">
        <v>1178</v>
      </c>
      <c r="M80" s="95">
        <v>2409</v>
      </c>
      <c r="N80" s="193">
        <v>35.200000000000003</v>
      </c>
      <c r="O80" s="188">
        <v>2</v>
      </c>
    </row>
    <row r="81" spans="1:15" ht="231" thickBot="1" x14ac:dyDescent="0.35">
      <c r="A81" s="16" t="s">
        <v>531</v>
      </c>
      <c r="B81" s="17" t="s">
        <v>943</v>
      </c>
      <c r="C81" s="95" t="s">
        <v>1101</v>
      </c>
      <c r="D81" s="95" t="s">
        <v>1101</v>
      </c>
      <c r="E81">
        <v>1</v>
      </c>
      <c r="K81" s="21" t="s">
        <v>601</v>
      </c>
      <c r="L81" s="22" t="s">
        <v>1179</v>
      </c>
      <c r="M81" s="96" t="s">
        <v>1101</v>
      </c>
      <c r="N81" s="194"/>
      <c r="O81" s="188">
        <v>4</v>
      </c>
    </row>
    <row r="82" spans="1:15" ht="29.4" x14ac:dyDescent="0.35">
      <c r="A82" s="5" t="s">
        <v>533</v>
      </c>
      <c r="B82" s="256" t="s">
        <v>944</v>
      </c>
      <c r="C82" s="94" t="s">
        <v>1101</v>
      </c>
      <c r="D82" s="94" t="s">
        <v>1101</v>
      </c>
      <c r="E82">
        <v>2</v>
      </c>
      <c r="K82" s="20" t="s">
        <v>35</v>
      </c>
      <c r="L82" s="256" t="s">
        <v>35</v>
      </c>
      <c r="M82" s="180">
        <v>826</v>
      </c>
      <c r="N82" s="192">
        <v>43.2</v>
      </c>
      <c r="O82" s="188">
        <v>3</v>
      </c>
    </row>
    <row r="83" spans="1:15" ht="72.599999999999994" thickBot="1" x14ac:dyDescent="0.35">
      <c r="A83" s="16" t="s">
        <v>267</v>
      </c>
      <c r="B83" s="17" t="s">
        <v>945</v>
      </c>
      <c r="C83" s="95">
        <v>2328</v>
      </c>
      <c r="D83" s="193">
        <v>44.2</v>
      </c>
      <c r="E83">
        <v>3</v>
      </c>
      <c r="K83" s="25" t="s">
        <v>603</v>
      </c>
      <c r="L83" s="26" t="s">
        <v>841</v>
      </c>
      <c r="M83" s="97">
        <v>826</v>
      </c>
      <c r="N83" s="195">
        <v>43.2</v>
      </c>
      <c r="O83" s="188">
        <v>3</v>
      </c>
    </row>
    <row r="84" spans="1:15" ht="29.4" x14ac:dyDescent="0.35">
      <c r="A84" s="5" t="s">
        <v>535</v>
      </c>
      <c r="B84" s="256" t="s">
        <v>1142</v>
      </c>
      <c r="C84" s="94">
        <v>1090</v>
      </c>
      <c r="D84" s="192">
        <v>40.9</v>
      </c>
      <c r="E84">
        <v>4</v>
      </c>
      <c r="K84" s="20" t="s">
        <v>37</v>
      </c>
      <c r="L84" s="256" t="s">
        <v>37</v>
      </c>
      <c r="M84" s="180">
        <v>5402</v>
      </c>
      <c r="N84" s="192">
        <v>31.4</v>
      </c>
      <c r="O84" s="188">
        <v>2</v>
      </c>
    </row>
    <row r="85" spans="1:15" ht="172.8" x14ac:dyDescent="0.3">
      <c r="A85" s="16" t="s">
        <v>269</v>
      </c>
      <c r="B85" s="17" t="s">
        <v>948</v>
      </c>
      <c r="C85" s="132">
        <v>2181</v>
      </c>
      <c r="D85" s="193">
        <v>43.6</v>
      </c>
      <c r="E85">
        <v>4</v>
      </c>
      <c r="K85" s="5" t="s">
        <v>605</v>
      </c>
      <c r="L85" s="256" t="s">
        <v>974</v>
      </c>
      <c r="M85" s="94">
        <v>1719</v>
      </c>
      <c r="N85" s="192">
        <v>28.8</v>
      </c>
      <c r="O85" s="188">
        <v>1</v>
      </c>
    </row>
    <row r="86" spans="1:15" ht="403.2" x14ac:dyDescent="0.3">
      <c r="A86" s="5" t="s">
        <v>537</v>
      </c>
      <c r="B86" s="256" t="s">
        <v>949</v>
      </c>
      <c r="C86" s="12" t="s">
        <v>1101</v>
      </c>
      <c r="D86" s="12" t="s">
        <v>1101</v>
      </c>
      <c r="E86">
        <v>3</v>
      </c>
      <c r="K86" s="16" t="s">
        <v>607</v>
      </c>
      <c r="L86" s="17" t="s">
        <v>975</v>
      </c>
      <c r="M86" s="95">
        <v>1937</v>
      </c>
      <c r="N86" s="193">
        <v>31.9</v>
      </c>
      <c r="O86" s="188">
        <v>1</v>
      </c>
    </row>
    <row r="87" spans="1:15" ht="259.2" x14ac:dyDescent="0.3">
      <c r="A87" s="16" t="s">
        <v>539</v>
      </c>
      <c r="B87" s="17" t="s">
        <v>946</v>
      </c>
      <c r="C87" s="95" t="s">
        <v>1101</v>
      </c>
      <c r="D87" s="95" t="s">
        <v>1101</v>
      </c>
      <c r="E87">
        <v>2</v>
      </c>
      <c r="K87" s="5" t="s">
        <v>609</v>
      </c>
      <c r="L87" s="256" t="s">
        <v>973</v>
      </c>
      <c r="M87" s="94">
        <v>1633</v>
      </c>
      <c r="N87" s="192">
        <v>35.299999999999997</v>
      </c>
      <c r="O87" s="188">
        <v>4</v>
      </c>
    </row>
    <row r="88" spans="1:15" ht="43.8" thickBot="1" x14ac:dyDescent="0.35">
      <c r="A88" s="5" t="s">
        <v>271</v>
      </c>
      <c r="B88" s="256" t="s">
        <v>947</v>
      </c>
      <c r="C88" s="94">
        <v>1659</v>
      </c>
      <c r="D88" s="192">
        <v>39.5</v>
      </c>
      <c r="E88">
        <v>4</v>
      </c>
      <c r="K88" s="25" t="s">
        <v>611</v>
      </c>
      <c r="L88" s="26" t="s">
        <v>976</v>
      </c>
      <c r="M88" s="97">
        <v>113</v>
      </c>
      <c r="N88" s="195">
        <v>52.1</v>
      </c>
      <c r="O88" s="188">
        <v>1</v>
      </c>
    </row>
    <row r="89" spans="1:15" ht="43.8" x14ac:dyDescent="0.35">
      <c r="A89" s="16" t="s">
        <v>541</v>
      </c>
      <c r="B89" s="151" t="s">
        <v>1148</v>
      </c>
      <c r="C89" s="132" t="s">
        <v>1101</v>
      </c>
      <c r="D89" s="132" t="s">
        <v>1101</v>
      </c>
      <c r="E89">
        <v>4</v>
      </c>
      <c r="K89" s="20" t="s">
        <v>39</v>
      </c>
      <c r="L89" s="256" t="s">
        <v>39</v>
      </c>
      <c r="M89" s="180">
        <v>471</v>
      </c>
      <c r="N89" s="192">
        <v>56</v>
      </c>
      <c r="O89" s="188">
        <v>2</v>
      </c>
    </row>
    <row r="90" spans="1:15" ht="159" thickBot="1" x14ac:dyDescent="0.35">
      <c r="A90" s="5" t="s">
        <v>543</v>
      </c>
      <c r="B90" s="130" t="s">
        <v>1149</v>
      </c>
      <c r="C90" s="133" t="s">
        <v>1101</v>
      </c>
      <c r="D90" s="133" t="s">
        <v>1101</v>
      </c>
      <c r="E90">
        <v>5</v>
      </c>
      <c r="K90" s="21" t="s">
        <v>613</v>
      </c>
      <c r="L90" s="22" t="s">
        <v>939</v>
      </c>
      <c r="M90" s="96">
        <v>471</v>
      </c>
      <c r="N90" s="194">
        <v>56</v>
      </c>
      <c r="O90" s="188">
        <v>2</v>
      </c>
    </row>
    <row r="91" spans="1:15" ht="29.4" x14ac:dyDescent="0.35">
      <c r="A91" s="16" t="s">
        <v>273</v>
      </c>
      <c r="B91" s="17" t="s">
        <v>1150</v>
      </c>
      <c r="C91" s="95">
        <v>1753</v>
      </c>
      <c r="D91" s="193">
        <v>42.2</v>
      </c>
      <c r="E91">
        <v>5</v>
      </c>
      <c r="K91" s="20" t="s">
        <v>41</v>
      </c>
      <c r="L91" s="256" t="s">
        <v>41</v>
      </c>
      <c r="M91" s="180">
        <v>2832</v>
      </c>
      <c r="N91" s="192">
        <v>54.3</v>
      </c>
      <c r="O91" s="188">
        <v>2</v>
      </c>
    </row>
    <row r="92" spans="1:15" ht="100.8" x14ac:dyDescent="0.3">
      <c r="A92" s="5" t="s">
        <v>545</v>
      </c>
      <c r="B92" s="256" t="s">
        <v>1151</v>
      </c>
      <c r="C92" s="94">
        <v>1680</v>
      </c>
      <c r="D92" s="192">
        <v>45.4</v>
      </c>
      <c r="E92">
        <v>5</v>
      </c>
      <c r="K92" s="16" t="s">
        <v>615</v>
      </c>
      <c r="L92" s="17" t="s">
        <v>940</v>
      </c>
      <c r="M92" s="95" t="s">
        <v>1101</v>
      </c>
      <c r="N92" s="95" t="s">
        <v>1101</v>
      </c>
      <c r="O92" s="188">
        <v>2</v>
      </c>
    </row>
    <row r="93" spans="1:15" ht="101.4" thickBot="1" x14ac:dyDescent="0.35">
      <c r="A93" s="16" t="s">
        <v>547</v>
      </c>
      <c r="B93" s="17" t="s">
        <v>1152</v>
      </c>
      <c r="C93" s="95">
        <v>2450</v>
      </c>
      <c r="D93" s="193">
        <v>37.299999999999997</v>
      </c>
      <c r="E93">
        <v>5</v>
      </c>
      <c r="K93" s="21" t="s">
        <v>617</v>
      </c>
      <c r="L93" s="22" t="s">
        <v>941</v>
      </c>
      <c r="M93" s="99" t="s">
        <v>1101</v>
      </c>
      <c r="N93" s="107" t="s">
        <v>1101</v>
      </c>
      <c r="O93" s="188">
        <v>2</v>
      </c>
    </row>
    <row r="94" spans="1:15" ht="29.4" x14ac:dyDescent="0.35">
      <c r="A94" s="5" t="s">
        <v>275</v>
      </c>
      <c r="B94" s="256" t="s">
        <v>1153</v>
      </c>
      <c r="C94" s="94" t="s">
        <v>1101</v>
      </c>
      <c r="D94" s="94" t="s">
        <v>1101</v>
      </c>
      <c r="E94">
        <v>6</v>
      </c>
      <c r="K94" s="20" t="s">
        <v>43</v>
      </c>
      <c r="L94" s="256" t="s">
        <v>43</v>
      </c>
      <c r="M94" s="180">
        <v>7324</v>
      </c>
      <c r="N94" s="192"/>
      <c r="O94" s="188">
        <v>4</v>
      </c>
    </row>
    <row r="95" spans="1:15" ht="187.2" x14ac:dyDescent="0.3">
      <c r="A95" s="16" t="s">
        <v>549</v>
      </c>
      <c r="B95" s="17" t="s">
        <v>1155</v>
      </c>
      <c r="C95" s="95" t="s">
        <v>1101</v>
      </c>
      <c r="D95" s="95" t="s">
        <v>1101</v>
      </c>
      <c r="E95">
        <v>6</v>
      </c>
      <c r="K95" s="16" t="s">
        <v>619</v>
      </c>
      <c r="L95" s="17" t="s">
        <v>1206</v>
      </c>
      <c r="M95" s="95">
        <v>730</v>
      </c>
      <c r="N95" s="193">
        <v>54.2</v>
      </c>
      <c r="O95" s="188">
        <v>3</v>
      </c>
    </row>
    <row r="96" spans="1:15" ht="230.4" x14ac:dyDescent="0.3">
      <c r="A96" s="5" t="s">
        <v>277</v>
      </c>
      <c r="B96" s="256" t="s">
        <v>1187</v>
      </c>
      <c r="C96" s="94" t="s">
        <v>1101</v>
      </c>
      <c r="D96" s="94" t="s">
        <v>1101</v>
      </c>
      <c r="E96">
        <v>5</v>
      </c>
      <c r="K96" s="5" t="s">
        <v>621</v>
      </c>
      <c r="L96" s="256" t="s">
        <v>1210</v>
      </c>
      <c r="M96" s="94">
        <v>893</v>
      </c>
      <c r="N96" s="192">
        <v>38.799999999999997</v>
      </c>
      <c r="O96" s="188">
        <v>3</v>
      </c>
    </row>
    <row r="97" spans="1:15" ht="201.6" x14ac:dyDescent="0.3">
      <c r="A97" s="16" t="s">
        <v>551</v>
      </c>
      <c r="B97" s="17" t="s">
        <v>1188</v>
      </c>
      <c r="C97" s="95" t="s">
        <v>1101</v>
      </c>
      <c r="D97" s="95" t="s">
        <v>1101</v>
      </c>
      <c r="E97">
        <v>6</v>
      </c>
      <c r="K97" s="16" t="s">
        <v>623</v>
      </c>
      <c r="L97" s="17" t="s">
        <v>1207</v>
      </c>
      <c r="M97" s="95">
        <v>2051</v>
      </c>
      <c r="N97" s="193">
        <v>34.799999999999997</v>
      </c>
      <c r="O97" s="188">
        <v>3</v>
      </c>
    </row>
    <row r="98" spans="1:15" ht="144.6" thickBot="1" x14ac:dyDescent="0.35">
      <c r="A98" s="5" t="s">
        <v>553</v>
      </c>
      <c r="B98" s="256" t="s">
        <v>1189</v>
      </c>
      <c r="C98" s="94" t="s">
        <v>1101</v>
      </c>
      <c r="D98" s="94" t="s">
        <v>1101</v>
      </c>
      <c r="E98">
        <v>5</v>
      </c>
      <c r="K98" s="21" t="s">
        <v>629</v>
      </c>
      <c r="L98" s="22" t="s">
        <v>1211</v>
      </c>
      <c r="M98" s="96">
        <v>769</v>
      </c>
      <c r="N98" s="194">
        <v>26.6</v>
      </c>
      <c r="O98" s="188">
        <v>2</v>
      </c>
    </row>
    <row r="99" spans="1:15" ht="29.4" x14ac:dyDescent="0.35">
      <c r="A99" s="16" t="s">
        <v>279</v>
      </c>
      <c r="B99" s="17" t="s">
        <v>1154</v>
      </c>
      <c r="C99" s="95">
        <v>1087</v>
      </c>
      <c r="D99" s="193">
        <v>37.9</v>
      </c>
      <c r="E99">
        <v>5</v>
      </c>
      <c r="K99" s="20" t="s">
        <v>45</v>
      </c>
      <c r="L99" s="256" t="s">
        <v>45</v>
      </c>
      <c r="M99" s="180">
        <v>5112</v>
      </c>
      <c r="N99" s="192">
        <v>47.9</v>
      </c>
      <c r="O99" s="188">
        <v>4</v>
      </c>
    </row>
    <row r="100" spans="1:15" ht="187.2" x14ac:dyDescent="0.3">
      <c r="A100" s="5" t="s">
        <v>555</v>
      </c>
      <c r="B100" s="256" t="s">
        <v>1156</v>
      </c>
      <c r="C100" s="94" t="s">
        <v>1101</v>
      </c>
      <c r="D100" s="94" t="s">
        <v>1101</v>
      </c>
      <c r="E100">
        <v>5</v>
      </c>
      <c r="K100" s="5" t="s">
        <v>633</v>
      </c>
      <c r="L100" s="256" t="s">
        <v>858</v>
      </c>
      <c r="M100" s="94">
        <v>1853</v>
      </c>
      <c r="N100" s="192">
        <v>48.2</v>
      </c>
      <c r="O100" s="188">
        <v>4</v>
      </c>
    </row>
    <row r="101" spans="1:15" ht="159" thickBot="1" x14ac:dyDescent="0.35">
      <c r="A101" s="16" t="s">
        <v>557</v>
      </c>
      <c r="B101" s="17" t="s">
        <v>1157</v>
      </c>
      <c r="C101" s="95" t="s">
        <v>1101</v>
      </c>
      <c r="D101" s="95" t="s">
        <v>1101</v>
      </c>
      <c r="E101">
        <v>5</v>
      </c>
      <c r="K101" s="25" t="s">
        <v>635</v>
      </c>
      <c r="L101" s="26" t="s">
        <v>859</v>
      </c>
      <c r="M101" s="97">
        <v>1713</v>
      </c>
      <c r="N101" s="195">
        <v>52.6</v>
      </c>
      <c r="O101" s="188">
        <v>3</v>
      </c>
    </row>
    <row r="102" spans="1:15" ht="43.8" x14ac:dyDescent="0.35">
      <c r="A102" s="5" t="s">
        <v>281</v>
      </c>
      <c r="B102" s="256" t="s">
        <v>1159</v>
      </c>
      <c r="C102" s="94" t="s">
        <v>1101</v>
      </c>
      <c r="D102" s="94" t="s">
        <v>1101</v>
      </c>
      <c r="E102">
        <v>5</v>
      </c>
      <c r="K102" s="20" t="s">
        <v>47</v>
      </c>
      <c r="L102" s="256" t="s">
        <v>1439</v>
      </c>
      <c r="M102" s="180">
        <v>1373</v>
      </c>
      <c r="N102" s="192">
        <v>52.2</v>
      </c>
      <c r="O102" s="188">
        <v>2</v>
      </c>
    </row>
    <row r="103" spans="1:15" ht="130.19999999999999" thickBot="1" x14ac:dyDescent="0.35">
      <c r="A103" s="16" t="s">
        <v>559</v>
      </c>
      <c r="B103" s="17" t="s">
        <v>1190</v>
      </c>
      <c r="C103" s="95" t="s">
        <v>1101</v>
      </c>
      <c r="D103" s="95" t="s">
        <v>1101</v>
      </c>
      <c r="E103">
        <v>5</v>
      </c>
      <c r="K103" s="21" t="s">
        <v>637</v>
      </c>
      <c r="L103" s="22" t="s">
        <v>842</v>
      </c>
      <c r="M103" s="96">
        <v>1373</v>
      </c>
      <c r="N103" s="194">
        <v>52.2</v>
      </c>
      <c r="O103" s="188">
        <v>2</v>
      </c>
    </row>
    <row r="104" spans="1:15" ht="29.4" x14ac:dyDescent="0.35">
      <c r="A104" s="5" t="s">
        <v>283</v>
      </c>
      <c r="B104" s="256" t="s">
        <v>1191</v>
      </c>
      <c r="C104" s="94" t="s">
        <v>1101</v>
      </c>
      <c r="D104" s="94" t="s">
        <v>1101</v>
      </c>
      <c r="E104">
        <v>2</v>
      </c>
      <c r="K104" s="20" t="s">
        <v>49</v>
      </c>
      <c r="L104" s="256" t="s">
        <v>49</v>
      </c>
      <c r="M104" s="180">
        <v>16830</v>
      </c>
      <c r="N104" s="192">
        <v>42.3</v>
      </c>
      <c r="O104" s="188">
        <v>3</v>
      </c>
    </row>
    <row r="105" spans="1:15" ht="244.8" x14ac:dyDescent="0.3">
      <c r="A105" s="16" t="s">
        <v>561</v>
      </c>
      <c r="B105" s="17" t="s">
        <v>1158</v>
      </c>
      <c r="C105" s="95" t="s">
        <v>1101</v>
      </c>
      <c r="D105" s="95" t="s">
        <v>1101</v>
      </c>
      <c r="E105">
        <v>3</v>
      </c>
      <c r="K105" s="16" t="s">
        <v>639</v>
      </c>
      <c r="L105" s="17" t="s">
        <v>1180</v>
      </c>
      <c r="M105" s="95">
        <v>1264</v>
      </c>
      <c r="N105" s="193">
        <v>59.9</v>
      </c>
      <c r="O105" s="188">
        <v>2</v>
      </c>
    </row>
    <row r="106" spans="1:15" ht="288" x14ac:dyDescent="0.3">
      <c r="A106" s="5" t="s">
        <v>563</v>
      </c>
      <c r="B106" s="256" t="s">
        <v>1160</v>
      </c>
      <c r="C106" s="94" t="s">
        <v>1101</v>
      </c>
      <c r="D106" s="94" t="s">
        <v>1101</v>
      </c>
      <c r="E106">
        <v>3</v>
      </c>
      <c r="K106" s="5" t="s">
        <v>641</v>
      </c>
      <c r="L106" s="256" t="s">
        <v>1181</v>
      </c>
      <c r="M106" s="94">
        <v>1691</v>
      </c>
      <c r="N106" s="192">
        <v>58.6</v>
      </c>
      <c r="O106" s="188">
        <v>2</v>
      </c>
    </row>
    <row r="107" spans="1:15" ht="230.4" x14ac:dyDescent="0.3">
      <c r="A107" s="16" t="s">
        <v>285</v>
      </c>
      <c r="B107" s="17" t="s">
        <v>1192</v>
      </c>
      <c r="C107" s="95" t="s">
        <v>1101</v>
      </c>
      <c r="D107" s="95" t="s">
        <v>1101</v>
      </c>
      <c r="E107">
        <v>5</v>
      </c>
      <c r="K107" s="16" t="s">
        <v>643</v>
      </c>
      <c r="L107" s="17" t="s">
        <v>1183</v>
      </c>
      <c r="M107" s="95" t="s">
        <v>1101</v>
      </c>
      <c r="N107" s="103" t="s">
        <v>1101</v>
      </c>
      <c r="O107" s="188">
        <v>2</v>
      </c>
    </row>
    <row r="108" spans="1:15" ht="187.2" x14ac:dyDescent="0.3">
      <c r="A108" s="5" t="s">
        <v>565</v>
      </c>
      <c r="B108" s="256" t="s">
        <v>1161</v>
      </c>
      <c r="C108" s="94" t="s">
        <v>1101</v>
      </c>
      <c r="D108" s="94" t="s">
        <v>1101</v>
      </c>
      <c r="E108">
        <v>4</v>
      </c>
      <c r="K108" s="5" t="s">
        <v>309</v>
      </c>
      <c r="L108" s="256" t="s">
        <v>1182</v>
      </c>
      <c r="M108" s="94" t="s">
        <v>1101</v>
      </c>
      <c r="N108" s="102" t="s">
        <v>1101</v>
      </c>
      <c r="O108" s="188">
        <v>4</v>
      </c>
    </row>
    <row r="109" spans="1:15" ht="331.2" x14ac:dyDescent="0.3">
      <c r="A109" s="16" t="s">
        <v>567</v>
      </c>
      <c r="B109" s="17" t="s">
        <v>1825</v>
      </c>
      <c r="C109" s="95" t="s">
        <v>1101</v>
      </c>
      <c r="D109" s="95" t="s">
        <v>1101</v>
      </c>
      <c r="E109">
        <v>2</v>
      </c>
      <c r="K109" s="16" t="s">
        <v>645</v>
      </c>
      <c r="L109" s="17" t="s">
        <v>1201</v>
      </c>
      <c r="M109" s="95" t="s">
        <v>1101</v>
      </c>
      <c r="N109" s="103" t="s">
        <v>1101</v>
      </c>
      <c r="O109" s="188">
        <v>2</v>
      </c>
    </row>
    <row r="110" spans="1:15" ht="230.4" x14ac:dyDescent="0.3">
      <c r="A110" s="5" t="s">
        <v>287</v>
      </c>
      <c r="B110" s="130" t="s">
        <v>951</v>
      </c>
      <c r="C110" s="94" t="s">
        <v>1101</v>
      </c>
      <c r="D110" s="94" t="s">
        <v>1101</v>
      </c>
      <c r="E110">
        <v>4</v>
      </c>
      <c r="K110" s="5" t="s">
        <v>311</v>
      </c>
      <c r="L110" s="256" t="s">
        <v>1184</v>
      </c>
      <c r="M110" s="94" t="s">
        <v>1101</v>
      </c>
      <c r="N110" s="102" t="s">
        <v>1101</v>
      </c>
      <c r="O110" s="188">
        <v>3</v>
      </c>
    </row>
    <row r="111" spans="1:15" ht="273.60000000000002" x14ac:dyDescent="0.3">
      <c r="A111" s="16" t="s">
        <v>569</v>
      </c>
      <c r="B111" s="17" t="s">
        <v>1440</v>
      </c>
      <c r="C111" s="95" t="s">
        <v>1101</v>
      </c>
      <c r="D111" s="95" t="s">
        <v>1101</v>
      </c>
      <c r="E111">
        <v>4</v>
      </c>
      <c r="K111" s="16" t="s">
        <v>647</v>
      </c>
      <c r="L111" s="17" t="s">
        <v>1202</v>
      </c>
      <c r="M111" s="95">
        <v>1627</v>
      </c>
      <c r="N111" s="193">
        <v>30.2</v>
      </c>
      <c r="O111" s="188">
        <v>2</v>
      </c>
    </row>
    <row r="112" spans="1:15" ht="317.39999999999998" thickBot="1" x14ac:dyDescent="0.35">
      <c r="A112" s="21" t="s">
        <v>289</v>
      </c>
      <c r="B112" s="22" t="s">
        <v>950</v>
      </c>
      <c r="C112" s="96" t="s">
        <v>1101</v>
      </c>
      <c r="D112" s="96" t="s">
        <v>1101</v>
      </c>
      <c r="E112">
        <v>2</v>
      </c>
      <c r="K112" s="5" t="s">
        <v>649</v>
      </c>
      <c r="L112" s="256" t="s">
        <v>1185</v>
      </c>
      <c r="M112" s="94">
        <v>2153</v>
      </c>
      <c r="N112" s="192">
        <v>38.9</v>
      </c>
      <c r="O112" s="188">
        <v>4</v>
      </c>
    </row>
    <row r="113" spans="1:15" ht="303" x14ac:dyDescent="0.35">
      <c r="A113" s="20" t="s">
        <v>33</v>
      </c>
      <c r="B113" s="256" t="s">
        <v>33</v>
      </c>
      <c r="C113" s="180">
        <v>47976</v>
      </c>
      <c r="D113" s="192">
        <v>33.5</v>
      </c>
      <c r="E113">
        <v>5</v>
      </c>
      <c r="K113" s="16" t="s">
        <v>313</v>
      </c>
      <c r="L113" s="17" t="s">
        <v>1203</v>
      </c>
      <c r="M113" s="95">
        <v>1836</v>
      </c>
      <c r="N113" s="193">
        <v>37.9</v>
      </c>
      <c r="O113" s="188">
        <v>3</v>
      </c>
    </row>
    <row r="114" spans="1:15" ht="231" thickBot="1" x14ac:dyDescent="0.35">
      <c r="A114" s="16" t="s">
        <v>571</v>
      </c>
      <c r="B114" s="17" t="s">
        <v>1162</v>
      </c>
      <c r="C114" s="95">
        <v>2280</v>
      </c>
      <c r="D114" s="193">
        <v>40.9</v>
      </c>
      <c r="E114">
        <v>6</v>
      </c>
      <c r="K114" s="21" t="s">
        <v>651</v>
      </c>
      <c r="L114" s="22" t="s">
        <v>1186</v>
      </c>
      <c r="M114" s="96">
        <v>907</v>
      </c>
      <c r="N114" s="194">
        <v>36.299999999999997</v>
      </c>
      <c r="O114" s="188">
        <v>3</v>
      </c>
    </row>
    <row r="115" spans="1:15" ht="158.4" x14ac:dyDescent="0.3">
      <c r="A115" s="5" t="s">
        <v>573</v>
      </c>
      <c r="B115" s="256" t="s">
        <v>1163</v>
      </c>
      <c r="C115" s="94" t="s">
        <v>1101</v>
      </c>
      <c r="D115" s="94" t="s">
        <v>1101</v>
      </c>
      <c r="E115">
        <v>5</v>
      </c>
      <c r="K115" s="16" t="s">
        <v>653</v>
      </c>
      <c r="L115" s="17" t="s">
        <v>1212</v>
      </c>
      <c r="M115" s="95">
        <v>1659</v>
      </c>
      <c r="N115" s="193">
        <v>52.3</v>
      </c>
      <c r="O115" s="188">
        <v>2</v>
      </c>
    </row>
    <row r="116" spans="1:15" ht="158.4" x14ac:dyDescent="0.3">
      <c r="A116" s="16" t="s">
        <v>291</v>
      </c>
      <c r="B116" s="17" t="s">
        <v>1164</v>
      </c>
      <c r="C116" s="95" t="s">
        <v>1101</v>
      </c>
      <c r="D116" s="95" t="s">
        <v>1101</v>
      </c>
      <c r="E116">
        <v>5</v>
      </c>
      <c r="K116" s="16" t="s">
        <v>655</v>
      </c>
      <c r="L116" s="17" t="s">
        <v>1424</v>
      </c>
      <c r="M116" s="95">
        <v>1905</v>
      </c>
      <c r="N116" s="193">
        <v>49.7</v>
      </c>
      <c r="O116" s="188">
        <v>3</v>
      </c>
    </row>
    <row r="117" spans="1:15" ht="29.4" x14ac:dyDescent="0.35">
      <c r="A117" s="5" t="s">
        <v>663</v>
      </c>
      <c r="B117" s="256" t="s">
        <v>1165</v>
      </c>
      <c r="C117" s="94" t="s">
        <v>1101</v>
      </c>
      <c r="D117" s="94" t="s">
        <v>1101</v>
      </c>
      <c r="E117">
        <v>6</v>
      </c>
      <c r="K117" s="20" t="s">
        <v>53</v>
      </c>
      <c r="L117" s="256" t="s">
        <v>53</v>
      </c>
      <c r="M117" s="180">
        <v>1120</v>
      </c>
      <c r="N117" s="192">
        <v>49.1</v>
      </c>
      <c r="O117" s="188">
        <v>3</v>
      </c>
    </row>
    <row r="118" spans="1:15" ht="115.8" thickBot="1" x14ac:dyDescent="0.35">
      <c r="A118" s="16" t="s">
        <v>575</v>
      </c>
      <c r="B118" s="17" t="s">
        <v>1166</v>
      </c>
      <c r="C118" s="95" t="s">
        <v>1101</v>
      </c>
      <c r="D118" s="95" t="s">
        <v>1101</v>
      </c>
      <c r="E118">
        <v>6</v>
      </c>
      <c r="K118" s="21" t="s">
        <v>673</v>
      </c>
      <c r="L118" s="22" t="s">
        <v>843</v>
      </c>
      <c r="M118" s="96">
        <v>1120</v>
      </c>
      <c r="N118" s="194">
        <v>49.1</v>
      </c>
      <c r="O118" s="188">
        <v>3</v>
      </c>
    </row>
    <row r="119" spans="1:15" ht="29.4" x14ac:dyDescent="0.35">
      <c r="A119" s="5" t="s">
        <v>293</v>
      </c>
      <c r="B119" s="256" t="s">
        <v>1193</v>
      </c>
      <c r="C119" s="94">
        <v>1567</v>
      </c>
      <c r="D119" s="192">
        <v>41.7</v>
      </c>
      <c r="E119">
        <v>3</v>
      </c>
      <c r="K119" s="20" t="s">
        <v>55</v>
      </c>
      <c r="L119" s="256" t="s">
        <v>55</v>
      </c>
      <c r="M119" s="180">
        <v>11653</v>
      </c>
      <c r="N119" s="192">
        <v>52.6</v>
      </c>
      <c r="O119" s="188">
        <v>2</v>
      </c>
    </row>
    <row r="120" spans="1:15" ht="172.8" x14ac:dyDescent="0.3">
      <c r="A120" s="16" t="s">
        <v>577</v>
      </c>
      <c r="B120" s="17" t="s">
        <v>1167</v>
      </c>
      <c r="C120" s="95">
        <v>2144</v>
      </c>
      <c r="D120" s="193">
        <v>43.3</v>
      </c>
      <c r="E120">
        <v>4</v>
      </c>
      <c r="K120" s="16" t="s">
        <v>675</v>
      </c>
      <c r="L120" s="17" t="s">
        <v>862</v>
      </c>
      <c r="M120" s="95">
        <v>2027</v>
      </c>
      <c r="N120" s="193">
        <v>51.2</v>
      </c>
      <c r="O120" s="188">
        <v>3</v>
      </c>
    </row>
    <row r="121" spans="1:15" ht="28.8" x14ac:dyDescent="0.3">
      <c r="A121" s="5" t="s">
        <v>295</v>
      </c>
      <c r="B121" s="256" t="s">
        <v>1168</v>
      </c>
      <c r="C121" s="94">
        <v>2593</v>
      </c>
      <c r="D121" s="192">
        <v>42.2</v>
      </c>
      <c r="E121">
        <v>6</v>
      </c>
      <c r="K121" s="5" t="s">
        <v>329</v>
      </c>
      <c r="L121" s="256" t="s">
        <v>863</v>
      </c>
      <c r="M121" s="94">
        <v>1197</v>
      </c>
      <c r="N121" s="192">
        <v>45.1</v>
      </c>
      <c r="O121" s="188">
        <v>4</v>
      </c>
    </row>
    <row r="122" spans="1:15" ht="230.4" x14ac:dyDescent="0.3">
      <c r="A122" s="16" t="s">
        <v>579</v>
      </c>
      <c r="B122" s="17" t="s">
        <v>1169</v>
      </c>
      <c r="C122" s="95">
        <v>1123</v>
      </c>
      <c r="D122" s="193">
        <v>47.6</v>
      </c>
      <c r="E122">
        <v>6</v>
      </c>
      <c r="K122" s="16" t="s">
        <v>677</v>
      </c>
      <c r="L122" s="17" t="s">
        <v>952</v>
      </c>
      <c r="M122" s="95">
        <v>2088</v>
      </c>
      <c r="N122" s="193">
        <v>57.7</v>
      </c>
      <c r="O122" s="188">
        <v>4</v>
      </c>
    </row>
    <row r="123" spans="1:15" ht="244.8" x14ac:dyDescent="0.3">
      <c r="A123" s="5" t="s">
        <v>581</v>
      </c>
      <c r="B123" s="256" t="s">
        <v>1194</v>
      </c>
      <c r="C123" s="94" t="s">
        <v>1101</v>
      </c>
      <c r="D123" s="94" t="s">
        <v>1101</v>
      </c>
      <c r="E123">
        <v>5</v>
      </c>
      <c r="K123" s="5" t="s">
        <v>331</v>
      </c>
      <c r="L123" s="52" t="s">
        <v>954</v>
      </c>
      <c r="M123" s="100" t="s">
        <v>1101</v>
      </c>
      <c r="N123" s="108" t="s">
        <v>1101</v>
      </c>
      <c r="O123" s="188">
        <v>2</v>
      </c>
    </row>
    <row r="124" spans="1:15" ht="100.8" x14ac:dyDescent="0.3">
      <c r="A124" s="16" t="s">
        <v>297</v>
      </c>
      <c r="B124" s="17" t="s">
        <v>1195</v>
      </c>
      <c r="C124" s="95" t="s">
        <v>1101</v>
      </c>
      <c r="D124" s="95" t="s">
        <v>1101</v>
      </c>
      <c r="E124">
        <v>5</v>
      </c>
      <c r="K124" s="16" t="s">
        <v>679</v>
      </c>
      <c r="L124" s="17" t="s">
        <v>953</v>
      </c>
      <c r="M124" s="95" t="s">
        <v>1101</v>
      </c>
      <c r="N124" s="103" t="s">
        <v>1101</v>
      </c>
      <c r="O124" s="188">
        <v>2</v>
      </c>
    </row>
    <row r="125" spans="1:15" ht="130.19999999999999" thickBot="1" x14ac:dyDescent="0.35">
      <c r="A125" s="5" t="s">
        <v>583</v>
      </c>
      <c r="B125" s="256" t="s">
        <v>1196</v>
      </c>
      <c r="C125" s="94" t="s">
        <v>1101</v>
      </c>
      <c r="D125" s="94" t="s">
        <v>1101</v>
      </c>
      <c r="E125">
        <v>4</v>
      </c>
      <c r="K125" s="21" t="s">
        <v>417</v>
      </c>
      <c r="L125" s="22" t="s">
        <v>1143</v>
      </c>
      <c r="M125" s="96">
        <v>2478</v>
      </c>
      <c r="N125" s="194">
        <v>57.7</v>
      </c>
      <c r="O125" s="188">
        <v>2</v>
      </c>
    </row>
    <row r="126" spans="1:15" ht="29.4" x14ac:dyDescent="0.35">
      <c r="A126" s="16" t="s">
        <v>585</v>
      </c>
      <c r="B126" s="17" t="s">
        <v>1197</v>
      </c>
      <c r="C126" s="95">
        <v>1401</v>
      </c>
      <c r="D126" s="193">
        <v>36.4</v>
      </c>
      <c r="E126">
        <v>5</v>
      </c>
      <c r="K126" s="20" t="s">
        <v>57</v>
      </c>
      <c r="L126" s="256" t="s">
        <v>57</v>
      </c>
      <c r="M126" s="180">
        <v>1045</v>
      </c>
      <c r="N126" s="192">
        <v>50.1</v>
      </c>
      <c r="O126" s="188">
        <v>3</v>
      </c>
    </row>
    <row r="127" spans="1:15" ht="72.599999999999994" thickBot="1" x14ac:dyDescent="0.35">
      <c r="A127" s="5" t="s">
        <v>299</v>
      </c>
      <c r="B127" s="256" t="s">
        <v>1170</v>
      </c>
      <c r="C127" s="94">
        <v>1999</v>
      </c>
      <c r="D127" s="192">
        <v>31.2</v>
      </c>
      <c r="E127">
        <v>5</v>
      </c>
      <c r="K127" s="21" t="s">
        <v>333</v>
      </c>
      <c r="L127" s="22" t="s">
        <v>844</v>
      </c>
      <c r="M127" s="96">
        <v>1045</v>
      </c>
      <c r="N127" s="194">
        <v>50.1</v>
      </c>
      <c r="O127" s="188">
        <v>3</v>
      </c>
    </row>
    <row r="128" spans="1:15" ht="29.4" x14ac:dyDescent="0.35">
      <c r="A128" s="16" t="s">
        <v>587</v>
      </c>
      <c r="B128" s="17" t="s">
        <v>1198</v>
      </c>
      <c r="C128" s="95" t="s">
        <v>1101</v>
      </c>
      <c r="D128" s="95" t="s">
        <v>1101</v>
      </c>
      <c r="E128">
        <v>5</v>
      </c>
      <c r="K128" s="20" t="s">
        <v>59</v>
      </c>
      <c r="L128" s="256" t="s">
        <v>59</v>
      </c>
      <c r="M128" s="180">
        <v>7011</v>
      </c>
      <c r="N128" s="192">
        <v>52.6</v>
      </c>
      <c r="O128" s="188">
        <v>2</v>
      </c>
    </row>
    <row r="129" spans="1:15" ht="216" x14ac:dyDescent="0.3">
      <c r="A129" s="5" t="s">
        <v>589</v>
      </c>
      <c r="B129" s="256" t="s">
        <v>1199</v>
      </c>
      <c r="C129" s="94" t="s">
        <v>1101</v>
      </c>
      <c r="D129" s="94" t="s">
        <v>1101</v>
      </c>
      <c r="E129">
        <v>6</v>
      </c>
      <c r="K129" s="16" t="s">
        <v>681</v>
      </c>
      <c r="L129" s="17" t="s">
        <v>1441</v>
      </c>
      <c r="M129" s="95" t="s">
        <v>1101</v>
      </c>
      <c r="N129" s="103" t="s">
        <v>1101</v>
      </c>
      <c r="O129" s="188">
        <v>2</v>
      </c>
    </row>
    <row r="130" spans="1:15" ht="230.4" x14ac:dyDescent="0.3">
      <c r="A130" s="16" t="s">
        <v>301</v>
      </c>
      <c r="B130" s="17" t="s">
        <v>1171</v>
      </c>
      <c r="C130" s="95">
        <v>1342</v>
      </c>
      <c r="D130" s="193">
        <v>33.700000000000003</v>
      </c>
      <c r="E130">
        <v>5</v>
      </c>
      <c r="K130" s="5" t="s">
        <v>683</v>
      </c>
      <c r="L130" s="256" t="s">
        <v>1442</v>
      </c>
      <c r="M130" s="94" t="s">
        <v>1101</v>
      </c>
      <c r="N130" s="102" t="s">
        <v>1101</v>
      </c>
      <c r="O130" s="188">
        <v>2</v>
      </c>
    </row>
    <row r="131" spans="1:15" ht="115.2" x14ac:dyDescent="0.3">
      <c r="A131" s="5" t="s">
        <v>591</v>
      </c>
      <c r="B131" s="256" t="s">
        <v>1172</v>
      </c>
      <c r="C131" s="94">
        <v>2048</v>
      </c>
      <c r="D131" s="192">
        <v>24.4</v>
      </c>
      <c r="E131">
        <v>5</v>
      </c>
      <c r="K131" s="16" t="s">
        <v>335</v>
      </c>
      <c r="L131" s="17" t="s">
        <v>861</v>
      </c>
      <c r="M131" s="95">
        <v>1570</v>
      </c>
      <c r="N131" s="193">
        <v>55.3</v>
      </c>
      <c r="O131" s="188">
        <v>3</v>
      </c>
    </row>
    <row r="132" spans="1:15" ht="144.6" thickBot="1" x14ac:dyDescent="0.35">
      <c r="A132" s="16" t="s">
        <v>303</v>
      </c>
      <c r="B132" s="17" t="s">
        <v>1200</v>
      </c>
      <c r="C132" s="95">
        <v>1420</v>
      </c>
      <c r="D132" s="193">
        <v>46.7</v>
      </c>
      <c r="E132">
        <v>6</v>
      </c>
      <c r="K132" s="21" t="s">
        <v>685</v>
      </c>
      <c r="L132" s="22" t="s">
        <v>860</v>
      </c>
      <c r="M132" s="96">
        <v>1410</v>
      </c>
      <c r="N132" s="194">
        <v>50.1</v>
      </c>
      <c r="O132" s="188">
        <v>3</v>
      </c>
    </row>
    <row r="133" spans="1:15" ht="29.4" x14ac:dyDescent="0.35">
      <c r="A133" s="5" t="s">
        <v>593</v>
      </c>
      <c r="B133" s="256" t="s">
        <v>1173</v>
      </c>
      <c r="C133" s="94">
        <v>2296</v>
      </c>
      <c r="D133" s="192">
        <v>34.9</v>
      </c>
      <c r="E133">
        <v>6</v>
      </c>
      <c r="K133" s="20" t="s">
        <v>61</v>
      </c>
      <c r="L133" s="256" t="s">
        <v>61</v>
      </c>
      <c r="M133" s="180">
        <v>1386</v>
      </c>
      <c r="N133" s="192">
        <v>45.9</v>
      </c>
      <c r="O133" s="188">
        <v>2</v>
      </c>
    </row>
    <row r="134" spans="1:15" ht="144.6" thickBot="1" x14ac:dyDescent="0.35">
      <c r="A134" s="16" t="s">
        <v>595</v>
      </c>
      <c r="B134" s="17" t="s">
        <v>1174</v>
      </c>
      <c r="C134" s="95">
        <v>1228</v>
      </c>
      <c r="D134" s="193">
        <v>20.100000000000001</v>
      </c>
      <c r="E134">
        <v>4</v>
      </c>
      <c r="K134" s="21" t="s">
        <v>687</v>
      </c>
      <c r="L134" s="22" t="s">
        <v>845</v>
      </c>
      <c r="M134" s="96">
        <v>1386</v>
      </c>
      <c r="N134" s="194">
        <v>45.9</v>
      </c>
      <c r="O134" s="188">
        <v>2</v>
      </c>
    </row>
    <row r="135" spans="1:15" ht="29.4" x14ac:dyDescent="0.35">
      <c r="A135" s="5" t="s">
        <v>305</v>
      </c>
      <c r="B135" s="256" t="s">
        <v>1175</v>
      </c>
      <c r="C135" s="94">
        <v>1283</v>
      </c>
      <c r="D135" s="192">
        <v>24.6</v>
      </c>
      <c r="E135">
        <v>5</v>
      </c>
      <c r="K135" s="20" t="s">
        <v>63</v>
      </c>
      <c r="L135" s="256" t="s">
        <v>63</v>
      </c>
      <c r="M135" s="180">
        <v>2500</v>
      </c>
      <c r="N135" s="192">
        <v>52.6</v>
      </c>
      <c r="O135" s="188">
        <v>2</v>
      </c>
    </row>
    <row r="136" spans="1:15" ht="172.8" x14ac:dyDescent="0.3">
      <c r="A136" s="16" t="s">
        <v>597</v>
      </c>
      <c r="B136" s="17" t="s">
        <v>1177</v>
      </c>
      <c r="C136" s="95">
        <v>2396</v>
      </c>
      <c r="D136" s="193">
        <v>40.299999999999997</v>
      </c>
      <c r="E136">
        <v>4</v>
      </c>
      <c r="K136" s="16" t="s">
        <v>337</v>
      </c>
      <c r="L136" s="17" t="s">
        <v>847</v>
      </c>
      <c r="M136" s="95">
        <v>1233</v>
      </c>
      <c r="N136" s="193">
        <v>54.4</v>
      </c>
      <c r="O136" s="188">
        <v>3</v>
      </c>
    </row>
    <row r="137" spans="1:15" ht="130.19999999999999" thickBot="1" x14ac:dyDescent="0.35">
      <c r="A137" s="5" t="s">
        <v>599</v>
      </c>
      <c r="B137" s="256" t="s">
        <v>1176</v>
      </c>
      <c r="C137" s="94">
        <v>1727</v>
      </c>
      <c r="D137" s="192">
        <v>47</v>
      </c>
      <c r="E137">
        <v>2</v>
      </c>
      <c r="K137" s="21" t="s">
        <v>689</v>
      </c>
      <c r="L137" s="22" t="s">
        <v>846</v>
      </c>
      <c r="M137" s="96">
        <v>1267</v>
      </c>
      <c r="N137" s="194">
        <v>50.6</v>
      </c>
      <c r="O137" s="188">
        <v>2</v>
      </c>
    </row>
    <row r="138" spans="1:15" ht="216" x14ac:dyDescent="0.3">
      <c r="A138" s="16" t="s">
        <v>307</v>
      </c>
      <c r="B138" s="17" t="s">
        <v>1178</v>
      </c>
      <c r="C138" s="95">
        <v>2409</v>
      </c>
      <c r="D138" s="193">
        <v>35.200000000000003</v>
      </c>
      <c r="E138">
        <v>2</v>
      </c>
      <c r="K138" s="5" t="s">
        <v>697</v>
      </c>
      <c r="L138" s="256" t="s">
        <v>1569</v>
      </c>
      <c r="M138" s="94">
        <v>1452</v>
      </c>
      <c r="N138" s="192">
        <v>29.7</v>
      </c>
      <c r="O138" s="188">
        <v>4</v>
      </c>
    </row>
    <row r="139" spans="1:15" ht="259.8" thickBot="1" x14ac:dyDescent="0.35">
      <c r="A139" s="21" t="s">
        <v>601</v>
      </c>
      <c r="B139" s="22" t="s">
        <v>1179</v>
      </c>
      <c r="C139" s="96" t="s">
        <v>1101</v>
      </c>
      <c r="D139" s="194"/>
      <c r="E139">
        <v>4</v>
      </c>
      <c r="K139" s="5" t="s">
        <v>725</v>
      </c>
      <c r="L139" s="256" t="s">
        <v>1586</v>
      </c>
      <c r="M139" s="94" t="s">
        <v>1101</v>
      </c>
      <c r="N139" s="102" t="s">
        <v>1101</v>
      </c>
      <c r="O139" s="188">
        <v>2</v>
      </c>
    </row>
    <row r="140" spans="1:15" ht="289.2" thickBot="1" x14ac:dyDescent="0.4">
      <c r="A140" s="20" t="s">
        <v>35</v>
      </c>
      <c r="B140" s="256" t="s">
        <v>35</v>
      </c>
      <c r="C140" s="180">
        <v>826</v>
      </c>
      <c r="D140" s="192">
        <v>43.2</v>
      </c>
      <c r="E140">
        <v>3</v>
      </c>
      <c r="K140" s="25" t="s">
        <v>727</v>
      </c>
      <c r="L140" s="26" t="s">
        <v>1587</v>
      </c>
      <c r="M140" s="97" t="s">
        <v>1101</v>
      </c>
      <c r="N140" s="105" t="s">
        <v>1101</v>
      </c>
      <c r="O140" s="188">
        <v>2</v>
      </c>
    </row>
    <row r="141" spans="1:15" ht="44.4" thickBot="1" x14ac:dyDescent="0.4">
      <c r="A141" s="25" t="s">
        <v>603</v>
      </c>
      <c r="B141" s="26" t="s">
        <v>841</v>
      </c>
      <c r="C141" s="97">
        <v>826</v>
      </c>
      <c r="D141" s="195">
        <v>43.2</v>
      </c>
      <c r="E141">
        <v>3</v>
      </c>
      <c r="K141" s="20" t="s">
        <v>67</v>
      </c>
      <c r="L141" s="256" t="s">
        <v>67</v>
      </c>
      <c r="M141" s="180">
        <v>2749</v>
      </c>
      <c r="N141" s="192">
        <v>48</v>
      </c>
      <c r="O141" s="188">
        <v>3</v>
      </c>
    </row>
    <row r="142" spans="1:15" ht="173.4" x14ac:dyDescent="0.35">
      <c r="A142" s="20" t="s">
        <v>37</v>
      </c>
      <c r="B142" s="256" t="s">
        <v>37</v>
      </c>
      <c r="C142" s="180">
        <v>5402</v>
      </c>
      <c r="D142" s="192">
        <v>31.4</v>
      </c>
      <c r="E142">
        <v>2</v>
      </c>
      <c r="K142" s="5" t="s">
        <v>729</v>
      </c>
      <c r="L142" s="256" t="s">
        <v>865</v>
      </c>
      <c r="M142" s="94">
        <v>1608</v>
      </c>
      <c r="N142" s="192">
        <v>49.6</v>
      </c>
      <c r="O142" s="188">
        <v>3</v>
      </c>
    </row>
    <row r="143" spans="1:15" ht="29.4" thickBot="1" x14ac:dyDescent="0.35">
      <c r="A143" s="5" t="s">
        <v>605</v>
      </c>
      <c r="B143" s="256" t="s">
        <v>974</v>
      </c>
      <c r="C143" s="94">
        <v>1719</v>
      </c>
      <c r="D143" s="192">
        <v>28.8</v>
      </c>
      <c r="E143">
        <v>1</v>
      </c>
      <c r="K143" s="25" t="s">
        <v>731</v>
      </c>
      <c r="L143" s="26" t="s">
        <v>864</v>
      </c>
      <c r="M143" s="97">
        <v>1141</v>
      </c>
      <c r="N143" s="195">
        <v>44.1</v>
      </c>
      <c r="O143" s="188">
        <v>4</v>
      </c>
    </row>
    <row r="144" spans="1:15" ht="43.8" x14ac:dyDescent="0.35">
      <c r="A144" s="16" t="s">
        <v>607</v>
      </c>
      <c r="B144" s="17" t="s">
        <v>975</v>
      </c>
      <c r="C144" s="95">
        <v>1937</v>
      </c>
      <c r="D144" s="193">
        <v>31.9</v>
      </c>
      <c r="E144">
        <v>1</v>
      </c>
      <c r="K144" s="20" t="s">
        <v>69</v>
      </c>
      <c r="L144" s="256" t="s">
        <v>69</v>
      </c>
      <c r="M144" s="180">
        <v>9568</v>
      </c>
      <c r="N144" s="192">
        <v>46.2</v>
      </c>
      <c r="O144" s="188">
        <v>4</v>
      </c>
    </row>
    <row r="145" spans="1:15" ht="100.8" x14ac:dyDescent="0.3">
      <c r="A145" s="5" t="s">
        <v>609</v>
      </c>
      <c r="B145" s="256" t="s">
        <v>973</v>
      </c>
      <c r="C145" s="94">
        <v>1633</v>
      </c>
      <c r="D145" s="192">
        <v>35.299999999999997</v>
      </c>
      <c r="E145">
        <v>4</v>
      </c>
      <c r="K145" s="16" t="s">
        <v>733</v>
      </c>
      <c r="L145" s="17" t="s">
        <v>955</v>
      </c>
      <c r="M145" s="95">
        <v>1057</v>
      </c>
      <c r="N145" s="193">
        <v>52.5</v>
      </c>
      <c r="O145" s="188">
        <v>4</v>
      </c>
    </row>
    <row r="146" spans="1:15" ht="245.4" thickBot="1" x14ac:dyDescent="0.35">
      <c r="A146" s="25" t="s">
        <v>611</v>
      </c>
      <c r="B146" s="26" t="s">
        <v>976</v>
      </c>
      <c r="C146" s="97">
        <v>113</v>
      </c>
      <c r="D146" s="195">
        <v>52.1</v>
      </c>
      <c r="E146">
        <v>1</v>
      </c>
      <c r="K146" s="5" t="s">
        <v>735</v>
      </c>
      <c r="L146" s="256" t="s">
        <v>959</v>
      </c>
      <c r="M146" s="94">
        <v>2839</v>
      </c>
      <c r="N146" s="192">
        <v>49</v>
      </c>
      <c r="O146" s="188">
        <v>3</v>
      </c>
    </row>
    <row r="147" spans="1:15" ht="245.4" x14ac:dyDescent="0.35">
      <c r="A147" s="20" t="s">
        <v>39</v>
      </c>
      <c r="B147" s="256" t="s">
        <v>39</v>
      </c>
      <c r="C147" s="180">
        <v>471</v>
      </c>
      <c r="D147" s="192">
        <v>56</v>
      </c>
      <c r="E147">
        <v>2</v>
      </c>
      <c r="K147" s="16" t="s">
        <v>741</v>
      </c>
      <c r="L147" s="17" t="s">
        <v>1588</v>
      </c>
      <c r="M147" s="95">
        <v>1375</v>
      </c>
      <c r="N147" s="193">
        <v>50.2</v>
      </c>
      <c r="O147" s="188">
        <v>2</v>
      </c>
    </row>
    <row r="148" spans="1:15" ht="58.2" thickBot="1" x14ac:dyDescent="0.35">
      <c r="A148" s="21" t="s">
        <v>613</v>
      </c>
      <c r="B148" s="22" t="s">
        <v>939</v>
      </c>
      <c r="C148" s="96">
        <v>471</v>
      </c>
      <c r="D148" s="194">
        <v>56</v>
      </c>
      <c r="E148">
        <v>2</v>
      </c>
      <c r="K148" s="21" t="s">
        <v>743</v>
      </c>
      <c r="L148" s="136" t="s">
        <v>960</v>
      </c>
      <c r="M148" s="137">
        <v>14</v>
      </c>
      <c r="N148" s="198" t="s">
        <v>835</v>
      </c>
      <c r="O148" s="188">
        <v>1</v>
      </c>
    </row>
    <row r="149" spans="1:15" ht="29.4" x14ac:dyDescent="0.35">
      <c r="A149" s="20" t="s">
        <v>41</v>
      </c>
      <c r="B149" s="256" t="s">
        <v>41</v>
      </c>
      <c r="C149" s="180">
        <v>2832</v>
      </c>
      <c r="D149" s="192">
        <v>54.3</v>
      </c>
      <c r="E149">
        <v>2</v>
      </c>
      <c r="K149" s="20" t="s">
        <v>71</v>
      </c>
      <c r="L149" s="256" t="s">
        <v>71</v>
      </c>
      <c r="M149" s="180">
        <v>296</v>
      </c>
      <c r="N149" s="192">
        <v>52.1</v>
      </c>
      <c r="O149" s="188">
        <v>2</v>
      </c>
    </row>
    <row r="150" spans="1:15" ht="72.599999999999994" thickBot="1" x14ac:dyDescent="0.35">
      <c r="A150" s="16" t="s">
        <v>615</v>
      </c>
      <c r="B150" s="17" t="s">
        <v>940</v>
      </c>
      <c r="C150" s="95" t="s">
        <v>1101</v>
      </c>
      <c r="D150" s="95" t="s">
        <v>1101</v>
      </c>
      <c r="E150">
        <v>2</v>
      </c>
      <c r="K150" s="21" t="s">
        <v>745</v>
      </c>
      <c r="L150" s="22" t="s">
        <v>848</v>
      </c>
      <c r="M150" s="96">
        <v>296</v>
      </c>
      <c r="N150" s="194">
        <v>52.1</v>
      </c>
      <c r="O150" s="188">
        <v>2</v>
      </c>
    </row>
    <row r="151" spans="1:15" ht="30" thickBot="1" x14ac:dyDescent="0.4">
      <c r="A151" s="21" t="s">
        <v>617</v>
      </c>
      <c r="B151" s="22" t="s">
        <v>941</v>
      </c>
      <c r="C151" s="99" t="s">
        <v>1101</v>
      </c>
      <c r="D151" s="107" t="s">
        <v>1101</v>
      </c>
      <c r="E151">
        <v>2</v>
      </c>
      <c r="K151" s="20" t="s">
        <v>73</v>
      </c>
      <c r="L151" s="256" t="s">
        <v>73</v>
      </c>
      <c r="M151" s="180">
        <v>2349</v>
      </c>
      <c r="N151" s="192">
        <v>47.2</v>
      </c>
      <c r="O151" s="188">
        <v>2</v>
      </c>
    </row>
    <row r="152" spans="1:15" ht="116.4" thickBot="1" x14ac:dyDescent="0.4">
      <c r="A152" s="20" t="s">
        <v>43</v>
      </c>
      <c r="B152" s="256" t="s">
        <v>43</v>
      </c>
      <c r="C152" s="180">
        <v>7324</v>
      </c>
      <c r="E152">
        <v>4</v>
      </c>
      <c r="K152" s="21" t="s">
        <v>747</v>
      </c>
      <c r="L152" s="22" t="s">
        <v>849</v>
      </c>
      <c r="M152" s="96">
        <v>2349</v>
      </c>
      <c r="N152" s="194">
        <v>47.2</v>
      </c>
      <c r="O152" s="188">
        <v>2</v>
      </c>
    </row>
    <row r="153" spans="1:15" ht="29.4" x14ac:dyDescent="0.35">
      <c r="A153" s="16" t="s">
        <v>619</v>
      </c>
      <c r="B153" s="17" t="s">
        <v>1206</v>
      </c>
      <c r="C153" s="95">
        <v>730</v>
      </c>
      <c r="D153" s="193">
        <v>54.2</v>
      </c>
      <c r="E153">
        <v>3</v>
      </c>
      <c r="K153" s="20" t="s">
        <v>75</v>
      </c>
      <c r="L153" s="256" t="s">
        <v>75</v>
      </c>
      <c r="M153" s="180">
        <v>2677</v>
      </c>
      <c r="N153" s="192">
        <v>40.5</v>
      </c>
      <c r="O153" s="188">
        <v>4</v>
      </c>
    </row>
    <row r="154" spans="1:15" ht="115.2" x14ac:dyDescent="0.3">
      <c r="A154" s="5" t="s">
        <v>621</v>
      </c>
      <c r="B154" s="256" t="s">
        <v>1210</v>
      </c>
      <c r="C154" s="94">
        <v>893</v>
      </c>
      <c r="D154" s="192">
        <v>38.799999999999997</v>
      </c>
      <c r="E154">
        <v>3</v>
      </c>
      <c r="K154" s="16" t="s">
        <v>749</v>
      </c>
      <c r="L154" s="17" t="s">
        <v>866</v>
      </c>
      <c r="M154" s="95">
        <v>1832</v>
      </c>
      <c r="N154" s="193">
        <v>41.9</v>
      </c>
      <c r="O154" s="188">
        <v>4</v>
      </c>
    </row>
    <row r="155" spans="1:15" ht="202.2" thickBot="1" x14ac:dyDescent="0.35">
      <c r="A155" s="16" t="s">
        <v>623</v>
      </c>
      <c r="B155" s="17" t="s">
        <v>1207</v>
      </c>
      <c r="C155" s="95">
        <v>2051</v>
      </c>
      <c r="D155" s="193">
        <v>34.799999999999997</v>
      </c>
      <c r="E155">
        <v>3</v>
      </c>
      <c r="K155" s="21" t="s">
        <v>751</v>
      </c>
      <c r="L155" s="22" t="s">
        <v>867</v>
      </c>
      <c r="M155" s="96">
        <v>845</v>
      </c>
      <c r="N155" s="194">
        <v>35.4</v>
      </c>
      <c r="O155" s="188">
        <v>2</v>
      </c>
    </row>
    <row r="156" spans="1:15" ht="43.8" x14ac:dyDescent="0.35">
      <c r="A156" s="5" t="s">
        <v>625</v>
      </c>
      <c r="B156" s="256" t="s">
        <v>1208</v>
      </c>
      <c r="C156" s="94">
        <v>1787</v>
      </c>
      <c r="D156" s="192">
        <v>31.1</v>
      </c>
      <c r="E156">
        <v>5</v>
      </c>
      <c r="K156" s="20" t="s">
        <v>77</v>
      </c>
      <c r="L156" s="256" t="s">
        <v>77</v>
      </c>
      <c r="M156" s="180">
        <v>1032</v>
      </c>
      <c r="N156" s="192">
        <v>53</v>
      </c>
      <c r="O156" s="188">
        <v>2</v>
      </c>
    </row>
    <row r="157" spans="1:15" ht="115.8" thickBot="1" x14ac:dyDescent="0.35">
      <c r="A157" s="16" t="s">
        <v>627</v>
      </c>
      <c r="B157" s="17" t="s">
        <v>1209</v>
      </c>
      <c r="C157" s="95">
        <v>1094</v>
      </c>
      <c r="D157" s="193">
        <v>40.4</v>
      </c>
      <c r="E157">
        <v>6</v>
      </c>
      <c r="K157" s="21" t="s">
        <v>117</v>
      </c>
      <c r="L157" s="22" t="s">
        <v>850</v>
      </c>
      <c r="M157" s="96">
        <v>1032</v>
      </c>
      <c r="N157" s="194">
        <v>53</v>
      </c>
      <c r="O157" s="188">
        <v>2</v>
      </c>
    </row>
    <row r="158" spans="1:15" ht="30" thickBot="1" x14ac:dyDescent="0.4">
      <c r="A158" s="21" t="s">
        <v>629</v>
      </c>
      <c r="B158" s="22" t="s">
        <v>1211</v>
      </c>
      <c r="C158" s="96">
        <v>769</v>
      </c>
      <c r="D158" s="194">
        <v>26.6</v>
      </c>
      <c r="E158">
        <v>2</v>
      </c>
      <c r="K158" s="20" t="s">
        <v>79</v>
      </c>
      <c r="L158" s="256" t="s">
        <v>79</v>
      </c>
      <c r="M158" s="180">
        <v>3196</v>
      </c>
      <c r="N158" s="192">
        <v>45.3</v>
      </c>
      <c r="O158" s="188">
        <v>4</v>
      </c>
    </row>
    <row r="159" spans="1:15" ht="130.19999999999999" x14ac:dyDescent="0.35">
      <c r="A159" s="20" t="s">
        <v>45</v>
      </c>
      <c r="B159" s="256" t="s">
        <v>45</v>
      </c>
      <c r="C159" s="180">
        <v>5112</v>
      </c>
      <c r="D159" s="192">
        <v>47.9</v>
      </c>
      <c r="E159">
        <v>4</v>
      </c>
      <c r="K159" s="16" t="s">
        <v>119</v>
      </c>
      <c r="L159" s="17" t="s">
        <v>851</v>
      </c>
      <c r="M159" s="95">
        <v>1028</v>
      </c>
      <c r="N159" s="193">
        <v>48.2</v>
      </c>
      <c r="O159" s="188">
        <v>3</v>
      </c>
    </row>
    <row r="160" spans="1:15" ht="29.4" x14ac:dyDescent="0.35">
      <c r="A160" s="16" t="s">
        <v>631</v>
      </c>
      <c r="B160" s="17" t="s">
        <v>857</v>
      </c>
      <c r="C160" s="95">
        <v>1546</v>
      </c>
      <c r="D160" s="193">
        <v>43.5</v>
      </c>
      <c r="E160">
        <v>6</v>
      </c>
      <c r="K160" s="20" t="s">
        <v>81</v>
      </c>
      <c r="L160" s="256" t="s">
        <v>81</v>
      </c>
      <c r="M160" s="180">
        <v>697</v>
      </c>
      <c r="N160" s="192">
        <v>51.8</v>
      </c>
      <c r="O160" s="188">
        <v>2</v>
      </c>
    </row>
    <row r="161" spans="1:15" ht="87" thickBot="1" x14ac:dyDescent="0.35">
      <c r="A161" s="5" t="s">
        <v>633</v>
      </c>
      <c r="B161" s="256" t="s">
        <v>858</v>
      </c>
      <c r="C161" s="94">
        <v>1853</v>
      </c>
      <c r="D161" s="192">
        <v>48.2</v>
      </c>
      <c r="E161">
        <v>4</v>
      </c>
      <c r="K161" s="21" t="s">
        <v>123</v>
      </c>
      <c r="L161" s="22" t="s">
        <v>852</v>
      </c>
      <c r="M161" s="96">
        <v>697</v>
      </c>
      <c r="N161" s="194">
        <v>51.8</v>
      </c>
      <c r="O161" s="188">
        <v>2</v>
      </c>
    </row>
    <row r="162" spans="1:15" ht="202.2" thickBot="1" x14ac:dyDescent="0.35">
      <c r="A162" s="25" t="s">
        <v>635</v>
      </c>
      <c r="B162" s="26" t="s">
        <v>859</v>
      </c>
      <c r="C162" s="97">
        <v>1713</v>
      </c>
      <c r="D162" s="195">
        <v>52.6</v>
      </c>
      <c r="E162">
        <v>3</v>
      </c>
      <c r="K162" s="16" t="s">
        <v>129</v>
      </c>
      <c r="L162" s="17" t="s">
        <v>1601</v>
      </c>
      <c r="M162" s="95">
        <v>1392</v>
      </c>
      <c r="N162" s="193">
        <v>47.5</v>
      </c>
      <c r="O162" s="188">
        <v>4</v>
      </c>
    </row>
    <row r="163" spans="1:15" ht="43.8" x14ac:dyDescent="0.35">
      <c r="A163" s="20" t="s">
        <v>47</v>
      </c>
      <c r="B163" s="256" t="s">
        <v>1439</v>
      </c>
      <c r="C163" s="180">
        <v>1373</v>
      </c>
      <c r="D163" s="192">
        <v>52.2</v>
      </c>
      <c r="E163">
        <v>2</v>
      </c>
      <c r="K163" s="5" t="s">
        <v>367</v>
      </c>
      <c r="L163" s="256" t="s">
        <v>1647</v>
      </c>
      <c r="M163" s="94">
        <v>1127</v>
      </c>
      <c r="N163" s="192">
        <v>53.5</v>
      </c>
      <c r="O163" s="188">
        <v>3</v>
      </c>
    </row>
    <row r="164" spans="1:15" ht="259.8" thickBot="1" x14ac:dyDescent="0.35">
      <c r="A164" s="21" t="s">
        <v>637</v>
      </c>
      <c r="B164" s="22" t="s">
        <v>842</v>
      </c>
      <c r="C164" s="96">
        <v>1373</v>
      </c>
      <c r="D164" s="194">
        <v>52.2</v>
      </c>
      <c r="E164">
        <v>2</v>
      </c>
      <c r="K164" s="21" t="s">
        <v>139</v>
      </c>
      <c r="L164" s="22" t="s">
        <v>1596</v>
      </c>
      <c r="M164" s="96">
        <v>1012</v>
      </c>
      <c r="N164" s="194">
        <v>58.2</v>
      </c>
      <c r="O164" s="188">
        <v>2</v>
      </c>
    </row>
    <row r="165" spans="1:15" ht="29.4" x14ac:dyDescent="0.35">
      <c r="A165" s="20" t="s">
        <v>49</v>
      </c>
      <c r="B165" s="256" t="s">
        <v>49</v>
      </c>
      <c r="C165" s="180">
        <v>16830</v>
      </c>
      <c r="D165" s="192">
        <v>42.3</v>
      </c>
      <c r="E165">
        <v>3</v>
      </c>
      <c r="K165" s="20" t="s">
        <v>85</v>
      </c>
      <c r="L165" s="256" t="s">
        <v>85</v>
      </c>
      <c r="M165" s="180">
        <v>5203</v>
      </c>
      <c r="N165" s="192">
        <v>38.9</v>
      </c>
      <c r="O165" s="188">
        <v>4</v>
      </c>
    </row>
    <row r="166" spans="1:15" ht="230.4" x14ac:dyDescent="0.3">
      <c r="A166" s="16" t="s">
        <v>639</v>
      </c>
      <c r="B166" s="17" t="s">
        <v>1180</v>
      </c>
      <c r="C166" s="95">
        <v>1264</v>
      </c>
      <c r="D166" s="193">
        <v>59.9</v>
      </c>
      <c r="E166">
        <v>2</v>
      </c>
      <c r="K166" s="16" t="s">
        <v>141</v>
      </c>
      <c r="L166" s="17" t="s">
        <v>1589</v>
      </c>
      <c r="M166" s="95">
        <v>769</v>
      </c>
      <c r="N166" s="193">
        <v>40.1</v>
      </c>
      <c r="O166" s="188">
        <v>3</v>
      </c>
    </row>
    <row r="167" spans="1:15" ht="259.2" x14ac:dyDescent="0.3">
      <c r="A167" s="5" t="s">
        <v>641</v>
      </c>
      <c r="B167" s="256" t="s">
        <v>1181</v>
      </c>
      <c r="C167" s="94">
        <v>1691</v>
      </c>
      <c r="D167" s="192">
        <v>58.6</v>
      </c>
      <c r="E167">
        <v>2</v>
      </c>
      <c r="K167" s="5" t="s">
        <v>369</v>
      </c>
      <c r="L167" s="256" t="s">
        <v>1590</v>
      </c>
      <c r="M167" s="94">
        <v>842</v>
      </c>
      <c r="N167" s="192">
        <v>40.9</v>
      </c>
      <c r="O167" s="188">
        <v>2</v>
      </c>
    </row>
    <row r="168" spans="1:15" ht="259.2" x14ac:dyDescent="0.3">
      <c r="A168" s="16" t="s">
        <v>643</v>
      </c>
      <c r="B168" s="17" t="s">
        <v>1183</v>
      </c>
      <c r="C168" s="95" t="s">
        <v>1101</v>
      </c>
      <c r="D168" s="103" t="s">
        <v>1101</v>
      </c>
      <c r="E168">
        <v>2</v>
      </c>
      <c r="K168" s="5" t="s">
        <v>143</v>
      </c>
      <c r="L168" s="256" t="s">
        <v>1591</v>
      </c>
      <c r="M168" s="94" t="s">
        <v>1101</v>
      </c>
      <c r="N168" s="192"/>
      <c r="O168" s="188">
        <v>4</v>
      </c>
    </row>
    <row r="169" spans="1:15" ht="187.8" thickBot="1" x14ac:dyDescent="0.35">
      <c r="A169" s="5" t="s">
        <v>309</v>
      </c>
      <c r="B169" s="256" t="s">
        <v>1182</v>
      </c>
      <c r="C169" s="94" t="s">
        <v>1101</v>
      </c>
      <c r="D169" s="102" t="s">
        <v>1101</v>
      </c>
      <c r="E169">
        <v>4</v>
      </c>
      <c r="K169" s="176" t="s">
        <v>145</v>
      </c>
      <c r="L169" s="43" t="s">
        <v>1657</v>
      </c>
      <c r="M169" s="98"/>
      <c r="N169" s="196"/>
      <c r="O169" s="188">
        <v>4</v>
      </c>
    </row>
    <row r="170" spans="1:15" ht="43.8" x14ac:dyDescent="0.35">
      <c r="A170" s="16" t="s">
        <v>645</v>
      </c>
      <c r="B170" s="17" t="s">
        <v>1201</v>
      </c>
      <c r="C170" s="95" t="s">
        <v>1101</v>
      </c>
      <c r="D170" s="103" t="s">
        <v>1101</v>
      </c>
      <c r="E170">
        <v>2</v>
      </c>
      <c r="K170" s="20" t="s">
        <v>87</v>
      </c>
      <c r="L170" s="256" t="s">
        <v>87</v>
      </c>
      <c r="M170" s="180">
        <v>4123</v>
      </c>
      <c r="N170" s="192">
        <v>30.3</v>
      </c>
      <c r="O170" s="188">
        <v>2</v>
      </c>
    </row>
    <row r="171" spans="1:15" ht="115.2" x14ac:dyDescent="0.3">
      <c r="A171" s="5" t="s">
        <v>311</v>
      </c>
      <c r="B171" s="256" t="s">
        <v>1184</v>
      </c>
      <c r="C171" s="94" t="s">
        <v>1101</v>
      </c>
      <c r="D171" s="102" t="s">
        <v>1101</v>
      </c>
      <c r="E171">
        <v>3</v>
      </c>
      <c r="K171" s="5" t="s">
        <v>147</v>
      </c>
      <c r="L171" s="256" t="s">
        <v>870</v>
      </c>
      <c r="M171" s="94">
        <v>841</v>
      </c>
      <c r="N171" s="192">
        <v>39.200000000000003</v>
      </c>
      <c r="O171" s="188">
        <v>2</v>
      </c>
    </row>
    <row r="172" spans="1:15" ht="129.6" x14ac:dyDescent="0.3">
      <c r="A172" s="16" t="s">
        <v>647</v>
      </c>
      <c r="B172" s="17" t="s">
        <v>1202</v>
      </c>
      <c r="C172" s="95">
        <v>1627</v>
      </c>
      <c r="D172" s="193">
        <v>30.2</v>
      </c>
      <c r="E172">
        <v>2</v>
      </c>
      <c r="K172" s="16" t="s">
        <v>373</v>
      </c>
      <c r="L172" s="17" t="s">
        <v>868</v>
      </c>
      <c r="M172" s="95">
        <v>1722</v>
      </c>
      <c r="N172" s="193">
        <v>30.2</v>
      </c>
      <c r="O172" s="188">
        <v>2</v>
      </c>
    </row>
    <row r="173" spans="1:15" ht="130.19999999999999" thickBot="1" x14ac:dyDescent="0.35">
      <c r="A173" s="5" t="s">
        <v>649</v>
      </c>
      <c r="B173" s="256" t="s">
        <v>1185</v>
      </c>
      <c r="C173" s="94">
        <v>2153</v>
      </c>
      <c r="D173" s="192">
        <v>38.9</v>
      </c>
      <c r="E173">
        <v>4</v>
      </c>
      <c r="K173" s="21" t="s">
        <v>149</v>
      </c>
      <c r="L173" s="22" t="s">
        <v>869</v>
      </c>
      <c r="M173" s="96">
        <v>1560</v>
      </c>
      <c r="N173" s="194">
        <v>27.2</v>
      </c>
      <c r="O173" s="188">
        <v>2</v>
      </c>
    </row>
    <row r="174" spans="1:15" ht="43.8" x14ac:dyDescent="0.35">
      <c r="A174" s="16" t="s">
        <v>313</v>
      </c>
      <c r="B174" s="17" t="s">
        <v>1203</v>
      </c>
      <c r="C174" s="95">
        <v>1836</v>
      </c>
      <c r="D174" s="193">
        <v>37.9</v>
      </c>
      <c r="E174">
        <v>3</v>
      </c>
      <c r="K174" s="20" t="s">
        <v>89</v>
      </c>
      <c r="L174" s="256" t="s">
        <v>89</v>
      </c>
      <c r="M174" s="180">
        <v>4180</v>
      </c>
      <c r="N174" s="192">
        <v>36.4</v>
      </c>
      <c r="O174" s="188">
        <v>2</v>
      </c>
    </row>
    <row r="175" spans="1:15" ht="72.599999999999994" thickBot="1" x14ac:dyDescent="0.35">
      <c r="A175" s="21" t="s">
        <v>651</v>
      </c>
      <c r="B175" s="22" t="s">
        <v>1186</v>
      </c>
      <c r="C175" s="96">
        <v>907</v>
      </c>
      <c r="D175" s="194">
        <v>36.299999999999997</v>
      </c>
      <c r="E175">
        <v>3</v>
      </c>
      <c r="K175" s="5" t="s">
        <v>151</v>
      </c>
      <c r="L175" s="256" t="s">
        <v>871</v>
      </c>
      <c r="M175" s="94">
        <v>1489</v>
      </c>
      <c r="N175" s="192">
        <v>46.5</v>
      </c>
      <c r="O175" s="188">
        <v>3</v>
      </c>
    </row>
    <row r="176" spans="1:15" ht="187.8" x14ac:dyDescent="0.35">
      <c r="A176" s="20" t="s">
        <v>51</v>
      </c>
      <c r="B176" s="256" t="s">
        <v>51</v>
      </c>
      <c r="C176" s="180">
        <v>31433</v>
      </c>
      <c r="D176" s="192">
        <v>41</v>
      </c>
      <c r="E176">
        <v>5</v>
      </c>
      <c r="K176" s="16" t="s">
        <v>375</v>
      </c>
      <c r="L176" s="17" t="s">
        <v>873</v>
      </c>
      <c r="M176" s="95">
        <v>698</v>
      </c>
      <c r="N176" s="193">
        <v>47.1</v>
      </c>
      <c r="O176" s="188">
        <v>2</v>
      </c>
    </row>
    <row r="177" spans="1:15" ht="72" x14ac:dyDescent="0.3">
      <c r="A177" s="16" t="s">
        <v>653</v>
      </c>
      <c r="B177" s="17" t="s">
        <v>1212</v>
      </c>
      <c r="C177" s="95">
        <v>1659</v>
      </c>
      <c r="D177" s="193">
        <v>52.3</v>
      </c>
      <c r="E177">
        <v>2</v>
      </c>
      <c r="K177" s="5" t="s">
        <v>153</v>
      </c>
      <c r="L177" s="256" t="s">
        <v>872</v>
      </c>
      <c r="M177" s="94">
        <v>984</v>
      </c>
      <c r="N177" s="192">
        <v>36.9</v>
      </c>
      <c r="O177" s="188">
        <v>3</v>
      </c>
    </row>
    <row r="178" spans="1:15" ht="231" thickBot="1" x14ac:dyDescent="0.35">
      <c r="A178" s="5" t="s">
        <v>315</v>
      </c>
      <c r="B178" s="256" t="s">
        <v>1213</v>
      </c>
      <c r="C178" s="94">
        <v>2073</v>
      </c>
      <c r="D178" s="192">
        <v>35.1</v>
      </c>
      <c r="E178">
        <v>5</v>
      </c>
      <c r="K178" s="25" t="s">
        <v>155</v>
      </c>
      <c r="L178" s="26" t="s">
        <v>874</v>
      </c>
      <c r="M178" s="97">
        <v>1009</v>
      </c>
      <c r="N178" s="195">
        <v>26.1</v>
      </c>
      <c r="O178" s="188">
        <v>1</v>
      </c>
    </row>
    <row r="179" spans="1:15" ht="29.4" x14ac:dyDescent="0.35">
      <c r="A179" s="16" t="s">
        <v>655</v>
      </c>
      <c r="B179" s="17" t="s">
        <v>1424</v>
      </c>
      <c r="C179" s="95">
        <v>1905</v>
      </c>
      <c r="D179" s="193">
        <v>49.7</v>
      </c>
      <c r="E179">
        <v>3</v>
      </c>
      <c r="K179" s="20" t="s">
        <v>91</v>
      </c>
      <c r="L179" s="256" t="s">
        <v>91</v>
      </c>
      <c r="M179" s="180">
        <v>6769</v>
      </c>
      <c r="N179" s="192">
        <v>53.2</v>
      </c>
      <c r="O179" s="188">
        <v>3</v>
      </c>
    </row>
    <row r="180" spans="1:15" ht="129.6" x14ac:dyDescent="0.3">
      <c r="A180" s="5" t="s">
        <v>317</v>
      </c>
      <c r="B180" s="256" t="s">
        <v>1425</v>
      </c>
      <c r="C180" s="94">
        <v>2578</v>
      </c>
      <c r="D180" s="192">
        <v>44.4</v>
      </c>
      <c r="E180">
        <v>6</v>
      </c>
      <c r="K180" s="5" t="s">
        <v>379</v>
      </c>
      <c r="L180" s="256" t="s">
        <v>875</v>
      </c>
      <c r="M180" s="94">
        <v>2054</v>
      </c>
      <c r="N180" s="192">
        <v>57</v>
      </c>
      <c r="O180" s="188">
        <v>3</v>
      </c>
    </row>
    <row r="181" spans="1:15" ht="115.2" x14ac:dyDescent="0.3">
      <c r="A181" s="16" t="s">
        <v>657</v>
      </c>
      <c r="B181" s="17" t="s">
        <v>1427</v>
      </c>
      <c r="C181" s="95">
        <v>1527</v>
      </c>
      <c r="D181" s="193">
        <v>38.9</v>
      </c>
      <c r="E181">
        <v>6</v>
      </c>
      <c r="K181" s="16" t="s">
        <v>157</v>
      </c>
      <c r="L181" s="17" t="s">
        <v>961</v>
      </c>
      <c r="M181" s="95" t="s">
        <v>1101</v>
      </c>
      <c r="N181" s="103" t="s">
        <v>1101</v>
      </c>
      <c r="O181" s="188">
        <v>2</v>
      </c>
    </row>
    <row r="182" spans="1:15" ht="144" x14ac:dyDescent="0.3">
      <c r="A182" s="5" t="s">
        <v>659</v>
      </c>
      <c r="B182" s="256" t="s">
        <v>1426</v>
      </c>
      <c r="C182" s="94" t="s">
        <v>1101</v>
      </c>
      <c r="D182" s="102" t="s">
        <v>1101</v>
      </c>
      <c r="E182">
        <v>5</v>
      </c>
      <c r="K182" s="5" t="s">
        <v>381</v>
      </c>
      <c r="L182" s="52" t="s">
        <v>962</v>
      </c>
      <c r="M182" s="100" t="s">
        <v>1101</v>
      </c>
      <c r="N182" s="108" t="s">
        <v>1101</v>
      </c>
      <c r="O182" s="188">
        <v>3</v>
      </c>
    </row>
    <row r="183" spans="1:15" ht="216.6" thickBot="1" x14ac:dyDescent="0.35">
      <c r="A183" s="16" t="s">
        <v>319</v>
      </c>
      <c r="B183" s="17" t="s">
        <v>1428</v>
      </c>
      <c r="C183" s="95" t="s">
        <v>1101</v>
      </c>
      <c r="D183" s="103" t="s">
        <v>1101</v>
      </c>
      <c r="E183">
        <v>6</v>
      </c>
      <c r="K183" s="25" t="s">
        <v>159</v>
      </c>
      <c r="L183" s="53" t="s">
        <v>963</v>
      </c>
      <c r="M183" s="97">
        <v>1135</v>
      </c>
      <c r="N183" s="195">
        <v>52.7</v>
      </c>
      <c r="O183" s="188">
        <v>2</v>
      </c>
    </row>
    <row r="184" spans="1:15" ht="43.8" x14ac:dyDescent="0.35">
      <c r="A184" s="5" t="s">
        <v>661</v>
      </c>
      <c r="B184" s="256" t="s">
        <v>1429</v>
      </c>
      <c r="C184" s="94">
        <v>1074</v>
      </c>
      <c r="D184" s="192">
        <v>47.6</v>
      </c>
      <c r="E184">
        <v>6</v>
      </c>
      <c r="K184" s="20" t="s">
        <v>93</v>
      </c>
      <c r="L184" s="52" t="s">
        <v>93</v>
      </c>
      <c r="M184" s="180">
        <v>2172</v>
      </c>
      <c r="N184" s="192">
        <v>44.9</v>
      </c>
      <c r="O184" s="188">
        <v>3</v>
      </c>
    </row>
    <row r="185" spans="1:15" ht="144" x14ac:dyDescent="0.3">
      <c r="A185" s="16" t="s">
        <v>321</v>
      </c>
      <c r="B185" s="17" t="s">
        <v>1430</v>
      </c>
      <c r="C185" s="95" t="s">
        <v>1101</v>
      </c>
      <c r="D185" s="193"/>
      <c r="E185">
        <v>6</v>
      </c>
      <c r="K185" s="5" t="s">
        <v>161</v>
      </c>
      <c r="L185" s="256" t="s">
        <v>964</v>
      </c>
      <c r="M185" s="94">
        <v>1445</v>
      </c>
      <c r="N185" s="192">
        <v>44.6</v>
      </c>
      <c r="O185" s="188">
        <v>4</v>
      </c>
    </row>
    <row r="186" spans="1:15" ht="202.2" thickBot="1" x14ac:dyDescent="0.35">
      <c r="A186" s="5" t="s">
        <v>665</v>
      </c>
      <c r="B186" s="256" t="s">
        <v>1432</v>
      </c>
      <c r="C186" s="94" t="s">
        <v>1101</v>
      </c>
      <c r="E186">
        <v>6</v>
      </c>
      <c r="K186" s="25" t="s">
        <v>383</v>
      </c>
      <c r="L186" s="26" t="s">
        <v>965</v>
      </c>
      <c r="M186" s="97">
        <v>727</v>
      </c>
      <c r="N186" s="195">
        <v>45.4</v>
      </c>
      <c r="O186" s="188">
        <v>3</v>
      </c>
    </row>
    <row r="187" spans="1:15" ht="259.2" x14ac:dyDescent="0.3">
      <c r="A187" s="16" t="s">
        <v>667</v>
      </c>
      <c r="B187" s="17" t="s">
        <v>1431</v>
      </c>
      <c r="C187" s="95">
        <v>2144</v>
      </c>
      <c r="D187" s="193">
        <v>31.8</v>
      </c>
      <c r="E187">
        <v>5</v>
      </c>
      <c r="K187" s="16" t="s">
        <v>163</v>
      </c>
      <c r="L187" s="17" t="s">
        <v>1607</v>
      </c>
      <c r="M187" s="95" t="s">
        <v>1101</v>
      </c>
      <c r="N187" s="103" t="s">
        <v>1101</v>
      </c>
      <c r="O187" s="188">
        <v>4</v>
      </c>
    </row>
    <row r="188" spans="1:15" ht="230.4" x14ac:dyDescent="0.3">
      <c r="A188" s="5" t="s">
        <v>323</v>
      </c>
      <c r="B188" s="256" t="s">
        <v>1433</v>
      </c>
      <c r="C188" s="94">
        <v>2132</v>
      </c>
      <c r="D188" s="192">
        <v>35.4</v>
      </c>
      <c r="E188">
        <v>5</v>
      </c>
      <c r="K188" s="5" t="s">
        <v>165</v>
      </c>
      <c r="L188" s="256" t="s">
        <v>1608</v>
      </c>
      <c r="M188" s="94" t="s">
        <v>1101</v>
      </c>
      <c r="N188" s="102" t="s">
        <v>1101</v>
      </c>
      <c r="O188" s="188">
        <v>3</v>
      </c>
    </row>
    <row r="189" spans="1:15" ht="216" x14ac:dyDescent="0.3">
      <c r="A189" s="16" t="s">
        <v>669</v>
      </c>
      <c r="B189" s="17" t="s">
        <v>1434</v>
      </c>
      <c r="C189" s="95">
        <v>2126</v>
      </c>
      <c r="D189" s="193">
        <v>45</v>
      </c>
      <c r="E189">
        <v>6</v>
      </c>
      <c r="K189" s="16" t="s">
        <v>377</v>
      </c>
      <c r="L189" s="17" t="s">
        <v>1609</v>
      </c>
      <c r="M189" s="95">
        <v>2561</v>
      </c>
      <c r="N189" s="193">
        <v>26.1</v>
      </c>
      <c r="O189" s="188">
        <v>4</v>
      </c>
    </row>
    <row r="190" spans="1:15" ht="29.4" x14ac:dyDescent="0.35">
      <c r="A190" s="5" t="s">
        <v>325</v>
      </c>
      <c r="B190" s="256" t="s">
        <v>1435</v>
      </c>
      <c r="C190" s="94" t="s">
        <v>1101</v>
      </c>
      <c r="E190">
        <v>5</v>
      </c>
      <c r="K190" s="20" t="s">
        <v>97</v>
      </c>
      <c r="L190" s="256" t="s">
        <v>97</v>
      </c>
      <c r="M190" s="180">
        <v>4877</v>
      </c>
      <c r="N190" s="192">
        <v>46.6</v>
      </c>
      <c r="O190" s="188">
        <v>4</v>
      </c>
    </row>
    <row r="191" spans="1:15" ht="86.4" x14ac:dyDescent="0.3">
      <c r="A191" s="16" t="s">
        <v>671</v>
      </c>
      <c r="B191" s="17" t="s">
        <v>1436</v>
      </c>
      <c r="C191" s="95" t="s">
        <v>1101</v>
      </c>
      <c r="D191" s="193"/>
      <c r="E191">
        <v>6</v>
      </c>
      <c r="K191" s="5" t="s">
        <v>389</v>
      </c>
      <c r="L191" s="256" t="s">
        <v>1145</v>
      </c>
      <c r="M191" s="94">
        <v>1983</v>
      </c>
      <c r="N191" s="192">
        <v>39.4</v>
      </c>
      <c r="O191" s="188">
        <v>4</v>
      </c>
    </row>
    <row r="192" spans="1:15" ht="129.6" x14ac:dyDescent="0.3">
      <c r="A192" s="5" t="s">
        <v>425</v>
      </c>
      <c r="B192" s="256" t="s">
        <v>1437</v>
      </c>
      <c r="C192" s="94">
        <v>2588</v>
      </c>
      <c r="D192" s="192">
        <v>35.1</v>
      </c>
      <c r="E192">
        <v>5</v>
      </c>
      <c r="K192" s="16" t="s">
        <v>175</v>
      </c>
      <c r="L192" s="17" t="s">
        <v>966</v>
      </c>
      <c r="M192" s="95">
        <v>1533</v>
      </c>
      <c r="N192" s="193">
        <v>55.2</v>
      </c>
      <c r="O192" s="188">
        <v>2</v>
      </c>
    </row>
    <row r="193" spans="1:15" ht="44.4" thickBot="1" x14ac:dyDescent="0.4">
      <c r="A193" s="25" t="s">
        <v>327</v>
      </c>
      <c r="B193" s="26" t="s">
        <v>1648</v>
      </c>
      <c r="C193" s="97">
        <v>2216</v>
      </c>
      <c r="D193" s="195">
        <v>41.1</v>
      </c>
      <c r="E193">
        <v>5</v>
      </c>
      <c r="K193" s="20" t="s">
        <v>99</v>
      </c>
      <c r="L193" s="256" t="s">
        <v>99</v>
      </c>
      <c r="M193" s="180">
        <v>2165</v>
      </c>
      <c r="N193" s="192">
        <v>51.5</v>
      </c>
      <c r="O193" s="188">
        <v>2</v>
      </c>
    </row>
    <row r="194" spans="1:15" ht="130.80000000000001" thickBot="1" x14ac:dyDescent="0.4">
      <c r="A194" s="20" t="s">
        <v>53</v>
      </c>
      <c r="B194" s="256" t="s">
        <v>53</v>
      </c>
      <c r="C194" s="180">
        <v>1120</v>
      </c>
      <c r="D194" s="192">
        <v>49.1</v>
      </c>
      <c r="E194">
        <v>3</v>
      </c>
      <c r="K194" s="21" t="s">
        <v>391</v>
      </c>
      <c r="L194" s="22" t="s">
        <v>853</v>
      </c>
      <c r="M194" s="96">
        <v>2165</v>
      </c>
      <c r="N194" s="194">
        <v>51.5</v>
      </c>
      <c r="O194" s="188">
        <v>2</v>
      </c>
    </row>
    <row r="195" spans="1:15" ht="30" thickBot="1" x14ac:dyDescent="0.4">
      <c r="A195" s="21" t="s">
        <v>673</v>
      </c>
      <c r="B195" s="22" t="s">
        <v>843</v>
      </c>
      <c r="C195" s="96">
        <v>1120</v>
      </c>
      <c r="D195" s="194">
        <v>49.1</v>
      </c>
      <c r="E195">
        <v>3</v>
      </c>
      <c r="K195" s="20" t="s">
        <v>101</v>
      </c>
      <c r="L195" s="256" t="s">
        <v>101</v>
      </c>
      <c r="M195" s="180">
        <v>2930</v>
      </c>
      <c r="N195" s="192">
        <v>44.6</v>
      </c>
      <c r="O195" s="188">
        <v>3</v>
      </c>
    </row>
    <row r="196" spans="1:15" ht="231" x14ac:dyDescent="0.35">
      <c r="A196" s="20" t="s">
        <v>55</v>
      </c>
      <c r="B196" s="256" t="s">
        <v>55</v>
      </c>
      <c r="C196" s="180">
        <v>11653</v>
      </c>
      <c r="D196" s="192">
        <v>52.6</v>
      </c>
      <c r="E196">
        <v>2</v>
      </c>
      <c r="K196" s="5" t="s">
        <v>179</v>
      </c>
      <c r="L196" s="256" t="s">
        <v>1593</v>
      </c>
      <c r="M196" s="94">
        <v>815</v>
      </c>
      <c r="N196" s="192">
        <v>37.6</v>
      </c>
      <c r="O196" s="188">
        <v>4</v>
      </c>
    </row>
    <row r="197" spans="1:15" ht="259.2" x14ac:dyDescent="0.3">
      <c r="A197" s="16" t="s">
        <v>675</v>
      </c>
      <c r="B197" s="17" t="s">
        <v>862</v>
      </c>
      <c r="C197" s="95">
        <v>2027</v>
      </c>
      <c r="D197" s="193">
        <v>51.2</v>
      </c>
      <c r="E197">
        <v>3</v>
      </c>
      <c r="K197" s="16" t="s">
        <v>181</v>
      </c>
      <c r="L197" s="17" t="s">
        <v>1594</v>
      </c>
      <c r="M197" s="95">
        <v>847</v>
      </c>
      <c r="N197" s="193">
        <v>42.3</v>
      </c>
      <c r="O197" s="188">
        <v>4</v>
      </c>
    </row>
    <row r="198" spans="1:15" ht="274.2" thickBot="1" x14ac:dyDescent="0.35">
      <c r="A198" s="5" t="s">
        <v>329</v>
      </c>
      <c r="B198" s="256" t="s">
        <v>863</v>
      </c>
      <c r="C198" s="94">
        <v>1197</v>
      </c>
      <c r="D198" s="192">
        <v>45.1</v>
      </c>
      <c r="E198">
        <v>4</v>
      </c>
      <c r="K198" s="21" t="s">
        <v>393</v>
      </c>
      <c r="L198" s="22" t="s">
        <v>1595</v>
      </c>
      <c r="M198" s="96">
        <v>1268</v>
      </c>
      <c r="N198" s="194">
        <v>50.8</v>
      </c>
      <c r="O198" s="188">
        <v>3</v>
      </c>
    </row>
    <row r="199" spans="1:15" ht="29.4" x14ac:dyDescent="0.35">
      <c r="A199" s="16" t="s">
        <v>677</v>
      </c>
      <c r="B199" s="17" t="s">
        <v>952</v>
      </c>
      <c r="C199" s="95">
        <v>2088</v>
      </c>
      <c r="D199" s="193">
        <v>57.7</v>
      </c>
      <c r="E199">
        <v>4</v>
      </c>
      <c r="K199" s="20" t="s">
        <v>103</v>
      </c>
      <c r="L199" s="256" t="s">
        <v>103</v>
      </c>
      <c r="M199" s="180">
        <v>2376</v>
      </c>
      <c r="N199" s="192">
        <v>41.2</v>
      </c>
      <c r="O199" s="188">
        <v>3</v>
      </c>
    </row>
    <row r="200" spans="1:15" ht="187.2" x14ac:dyDescent="0.3">
      <c r="A200" s="5" t="s">
        <v>331</v>
      </c>
      <c r="B200" s="52" t="s">
        <v>954</v>
      </c>
      <c r="C200" s="100" t="s">
        <v>1101</v>
      </c>
      <c r="D200" s="108" t="s">
        <v>1101</v>
      </c>
      <c r="E200">
        <v>2</v>
      </c>
      <c r="K200" s="5" t="s">
        <v>183</v>
      </c>
      <c r="L200" s="256" t="s">
        <v>968</v>
      </c>
      <c r="M200" s="94">
        <v>630</v>
      </c>
      <c r="N200" s="192">
        <v>51</v>
      </c>
      <c r="O200" s="188">
        <v>2</v>
      </c>
    </row>
    <row r="201" spans="1:15" ht="115.8" thickBot="1" x14ac:dyDescent="0.35">
      <c r="A201" s="16" t="s">
        <v>679</v>
      </c>
      <c r="B201" s="17" t="s">
        <v>953</v>
      </c>
      <c r="C201" s="95" t="s">
        <v>1101</v>
      </c>
      <c r="D201" s="103" t="s">
        <v>1101</v>
      </c>
      <c r="E201">
        <v>2</v>
      </c>
      <c r="K201" s="25" t="s">
        <v>185</v>
      </c>
      <c r="L201" s="26" t="s">
        <v>969</v>
      </c>
      <c r="M201" s="97">
        <v>1746</v>
      </c>
      <c r="N201" s="195">
        <v>39.9</v>
      </c>
      <c r="O201" s="188">
        <v>3</v>
      </c>
    </row>
    <row r="202" spans="1:15" ht="30" thickBot="1" x14ac:dyDescent="0.4">
      <c r="A202" s="21" t="s">
        <v>417</v>
      </c>
      <c r="B202" s="22" t="s">
        <v>1143</v>
      </c>
      <c r="C202" s="96">
        <v>2478</v>
      </c>
      <c r="D202" s="194">
        <v>57.7</v>
      </c>
      <c r="E202">
        <v>2</v>
      </c>
      <c r="K202" s="20" t="s">
        <v>105</v>
      </c>
      <c r="L202" s="256" t="s">
        <v>105</v>
      </c>
      <c r="M202" s="180">
        <v>466</v>
      </c>
      <c r="N202" s="192">
        <v>52.1</v>
      </c>
      <c r="O202" s="188">
        <v>3</v>
      </c>
    </row>
    <row r="203" spans="1:15" ht="73.2" thickBot="1" x14ac:dyDescent="0.4">
      <c r="A203" s="20" t="s">
        <v>57</v>
      </c>
      <c r="B203" s="256" t="s">
        <v>57</v>
      </c>
      <c r="C203" s="180">
        <v>1045</v>
      </c>
      <c r="D203" s="192">
        <v>50.1</v>
      </c>
      <c r="E203">
        <v>3</v>
      </c>
      <c r="K203" s="21" t="s">
        <v>187</v>
      </c>
      <c r="L203" s="22" t="s">
        <v>854</v>
      </c>
      <c r="M203" s="96">
        <v>466</v>
      </c>
      <c r="N203" s="194">
        <v>52.1</v>
      </c>
      <c r="O203" s="188">
        <v>3</v>
      </c>
    </row>
    <row r="204" spans="1:15" ht="30" thickBot="1" x14ac:dyDescent="0.4">
      <c r="A204" s="21" t="s">
        <v>333</v>
      </c>
      <c r="B204" s="22" t="s">
        <v>844</v>
      </c>
      <c r="C204" s="96">
        <v>1045</v>
      </c>
      <c r="D204" s="194">
        <v>50.1</v>
      </c>
      <c r="E204">
        <v>3</v>
      </c>
      <c r="K204" s="20" t="s">
        <v>107</v>
      </c>
      <c r="L204" s="256" t="s">
        <v>107</v>
      </c>
      <c r="M204" s="180">
        <v>4858</v>
      </c>
      <c r="N204" s="192">
        <v>44.4</v>
      </c>
      <c r="O204" s="188">
        <v>2</v>
      </c>
    </row>
    <row r="205" spans="1:15" ht="115.8" x14ac:dyDescent="0.35">
      <c r="A205" s="20" t="s">
        <v>59</v>
      </c>
      <c r="B205" s="256" t="s">
        <v>59</v>
      </c>
      <c r="C205" s="180">
        <v>7011</v>
      </c>
      <c r="D205" s="192">
        <v>52.6</v>
      </c>
      <c r="E205">
        <v>2</v>
      </c>
      <c r="K205" s="5" t="s">
        <v>189</v>
      </c>
      <c r="L205" s="256" t="s">
        <v>970</v>
      </c>
      <c r="M205" s="94">
        <v>1259</v>
      </c>
      <c r="N205" s="192">
        <v>52.2</v>
      </c>
      <c r="O205" s="188">
        <v>2</v>
      </c>
    </row>
    <row r="206" spans="1:15" ht="86.4" x14ac:dyDescent="0.3">
      <c r="A206" s="16" t="s">
        <v>681</v>
      </c>
      <c r="B206" s="17" t="s">
        <v>1441</v>
      </c>
      <c r="C206" s="95" t="s">
        <v>1101</v>
      </c>
      <c r="D206" s="103" t="s">
        <v>1101</v>
      </c>
      <c r="E206">
        <v>2</v>
      </c>
      <c r="K206" s="16" t="s">
        <v>395</v>
      </c>
      <c r="L206" s="17" t="s">
        <v>972</v>
      </c>
      <c r="M206" s="95">
        <v>1442</v>
      </c>
      <c r="N206" s="193">
        <v>34.799999999999997</v>
      </c>
      <c r="O206" s="188">
        <v>4</v>
      </c>
    </row>
    <row r="207" spans="1:15" ht="144.6" thickBot="1" x14ac:dyDescent="0.35">
      <c r="A207" s="5" t="s">
        <v>683</v>
      </c>
      <c r="B207" s="256" t="s">
        <v>1442</v>
      </c>
      <c r="C207" s="94" t="s">
        <v>1101</v>
      </c>
      <c r="D207" s="102" t="s">
        <v>1101</v>
      </c>
      <c r="E207">
        <v>2</v>
      </c>
      <c r="K207" s="21" t="s">
        <v>191</v>
      </c>
      <c r="L207" s="22" t="s">
        <v>971</v>
      </c>
      <c r="M207" s="96">
        <v>2157</v>
      </c>
      <c r="N207" s="194">
        <v>49</v>
      </c>
      <c r="O207" s="188">
        <v>2</v>
      </c>
    </row>
    <row r="208" spans="1:15" ht="29.4" x14ac:dyDescent="0.35">
      <c r="A208" s="16" t="s">
        <v>335</v>
      </c>
      <c r="B208" s="17" t="s">
        <v>861</v>
      </c>
      <c r="C208" s="95">
        <v>1570</v>
      </c>
      <c r="D208" s="193">
        <v>55.3</v>
      </c>
      <c r="E208">
        <v>3</v>
      </c>
      <c r="K208" s="20" t="s">
        <v>109</v>
      </c>
      <c r="L208" s="256" t="s">
        <v>109</v>
      </c>
      <c r="M208" s="180">
        <v>1197</v>
      </c>
      <c r="N208" s="192">
        <v>40.4</v>
      </c>
      <c r="O208" s="188">
        <v>2</v>
      </c>
    </row>
    <row r="209" spans="1:15" ht="144.6" thickBot="1" x14ac:dyDescent="0.35">
      <c r="A209" s="21" t="s">
        <v>685</v>
      </c>
      <c r="B209" s="22" t="s">
        <v>860</v>
      </c>
      <c r="C209" s="96">
        <v>1410</v>
      </c>
      <c r="D209" s="194">
        <v>50.1</v>
      </c>
      <c r="E209">
        <v>3</v>
      </c>
      <c r="K209" s="21" t="s">
        <v>397</v>
      </c>
      <c r="L209" s="22" t="s">
        <v>1146</v>
      </c>
      <c r="M209" s="96">
        <v>1197</v>
      </c>
      <c r="N209" s="194">
        <v>40.4</v>
      </c>
      <c r="O209" s="188">
        <v>2</v>
      </c>
    </row>
    <row r="210" spans="1:15" ht="29.4" x14ac:dyDescent="0.35">
      <c r="A210" s="20" t="s">
        <v>61</v>
      </c>
      <c r="B210" s="256" t="s">
        <v>61</v>
      </c>
      <c r="C210" s="180">
        <v>1386</v>
      </c>
      <c r="D210" s="192">
        <v>45.9</v>
      </c>
      <c r="E210">
        <v>2</v>
      </c>
      <c r="K210" s="20" t="s">
        <v>111</v>
      </c>
      <c r="L210" s="256" t="s">
        <v>111</v>
      </c>
      <c r="M210" s="180">
        <v>592</v>
      </c>
      <c r="N210" s="192">
        <v>46</v>
      </c>
      <c r="O210" s="188">
        <v>3</v>
      </c>
    </row>
    <row r="211" spans="1:15" ht="72.599999999999994" thickBot="1" x14ac:dyDescent="0.35">
      <c r="A211" s="21" t="s">
        <v>687</v>
      </c>
      <c r="B211" s="22" t="s">
        <v>845</v>
      </c>
      <c r="C211" s="96">
        <v>1386</v>
      </c>
      <c r="D211" s="194">
        <v>45.9</v>
      </c>
      <c r="E211">
        <v>2</v>
      </c>
      <c r="K211" s="21" t="s">
        <v>193</v>
      </c>
      <c r="L211" s="22" t="s">
        <v>856</v>
      </c>
      <c r="M211" s="96">
        <v>592</v>
      </c>
      <c r="N211" s="194">
        <v>46</v>
      </c>
      <c r="O211" s="188">
        <v>3</v>
      </c>
    </row>
    <row r="212" spans="1:15" ht="216.6" x14ac:dyDescent="0.35">
      <c r="A212" s="20" t="s">
        <v>63</v>
      </c>
      <c r="B212" s="256" t="s">
        <v>63</v>
      </c>
      <c r="C212" s="180">
        <v>2500</v>
      </c>
      <c r="D212" s="192">
        <v>52.6</v>
      </c>
      <c r="E212">
        <v>2</v>
      </c>
      <c r="K212" s="16" t="s">
        <v>195</v>
      </c>
      <c r="L212" s="17" t="s">
        <v>1615</v>
      </c>
      <c r="M212" s="95">
        <v>1994</v>
      </c>
      <c r="N212" s="193">
        <v>32.299999999999997</v>
      </c>
      <c r="O212" s="188">
        <v>4</v>
      </c>
    </row>
    <row r="213" spans="1:15" ht="86.4" x14ac:dyDescent="0.3">
      <c r="A213" s="16" t="s">
        <v>337</v>
      </c>
      <c r="B213" s="17" t="s">
        <v>847</v>
      </c>
      <c r="C213" s="95">
        <v>1233</v>
      </c>
      <c r="D213" s="193">
        <v>54.4</v>
      </c>
      <c r="E213">
        <v>3</v>
      </c>
      <c r="K213" s="5" t="s">
        <v>399</v>
      </c>
      <c r="L213" s="256" t="s">
        <v>1954</v>
      </c>
      <c r="M213" s="94">
        <v>1625</v>
      </c>
      <c r="N213" s="192">
        <v>31.9</v>
      </c>
      <c r="O213" s="188">
        <v>4</v>
      </c>
    </row>
    <row r="214" spans="1:15" ht="187.8" thickBot="1" x14ac:dyDescent="0.35">
      <c r="A214" s="21" t="s">
        <v>689</v>
      </c>
      <c r="B214" s="22" t="s">
        <v>846</v>
      </c>
      <c r="C214" s="96">
        <v>1267</v>
      </c>
      <c r="D214" s="194">
        <v>50.6</v>
      </c>
      <c r="E214">
        <v>2</v>
      </c>
      <c r="K214" s="16" t="s">
        <v>197</v>
      </c>
      <c r="L214" s="17" t="s">
        <v>1659</v>
      </c>
      <c r="M214" s="95">
        <v>1624</v>
      </c>
      <c r="N214" s="193">
        <v>32.6</v>
      </c>
      <c r="O214" s="188">
        <v>4</v>
      </c>
    </row>
    <row r="215" spans="1:15" ht="159" x14ac:dyDescent="0.35">
      <c r="A215" s="20" t="s">
        <v>65</v>
      </c>
      <c r="B215" s="256" t="s">
        <v>65</v>
      </c>
      <c r="C215" s="180">
        <v>53259</v>
      </c>
      <c r="D215" s="192">
        <v>35.6</v>
      </c>
      <c r="E215">
        <v>5</v>
      </c>
      <c r="K215" s="5" t="s">
        <v>401</v>
      </c>
      <c r="L215" s="256" t="s">
        <v>1618</v>
      </c>
      <c r="M215" s="94">
        <v>1703</v>
      </c>
      <c r="N215" s="192">
        <v>35.4</v>
      </c>
      <c r="O215" s="188">
        <v>4</v>
      </c>
    </row>
    <row r="216" spans="1:15" ht="144" x14ac:dyDescent="0.3">
      <c r="A216" s="16" t="s">
        <v>339</v>
      </c>
      <c r="B216" s="17" t="s">
        <v>1443</v>
      </c>
      <c r="C216" s="95">
        <v>2810</v>
      </c>
      <c r="D216" s="193">
        <v>40.9</v>
      </c>
      <c r="E216">
        <v>6</v>
      </c>
      <c r="K216" s="5" t="s">
        <v>225</v>
      </c>
      <c r="L216" s="256" t="s">
        <v>1635</v>
      </c>
      <c r="M216" s="94">
        <v>2208</v>
      </c>
      <c r="N216" s="192">
        <v>43.2</v>
      </c>
      <c r="O216" s="188">
        <v>4</v>
      </c>
    </row>
    <row r="217" spans="1:15" ht="28.8" x14ac:dyDescent="0.3">
      <c r="A217" s="5" t="s">
        <v>691</v>
      </c>
      <c r="B217" s="256" t="s">
        <v>1567</v>
      </c>
      <c r="C217" s="94" t="s">
        <v>1101</v>
      </c>
      <c r="D217" s="102" t="s">
        <v>1101</v>
      </c>
      <c r="E217">
        <v>5</v>
      </c>
    </row>
    <row r="218" spans="1:15" ht="28.8" x14ac:dyDescent="0.3">
      <c r="A218" s="16" t="s">
        <v>693</v>
      </c>
      <c r="B218" s="17" t="s">
        <v>1568</v>
      </c>
      <c r="C218" s="95" t="s">
        <v>1101</v>
      </c>
      <c r="D218" s="103" t="s">
        <v>1101</v>
      </c>
      <c r="E218">
        <v>5</v>
      </c>
    </row>
    <row r="219" spans="1:15" ht="28.8" x14ac:dyDescent="0.3">
      <c r="A219" s="5" t="s">
        <v>341</v>
      </c>
      <c r="B219" s="256" t="s">
        <v>1649</v>
      </c>
      <c r="C219" s="94" t="s">
        <v>1101</v>
      </c>
      <c r="D219" s="102" t="s">
        <v>1101</v>
      </c>
      <c r="E219">
        <v>6</v>
      </c>
    </row>
    <row r="220" spans="1:15" ht="28.8" x14ac:dyDescent="0.3">
      <c r="A220" s="16" t="s">
        <v>695</v>
      </c>
      <c r="B220" s="17" t="s">
        <v>1650</v>
      </c>
      <c r="C220" s="95" t="s">
        <v>1101</v>
      </c>
      <c r="D220" s="103" t="s">
        <v>1101</v>
      </c>
      <c r="E220">
        <v>6</v>
      </c>
    </row>
    <row r="221" spans="1:15" ht="28.8" x14ac:dyDescent="0.3">
      <c r="A221" s="5" t="s">
        <v>697</v>
      </c>
      <c r="B221" s="256" t="s">
        <v>1569</v>
      </c>
      <c r="C221" s="94">
        <v>1452</v>
      </c>
      <c r="D221" s="192">
        <v>29.7</v>
      </c>
      <c r="E221">
        <v>4</v>
      </c>
    </row>
    <row r="222" spans="1:15" ht="43.2" x14ac:dyDescent="0.3">
      <c r="A222" s="16" t="s">
        <v>343</v>
      </c>
      <c r="B222" s="17" t="s">
        <v>1570</v>
      </c>
      <c r="C222" s="95">
        <v>1282</v>
      </c>
      <c r="D222" s="193">
        <v>37.799999999999997</v>
      </c>
      <c r="E222">
        <v>5</v>
      </c>
    </row>
    <row r="223" spans="1:15" ht="28.8" x14ac:dyDescent="0.3">
      <c r="A223" s="5" t="s">
        <v>699</v>
      </c>
      <c r="B223" s="256" t="s">
        <v>1651</v>
      </c>
      <c r="C223" s="94" t="s">
        <v>1101</v>
      </c>
      <c r="D223" s="102" t="s">
        <v>1101</v>
      </c>
      <c r="E223">
        <v>5</v>
      </c>
    </row>
    <row r="224" spans="1:15" ht="28.8" x14ac:dyDescent="0.3">
      <c r="A224" s="16" t="s">
        <v>345</v>
      </c>
      <c r="B224" s="17" t="s">
        <v>1652</v>
      </c>
      <c r="C224" s="95" t="s">
        <v>1101</v>
      </c>
      <c r="D224" s="103" t="s">
        <v>1101</v>
      </c>
      <c r="E224">
        <v>5</v>
      </c>
    </row>
    <row r="225" spans="1:5" ht="28.8" x14ac:dyDescent="0.3">
      <c r="A225" s="5" t="s">
        <v>701</v>
      </c>
      <c r="B225" s="256" t="s">
        <v>1571</v>
      </c>
      <c r="C225" s="94">
        <v>1585</v>
      </c>
      <c r="D225" s="192">
        <v>31.3</v>
      </c>
      <c r="E225">
        <v>5</v>
      </c>
    </row>
    <row r="226" spans="1:5" ht="28.8" x14ac:dyDescent="0.3">
      <c r="A226" s="16" t="s">
        <v>703</v>
      </c>
      <c r="B226" s="17" t="s">
        <v>1653</v>
      </c>
      <c r="C226" s="95" t="s">
        <v>1101</v>
      </c>
      <c r="D226" s="103" t="s">
        <v>1101</v>
      </c>
      <c r="E226">
        <v>5</v>
      </c>
    </row>
    <row r="227" spans="1:5" ht="43.2" x14ac:dyDescent="0.3">
      <c r="A227" s="5" t="s">
        <v>347</v>
      </c>
      <c r="B227" s="256" t="s">
        <v>1654</v>
      </c>
      <c r="C227" s="94" t="s">
        <v>1101</v>
      </c>
      <c r="D227" s="102" t="s">
        <v>1101</v>
      </c>
      <c r="E227">
        <v>5</v>
      </c>
    </row>
    <row r="228" spans="1:5" ht="28.8" x14ac:dyDescent="0.3">
      <c r="A228" s="16" t="s">
        <v>705</v>
      </c>
      <c r="B228" s="17" t="s">
        <v>1572</v>
      </c>
      <c r="C228" s="95">
        <v>2601</v>
      </c>
      <c r="D228" s="193">
        <v>41.4</v>
      </c>
      <c r="E228">
        <v>6</v>
      </c>
    </row>
    <row r="229" spans="1:5" ht="28.8" x14ac:dyDescent="0.3">
      <c r="A229" s="5" t="s">
        <v>707</v>
      </c>
      <c r="B229" s="256" t="s">
        <v>1573</v>
      </c>
      <c r="C229" s="94">
        <v>1096</v>
      </c>
      <c r="D229" s="192">
        <v>49</v>
      </c>
      <c r="E229">
        <v>5</v>
      </c>
    </row>
    <row r="230" spans="1:5" ht="28.8" x14ac:dyDescent="0.3">
      <c r="A230" s="16" t="s">
        <v>349</v>
      </c>
      <c r="B230" s="17" t="s">
        <v>1574</v>
      </c>
      <c r="C230" s="95" t="s">
        <v>1101</v>
      </c>
      <c r="D230" s="103" t="s">
        <v>1101</v>
      </c>
      <c r="E230">
        <v>5</v>
      </c>
    </row>
    <row r="231" spans="1:5" ht="28.8" x14ac:dyDescent="0.3">
      <c r="A231" s="5" t="s">
        <v>709</v>
      </c>
      <c r="B231" s="256" t="s">
        <v>1575</v>
      </c>
      <c r="C231" s="94" t="s">
        <v>1101</v>
      </c>
      <c r="D231" s="102" t="s">
        <v>1101</v>
      </c>
      <c r="E231">
        <v>5</v>
      </c>
    </row>
    <row r="232" spans="1:5" ht="28.8" x14ac:dyDescent="0.3">
      <c r="A232" s="16" t="s">
        <v>351</v>
      </c>
      <c r="B232" s="17" t="s">
        <v>1655</v>
      </c>
      <c r="C232" s="95">
        <v>1705</v>
      </c>
      <c r="D232" s="193">
        <v>31.7</v>
      </c>
      <c r="E232">
        <v>6</v>
      </c>
    </row>
    <row r="233" spans="1:5" ht="28.8" x14ac:dyDescent="0.3">
      <c r="A233" s="5" t="s">
        <v>711</v>
      </c>
      <c r="B233" s="256" t="s">
        <v>1576</v>
      </c>
      <c r="C233" s="94">
        <v>2434</v>
      </c>
      <c r="D233" s="192">
        <v>32.1</v>
      </c>
      <c r="E233">
        <v>6</v>
      </c>
    </row>
    <row r="234" spans="1:5" ht="28.8" x14ac:dyDescent="0.3">
      <c r="A234" s="16" t="s">
        <v>713</v>
      </c>
      <c r="B234" s="17" t="s">
        <v>1577</v>
      </c>
      <c r="C234" s="95">
        <v>2739</v>
      </c>
      <c r="D234" s="193">
        <v>38.9</v>
      </c>
      <c r="E234">
        <v>6</v>
      </c>
    </row>
    <row r="235" spans="1:5" ht="28.8" x14ac:dyDescent="0.3">
      <c r="A235" s="5" t="s">
        <v>353</v>
      </c>
      <c r="B235" s="256" t="s">
        <v>1579</v>
      </c>
      <c r="C235" s="94">
        <v>2234</v>
      </c>
      <c r="D235" s="192">
        <v>35.9</v>
      </c>
      <c r="E235">
        <v>6</v>
      </c>
    </row>
    <row r="236" spans="1:5" ht="28.8" x14ac:dyDescent="0.3">
      <c r="A236" s="16" t="s">
        <v>715</v>
      </c>
      <c r="B236" s="256" t="s">
        <v>1578</v>
      </c>
      <c r="C236" s="95">
        <v>2624</v>
      </c>
      <c r="D236" s="193">
        <v>36.700000000000003</v>
      </c>
      <c r="E236">
        <v>6</v>
      </c>
    </row>
    <row r="237" spans="1:5" ht="28.8" x14ac:dyDescent="0.3">
      <c r="A237" s="5" t="s">
        <v>717</v>
      </c>
      <c r="B237" s="256" t="s">
        <v>1580</v>
      </c>
      <c r="C237" s="94" t="s">
        <v>1101</v>
      </c>
      <c r="D237" s="102" t="s">
        <v>1101</v>
      </c>
      <c r="E237">
        <v>5</v>
      </c>
    </row>
    <row r="238" spans="1:5" ht="28.8" x14ac:dyDescent="0.3">
      <c r="A238" s="16" t="s">
        <v>355</v>
      </c>
      <c r="B238" s="17" t="s">
        <v>1581</v>
      </c>
      <c r="C238" s="95" t="s">
        <v>1101</v>
      </c>
      <c r="D238" s="103" t="s">
        <v>1101</v>
      </c>
      <c r="E238">
        <v>5</v>
      </c>
    </row>
    <row r="239" spans="1:5" ht="28.8" x14ac:dyDescent="0.3">
      <c r="A239" s="5" t="s">
        <v>719</v>
      </c>
      <c r="B239" s="256" t="s">
        <v>1582</v>
      </c>
      <c r="C239" s="94" t="s">
        <v>1101</v>
      </c>
      <c r="D239" s="102" t="s">
        <v>1101</v>
      </c>
      <c r="E239">
        <v>6</v>
      </c>
    </row>
    <row r="240" spans="1:5" ht="28.8" x14ac:dyDescent="0.3">
      <c r="A240" s="16" t="s">
        <v>357</v>
      </c>
      <c r="B240" s="17" t="s">
        <v>1583</v>
      </c>
      <c r="C240" s="95" t="s">
        <v>1101</v>
      </c>
      <c r="D240" s="103" t="s">
        <v>1101</v>
      </c>
      <c r="E240">
        <v>5</v>
      </c>
    </row>
    <row r="241" spans="1:5" ht="28.8" x14ac:dyDescent="0.3">
      <c r="A241" s="5" t="s">
        <v>721</v>
      </c>
      <c r="B241" s="256" t="s">
        <v>1584</v>
      </c>
      <c r="C241" s="94" t="s">
        <v>1101</v>
      </c>
      <c r="D241" s="102" t="s">
        <v>1101</v>
      </c>
      <c r="E241">
        <v>5</v>
      </c>
    </row>
    <row r="242" spans="1:5" ht="28.8" x14ac:dyDescent="0.3">
      <c r="A242" s="16" t="s">
        <v>723</v>
      </c>
      <c r="B242" s="17" t="s">
        <v>1585</v>
      </c>
      <c r="C242" s="95" t="s">
        <v>1101</v>
      </c>
      <c r="D242" s="103" t="s">
        <v>1101</v>
      </c>
      <c r="E242">
        <v>5</v>
      </c>
    </row>
    <row r="243" spans="1:5" ht="28.8" x14ac:dyDescent="0.3">
      <c r="A243" s="5" t="s">
        <v>725</v>
      </c>
      <c r="B243" s="256" t="s">
        <v>1586</v>
      </c>
      <c r="C243" s="94" t="s">
        <v>1101</v>
      </c>
      <c r="D243" s="102" t="s">
        <v>1101</v>
      </c>
      <c r="E243">
        <v>2</v>
      </c>
    </row>
    <row r="244" spans="1:5" ht="43.8" thickBot="1" x14ac:dyDescent="0.35">
      <c r="A244" s="25" t="s">
        <v>727</v>
      </c>
      <c r="B244" s="26" t="s">
        <v>1587</v>
      </c>
      <c r="C244" s="97" t="s">
        <v>1101</v>
      </c>
      <c r="D244" s="105" t="s">
        <v>1101</v>
      </c>
      <c r="E244">
        <v>2</v>
      </c>
    </row>
    <row r="245" spans="1:5" ht="18" x14ac:dyDescent="0.35">
      <c r="A245" s="20" t="s">
        <v>67</v>
      </c>
      <c r="B245" s="256" t="s">
        <v>67</v>
      </c>
      <c r="C245" s="180">
        <v>2749</v>
      </c>
      <c r="D245" s="192">
        <v>48</v>
      </c>
      <c r="E245">
        <v>3</v>
      </c>
    </row>
    <row r="246" spans="1:5" ht="28.8" x14ac:dyDescent="0.3">
      <c r="A246" s="5" t="s">
        <v>729</v>
      </c>
      <c r="B246" s="256" t="s">
        <v>865</v>
      </c>
      <c r="C246" s="94">
        <v>1608</v>
      </c>
      <c r="D246" s="192">
        <v>49.6</v>
      </c>
      <c r="E246">
        <v>3</v>
      </c>
    </row>
    <row r="247" spans="1:5" ht="15" thickBot="1" x14ac:dyDescent="0.35">
      <c r="A247" s="25" t="s">
        <v>731</v>
      </c>
      <c r="B247" s="26" t="s">
        <v>864</v>
      </c>
      <c r="C247" s="97">
        <v>1141</v>
      </c>
      <c r="D247" s="195">
        <v>44.1</v>
      </c>
      <c r="E247">
        <v>4</v>
      </c>
    </row>
    <row r="248" spans="1:5" ht="18" x14ac:dyDescent="0.35">
      <c r="A248" s="20" t="s">
        <v>69</v>
      </c>
      <c r="B248" s="256" t="s">
        <v>69</v>
      </c>
      <c r="C248" s="180">
        <v>9568</v>
      </c>
      <c r="D248" s="192">
        <v>46.2</v>
      </c>
      <c r="E248">
        <v>4</v>
      </c>
    </row>
    <row r="249" spans="1:5" x14ac:dyDescent="0.3">
      <c r="A249" s="16" t="s">
        <v>733</v>
      </c>
      <c r="B249" s="17" t="s">
        <v>955</v>
      </c>
      <c r="C249" s="95">
        <v>1057</v>
      </c>
      <c r="D249" s="193">
        <v>52.5</v>
      </c>
      <c r="E249">
        <v>4</v>
      </c>
    </row>
    <row r="250" spans="1:5" ht="28.8" x14ac:dyDescent="0.3">
      <c r="A250" s="5" t="s">
        <v>735</v>
      </c>
      <c r="B250" s="256" t="s">
        <v>959</v>
      </c>
      <c r="C250" s="94">
        <v>2839</v>
      </c>
      <c r="D250" s="192">
        <v>49</v>
      </c>
      <c r="E250">
        <v>3</v>
      </c>
    </row>
    <row r="251" spans="1:5" x14ac:dyDescent="0.3">
      <c r="A251" s="16" t="s">
        <v>737</v>
      </c>
      <c r="B251" s="17" t="s">
        <v>957</v>
      </c>
      <c r="C251" s="95">
        <v>1723</v>
      </c>
      <c r="D251" s="193">
        <v>43.1</v>
      </c>
      <c r="E251">
        <v>5</v>
      </c>
    </row>
    <row r="252" spans="1:5" x14ac:dyDescent="0.3">
      <c r="A252" s="5" t="s">
        <v>739</v>
      </c>
      <c r="B252" s="130" t="s">
        <v>958</v>
      </c>
      <c r="C252" s="134">
        <v>2560</v>
      </c>
      <c r="D252" s="197">
        <v>43.2</v>
      </c>
      <c r="E252">
        <v>5</v>
      </c>
    </row>
    <row r="253" spans="1:5" ht="28.8" x14ac:dyDescent="0.3">
      <c r="A253" s="16" t="s">
        <v>741</v>
      </c>
      <c r="B253" s="17" t="s">
        <v>1588</v>
      </c>
      <c r="C253" s="95">
        <v>1375</v>
      </c>
      <c r="D253" s="193">
        <v>50.2</v>
      </c>
      <c r="E253">
        <v>2</v>
      </c>
    </row>
    <row r="254" spans="1:5" ht="15" thickBot="1" x14ac:dyDescent="0.35">
      <c r="A254" s="21" t="s">
        <v>743</v>
      </c>
      <c r="B254" s="136" t="s">
        <v>960</v>
      </c>
      <c r="C254" s="137">
        <v>14</v>
      </c>
      <c r="D254" s="198" t="s">
        <v>835</v>
      </c>
      <c r="E254">
        <v>1</v>
      </c>
    </row>
    <row r="255" spans="1:5" ht="18" x14ac:dyDescent="0.35">
      <c r="A255" s="20" t="s">
        <v>71</v>
      </c>
      <c r="B255" s="256" t="s">
        <v>71</v>
      </c>
      <c r="C255" s="180">
        <v>296</v>
      </c>
      <c r="D255" s="192">
        <v>52.1</v>
      </c>
      <c r="E255">
        <v>2</v>
      </c>
    </row>
    <row r="256" spans="1:5" ht="15" thickBot="1" x14ac:dyDescent="0.35">
      <c r="A256" s="21" t="s">
        <v>745</v>
      </c>
      <c r="B256" s="22" t="s">
        <v>848</v>
      </c>
      <c r="C256" s="96">
        <v>296</v>
      </c>
      <c r="D256" s="194">
        <v>52.1</v>
      </c>
      <c r="E256">
        <v>2</v>
      </c>
    </row>
    <row r="257" spans="1:5" ht="18" x14ac:dyDescent="0.35">
      <c r="A257" s="20" t="s">
        <v>73</v>
      </c>
      <c r="B257" s="256" t="s">
        <v>73</v>
      </c>
      <c r="C257" s="180">
        <v>2349</v>
      </c>
      <c r="D257" s="192">
        <v>47.2</v>
      </c>
      <c r="E257">
        <v>2</v>
      </c>
    </row>
    <row r="258" spans="1:5" ht="15" thickBot="1" x14ac:dyDescent="0.35">
      <c r="A258" s="21" t="s">
        <v>747</v>
      </c>
      <c r="B258" s="22" t="s">
        <v>849</v>
      </c>
      <c r="C258" s="96">
        <v>2349</v>
      </c>
      <c r="D258" s="194">
        <v>47.2</v>
      </c>
      <c r="E258">
        <v>2</v>
      </c>
    </row>
    <row r="259" spans="1:5" ht="18" x14ac:dyDescent="0.35">
      <c r="A259" s="20" t="s">
        <v>75</v>
      </c>
      <c r="B259" s="256" t="s">
        <v>75</v>
      </c>
      <c r="C259" s="180">
        <v>2677</v>
      </c>
      <c r="D259" s="192">
        <v>40.5</v>
      </c>
      <c r="E259">
        <v>4</v>
      </c>
    </row>
    <row r="260" spans="1:5" x14ac:dyDescent="0.3">
      <c r="A260" s="16" t="s">
        <v>749</v>
      </c>
      <c r="B260" s="17" t="s">
        <v>866</v>
      </c>
      <c r="C260" s="95">
        <v>1832</v>
      </c>
      <c r="D260" s="193">
        <v>41.9</v>
      </c>
      <c r="E260">
        <v>4</v>
      </c>
    </row>
    <row r="261" spans="1:5" ht="29.4" thickBot="1" x14ac:dyDescent="0.35">
      <c r="A261" s="21" t="s">
        <v>751</v>
      </c>
      <c r="B261" s="22" t="s">
        <v>867</v>
      </c>
      <c r="C261" s="96">
        <v>845</v>
      </c>
      <c r="D261" s="194">
        <v>35.4</v>
      </c>
      <c r="E261">
        <v>2</v>
      </c>
    </row>
    <row r="262" spans="1:5" ht="18" x14ac:dyDescent="0.35">
      <c r="A262" s="20" t="s">
        <v>77</v>
      </c>
      <c r="B262" s="256" t="s">
        <v>77</v>
      </c>
      <c r="C262" s="180">
        <v>1032</v>
      </c>
      <c r="D262" s="192">
        <v>53</v>
      </c>
      <c r="E262">
        <v>2</v>
      </c>
    </row>
    <row r="263" spans="1:5" ht="15" thickBot="1" x14ac:dyDescent="0.35">
      <c r="A263" s="21" t="s">
        <v>117</v>
      </c>
      <c r="B263" s="22" t="s">
        <v>850</v>
      </c>
      <c r="C263" s="96">
        <v>1032</v>
      </c>
      <c r="D263" s="194">
        <v>53</v>
      </c>
      <c r="E263">
        <v>2</v>
      </c>
    </row>
    <row r="264" spans="1:5" ht="18" x14ac:dyDescent="0.35">
      <c r="A264" s="20" t="s">
        <v>79</v>
      </c>
      <c r="B264" s="256" t="s">
        <v>79</v>
      </c>
      <c r="C264" s="180">
        <v>3196</v>
      </c>
      <c r="D264" s="192">
        <v>45.3</v>
      </c>
      <c r="E264">
        <v>4</v>
      </c>
    </row>
    <row r="265" spans="1:5" x14ac:dyDescent="0.3">
      <c r="A265" s="16" t="s">
        <v>119</v>
      </c>
      <c r="B265" s="17" t="s">
        <v>851</v>
      </c>
      <c r="C265" s="95">
        <v>1028</v>
      </c>
      <c r="D265" s="193">
        <v>48.2</v>
      </c>
      <c r="E265">
        <v>3</v>
      </c>
    </row>
    <row r="266" spans="1:5" ht="15" thickBot="1" x14ac:dyDescent="0.35">
      <c r="A266" s="21" t="s">
        <v>121</v>
      </c>
      <c r="B266" s="22" t="s">
        <v>1144</v>
      </c>
      <c r="C266" s="96">
        <v>2168</v>
      </c>
      <c r="D266" s="194">
        <v>44.7</v>
      </c>
      <c r="E266">
        <v>5</v>
      </c>
    </row>
    <row r="267" spans="1:5" ht="18" x14ac:dyDescent="0.35">
      <c r="A267" s="20" t="s">
        <v>81</v>
      </c>
      <c r="B267" s="256" t="s">
        <v>81</v>
      </c>
      <c r="C267" s="180">
        <v>697</v>
      </c>
      <c r="D267" s="192">
        <v>51.8</v>
      </c>
      <c r="E267">
        <v>2</v>
      </c>
    </row>
    <row r="268" spans="1:5" ht="15" thickBot="1" x14ac:dyDescent="0.35">
      <c r="A268" s="21" t="s">
        <v>123</v>
      </c>
      <c r="B268" s="22" t="s">
        <v>852</v>
      </c>
      <c r="C268" s="96">
        <v>697</v>
      </c>
      <c r="D268" s="194">
        <v>51.8</v>
      </c>
      <c r="E268">
        <v>2</v>
      </c>
    </row>
    <row r="269" spans="1:5" ht="18" x14ac:dyDescent="0.35">
      <c r="A269" s="20" t="s">
        <v>83</v>
      </c>
      <c r="B269" s="256" t="s">
        <v>83</v>
      </c>
      <c r="C269" s="180">
        <v>19796</v>
      </c>
      <c r="D269" s="192">
        <v>48.8</v>
      </c>
      <c r="E269">
        <v>5</v>
      </c>
    </row>
    <row r="270" spans="1:5" ht="43.2" x14ac:dyDescent="0.3">
      <c r="A270" s="16" t="s">
        <v>359</v>
      </c>
      <c r="B270" s="17" t="s">
        <v>1597</v>
      </c>
      <c r="C270" s="95">
        <v>1642</v>
      </c>
      <c r="D270" s="193">
        <v>47</v>
      </c>
      <c r="E270">
        <v>5</v>
      </c>
    </row>
    <row r="271" spans="1:5" ht="28.8" x14ac:dyDescent="0.3">
      <c r="A271" s="5" t="s">
        <v>125</v>
      </c>
      <c r="B271" s="256" t="s">
        <v>1598</v>
      </c>
      <c r="C271" s="94">
        <v>1806</v>
      </c>
      <c r="D271" s="192">
        <v>42</v>
      </c>
      <c r="E271">
        <v>5</v>
      </c>
    </row>
    <row r="272" spans="1:5" ht="28.8" x14ac:dyDescent="0.3">
      <c r="A272" s="16" t="s">
        <v>127</v>
      </c>
      <c r="B272" s="17" t="s">
        <v>1599</v>
      </c>
      <c r="C272" s="95" t="s">
        <v>1101</v>
      </c>
      <c r="D272" s="103" t="s">
        <v>1101</v>
      </c>
      <c r="E272">
        <v>6</v>
      </c>
    </row>
    <row r="273" spans="1:5" ht="28.8" x14ac:dyDescent="0.3">
      <c r="A273" s="5" t="s">
        <v>361</v>
      </c>
      <c r="B273" s="256" t="s">
        <v>1600</v>
      </c>
      <c r="C273" s="94" t="s">
        <v>1101</v>
      </c>
      <c r="D273" s="102" t="s">
        <v>1101</v>
      </c>
      <c r="E273">
        <v>5</v>
      </c>
    </row>
    <row r="274" spans="1:5" ht="28.8" x14ac:dyDescent="0.3">
      <c r="A274" s="16" t="s">
        <v>129</v>
      </c>
      <c r="B274" s="17" t="s">
        <v>1601</v>
      </c>
      <c r="C274" s="95">
        <v>1392</v>
      </c>
      <c r="D274" s="193">
        <v>47.5</v>
      </c>
      <c r="E274">
        <v>4</v>
      </c>
    </row>
    <row r="275" spans="1:5" ht="28.8" x14ac:dyDescent="0.3">
      <c r="A275" s="5" t="s">
        <v>131</v>
      </c>
      <c r="B275" s="256" t="s">
        <v>1602</v>
      </c>
      <c r="C275" s="94">
        <v>985</v>
      </c>
      <c r="D275" s="192">
        <v>37.299999999999997</v>
      </c>
      <c r="E275">
        <v>5</v>
      </c>
    </row>
    <row r="276" spans="1:5" ht="28.8" x14ac:dyDescent="0.3">
      <c r="A276" s="16" t="s">
        <v>363</v>
      </c>
      <c r="B276" s="17" t="s">
        <v>1656</v>
      </c>
      <c r="C276" s="95">
        <v>2558</v>
      </c>
      <c r="D276" s="193">
        <v>47.1</v>
      </c>
      <c r="E276">
        <v>5</v>
      </c>
    </row>
    <row r="277" spans="1:5" ht="28.8" x14ac:dyDescent="0.3">
      <c r="A277" s="5" t="s">
        <v>133</v>
      </c>
      <c r="B277" s="256" t="s">
        <v>1603</v>
      </c>
      <c r="C277" s="94" t="s">
        <v>1101</v>
      </c>
      <c r="D277" s="102" t="s">
        <v>1101</v>
      </c>
      <c r="E277">
        <v>5</v>
      </c>
    </row>
    <row r="278" spans="1:5" ht="28.8" x14ac:dyDescent="0.3">
      <c r="A278" s="16" t="s">
        <v>365</v>
      </c>
      <c r="B278" s="17" t="s">
        <v>1604</v>
      </c>
      <c r="C278" s="95" t="s">
        <v>1101</v>
      </c>
      <c r="D278" s="103" t="s">
        <v>1101</v>
      </c>
      <c r="E278">
        <v>5</v>
      </c>
    </row>
    <row r="279" spans="1:5" ht="28.8" x14ac:dyDescent="0.3">
      <c r="A279" s="5" t="s">
        <v>135</v>
      </c>
      <c r="B279" s="256" t="s">
        <v>1605</v>
      </c>
      <c r="C279" s="94" t="s">
        <v>1101</v>
      </c>
      <c r="D279" s="102" t="s">
        <v>1101</v>
      </c>
      <c r="E279">
        <v>5</v>
      </c>
    </row>
    <row r="280" spans="1:5" ht="28.8" x14ac:dyDescent="0.3">
      <c r="A280" s="16" t="s">
        <v>137</v>
      </c>
      <c r="B280" s="17" t="s">
        <v>1606</v>
      </c>
      <c r="C280" s="95" t="s">
        <v>1101</v>
      </c>
      <c r="D280" s="103" t="s">
        <v>1101</v>
      </c>
      <c r="E280">
        <v>5</v>
      </c>
    </row>
    <row r="281" spans="1:5" x14ac:dyDescent="0.3">
      <c r="A281" s="5" t="s">
        <v>367</v>
      </c>
      <c r="B281" s="256" t="s">
        <v>1647</v>
      </c>
      <c r="C281" s="94">
        <v>1127</v>
      </c>
      <c r="D281" s="192">
        <v>53.5</v>
      </c>
      <c r="E281">
        <v>3</v>
      </c>
    </row>
    <row r="282" spans="1:5" ht="29.4" thickBot="1" x14ac:dyDescent="0.35">
      <c r="A282" s="21" t="s">
        <v>139</v>
      </c>
      <c r="B282" s="22" t="s">
        <v>1596</v>
      </c>
      <c r="C282" s="96">
        <v>1012</v>
      </c>
      <c r="D282" s="194">
        <v>58.2</v>
      </c>
      <c r="E282">
        <v>2</v>
      </c>
    </row>
    <row r="283" spans="1:5" ht="18" x14ac:dyDescent="0.35">
      <c r="A283" s="20" t="s">
        <v>85</v>
      </c>
      <c r="B283" s="256" t="s">
        <v>85</v>
      </c>
      <c r="C283" s="180">
        <v>5203</v>
      </c>
      <c r="D283" s="192">
        <v>38.9</v>
      </c>
      <c r="E283">
        <v>4</v>
      </c>
    </row>
    <row r="284" spans="1:5" ht="28.8" x14ac:dyDescent="0.3">
      <c r="A284" s="16" t="s">
        <v>141</v>
      </c>
      <c r="B284" s="17" t="s">
        <v>1589</v>
      </c>
      <c r="C284" s="95">
        <v>769</v>
      </c>
      <c r="D284" s="193">
        <v>40.1</v>
      </c>
      <c r="E284">
        <v>3</v>
      </c>
    </row>
    <row r="285" spans="1:5" ht="28.8" x14ac:dyDescent="0.3">
      <c r="A285" s="5" t="s">
        <v>369</v>
      </c>
      <c r="B285" s="256" t="s">
        <v>1590</v>
      </c>
      <c r="C285" s="94">
        <v>842</v>
      </c>
      <c r="D285" s="192">
        <v>40.9</v>
      </c>
      <c r="E285">
        <v>2</v>
      </c>
    </row>
    <row r="286" spans="1:5" ht="28.8" x14ac:dyDescent="0.3">
      <c r="A286" s="5" t="s">
        <v>143</v>
      </c>
      <c r="B286" s="256" t="s">
        <v>1591</v>
      </c>
      <c r="C286" s="94" t="s">
        <v>1101</v>
      </c>
      <c r="E286">
        <v>4</v>
      </c>
    </row>
    <row r="287" spans="1:5" ht="28.8" x14ac:dyDescent="0.3">
      <c r="A287" s="251" t="s">
        <v>371</v>
      </c>
      <c r="B287" s="263" t="s">
        <v>1592</v>
      </c>
      <c r="C287" s="264" t="s">
        <v>1101</v>
      </c>
      <c r="D287" s="267"/>
      <c r="E287">
        <v>5</v>
      </c>
    </row>
    <row r="288" spans="1:5" ht="29.4" thickBot="1" x14ac:dyDescent="0.35">
      <c r="A288" s="176" t="s">
        <v>145</v>
      </c>
      <c r="B288" s="43" t="s">
        <v>1657</v>
      </c>
      <c r="C288" s="98"/>
      <c r="D288" s="196"/>
      <c r="E288">
        <v>4</v>
      </c>
    </row>
    <row r="289" spans="1:5" ht="18" x14ac:dyDescent="0.35">
      <c r="A289" s="20" t="s">
        <v>87</v>
      </c>
      <c r="B289" s="256" t="s">
        <v>87</v>
      </c>
      <c r="C289" s="180">
        <v>4123</v>
      </c>
      <c r="D289" s="192">
        <v>30.3</v>
      </c>
      <c r="E289">
        <v>2</v>
      </c>
    </row>
    <row r="290" spans="1:5" x14ac:dyDescent="0.3">
      <c r="A290" s="5" t="s">
        <v>147</v>
      </c>
      <c r="B290" s="256" t="s">
        <v>870</v>
      </c>
      <c r="C290" s="94">
        <v>841</v>
      </c>
      <c r="D290" s="192">
        <v>39.200000000000003</v>
      </c>
      <c r="E290">
        <v>2</v>
      </c>
    </row>
    <row r="291" spans="1:5" ht="28.8" x14ac:dyDescent="0.3">
      <c r="A291" s="16" t="s">
        <v>373</v>
      </c>
      <c r="B291" s="17" t="s">
        <v>868</v>
      </c>
      <c r="C291" s="95">
        <v>1722</v>
      </c>
      <c r="D291" s="193">
        <v>30.2</v>
      </c>
      <c r="E291">
        <v>2</v>
      </c>
    </row>
    <row r="292" spans="1:5" ht="15" thickBot="1" x14ac:dyDescent="0.35">
      <c r="A292" s="21" t="s">
        <v>149</v>
      </c>
      <c r="B292" s="22" t="s">
        <v>869</v>
      </c>
      <c r="C292" s="96">
        <v>1560</v>
      </c>
      <c r="D292" s="194">
        <v>27.2</v>
      </c>
      <c r="E292">
        <v>2</v>
      </c>
    </row>
    <row r="293" spans="1:5" ht="18" x14ac:dyDescent="0.35">
      <c r="A293" s="20" t="s">
        <v>89</v>
      </c>
      <c r="B293" s="256" t="s">
        <v>89</v>
      </c>
      <c r="C293" s="180">
        <v>4180</v>
      </c>
      <c r="D293" s="192">
        <v>36.4</v>
      </c>
      <c r="E293">
        <v>2</v>
      </c>
    </row>
    <row r="294" spans="1:5" x14ac:dyDescent="0.3">
      <c r="A294" s="5" t="s">
        <v>151</v>
      </c>
      <c r="B294" s="256" t="s">
        <v>871</v>
      </c>
      <c r="C294" s="94">
        <v>1489</v>
      </c>
      <c r="D294" s="192">
        <v>46.5</v>
      </c>
      <c r="E294">
        <v>3</v>
      </c>
    </row>
    <row r="295" spans="1:5" ht="28.8" x14ac:dyDescent="0.3">
      <c r="A295" s="16" t="s">
        <v>375</v>
      </c>
      <c r="B295" s="17" t="s">
        <v>873</v>
      </c>
      <c r="C295" s="95">
        <v>698</v>
      </c>
      <c r="D295" s="193">
        <v>47.1</v>
      </c>
      <c r="E295">
        <v>2</v>
      </c>
    </row>
    <row r="296" spans="1:5" x14ac:dyDescent="0.3">
      <c r="A296" s="5" t="s">
        <v>153</v>
      </c>
      <c r="B296" s="256" t="s">
        <v>872</v>
      </c>
      <c r="C296" s="94">
        <v>984</v>
      </c>
      <c r="D296" s="192">
        <v>36.9</v>
      </c>
      <c r="E296">
        <v>3</v>
      </c>
    </row>
    <row r="297" spans="1:5" ht="29.4" thickBot="1" x14ac:dyDescent="0.35">
      <c r="A297" s="25" t="s">
        <v>155</v>
      </c>
      <c r="B297" s="26" t="s">
        <v>874</v>
      </c>
      <c r="C297" s="97">
        <v>1009</v>
      </c>
      <c r="D297" s="195">
        <v>26.1</v>
      </c>
      <c r="E297">
        <v>1</v>
      </c>
    </row>
    <row r="298" spans="1:5" ht="18" x14ac:dyDescent="0.35">
      <c r="A298" s="20" t="s">
        <v>91</v>
      </c>
      <c r="B298" s="256" t="s">
        <v>91</v>
      </c>
      <c r="C298" s="180">
        <v>6769</v>
      </c>
      <c r="D298" s="192">
        <v>53.2</v>
      </c>
      <c r="E298">
        <v>3</v>
      </c>
    </row>
    <row r="299" spans="1:5" x14ac:dyDescent="0.3">
      <c r="A299" s="5" t="s">
        <v>379</v>
      </c>
      <c r="B299" s="256" t="s">
        <v>875</v>
      </c>
      <c r="C299" s="94">
        <v>2054</v>
      </c>
      <c r="D299" s="192">
        <v>57</v>
      </c>
      <c r="E299">
        <v>3</v>
      </c>
    </row>
    <row r="300" spans="1:5" x14ac:dyDescent="0.3">
      <c r="A300" s="16" t="s">
        <v>157</v>
      </c>
      <c r="B300" s="17" t="s">
        <v>961</v>
      </c>
      <c r="C300" s="95" t="s">
        <v>1101</v>
      </c>
      <c r="D300" s="103" t="s">
        <v>1101</v>
      </c>
      <c r="E300">
        <v>2</v>
      </c>
    </row>
    <row r="301" spans="1:5" ht="28.8" x14ac:dyDescent="0.3">
      <c r="A301" s="5" t="s">
        <v>381</v>
      </c>
      <c r="B301" s="52" t="s">
        <v>962</v>
      </c>
      <c r="C301" s="100" t="s">
        <v>1101</v>
      </c>
      <c r="D301" s="108" t="s">
        <v>1101</v>
      </c>
      <c r="E301">
        <v>3</v>
      </c>
    </row>
    <row r="302" spans="1:5" ht="29.4" thickBot="1" x14ac:dyDescent="0.35">
      <c r="A302" s="25" t="s">
        <v>159</v>
      </c>
      <c r="B302" s="53" t="s">
        <v>963</v>
      </c>
      <c r="C302" s="97">
        <v>1135</v>
      </c>
      <c r="D302" s="195">
        <v>52.7</v>
      </c>
      <c r="E302">
        <v>2</v>
      </c>
    </row>
    <row r="303" spans="1:5" ht="18" x14ac:dyDescent="0.35">
      <c r="A303" s="20" t="s">
        <v>93</v>
      </c>
      <c r="B303" s="52" t="s">
        <v>93</v>
      </c>
      <c r="C303" s="180">
        <v>2172</v>
      </c>
      <c r="D303" s="192">
        <v>44.9</v>
      </c>
      <c r="E303">
        <v>3</v>
      </c>
    </row>
    <row r="304" spans="1:5" x14ac:dyDescent="0.3">
      <c r="A304" s="5" t="s">
        <v>161</v>
      </c>
      <c r="B304" s="256" t="s">
        <v>964</v>
      </c>
      <c r="C304" s="94">
        <v>1445</v>
      </c>
      <c r="D304" s="192">
        <v>44.6</v>
      </c>
      <c r="E304">
        <v>4</v>
      </c>
    </row>
    <row r="305" spans="1:5" ht="29.4" thickBot="1" x14ac:dyDescent="0.35">
      <c r="A305" s="25" t="s">
        <v>383</v>
      </c>
      <c r="B305" s="26" t="s">
        <v>965</v>
      </c>
      <c r="C305" s="97">
        <v>727</v>
      </c>
      <c r="D305" s="195">
        <v>45.4</v>
      </c>
      <c r="E305">
        <v>3</v>
      </c>
    </row>
    <row r="306" spans="1:5" ht="18" x14ac:dyDescent="0.35">
      <c r="A306" s="20" t="s">
        <v>95</v>
      </c>
      <c r="B306" s="256" t="s">
        <v>95</v>
      </c>
      <c r="C306" s="180">
        <v>17150</v>
      </c>
      <c r="D306" s="192">
        <v>39.799999999999997</v>
      </c>
      <c r="E306">
        <v>5</v>
      </c>
    </row>
    <row r="307" spans="1:5" ht="28.8" x14ac:dyDescent="0.3">
      <c r="A307" s="16" t="s">
        <v>163</v>
      </c>
      <c r="B307" s="17" t="s">
        <v>1607</v>
      </c>
      <c r="C307" s="95" t="s">
        <v>1101</v>
      </c>
      <c r="D307" s="103" t="s">
        <v>1101</v>
      </c>
      <c r="E307">
        <v>4</v>
      </c>
    </row>
    <row r="308" spans="1:5" ht="28.8" x14ac:dyDescent="0.3">
      <c r="A308" s="5" t="s">
        <v>165</v>
      </c>
      <c r="B308" s="256" t="s">
        <v>1608</v>
      </c>
      <c r="C308" s="94" t="s">
        <v>1101</v>
      </c>
      <c r="D308" s="102" t="s">
        <v>1101</v>
      </c>
      <c r="E308">
        <v>3</v>
      </c>
    </row>
    <row r="309" spans="1:5" ht="28.8" x14ac:dyDescent="0.3">
      <c r="A309" s="16" t="s">
        <v>377</v>
      </c>
      <c r="B309" s="17" t="s">
        <v>1609</v>
      </c>
      <c r="C309" s="95">
        <v>2561</v>
      </c>
      <c r="D309" s="193">
        <v>26.1</v>
      </c>
      <c r="E309">
        <v>4</v>
      </c>
    </row>
    <row r="310" spans="1:5" ht="28.8" x14ac:dyDescent="0.3">
      <c r="A310" s="5" t="s">
        <v>167</v>
      </c>
      <c r="B310" s="256" t="s">
        <v>1610</v>
      </c>
      <c r="C310" s="94">
        <v>1162</v>
      </c>
      <c r="D310" s="192">
        <v>40.9</v>
      </c>
      <c r="E310">
        <v>6</v>
      </c>
    </row>
    <row r="311" spans="1:5" ht="28.8" x14ac:dyDescent="0.3">
      <c r="A311" s="16" t="s">
        <v>385</v>
      </c>
      <c r="B311" s="17" t="s">
        <v>1658</v>
      </c>
      <c r="C311" s="95">
        <v>1884</v>
      </c>
      <c r="D311" s="193">
        <v>36.200000000000003</v>
      </c>
      <c r="E311">
        <v>5</v>
      </c>
    </row>
    <row r="312" spans="1:5" ht="28.8" x14ac:dyDescent="0.3">
      <c r="A312" s="5" t="s">
        <v>169</v>
      </c>
      <c r="B312" s="256" t="s">
        <v>1611</v>
      </c>
      <c r="C312" s="94">
        <v>2102</v>
      </c>
      <c r="D312" s="192">
        <v>42.2</v>
      </c>
      <c r="E312">
        <v>6</v>
      </c>
    </row>
    <row r="313" spans="1:5" ht="43.2" x14ac:dyDescent="0.3">
      <c r="A313" s="16" t="s">
        <v>171</v>
      </c>
      <c r="B313" s="17" t="s">
        <v>1612</v>
      </c>
      <c r="C313" s="95">
        <v>2168</v>
      </c>
      <c r="D313" s="193">
        <v>48.7</v>
      </c>
      <c r="E313">
        <v>5</v>
      </c>
    </row>
    <row r="314" spans="1:5" ht="28.8" x14ac:dyDescent="0.3">
      <c r="A314" s="5" t="s">
        <v>387</v>
      </c>
      <c r="B314" s="256" t="s">
        <v>1613</v>
      </c>
      <c r="C314" s="94">
        <v>1704</v>
      </c>
      <c r="D314" s="192">
        <v>51.4</v>
      </c>
      <c r="E314">
        <v>5</v>
      </c>
    </row>
    <row r="315" spans="1:5" ht="15" thickBot="1" x14ac:dyDescent="0.35">
      <c r="A315" s="25" t="s">
        <v>173</v>
      </c>
      <c r="B315" s="26" t="s">
        <v>1614</v>
      </c>
      <c r="C315" s="97">
        <v>2608</v>
      </c>
      <c r="D315" s="195">
        <v>45.9</v>
      </c>
      <c r="E315">
        <v>5</v>
      </c>
    </row>
    <row r="316" spans="1:5" ht="18" x14ac:dyDescent="0.35">
      <c r="A316" s="20" t="s">
        <v>97</v>
      </c>
      <c r="B316" s="256" t="s">
        <v>97</v>
      </c>
      <c r="C316" s="180">
        <v>4877</v>
      </c>
      <c r="D316" s="192">
        <v>46.6</v>
      </c>
      <c r="E316">
        <v>4</v>
      </c>
    </row>
    <row r="317" spans="1:5" x14ac:dyDescent="0.3">
      <c r="A317" s="5" t="s">
        <v>389</v>
      </c>
      <c r="B317" s="256" t="s">
        <v>1145</v>
      </c>
      <c r="C317" s="94">
        <v>1983</v>
      </c>
      <c r="D317" s="192">
        <v>39.4</v>
      </c>
      <c r="E317">
        <v>4</v>
      </c>
    </row>
    <row r="318" spans="1:5" x14ac:dyDescent="0.3">
      <c r="A318" s="16" t="s">
        <v>175</v>
      </c>
      <c r="B318" s="17" t="s">
        <v>966</v>
      </c>
      <c r="C318" s="95">
        <v>1533</v>
      </c>
      <c r="D318" s="193">
        <v>55.2</v>
      </c>
      <c r="E318">
        <v>2</v>
      </c>
    </row>
    <row r="319" spans="1:5" ht="15" thickBot="1" x14ac:dyDescent="0.35">
      <c r="A319" s="21" t="s">
        <v>177</v>
      </c>
      <c r="B319" s="22" t="s">
        <v>967</v>
      </c>
      <c r="C319" s="96">
        <v>1361</v>
      </c>
      <c r="D319" s="194">
        <v>51</v>
      </c>
      <c r="E319">
        <v>5</v>
      </c>
    </row>
    <row r="320" spans="1:5" ht="18" x14ac:dyDescent="0.35">
      <c r="A320" s="20" t="s">
        <v>99</v>
      </c>
      <c r="B320" s="256" t="s">
        <v>99</v>
      </c>
      <c r="C320" s="180">
        <v>2165</v>
      </c>
      <c r="D320" s="192">
        <v>51.5</v>
      </c>
      <c r="E320">
        <v>2</v>
      </c>
    </row>
    <row r="321" spans="1:5" ht="15" thickBot="1" x14ac:dyDescent="0.35">
      <c r="A321" s="21" t="s">
        <v>391</v>
      </c>
      <c r="B321" s="22" t="s">
        <v>853</v>
      </c>
      <c r="C321" s="96">
        <v>2165</v>
      </c>
      <c r="D321" s="194">
        <v>51.5</v>
      </c>
      <c r="E321">
        <v>2</v>
      </c>
    </row>
    <row r="322" spans="1:5" ht="18" x14ac:dyDescent="0.35">
      <c r="A322" s="20" t="s">
        <v>101</v>
      </c>
      <c r="B322" s="256" t="s">
        <v>101</v>
      </c>
      <c r="C322" s="180">
        <v>2930</v>
      </c>
      <c r="D322" s="192">
        <v>44.6</v>
      </c>
      <c r="E322">
        <v>3</v>
      </c>
    </row>
    <row r="323" spans="1:5" ht="28.8" x14ac:dyDescent="0.3">
      <c r="A323" s="5" t="s">
        <v>179</v>
      </c>
      <c r="B323" s="256" t="s">
        <v>1593</v>
      </c>
      <c r="C323" s="94">
        <v>815</v>
      </c>
      <c r="D323" s="192">
        <v>37.6</v>
      </c>
      <c r="E323">
        <v>4</v>
      </c>
    </row>
    <row r="324" spans="1:5" ht="28.8" x14ac:dyDescent="0.3">
      <c r="A324" s="16" t="s">
        <v>181</v>
      </c>
      <c r="B324" s="17" t="s">
        <v>1594</v>
      </c>
      <c r="C324" s="95">
        <v>847</v>
      </c>
      <c r="D324" s="193">
        <v>42.3</v>
      </c>
      <c r="E324">
        <v>4</v>
      </c>
    </row>
    <row r="325" spans="1:5" ht="43.8" thickBot="1" x14ac:dyDescent="0.35">
      <c r="A325" s="21" t="s">
        <v>393</v>
      </c>
      <c r="B325" s="22" t="s">
        <v>1595</v>
      </c>
      <c r="C325" s="96">
        <v>1268</v>
      </c>
      <c r="D325" s="194">
        <v>50.8</v>
      </c>
      <c r="E325">
        <v>3</v>
      </c>
    </row>
    <row r="326" spans="1:5" ht="18" x14ac:dyDescent="0.35">
      <c r="A326" s="20" t="s">
        <v>103</v>
      </c>
      <c r="B326" s="256" t="s">
        <v>103</v>
      </c>
      <c r="C326" s="180">
        <v>2376</v>
      </c>
      <c r="D326" s="192">
        <v>41.2</v>
      </c>
      <c r="E326">
        <v>3</v>
      </c>
    </row>
    <row r="327" spans="1:5" ht="28.8" x14ac:dyDescent="0.3">
      <c r="A327" s="5" t="s">
        <v>183</v>
      </c>
      <c r="B327" s="256" t="s">
        <v>968</v>
      </c>
      <c r="C327" s="94">
        <v>630</v>
      </c>
      <c r="D327" s="192">
        <v>51</v>
      </c>
      <c r="E327">
        <v>2</v>
      </c>
    </row>
    <row r="328" spans="1:5" ht="15" thickBot="1" x14ac:dyDescent="0.35">
      <c r="A328" s="25" t="s">
        <v>185</v>
      </c>
      <c r="B328" s="26" t="s">
        <v>969</v>
      </c>
      <c r="C328" s="97">
        <v>1746</v>
      </c>
      <c r="D328" s="195">
        <v>39.9</v>
      </c>
      <c r="E328">
        <v>3</v>
      </c>
    </row>
    <row r="329" spans="1:5" ht="18" x14ac:dyDescent="0.35">
      <c r="A329" s="20" t="s">
        <v>105</v>
      </c>
      <c r="B329" s="256" t="s">
        <v>105</v>
      </c>
      <c r="C329" s="180">
        <v>466</v>
      </c>
      <c r="D329" s="192">
        <v>52.1</v>
      </c>
      <c r="E329">
        <v>3</v>
      </c>
    </row>
    <row r="330" spans="1:5" ht="15" thickBot="1" x14ac:dyDescent="0.35">
      <c r="A330" s="21" t="s">
        <v>187</v>
      </c>
      <c r="B330" s="22" t="s">
        <v>854</v>
      </c>
      <c r="C330" s="96">
        <v>466</v>
      </c>
      <c r="D330" s="194">
        <v>52.1</v>
      </c>
      <c r="E330">
        <v>3</v>
      </c>
    </row>
    <row r="331" spans="1:5" ht="18" x14ac:dyDescent="0.35">
      <c r="A331" s="20" t="s">
        <v>107</v>
      </c>
      <c r="B331" s="256" t="s">
        <v>107</v>
      </c>
      <c r="C331" s="180">
        <v>4858</v>
      </c>
      <c r="D331" s="192">
        <v>44.4</v>
      </c>
      <c r="E331">
        <v>2</v>
      </c>
    </row>
    <row r="332" spans="1:5" x14ac:dyDescent="0.3">
      <c r="A332" s="5" t="s">
        <v>189</v>
      </c>
      <c r="B332" s="256" t="s">
        <v>970</v>
      </c>
      <c r="C332" s="94">
        <v>1259</v>
      </c>
      <c r="D332" s="192">
        <v>52.2</v>
      </c>
      <c r="E332">
        <v>2</v>
      </c>
    </row>
    <row r="333" spans="1:5" x14ac:dyDescent="0.3">
      <c r="A333" s="16" t="s">
        <v>395</v>
      </c>
      <c r="B333" s="17" t="s">
        <v>972</v>
      </c>
      <c r="C333" s="95">
        <v>1442</v>
      </c>
      <c r="D333" s="193">
        <v>34.799999999999997</v>
      </c>
      <c r="E333">
        <v>4</v>
      </c>
    </row>
    <row r="334" spans="1:5" ht="29.4" thickBot="1" x14ac:dyDescent="0.35">
      <c r="A334" s="21" t="s">
        <v>191</v>
      </c>
      <c r="B334" s="22" t="s">
        <v>971</v>
      </c>
      <c r="C334" s="96">
        <v>2157</v>
      </c>
      <c r="D334" s="194">
        <v>49</v>
      </c>
      <c r="E334">
        <v>2</v>
      </c>
    </row>
    <row r="335" spans="1:5" ht="18" x14ac:dyDescent="0.35">
      <c r="A335" s="20" t="s">
        <v>109</v>
      </c>
      <c r="B335" s="256" t="s">
        <v>109</v>
      </c>
      <c r="C335" s="180">
        <v>1197</v>
      </c>
      <c r="D335" s="192">
        <v>40.4</v>
      </c>
      <c r="E335">
        <v>2</v>
      </c>
    </row>
    <row r="336" spans="1:5" ht="15" thickBot="1" x14ac:dyDescent="0.35">
      <c r="A336" s="21" t="s">
        <v>397</v>
      </c>
      <c r="B336" s="22" t="s">
        <v>1146</v>
      </c>
      <c r="C336" s="96">
        <v>1197</v>
      </c>
      <c r="D336" s="194">
        <v>40.4</v>
      </c>
      <c r="E336">
        <v>2</v>
      </c>
    </row>
    <row r="337" spans="1:5" ht="18" x14ac:dyDescent="0.35">
      <c r="A337" s="20" t="s">
        <v>111</v>
      </c>
      <c r="B337" s="256" t="s">
        <v>111</v>
      </c>
      <c r="C337" s="180">
        <v>592</v>
      </c>
      <c r="D337" s="192">
        <v>46</v>
      </c>
      <c r="E337">
        <v>3</v>
      </c>
    </row>
    <row r="338" spans="1:5" ht="15" thickBot="1" x14ac:dyDescent="0.35">
      <c r="A338" s="21" t="s">
        <v>193</v>
      </c>
      <c r="B338" s="22" t="s">
        <v>856</v>
      </c>
      <c r="C338" s="96">
        <v>592</v>
      </c>
      <c r="D338" s="194">
        <v>46</v>
      </c>
      <c r="E338">
        <v>3</v>
      </c>
    </row>
    <row r="339" spans="1:5" ht="18" x14ac:dyDescent="0.35">
      <c r="A339" s="20" t="s">
        <v>113</v>
      </c>
      <c r="B339" s="256" t="s">
        <v>113</v>
      </c>
      <c r="C339" s="180">
        <v>69928</v>
      </c>
      <c r="D339" s="192">
        <v>38.200000000000003</v>
      </c>
      <c r="E339">
        <v>6</v>
      </c>
    </row>
    <row r="340" spans="1:5" ht="28.8" x14ac:dyDescent="0.3">
      <c r="A340" s="16" t="s">
        <v>195</v>
      </c>
      <c r="B340" s="17" t="s">
        <v>1615</v>
      </c>
      <c r="C340" s="95">
        <v>1994</v>
      </c>
      <c r="D340" s="193">
        <v>32.299999999999997</v>
      </c>
      <c r="E340">
        <v>4</v>
      </c>
    </row>
    <row r="341" spans="1:5" x14ac:dyDescent="0.3">
      <c r="A341" s="5" t="s">
        <v>399</v>
      </c>
      <c r="B341" s="256" t="s">
        <v>1954</v>
      </c>
      <c r="C341" s="94">
        <v>1625</v>
      </c>
      <c r="D341" s="192">
        <v>31.9</v>
      </c>
      <c r="E341">
        <v>4</v>
      </c>
    </row>
    <row r="342" spans="1:5" ht="28.8" x14ac:dyDescent="0.3">
      <c r="A342" s="16" t="s">
        <v>197</v>
      </c>
      <c r="B342" s="17" t="s">
        <v>1659</v>
      </c>
      <c r="C342" s="95">
        <v>1624</v>
      </c>
      <c r="D342" s="193">
        <v>32.6</v>
      </c>
      <c r="E342">
        <v>4</v>
      </c>
    </row>
    <row r="343" spans="1:5" ht="28.8" x14ac:dyDescent="0.3">
      <c r="A343" s="5" t="s">
        <v>401</v>
      </c>
      <c r="B343" s="256" t="s">
        <v>1618</v>
      </c>
      <c r="C343" s="94">
        <v>1703</v>
      </c>
      <c r="D343" s="192">
        <v>35.4</v>
      </c>
      <c r="E343">
        <v>4</v>
      </c>
    </row>
    <row r="344" spans="1:5" ht="28.8" x14ac:dyDescent="0.3">
      <c r="A344" s="16" t="s">
        <v>199</v>
      </c>
      <c r="B344" s="17" t="s">
        <v>1617</v>
      </c>
      <c r="C344" s="95">
        <v>2191</v>
      </c>
      <c r="D344" s="193">
        <v>37.700000000000003</v>
      </c>
      <c r="E344">
        <v>6</v>
      </c>
    </row>
    <row r="345" spans="1:5" ht="28.8" x14ac:dyDescent="0.3">
      <c r="A345" s="5" t="s">
        <v>201</v>
      </c>
      <c r="B345" s="256" t="s">
        <v>1660</v>
      </c>
      <c r="C345" s="94">
        <v>1064</v>
      </c>
      <c r="D345" s="192">
        <v>27.9</v>
      </c>
      <c r="E345">
        <v>6</v>
      </c>
    </row>
    <row r="346" spans="1:5" ht="28.8" x14ac:dyDescent="0.3">
      <c r="A346" s="16" t="s">
        <v>403</v>
      </c>
      <c r="B346" s="17" t="s">
        <v>1619</v>
      </c>
      <c r="C346" s="95">
        <v>2081</v>
      </c>
      <c r="D346" s="193">
        <v>40.200000000000003</v>
      </c>
      <c r="E346">
        <v>6</v>
      </c>
    </row>
    <row r="347" spans="1:5" x14ac:dyDescent="0.3">
      <c r="A347" s="5" t="s">
        <v>419</v>
      </c>
      <c r="B347" s="256" t="s">
        <v>1620</v>
      </c>
      <c r="C347" s="94">
        <v>1501</v>
      </c>
      <c r="D347" s="192">
        <v>37.299999999999997</v>
      </c>
      <c r="E347">
        <v>6</v>
      </c>
    </row>
    <row r="348" spans="1:5" ht="28.8" x14ac:dyDescent="0.3">
      <c r="A348" s="16" t="s">
        <v>203</v>
      </c>
      <c r="B348" s="17" t="s">
        <v>1621</v>
      </c>
      <c r="C348" s="95">
        <v>1587</v>
      </c>
      <c r="D348" s="193">
        <v>33.700000000000003</v>
      </c>
      <c r="E348">
        <v>5</v>
      </c>
    </row>
    <row r="349" spans="1:5" ht="28.8" x14ac:dyDescent="0.3">
      <c r="A349" s="5" t="s">
        <v>405</v>
      </c>
      <c r="B349" s="256" t="s">
        <v>1622</v>
      </c>
      <c r="C349" s="94">
        <v>2272</v>
      </c>
      <c r="D349" s="192">
        <v>32.5</v>
      </c>
      <c r="E349">
        <v>5</v>
      </c>
    </row>
    <row r="350" spans="1:5" ht="28.8" x14ac:dyDescent="0.3">
      <c r="A350" s="16" t="s">
        <v>427</v>
      </c>
      <c r="B350" s="17" t="s">
        <v>1623</v>
      </c>
      <c r="C350" s="95" t="s">
        <v>1101</v>
      </c>
      <c r="D350" s="193"/>
      <c r="E350">
        <v>6</v>
      </c>
    </row>
    <row r="351" spans="1:5" ht="28.8" x14ac:dyDescent="0.3">
      <c r="A351" s="5" t="s">
        <v>407</v>
      </c>
      <c r="B351" s="256" t="s">
        <v>1661</v>
      </c>
      <c r="C351" s="94" t="s">
        <v>1101</v>
      </c>
      <c r="E351">
        <v>5</v>
      </c>
    </row>
    <row r="352" spans="1:5" x14ac:dyDescent="0.3">
      <c r="A352" s="16" t="s">
        <v>207</v>
      </c>
      <c r="B352" s="17" t="s">
        <v>1625</v>
      </c>
      <c r="C352" s="95">
        <v>2008</v>
      </c>
      <c r="D352" s="193">
        <v>36</v>
      </c>
      <c r="E352">
        <v>5</v>
      </c>
    </row>
    <row r="353" spans="1:5" ht="28.8" x14ac:dyDescent="0.3">
      <c r="A353" s="5" t="s">
        <v>209</v>
      </c>
      <c r="B353" s="256" t="s">
        <v>1626</v>
      </c>
      <c r="C353" s="94">
        <v>1775</v>
      </c>
      <c r="D353" s="192">
        <v>36.5</v>
      </c>
      <c r="E353">
        <v>5</v>
      </c>
    </row>
    <row r="354" spans="1:5" ht="28.8" x14ac:dyDescent="0.3">
      <c r="A354" s="16" t="s">
        <v>211</v>
      </c>
      <c r="B354" s="17" t="s">
        <v>1627</v>
      </c>
      <c r="C354" s="95">
        <v>2177</v>
      </c>
      <c r="D354" s="193">
        <v>32.9</v>
      </c>
      <c r="E354">
        <v>5</v>
      </c>
    </row>
    <row r="355" spans="1:5" ht="28.8" x14ac:dyDescent="0.3">
      <c r="A355" s="5" t="s">
        <v>205</v>
      </c>
      <c r="B355" s="256" t="s">
        <v>1624</v>
      </c>
      <c r="C355" s="94">
        <v>2354</v>
      </c>
      <c r="D355" s="192">
        <v>33.200000000000003</v>
      </c>
      <c r="E355">
        <v>5</v>
      </c>
    </row>
    <row r="356" spans="1:5" ht="28.8" x14ac:dyDescent="0.3">
      <c r="A356" s="16" t="s">
        <v>213</v>
      </c>
      <c r="B356" s="17" t="s">
        <v>1628</v>
      </c>
      <c r="C356" s="95">
        <v>2677</v>
      </c>
      <c r="D356" s="193">
        <v>37.4</v>
      </c>
      <c r="E356">
        <v>5</v>
      </c>
    </row>
    <row r="357" spans="1:5" ht="28.8" x14ac:dyDescent="0.3">
      <c r="A357" s="5" t="s">
        <v>215</v>
      </c>
      <c r="B357" s="256" t="s">
        <v>1629</v>
      </c>
      <c r="C357" s="94">
        <v>1384</v>
      </c>
      <c r="D357" s="192">
        <v>36</v>
      </c>
      <c r="E357">
        <v>6</v>
      </c>
    </row>
    <row r="358" spans="1:5" ht="28.8" x14ac:dyDescent="0.3">
      <c r="A358" s="16" t="s">
        <v>217</v>
      </c>
      <c r="B358" s="17" t="s">
        <v>1630</v>
      </c>
      <c r="C358" s="95">
        <v>2672</v>
      </c>
      <c r="D358" s="193">
        <v>47.8</v>
      </c>
      <c r="E358">
        <v>6</v>
      </c>
    </row>
    <row r="359" spans="1:5" ht="43.2" x14ac:dyDescent="0.3">
      <c r="A359" s="5" t="s">
        <v>219</v>
      </c>
      <c r="B359" s="256" t="s">
        <v>1631</v>
      </c>
      <c r="C359" s="94">
        <v>2423</v>
      </c>
      <c r="D359" s="192">
        <v>36.5</v>
      </c>
      <c r="E359">
        <v>6</v>
      </c>
    </row>
    <row r="360" spans="1:5" ht="28.8" x14ac:dyDescent="0.3">
      <c r="A360" s="16" t="s">
        <v>421</v>
      </c>
      <c r="B360" s="17" t="s">
        <v>1632</v>
      </c>
      <c r="C360" s="95" t="s">
        <v>1101</v>
      </c>
      <c r="D360" s="193" t="s">
        <v>1101</v>
      </c>
      <c r="E360">
        <v>6</v>
      </c>
    </row>
    <row r="361" spans="1:5" ht="28.8" x14ac:dyDescent="0.3">
      <c r="A361" s="5" t="s">
        <v>221</v>
      </c>
      <c r="B361" s="256" t="s">
        <v>1633</v>
      </c>
      <c r="C361" s="94" t="s">
        <v>1101</v>
      </c>
      <c r="D361" s="192" t="s">
        <v>1101</v>
      </c>
      <c r="E361">
        <v>5</v>
      </c>
    </row>
    <row r="362" spans="1:5" x14ac:dyDescent="0.3">
      <c r="A362" s="16" t="s">
        <v>223</v>
      </c>
      <c r="B362" s="17" t="s">
        <v>1634</v>
      </c>
      <c r="C362" s="95">
        <v>1918</v>
      </c>
      <c r="D362" s="193">
        <v>41</v>
      </c>
      <c r="E362">
        <v>5</v>
      </c>
    </row>
    <row r="363" spans="1:5" x14ac:dyDescent="0.3">
      <c r="A363" s="5" t="s">
        <v>225</v>
      </c>
      <c r="B363" s="256" t="s">
        <v>1635</v>
      </c>
      <c r="C363" s="94">
        <v>2208</v>
      </c>
      <c r="D363" s="192">
        <v>43.2</v>
      </c>
      <c r="E363">
        <v>4</v>
      </c>
    </row>
    <row r="364" spans="1:5" ht="28.8" x14ac:dyDescent="0.3">
      <c r="A364" s="16" t="s">
        <v>227</v>
      </c>
      <c r="B364" s="17" t="s">
        <v>1636</v>
      </c>
      <c r="C364" s="95">
        <v>1853</v>
      </c>
      <c r="D364" s="193">
        <v>39.700000000000003</v>
      </c>
      <c r="E364">
        <v>6</v>
      </c>
    </row>
    <row r="365" spans="1:5" ht="28.8" x14ac:dyDescent="0.3">
      <c r="A365" s="5" t="s">
        <v>229</v>
      </c>
      <c r="B365" s="256" t="s">
        <v>1637</v>
      </c>
      <c r="C365" s="94">
        <v>2652</v>
      </c>
      <c r="D365" s="192">
        <v>33.9</v>
      </c>
      <c r="E365">
        <v>6</v>
      </c>
    </row>
    <row r="366" spans="1:5" ht="28.8" x14ac:dyDescent="0.3">
      <c r="A366" s="16" t="s">
        <v>231</v>
      </c>
      <c r="B366" s="17" t="s">
        <v>1638</v>
      </c>
      <c r="C366" s="95">
        <v>2396</v>
      </c>
      <c r="D366" s="193">
        <v>44</v>
      </c>
      <c r="E366">
        <v>6</v>
      </c>
    </row>
    <row r="367" spans="1:5" x14ac:dyDescent="0.3">
      <c r="A367" s="5" t="s">
        <v>233</v>
      </c>
      <c r="B367" s="256" t="s">
        <v>1639</v>
      </c>
      <c r="C367" s="94">
        <v>2238</v>
      </c>
      <c r="D367" s="192">
        <v>41.9</v>
      </c>
      <c r="E367">
        <v>6</v>
      </c>
    </row>
    <row r="368" spans="1:5" ht="28.8" x14ac:dyDescent="0.3">
      <c r="A368" s="16" t="s">
        <v>235</v>
      </c>
      <c r="B368" s="17" t="s">
        <v>1640</v>
      </c>
      <c r="C368" s="95">
        <v>910</v>
      </c>
      <c r="D368" s="193">
        <v>40.700000000000003</v>
      </c>
      <c r="E368">
        <v>6</v>
      </c>
    </row>
    <row r="369" spans="1:5" ht="28.8" x14ac:dyDescent="0.3">
      <c r="A369" s="5" t="s">
        <v>237</v>
      </c>
      <c r="B369" s="256" t="s">
        <v>1662</v>
      </c>
      <c r="C369" s="94">
        <v>1308</v>
      </c>
      <c r="D369" s="192">
        <v>43.3</v>
      </c>
      <c r="E369">
        <v>6</v>
      </c>
    </row>
    <row r="370" spans="1:5" ht="28.8" x14ac:dyDescent="0.3">
      <c r="A370" s="16" t="s">
        <v>429</v>
      </c>
      <c r="B370" s="17" t="s">
        <v>1641</v>
      </c>
      <c r="C370" s="95" t="s">
        <v>1101</v>
      </c>
      <c r="D370" s="193" t="s">
        <v>1101</v>
      </c>
      <c r="E370">
        <v>6</v>
      </c>
    </row>
    <row r="371" spans="1:5" ht="28.8" x14ac:dyDescent="0.3">
      <c r="A371" s="5" t="s">
        <v>409</v>
      </c>
      <c r="B371" s="256" t="s">
        <v>1642</v>
      </c>
      <c r="C371" s="94" t="s">
        <v>1101</v>
      </c>
      <c r="D371" s="192" t="s">
        <v>1101</v>
      </c>
      <c r="E371">
        <v>6</v>
      </c>
    </row>
    <row r="372" spans="1:5" ht="28.8" x14ac:dyDescent="0.3">
      <c r="A372" s="16" t="s">
        <v>239</v>
      </c>
      <c r="B372" s="17" t="s">
        <v>1643</v>
      </c>
      <c r="C372" s="95">
        <v>2016</v>
      </c>
      <c r="D372" s="193">
        <v>42</v>
      </c>
      <c r="E372">
        <v>6</v>
      </c>
    </row>
    <row r="373" spans="1:5" ht="28.8" x14ac:dyDescent="0.3">
      <c r="A373" s="5" t="s">
        <v>411</v>
      </c>
      <c r="B373" s="256" t="s">
        <v>1644</v>
      </c>
      <c r="C373" s="94">
        <v>1810</v>
      </c>
      <c r="D373" s="192">
        <v>41.1</v>
      </c>
      <c r="E373">
        <v>6</v>
      </c>
    </row>
    <row r="374" spans="1:5" x14ac:dyDescent="0.3">
      <c r="A374" s="16" t="s">
        <v>241</v>
      </c>
      <c r="B374" s="17" t="s">
        <v>1645</v>
      </c>
      <c r="C374" s="95" t="s">
        <v>1101</v>
      </c>
      <c r="D374" s="193" t="s">
        <v>1101</v>
      </c>
      <c r="E374">
        <v>5</v>
      </c>
    </row>
    <row r="375" spans="1:5" ht="28.8" x14ac:dyDescent="0.3">
      <c r="A375" s="5" t="s">
        <v>243</v>
      </c>
      <c r="B375" s="256" t="s">
        <v>1646</v>
      </c>
      <c r="C375" s="94" t="s">
        <v>1101</v>
      </c>
      <c r="D375" s="192" t="s">
        <v>1101</v>
      </c>
      <c r="E375">
        <v>6</v>
      </c>
    </row>
    <row r="378" spans="1:5" x14ac:dyDescent="0.3">
      <c r="A378" s="331"/>
      <c r="B378" s="332">
        <v>2</v>
      </c>
      <c r="C378" s="52">
        <v>4</v>
      </c>
      <c r="D378" s="331">
        <v>7</v>
      </c>
    </row>
  </sheetData>
  <autoFilter ref="K1:O378" xr:uid="{8E947246-2DCC-4FEB-B5DA-72D875F9ACB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21"/>
  <sheetViews>
    <sheetView topLeftCell="A286" workbookViewId="0">
      <selection activeCell="V310" sqref="V310"/>
    </sheetView>
  </sheetViews>
  <sheetFormatPr defaultColWidth="9.109375" defaultRowHeight="14.4" x14ac:dyDescent="0.3"/>
  <cols>
    <col min="1" max="1" width="12" style="188" bestFit="1" customWidth="1"/>
    <col min="2" max="12" width="9.109375" style="188"/>
    <col min="13" max="13" width="9.109375" style="189"/>
    <col min="14" max="16384" width="9.109375" style="188"/>
  </cols>
  <sheetData>
    <row r="1" spans="1:13" x14ac:dyDescent="0.3">
      <c r="A1" s="188" t="s">
        <v>1236</v>
      </c>
      <c r="B1" s="188" t="s">
        <v>1237</v>
      </c>
      <c r="C1" s="188" t="s">
        <v>1238</v>
      </c>
      <c r="D1" s="188" t="s">
        <v>1239</v>
      </c>
      <c r="E1" s="188" t="s">
        <v>1240</v>
      </c>
      <c r="F1" s="188" t="s">
        <v>1241</v>
      </c>
      <c r="G1" s="188" t="s">
        <v>1242</v>
      </c>
      <c r="H1" s="188" t="s">
        <v>1243</v>
      </c>
      <c r="I1" s="188" t="s">
        <v>1244</v>
      </c>
      <c r="J1" s="188" t="s">
        <v>1245</v>
      </c>
      <c r="K1" s="188" t="s">
        <v>1246</v>
      </c>
      <c r="L1" s="188" t="s">
        <v>1247</v>
      </c>
      <c r="M1" s="189" t="s">
        <v>1248</v>
      </c>
    </row>
    <row r="2" spans="1:13" x14ac:dyDescent="0.3">
      <c r="A2" s="188">
        <v>30001000100</v>
      </c>
      <c r="B2" s="188">
        <v>59720</v>
      </c>
      <c r="C2" s="188">
        <v>59724</v>
      </c>
      <c r="D2" s="188">
        <v>59725</v>
      </c>
      <c r="E2" s="188">
        <v>59727</v>
      </c>
      <c r="F2" s="188">
        <v>59736</v>
      </c>
      <c r="G2" s="188">
        <v>59739</v>
      </c>
      <c r="H2" s="188">
        <v>59761</v>
      </c>
      <c r="I2" s="188">
        <v>59762</v>
      </c>
      <c r="M2" s="189" t="s">
        <v>1249</v>
      </c>
    </row>
    <row r="3" spans="1:13" x14ac:dyDescent="0.3">
      <c r="A3" s="188">
        <v>30001000200</v>
      </c>
      <c r="B3" s="188">
        <v>59724</v>
      </c>
      <c r="C3" s="188">
        <v>59725</v>
      </c>
      <c r="D3" s="188">
        <v>59732</v>
      </c>
      <c r="E3" s="188">
        <v>59736</v>
      </c>
      <c r="F3" s="188">
        <v>59743</v>
      </c>
      <c r="G3" s="188">
        <v>59746</v>
      </c>
      <c r="M3" s="189" t="s">
        <v>1250</v>
      </c>
    </row>
    <row r="4" spans="1:13" x14ac:dyDescent="0.3">
      <c r="A4" s="188">
        <v>30001000300</v>
      </c>
      <c r="B4" s="188">
        <v>59725</v>
      </c>
      <c r="M4" s="189">
        <v>59725</v>
      </c>
    </row>
    <row r="5" spans="1:13" x14ac:dyDescent="0.3">
      <c r="A5" s="188">
        <v>30003000100</v>
      </c>
      <c r="B5" s="188">
        <v>59010</v>
      </c>
      <c r="C5" s="188">
        <v>59024</v>
      </c>
      <c r="D5" s="188">
        <v>59034</v>
      </c>
      <c r="E5" s="188">
        <v>59038</v>
      </c>
      <c r="F5" s="188">
        <v>59064</v>
      </c>
      <c r="M5" s="189" t="s">
        <v>1251</v>
      </c>
    </row>
    <row r="6" spans="1:13" x14ac:dyDescent="0.3">
      <c r="A6" s="188">
        <v>30003940400</v>
      </c>
      <c r="B6" s="188">
        <v>59016</v>
      </c>
      <c r="C6" s="188">
        <v>59025</v>
      </c>
      <c r="D6" s="188">
        <v>59043</v>
      </c>
      <c r="M6" s="189" t="s">
        <v>1252</v>
      </c>
    </row>
    <row r="7" spans="1:13" x14ac:dyDescent="0.3">
      <c r="A7" s="188">
        <v>30003940500</v>
      </c>
      <c r="B7" s="188">
        <v>59034</v>
      </c>
      <c r="C7" s="188">
        <v>59035</v>
      </c>
      <c r="D7" s="188">
        <v>59050</v>
      </c>
      <c r="E7" s="188">
        <v>59066</v>
      </c>
      <c r="F7" s="188">
        <v>59075</v>
      </c>
      <c r="G7" s="188">
        <v>59101</v>
      </c>
      <c r="M7" s="189" t="s">
        <v>1253</v>
      </c>
    </row>
    <row r="8" spans="1:13" x14ac:dyDescent="0.3">
      <c r="A8" s="188">
        <v>30003940600</v>
      </c>
      <c r="B8" s="188">
        <v>59016</v>
      </c>
      <c r="C8" s="188">
        <v>59022</v>
      </c>
      <c r="D8" s="188">
        <v>59031</v>
      </c>
      <c r="E8" s="188">
        <v>59034</v>
      </c>
      <c r="M8" s="189" t="s">
        <v>1254</v>
      </c>
    </row>
    <row r="9" spans="1:13" x14ac:dyDescent="0.3">
      <c r="A9" s="188">
        <v>30003940700</v>
      </c>
      <c r="B9" s="188">
        <v>59016</v>
      </c>
      <c r="C9" s="188">
        <v>59022</v>
      </c>
      <c r="D9" s="188">
        <v>59031</v>
      </c>
      <c r="E9" s="188">
        <v>59034</v>
      </c>
      <c r="F9" s="188">
        <v>59050</v>
      </c>
      <c r="G9" s="188">
        <v>59089</v>
      </c>
      <c r="M9" s="189" t="s">
        <v>1255</v>
      </c>
    </row>
    <row r="10" spans="1:13" x14ac:dyDescent="0.3">
      <c r="A10" s="188">
        <v>30005000100</v>
      </c>
      <c r="B10" s="188">
        <v>59523</v>
      </c>
      <c r="C10" s="188">
        <v>59526</v>
      </c>
      <c r="D10" s="188">
        <v>59529</v>
      </c>
      <c r="E10" s="188">
        <v>59542</v>
      </c>
      <c r="M10" s="189" t="s">
        <v>1256</v>
      </c>
    </row>
    <row r="11" spans="1:13" x14ac:dyDescent="0.3">
      <c r="A11" s="188">
        <v>30005000200</v>
      </c>
      <c r="B11" s="188">
        <v>59523</v>
      </c>
      <c r="C11" s="188">
        <v>59526</v>
      </c>
      <c r="D11" s="188">
        <v>59535</v>
      </c>
      <c r="E11" s="188">
        <v>59547</v>
      </c>
      <c r="M11" s="189" t="s">
        <v>1257</v>
      </c>
    </row>
    <row r="12" spans="1:13" x14ac:dyDescent="0.3">
      <c r="A12" s="188">
        <v>30005940100</v>
      </c>
      <c r="B12" s="188">
        <v>59524</v>
      </c>
      <c r="C12" s="188">
        <v>59526</v>
      </c>
      <c r="M12" s="189" t="s">
        <v>1258</v>
      </c>
    </row>
    <row r="13" spans="1:13" x14ac:dyDescent="0.3">
      <c r="A13" s="188">
        <v>30005940200</v>
      </c>
      <c r="B13" s="188">
        <v>59523</v>
      </c>
      <c r="C13" s="188">
        <v>59524</v>
      </c>
      <c r="D13" s="188">
        <v>59526</v>
      </c>
      <c r="E13" s="188">
        <v>59527</v>
      </c>
      <c r="M13" s="189" t="s">
        <v>1259</v>
      </c>
    </row>
    <row r="14" spans="1:13" x14ac:dyDescent="0.3">
      <c r="A14" s="188">
        <v>30007000100</v>
      </c>
      <c r="B14" s="188">
        <v>59644</v>
      </c>
      <c r="M14" s="189">
        <v>59644</v>
      </c>
    </row>
    <row r="15" spans="1:13" x14ac:dyDescent="0.3">
      <c r="A15" s="188">
        <v>30007000200</v>
      </c>
      <c r="B15" s="188">
        <v>59635</v>
      </c>
      <c r="C15" s="188">
        <v>59643</v>
      </c>
      <c r="D15" s="188">
        <v>59644</v>
      </c>
      <c r="E15" s="188">
        <v>59647</v>
      </c>
      <c r="F15" s="188">
        <v>59752</v>
      </c>
      <c r="M15" s="189" t="s">
        <v>1260</v>
      </c>
    </row>
    <row r="16" spans="1:13" x14ac:dyDescent="0.3">
      <c r="A16" s="188">
        <v>30009000100</v>
      </c>
      <c r="B16" s="188">
        <v>59013</v>
      </c>
      <c r="C16" s="188">
        <v>59019</v>
      </c>
      <c r="D16" s="188">
        <v>59026</v>
      </c>
      <c r="E16" s="188">
        <v>59041</v>
      </c>
      <c r="F16" s="188">
        <v>59044</v>
      </c>
      <c r="G16" s="188">
        <v>59070</v>
      </c>
      <c r="M16" s="189" t="s">
        <v>1261</v>
      </c>
    </row>
    <row r="17" spans="1:13" x14ac:dyDescent="0.3">
      <c r="A17" s="188">
        <v>30009000200</v>
      </c>
      <c r="B17" s="188">
        <v>59014</v>
      </c>
      <c r="C17" s="188">
        <v>59026</v>
      </c>
      <c r="D17" s="188">
        <v>59029</v>
      </c>
      <c r="E17" s="188">
        <v>59041</v>
      </c>
      <c r="F17" s="188">
        <v>59070</v>
      </c>
      <c r="M17" s="189" t="s">
        <v>1262</v>
      </c>
    </row>
    <row r="18" spans="1:13" x14ac:dyDescent="0.3">
      <c r="A18" s="188">
        <v>30009000300</v>
      </c>
      <c r="B18" s="188">
        <v>59068</v>
      </c>
      <c r="M18" s="189">
        <v>59068</v>
      </c>
    </row>
    <row r="19" spans="1:13" x14ac:dyDescent="0.3">
      <c r="A19" s="188">
        <v>30009000400</v>
      </c>
      <c r="B19" s="188">
        <v>59001</v>
      </c>
      <c r="C19" s="188">
        <v>59008</v>
      </c>
      <c r="D19" s="188">
        <v>59013</v>
      </c>
      <c r="E19" s="188">
        <v>59068</v>
      </c>
      <c r="F19" s="188">
        <v>59070</v>
      </c>
      <c r="G19" s="188">
        <v>59071</v>
      </c>
      <c r="M19" s="189" t="s">
        <v>1263</v>
      </c>
    </row>
    <row r="20" spans="1:13" x14ac:dyDescent="0.3">
      <c r="A20" s="188">
        <v>30009000500</v>
      </c>
      <c r="B20" s="188">
        <v>59007</v>
      </c>
      <c r="C20" s="188">
        <v>59008</v>
      </c>
      <c r="D20" s="188">
        <v>59014</v>
      </c>
      <c r="E20" s="188">
        <v>59026</v>
      </c>
      <c r="F20" s="188">
        <v>59029</v>
      </c>
      <c r="G20" s="188">
        <v>59041</v>
      </c>
      <c r="H20" s="188">
        <v>59068</v>
      </c>
      <c r="M20" s="189" t="s">
        <v>1264</v>
      </c>
    </row>
    <row r="21" spans="1:13" x14ac:dyDescent="0.3">
      <c r="A21" s="188">
        <v>30011000300</v>
      </c>
      <c r="B21" s="188">
        <v>57724</v>
      </c>
      <c r="C21" s="188">
        <v>59311</v>
      </c>
      <c r="D21" s="188">
        <v>59324</v>
      </c>
      <c r="E21" s="188">
        <v>59332</v>
      </c>
      <c r="M21" s="189" t="s">
        <v>1265</v>
      </c>
    </row>
    <row r="22" spans="1:13" x14ac:dyDescent="0.3">
      <c r="A22" s="188">
        <v>30013000100</v>
      </c>
      <c r="B22" s="188">
        <v>59405</v>
      </c>
      <c r="M22" s="189">
        <v>59405</v>
      </c>
    </row>
    <row r="23" spans="1:13" x14ac:dyDescent="0.3">
      <c r="A23" s="188">
        <v>30013000200</v>
      </c>
      <c r="B23" s="188">
        <v>59401</v>
      </c>
      <c r="C23" s="188">
        <v>59405</v>
      </c>
      <c r="M23" s="189" t="s">
        <v>1266</v>
      </c>
    </row>
    <row r="24" spans="1:13" x14ac:dyDescent="0.3">
      <c r="A24" s="188">
        <v>30013000300</v>
      </c>
      <c r="B24" s="188">
        <v>59401</v>
      </c>
      <c r="M24" s="189">
        <v>59401</v>
      </c>
    </row>
    <row r="25" spans="1:13" x14ac:dyDescent="0.3">
      <c r="A25" s="188">
        <v>30013001600</v>
      </c>
      <c r="B25" s="188">
        <v>59404</v>
      </c>
      <c r="M25" s="189">
        <v>59404</v>
      </c>
    </row>
    <row r="26" spans="1:13" x14ac:dyDescent="0.3">
      <c r="A26" s="188">
        <v>30013001800</v>
      </c>
      <c r="B26" s="188">
        <v>59404</v>
      </c>
      <c r="M26" s="189">
        <v>59404</v>
      </c>
    </row>
    <row r="27" spans="1:13" x14ac:dyDescent="0.3">
      <c r="A27" s="188">
        <v>30013002100</v>
      </c>
      <c r="B27" s="188">
        <v>59405</v>
      </c>
      <c r="M27" s="189">
        <v>59405</v>
      </c>
    </row>
    <row r="28" spans="1:13" x14ac:dyDescent="0.3">
      <c r="A28" s="188">
        <v>30013010100</v>
      </c>
      <c r="B28" s="188">
        <v>59404</v>
      </c>
      <c r="C28" s="188">
        <v>59414</v>
      </c>
      <c r="D28" s="188">
        <v>59440</v>
      </c>
      <c r="E28" s="188">
        <v>59468</v>
      </c>
      <c r="F28" s="188">
        <v>59487</v>
      </c>
      <c r="M28" s="189" t="s">
        <v>1267</v>
      </c>
    </row>
    <row r="29" spans="1:13" x14ac:dyDescent="0.3">
      <c r="A29" s="188">
        <v>30013010400</v>
      </c>
      <c r="B29" s="188">
        <v>59405</v>
      </c>
      <c r="C29" s="188">
        <v>59421</v>
      </c>
      <c r="D29" s="188">
        <v>59477</v>
      </c>
      <c r="M29" s="189" t="s">
        <v>1268</v>
      </c>
    </row>
    <row r="30" spans="1:13" x14ac:dyDescent="0.3">
      <c r="A30" s="188">
        <v>30013010600</v>
      </c>
      <c r="B30" s="188">
        <v>59405</v>
      </c>
      <c r="C30" s="188">
        <v>59412</v>
      </c>
      <c r="D30" s="188">
        <v>59463</v>
      </c>
      <c r="E30" s="188">
        <v>59465</v>
      </c>
      <c r="F30" s="188">
        <v>59472</v>
      </c>
      <c r="G30" s="188">
        <v>59480</v>
      </c>
      <c r="M30" s="189" t="s">
        <v>1269</v>
      </c>
    </row>
    <row r="31" spans="1:13" x14ac:dyDescent="0.3">
      <c r="A31" s="188">
        <v>30013010800</v>
      </c>
      <c r="B31" s="188">
        <v>59401</v>
      </c>
      <c r="M31" s="189">
        <v>59401</v>
      </c>
    </row>
    <row r="32" spans="1:13" x14ac:dyDescent="0.3">
      <c r="A32" s="188">
        <v>30013000400</v>
      </c>
      <c r="B32" s="188">
        <v>59401</v>
      </c>
      <c r="M32" s="189">
        <v>59401</v>
      </c>
    </row>
    <row r="33" spans="1:13" x14ac:dyDescent="0.3">
      <c r="A33" s="188">
        <v>30013000700</v>
      </c>
      <c r="B33" s="188">
        <v>59405</v>
      </c>
      <c r="M33" s="189">
        <v>59405</v>
      </c>
    </row>
    <row r="34" spans="1:13" x14ac:dyDescent="0.3">
      <c r="A34" s="188">
        <v>30013000800</v>
      </c>
      <c r="B34" s="188">
        <v>59405</v>
      </c>
      <c r="M34" s="189">
        <v>59405</v>
      </c>
    </row>
    <row r="35" spans="1:13" x14ac:dyDescent="0.3">
      <c r="A35" s="188">
        <v>30013000900</v>
      </c>
      <c r="B35" s="188">
        <v>59401</v>
      </c>
      <c r="C35" s="188">
        <v>59401</v>
      </c>
      <c r="D35" s="188">
        <v>59405</v>
      </c>
      <c r="M35" s="189" t="s">
        <v>1270</v>
      </c>
    </row>
    <row r="36" spans="1:13" x14ac:dyDescent="0.3">
      <c r="A36" s="188">
        <v>30013001700</v>
      </c>
      <c r="B36" s="188">
        <v>59404</v>
      </c>
      <c r="C36" s="188">
        <v>59404</v>
      </c>
      <c r="D36" s="188">
        <v>59421</v>
      </c>
      <c r="E36" s="188">
        <v>59443</v>
      </c>
      <c r="F36" s="188">
        <v>59404</v>
      </c>
      <c r="M36" s="189" t="s">
        <v>1271</v>
      </c>
    </row>
    <row r="37" spans="1:13" x14ac:dyDescent="0.3">
      <c r="A37" s="188">
        <v>30013010700</v>
      </c>
      <c r="B37" s="188">
        <v>59404</v>
      </c>
      <c r="C37" s="188">
        <v>59421</v>
      </c>
      <c r="D37" s="188">
        <v>59443</v>
      </c>
      <c r="E37" s="188">
        <v>59477</v>
      </c>
      <c r="F37" s="188">
        <v>59483</v>
      </c>
      <c r="G37" s="188">
        <v>59485</v>
      </c>
      <c r="H37" s="188">
        <v>59487</v>
      </c>
      <c r="M37" s="189" t="s">
        <v>1272</v>
      </c>
    </row>
    <row r="38" spans="1:13" x14ac:dyDescent="0.3">
      <c r="A38" s="188">
        <v>30013001000</v>
      </c>
      <c r="B38" s="188">
        <v>59401</v>
      </c>
      <c r="C38" s="188">
        <v>59405</v>
      </c>
      <c r="M38" s="189" t="s">
        <v>1266</v>
      </c>
    </row>
    <row r="39" spans="1:13" x14ac:dyDescent="0.3">
      <c r="A39" s="188">
        <v>30013001100</v>
      </c>
      <c r="B39" s="188">
        <v>59405</v>
      </c>
      <c r="M39" s="189">
        <v>59405</v>
      </c>
    </row>
    <row r="40" spans="1:13" x14ac:dyDescent="0.3">
      <c r="A40" s="188">
        <v>30013001201</v>
      </c>
      <c r="B40" s="188">
        <v>59405</v>
      </c>
      <c r="M40" s="189">
        <v>59405</v>
      </c>
    </row>
    <row r="41" spans="1:13" x14ac:dyDescent="0.3">
      <c r="A41" s="188">
        <v>30013001202</v>
      </c>
      <c r="B41" s="188">
        <v>59405</v>
      </c>
      <c r="M41" s="189">
        <v>59405</v>
      </c>
    </row>
    <row r="42" spans="1:13" x14ac:dyDescent="0.3">
      <c r="A42" s="188">
        <v>30013001900</v>
      </c>
      <c r="B42" s="188">
        <v>59404</v>
      </c>
      <c r="M42" s="189">
        <v>59404</v>
      </c>
    </row>
    <row r="43" spans="1:13" x14ac:dyDescent="0.3">
      <c r="A43" s="188">
        <v>30013002201</v>
      </c>
      <c r="B43" s="188">
        <v>59405</v>
      </c>
      <c r="M43" s="189">
        <v>59405</v>
      </c>
    </row>
    <row r="44" spans="1:13" x14ac:dyDescent="0.3">
      <c r="A44" s="188">
        <v>30013002202</v>
      </c>
      <c r="B44" s="188">
        <v>59405</v>
      </c>
      <c r="M44" s="189">
        <v>59405</v>
      </c>
    </row>
    <row r="45" spans="1:13" x14ac:dyDescent="0.3">
      <c r="A45" s="188">
        <v>30013002301</v>
      </c>
      <c r="B45" s="188">
        <v>59404</v>
      </c>
      <c r="M45" s="189">
        <v>59404</v>
      </c>
    </row>
    <row r="46" spans="1:13" x14ac:dyDescent="0.3">
      <c r="A46" s="188">
        <v>30013002302</v>
      </c>
      <c r="B46" s="188">
        <v>59404</v>
      </c>
      <c r="M46" s="189">
        <v>59404</v>
      </c>
    </row>
    <row r="47" spans="1:13" x14ac:dyDescent="0.3">
      <c r="A47" s="188">
        <v>30015010200</v>
      </c>
      <c r="B47" s="188">
        <v>59404</v>
      </c>
      <c r="C47" s="188">
        <v>59416</v>
      </c>
      <c r="D47" s="188">
        <v>59420</v>
      </c>
      <c r="E47" s="188">
        <v>59440</v>
      </c>
      <c r="F47" s="188">
        <v>59442</v>
      </c>
      <c r="G47" s="188">
        <v>59460</v>
      </c>
      <c r="M47" s="189" t="s">
        <v>1273</v>
      </c>
    </row>
    <row r="48" spans="1:13" x14ac:dyDescent="0.3">
      <c r="A48" s="188">
        <v>30015010300</v>
      </c>
      <c r="B48" s="188">
        <v>59442</v>
      </c>
      <c r="C48" s="188">
        <v>59446</v>
      </c>
      <c r="D48" s="188">
        <v>59450</v>
      </c>
      <c r="E48" s="188">
        <v>59460</v>
      </c>
      <c r="F48" s="188">
        <v>59520</v>
      </c>
      <c r="G48" s="188">
        <v>59521</v>
      </c>
      <c r="M48" s="189" t="s">
        <v>1274</v>
      </c>
    </row>
    <row r="49" spans="1:13" x14ac:dyDescent="0.3">
      <c r="A49" s="188">
        <v>30017961300</v>
      </c>
      <c r="B49" s="188">
        <v>59301</v>
      </c>
      <c r="C49" s="188">
        <v>59336</v>
      </c>
      <c r="D49" s="188">
        <v>59338</v>
      </c>
      <c r="E49" s="188">
        <v>59347</v>
      </c>
      <c r="F49" s="188">
        <v>59349</v>
      </c>
      <c r="G49" s="188">
        <v>59351</v>
      </c>
      <c r="M49" s="189" t="s">
        <v>1275</v>
      </c>
    </row>
    <row r="50" spans="1:13" x14ac:dyDescent="0.3">
      <c r="A50" s="188">
        <v>30017961500</v>
      </c>
      <c r="B50" s="188">
        <v>59301</v>
      </c>
      <c r="M50" s="189">
        <v>59301</v>
      </c>
    </row>
    <row r="51" spans="1:13" x14ac:dyDescent="0.3">
      <c r="A51" s="188">
        <v>30017961600</v>
      </c>
      <c r="B51" s="188">
        <v>59301</v>
      </c>
      <c r="M51" s="189">
        <v>59301</v>
      </c>
    </row>
    <row r="52" spans="1:13" x14ac:dyDescent="0.3">
      <c r="A52" s="188">
        <v>30017961900</v>
      </c>
      <c r="B52" s="188">
        <v>59301</v>
      </c>
      <c r="M52" s="189">
        <v>59301</v>
      </c>
    </row>
    <row r="53" spans="1:13" x14ac:dyDescent="0.3">
      <c r="A53" s="188">
        <v>30017962000</v>
      </c>
      <c r="B53" s="188">
        <v>59301</v>
      </c>
      <c r="M53" s="189">
        <v>59301</v>
      </c>
    </row>
    <row r="54" spans="1:13" x14ac:dyDescent="0.3">
      <c r="A54" s="188">
        <v>30017961800</v>
      </c>
      <c r="B54" s="188">
        <v>59301</v>
      </c>
      <c r="M54" s="189">
        <v>59301</v>
      </c>
    </row>
    <row r="55" spans="1:13" x14ac:dyDescent="0.3">
      <c r="A55" s="188">
        <v>30019020300</v>
      </c>
      <c r="B55" s="188">
        <v>59222</v>
      </c>
      <c r="C55" s="188">
        <v>59253</v>
      </c>
      <c r="D55" s="188">
        <v>59260</v>
      </c>
      <c r="E55" s="188">
        <v>59263</v>
      </c>
      <c r="F55" s="188">
        <v>59276</v>
      </c>
      <c r="M55" s="189" t="s">
        <v>1276</v>
      </c>
    </row>
    <row r="56" spans="1:13" x14ac:dyDescent="0.3">
      <c r="A56" s="188">
        <v>30021000100</v>
      </c>
      <c r="B56" s="188">
        <v>59215</v>
      </c>
      <c r="C56" s="188">
        <v>59259</v>
      </c>
      <c r="D56" s="188">
        <v>59262</v>
      </c>
      <c r="E56" s="188">
        <v>59315</v>
      </c>
      <c r="F56" s="188">
        <v>59326</v>
      </c>
      <c r="G56" s="188">
        <v>59330</v>
      </c>
      <c r="H56" s="188">
        <v>59339</v>
      </c>
      <c r="M56" s="189" t="s">
        <v>1277</v>
      </c>
    </row>
    <row r="57" spans="1:13" x14ac:dyDescent="0.3">
      <c r="A57" s="188">
        <v>30021000200</v>
      </c>
      <c r="B57" s="188">
        <v>59330</v>
      </c>
      <c r="M57" s="189">
        <v>59330</v>
      </c>
    </row>
    <row r="58" spans="1:13" x14ac:dyDescent="0.3">
      <c r="A58" s="188">
        <v>30021000300</v>
      </c>
      <c r="B58" s="188">
        <v>59330</v>
      </c>
      <c r="M58" s="189">
        <v>59330</v>
      </c>
    </row>
    <row r="59" spans="1:13" x14ac:dyDescent="0.3">
      <c r="A59" s="188">
        <v>30023000300</v>
      </c>
      <c r="B59" s="188">
        <v>59711</v>
      </c>
      <c r="M59" s="189">
        <v>59711</v>
      </c>
    </row>
    <row r="60" spans="1:13" x14ac:dyDescent="0.3">
      <c r="A60" s="188">
        <v>30023000400</v>
      </c>
      <c r="B60" s="188">
        <v>59711</v>
      </c>
      <c r="M60" s="189">
        <v>59711</v>
      </c>
    </row>
    <row r="61" spans="1:13" x14ac:dyDescent="0.3">
      <c r="A61" s="188">
        <v>30023000500</v>
      </c>
      <c r="B61" s="188">
        <v>59711</v>
      </c>
      <c r="C61" s="188">
        <v>59722</v>
      </c>
      <c r="D61" s="188">
        <v>59756</v>
      </c>
      <c r="E61" s="188">
        <v>59762</v>
      </c>
      <c r="M61" s="189" t="s">
        <v>1278</v>
      </c>
    </row>
    <row r="62" spans="1:13" x14ac:dyDescent="0.3">
      <c r="A62" s="188">
        <v>30025000100</v>
      </c>
      <c r="B62" s="188">
        <v>59313</v>
      </c>
      <c r="C62" s="188">
        <v>59336</v>
      </c>
      <c r="D62" s="188">
        <v>59344</v>
      </c>
      <c r="E62" s="188">
        <v>59354</v>
      </c>
      <c r="M62" s="189" t="s">
        <v>1279</v>
      </c>
    </row>
    <row r="63" spans="1:13" x14ac:dyDescent="0.3">
      <c r="A63" s="188">
        <v>30027030100</v>
      </c>
      <c r="B63" s="188">
        <v>59032</v>
      </c>
      <c r="C63" s="188">
        <v>59418</v>
      </c>
      <c r="D63" s="188">
        <v>59424</v>
      </c>
      <c r="E63" s="188">
        <v>59430</v>
      </c>
      <c r="F63" s="188">
        <v>59441</v>
      </c>
      <c r="G63" s="188">
        <v>59451</v>
      </c>
      <c r="H63" s="188">
        <v>59453</v>
      </c>
      <c r="I63" s="188">
        <v>59457</v>
      </c>
      <c r="J63" s="188">
        <v>59464</v>
      </c>
      <c r="K63" s="188">
        <v>59471</v>
      </c>
      <c r="L63" s="188">
        <v>59489</v>
      </c>
      <c r="M63" s="189" t="s">
        <v>1280</v>
      </c>
    </row>
    <row r="64" spans="1:13" x14ac:dyDescent="0.3">
      <c r="A64" s="188">
        <v>30027030201</v>
      </c>
      <c r="B64" s="188">
        <v>59457</v>
      </c>
      <c r="M64" s="189">
        <v>59457</v>
      </c>
    </row>
    <row r="65" spans="1:13" x14ac:dyDescent="0.3">
      <c r="A65" s="188">
        <v>30027030202</v>
      </c>
      <c r="B65" s="188">
        <v>59457</v>
      </c>
      <c r="M65" s="189">
        <v>59457</v>
      </c>
    </row>
    <row r="66" spans="1:13" x14ac:dyDescent="0.3">
      <c r="A66" s="188">
        <v>30029000101</v>
      </c>
      <c r="B66" s="188">
        <v>59912</v>
      </c>
      <c r="C66" s="188">
        <v>59927</v>
      </c>
      <c r="D66" s="188">
        <v>59928</v>
      </c>
      <c r="E66" s="188">
        <v>59936</v>
      </c>
      <c r="F66" s="188">
        <v>59937</v>
      </c>
      <c r="M66" s="189" t="s">
        <v>1281</v>
      </c>
    </row>
    <row r="67" spans="1:13" x14ac:dyDescent="0.3">
      <c r="A67" s="188">
        <v>30029000102</v>
      </c>
      <c r="B67" s="188">
        <v>59912</v>
      </c>
      <c r="C67" s="188">
        <v>59913</v>
      </c>
      <c r="D67" s="188">
        <v>59916</v>
      </c>
      <c r="E67" s="188">
        <v>59919</v>
      </c>
      <c r="F67" s="188">
        <v>59926</v>
      </c>
      <c r="G67" s="188">
        <v>59936</v>
      </c>
      <c r="M67" s="189" t="s">
        <v>1282</v>
      </c>
    </row>
    <row r="68" spans="1:13" x14ac:dyDescent="0.3">
      <c r="A68" s="188">
        <v>30029000201</v>
      </c>
      <c r="B68" s="188">
        <v>59912</v>
      </c>
      <c r="M68" s="189">
        <v>59912</v>
      </c>
    </row>
    <row r="69" spans="1:13" x14ac:dyDescent="0.3">
      <c r="A69" s="188">
        <v>30029000301</v>
      </c>
      <c r="B69" s="188">
        <v>59937</v>
      </c>
      <c r="M69" s="189">
        <v>59937</v>
      </c>
    </row>
    <row r="70" spans="1:13" x14ac:dyDescent="0.3">
      <c r="A70" s="188">
        <v>30029000302</v>
      </c>
      <c r="B70" s="188">
        <v>59912</v>
      </c>
      <c r="C70" s="188">
        <v>59937</v>
      </c>
      <c r="M70" s="189" t="s">
        <v>1283</v>
      </c>
    </row>
    <row r="71" spans="1:13" x14ac:dyDescent="0.3">
      <c r="A71" s="188">
        <v>30029000402</v>
      </c>
      <c r="B71" s="188">
        <v>59937</v>
      </c>
      <c r="M71" s="189">
        <v>59937</v>
      </c>
    </row>
    <row r="72" spans="1:13" x14ac:dyDescent="0.3">
      <c r="A72" s="188">
        <v>30029000802</v>
      </c>
      <c r="B72" s="188">
        <v>59901</v>
      </c>
      <c r="M72" s="189">
        <v>59901</v>
      </c>
    </row>
    <row r="73" spans="1:13" x14ac:dyDescent="0.3">
      <c r="A73" s="188">
        <v>30029000903</v>
      </c>
      <c r="B73" s="188">
        <v>59901</v>
      </c>
      <c r="M73" s="189">
        <v>59901</v>
      </c>
    </row>
    <row r="74" spans="1:13" x14ac:dyDescent="0.3">
      <c r="A74" s="188">
        <v>30029001101</v>
      </c>
      <c r="B74" s="188">
        <v>59901</v>
      </c>
      <c r="M74" s="189">
        <v>59901</v>
      </c>
    </row>
    <row r="75" spans="1:13" x14ac:dyDescent="0.3">
      <c r="A75" s="188">
        <v>30029001202</v>
      </c>
      <c r="B75" s="188">
        <v>59901</v>
      </c>
      <c r="M75" s="189">
        <v>59901</v>
      </c>
    </row>
    <row r="76" spans="1:13" x14ac:dyDescent="0.3">
      <c r="A76" s="188">
        <v>30029001306</v>
      </c>
      <c r="B76" s="188">
        <v>59901</v>
      </c>
      <c r="C76" s="188">
        <v>59911</v>
      </c>
      <c r="M76" s="189" t="s">
        <v>1284</v>
      </c>
    </row>
    <row r="77" spans="1:13" x14ac:dyDescent="0.3">
      <c r="A77" s="188">
        <v>30029001401</v>
      </c>
      <c r="B77" s="188">
        <v>59901</v>
      </c>
      <c r="C77" s="188">
        <v>59911</v>
      </c>
      <c r="D77" s="188">
        <v>59932</v>
      </c>
      <c r="M77" s="189" t="s">
        <v>1285</v>
      </c>
    </row>
    <row r="78" spans="1:13" x14ac:dyDescent="0.3">
      <c r="A78" s="188">
        <v>30029001701</v>
      </c>
      <c r="B78" s="188">
        <v>59901</v>
      </c>
      <c r="C78" s="188">
        <v>59920</v>
      </c>
      <c r="D78" s="188">
        <v>59937</v>
      </c>
      <c r="M78" s="189" t="s">
        <v>1286</v>
      </c>
    </row>
    <row r="79" spans="1:13" x14ac:dyDescent="0.3">
      <c r="A79" s="188">
        <v>30029001702</v>
      </c>
      <c r="B79" s="188">
        <v>59845</v>
      </c>
      <c r="C79" s="188">
        <v>59901</v>
      </c>
      <c r="D79" s="188">
        <v>59920</v>
      </c>
      <c r="M79" s="189" t="s">
        <v>1287</v>
      </c>
    </row>
    <row r="80" spans="1:13" x14ac:dyDescent="0.3">
      <c r="A80" s="188">
        <v>30029000202</v>
      </c>
      <c r="B80" s="188">
        <v>59912</v>
      </c>
      <c r="M80" s="189">
        <v>59912</v>
      </c>
    </row>
    <row r="81" spans="1:13" x14ac:dyDescent="0.3">
      <c r="A81" s="188">
        <v>30029000203</v>
      </c>
      <c r="B81" s="188">
        <v>59901</v>
      </c>
      <c r="C81" s="188">
        <v>59912</v>
      </c>
      <c r="M81" s="189" t="s">
        <v>1288</v>
      </c>
    </row>
    <row r="82" spans="1:13" x14ac:dyDescent="0.3">
      <c r="A82" s="188">
        <v>30029000403</v>
      </c>
      <c r="B82" s="188">
        <v>59901</v>
      </c>
      <c r="C82" s="188">
        <v>59912</v>
      </c>
      <c r="D82" s="188">
        <v>59937</v>
      </c>
      <c r="M82" s="189" t="s">
        <v>1289</v>
      </c>
    </row>
    <row r="83" spans="1:13" x14ac:dyDescent="0.3">
      <c r="A83" s="188">
        <v>30029000404</v>
      </c>
      <c r="B83" s="188">
        <v>59912</v>
      </c>
      <c r="C83" s="188">
        <v>59937</v>
      </c>
      <c r="M83" s="189" t="s">
        <v>1283</v>
      </c>
    </row>
    <row r="84" spans="1:13" x14ac:dyDescent="0.3">
      <c r="A84" s="188">
        <v>30029001102</v>
      </c>
      <c r="B84" s="188">
        <v>59901</v>
      </c>
      <c r="M84" s="189">
        <v>59901</v>
      </c>
    </row>
    <row r="85" spans="1:13" x14ac:dyDescent="0.3">
      <c r="A85" s="188">
        <v>30029001303</v>
      </c>
      <c r="B85" s="188">
        <v>59911</v>
      </c>
      <c r="M85" s="189">
        <v>59911</v>
      </c>
    </row>
    <row r="86" spans="1:13" x14ac:dyDescent="0.3">
      <c r="A86" s="188">
        <v>30029001304</v>
      </c>
      <c r="B86" s="188">
        <v>59911</v>
      </c>
      <c r="C86" s="188">
        <v>59922</v>
      </c>
      <c r="M86" s="189" t="s">
        <v>1290</v>
      </c>
    </row>
    <row r="87" spans="1:13" x14ac:dyDescent="0.3">
      <c r="A87" s="188">
        <v>30029001402</v>
      </c>
      <c r="B87" s="188">
        <v>59901</v>
      </c>
      <c r="C87" s="188">
        <v>59922</v>
      </c>
      <c r="D87" s="188">
        <v>59932</v>
      </c>
      <c r="M87" s="189" t="s">
        <v>1291</v>
      </c>
    </row>
    <row r="88" spans="1:13" x14ac:dyDescent="0.3">
      <c r="A88" s="188">
        <v>30029000601</v>
      </c>
      <c r="B88" s="188">
        <v>59901</v>
      </c>
      <c r="C88" s="188">
        <v>59912</v>
      </c>
      <c r="D88" s="188">
        <v>59937</v>
      </c>
      <c r="M88" s="189" t="s">
        <v>1289</v>
      </c>
    </row>
    <row r="89" spans="1:13" x14ac:dyDescent="0.3">
      <c r="A89" s="188">
        <v>30029000602</v>
      </c>
      <c r="B89" s="188">
        <v>59901</v>
      </c>
      <c r="C89" s="188">
        <v>59912</v>
      </c>
      <c r="M89" s="189" t="s">
        <v>1288</v>
      </c>
    </row>
    <row r="90" spans="1:13" x14ac:dyDescent="0.3">
      <c r="A90" s="188">
        <v>30029000700</v>
      </c>
      <c r="B90" s="188">
        <v>59901</v>
      </c>
      <c r="M90" s="189">
        <v>59901</v>
      </c>
    </row>
    <row r="91" spans="1:13" x14ac:dyDescent="0.3">
      <c r="A91" s="188">
        <v>30029000801</v>
      </c>
      <c r="B91" s="188">
        <v>59901</v>
      </c>
      <c r="M91" s="189">
        <v>59901</v>
      </c>
    </row>
    <row r="92" spans="1:13" x14ac:dyDescent="0.3">
      <c r="A92" s="188">
        <v>30029000901</v>
      </c>
      <c r="B92" s="188">
        <v>59901</v>
      </c>
      <c r="M92" s="189">
        <v>59901</v>
      </c>
    </row>
    <row r="93" spans="1:13" x14ac:dyDescent="0.3">
      <c r="A93" s="188">
        <v>30029000902</v>
      </c>
      <c r="B93" s="188">
        <v>59901</v>
      </c>
      <c r="M93" s="189">
        <v>59901</v>
      </c>
    </row>
    <row r="94" spans="1:13" x14ac:dyDescent="0.3">
      <c r="A94" s="188">
        <v>30029001201</v>
      </c>
      <c r="B94" s="188">
        <v>59901</v>
      </c>
      <c r="M94" s="189">
        <v>59901</v>
      </c>
    </row>
    <row r="95" spans="1:13" x14ac:dyDescent="0.3">
      <c r="A95" s="188">
        <v>30029001305</v>
      </c>
      <c r="B95" s="188">
        <v>59911</v>
      </c>
      <c r="M95" s="189">
        <v>59911</v>
      </c>
    </row>
    <row r="96" spans="1:13" x14ac:dyDescent="0.3">
      <c r="A96" s="188">
        <v>30029001000</v>
      </c>
      <c r="B96" s="188">
        <v>59901</v>
      </c>
      <c r="M96" s="189">
        <v>59901</v>
      </c>
    </row>
    <row r="97" spans="1:13" x14ac:dyDescent="0.3">
      <c r="A97" s="188">
        <v>30029001703</v>
      </c>
      <c r="B97" s="188">
        <v>59845</v>
      </c>
      <c r="C97" s="188">
        <v>59901</v>
      </c>
      <c r="D97" s="188">
        <v>59920</v>
      </c>
      <c r="E97" s="188">
        <v>59925</v>
      </c>
      <c r="F97" s="188">
        <v>59937</v>
      </c>
      <c r="M97" s="189" t="s">
        <v>1292</v>
      </c>
    </row>
    <row r="98" spans="1:13" x14ac:dyDescent="0.3">
      <c r="A98" s="188">
        <v>30031000101</v>
      </c>
      <c r="B98" s="188">
        <v>59714</v>
      </c>
      <c r="C98" s="188">
        <v>59715</v>
      </c>
      <c r="D98" s="188">
        <v>59718</v>
      </c>
      <c r="M98" s="189" t="s">
        <v>1293</v>
      </c>
    </row>
    <row r="99" spans="1:13" x14ac:dyDescent="0.3">
      <c r="A99" s="188">
        <v>30031000104</v>
      </c>
      <c r="B99" s="188">
        <v>59714</v>
      </c>
      <c r="M99" s="189">
        <v>59714</v>
      </c>
    </row>
    <row r="100" spans="1:13" x14ac:dyDescent="0.3">
      <c r="A100" s="188">
        <v>30031000105</v>
      </c>
      <c r="B100" s="188">
        <v>59714</v>
      </c>
      <c r="M100" s="189">
        <v>59714</v>
      </c>
    </row>
    <row r="101" spans="1:13" x14ac:dyDescent="0.3">
      <c r="A101" s="188">
        <v>30031000201</v>
      </c>
      <c r="B101" s="188">
        <v>59714</v>
      </c>
      <c r="M101" s="189">
        <v>59714</v>
      </c>
    </row>
    <row r="102" spans="1:13" x14ac:dyDescent="0.3">
      <c r="A102" s="188">
        <v>30031000502</v>
      </c>
      <c r="B102" s="188">
        <v>59715</v>
      </c>
      <c r="C102" s="188">
        <v>59718</v>
      </c>
      <c r="M102" s="189" t="s">
        <v>1294</v>
      </c>
    </row>
    <row r="103" spans="1:13" x14ac:dyDescent="0.3">
      <c r="A103" s="188">
        <v>30031001200</v>
      </c>
      <c r="B103" s="188">
        <v>59718</v>
      </c>
      <c r="C103" s="188">
        <v>59730</v>
      </c>
      <c r="D103" s="188">
        <v>59741</v>
      </c>
      <c r="M103" s="189" t="s">
        <v>1295</v>
      </c>
    </row>
    <row r="104" spans="1:13" x14ac:dyDescent="0.3">
      <c r="A104" s="188">
        <v>30031000202</v>
      </c>
      <c r="B104" s="188">
        <v>59714</v>
      </c>
      <c r="C104" s="188">
        <v>59718</v>
      </c>
      <c r="M104" s="189" t="s">
        <v>1296</v>
      </c>
    </row>
    <row r="105" spans="1:13" x14ac:dyDescent="0.3">
      <c r="A105" s="188">
        <v>30031000300</v>
      </c>
      <c r="B105" s="188">
        <v>59643</v>
      </c>
      <c r="C105" s="188">
        <v>59714</v>
      </c>
      <c r="D105" s="188">
        <v>59741</v>
      </c>
      <c r="E105" s="188">
        <v>59752</v>
      </c>
      <c r="F105" s="188">
        <v>59760</v>
      </c>
      <c r="M105" s="189" t="s">
        <v>1297</v>
      </c>
    </row>
    <row r="106" spans="1:13" x14ac:dyDescent="0.3">
      <c r="A106" s="188">
        <v>30031000400</v>
      </c>
      <c r="B106" s="188">
        <v>59714</v>
      </c>
      <c r="C106" s="188">
        <v>59718</v>
      </c>
      <c r="D106" s="188">
        <v>59741</v>
      </c>
      <c r="E106" s="188">
        <v>59752</v>
      </c>
      <c r="M106" s="189" t="s">
        <v>1298</v>
      </c>
    </row>
    <row r="107" spans="1:13" x14ac:dyDescent="0.3">
      <c r="A107" s="188">
        <v>30031000600</v>
      </c>
      <c r="B107" s="188">
        <v>59715</v>
      </c>
      <c r="M107" s="189">
        <v>59715</v>
      </c>
    </row>
    <row r="108" spans="1:13" x14ac:dyDescent="0.3">
      <c r="A108" s="188">
        <v>30031000800</v>
      </c>
      <c r="B108" s="188">
        <v>59715</v>
      </c>
      <c r="M108" s="189">
        <v>59715</v>
      </c>
    </row>
    <row r="109" spans="1:13" x14ac:dyDescent="0.3">
      <c r="A109" s="188">
        <v>30031000900</v>
      </c>
      <c r="B109" s="188">
        <v>59715</v>
      </c>
      <c r="C109" s="188">
        <v>59718</v>
      </c>
      <c r="M109" s="189" t="s">
        <v>1294</v>
      </c>
    </row>
    <row r="110" spans="1:13" x14ac:dyDescent="0.3">
      <c r="A110" s="188">
        <v>30031000504</v>
      </c>
      <c r="B110" s="188">
        <v>59715</v>
      </c>
      <c r="M110" s="189">
        <v>59715</v>
      </c>
    </row>
    <row r="111" spans="1:13" x14ac:dyDescent="0.3">
      <c r="A111" s="188">
        <v>30031001002</v>
      </c>
      <c r="B111" s="188">
        <v>59715</v>
      </c>
      <c r="M111" s="189">
        <v>59715</v>
      </c>
    </row>
    <row r="112" spans="1:13" x14ac:dyDescent="0.3">
      <c r="A112" s="188">
        <v>30031001102</v>
      </c>
      <c r="B112" s="188">
        <v>59715</v>
      </c>
      <c r="C112" s="188">
        <v>59718</v>
      </c>
      <c r="M112" s="189" t="s">
        <v>1294</v>
      </c>
    </row>
    <row r="113" spans="1:13" x14ac:dyDescent="0.3">
      <c r="A113" s="188">
        <v>30031000505</v>
      </c>
      <c r="B113" s="188">
        <v>59718</v>
      </c>
      <c r="M113" s="189">
        <v>59718</v>
      </c>
    </row>
    <row r="114" spans="1:13" x14ac:dyDescent="0.3">
      <c r="A114" s="188">
        <v>30031000506</v>
      </c>
      <c r="B114" s="188">
        <v>59718</v>
      </c>
      <c r="M114" s="189">
        <v>59718</v>
      </c>
    </row>
    <row r="115" spans="1:13" x14ac:dyDescent="0.3">
      <c r="A115" s="188">
        <v>30031000507</v>
      </c>
      <c r="B115" s="188">
        <v>59715</v>
      </c>
      <c r="C115" s="188">
        <v>59718</v>
      </c>
      <c r="M115" s="189" t="s">
        <v>1294</v>
      </c>
    </row>
    <row r="116" spans="1:13" x14ac:dyDescent="0.3">
      <c r="A116" s="188">
        <v>30031000701</v>
      </c>
      <c r="B116" s="188">
        <v>59715</v>
      </c>
      <c r="M116" s="189">
        <v>59715</v>
      </c>
    </row>
    <row r="117" spans="1:13" x14ac:dyDescent="0.3">
      <c r="A117" s="188">
        <v>30031000703</v>
      </c>
      <c r="B117" s="188">
        <v>59718</v>
      </c>
      <c r="M117" s="189">
        <v>59718</v>
      </c>
    </row>
    <row r="118" spans="1:13" x14ac:dyDescent="0.3">
      <c r="A118" s="188">
        <v>30031000704</v>
      </c>
      <c r="B118" s="188">
        <v>59718</v>
      </c>
      <c r="M118" s="189">
        <v>59718</v>
      </c>
    </row>
    <row r="119" spans="1:13" x14ac:dyDescent="0.3">
      <c r="A119" s="188">
        <v>30031001001</v>
      </c>
      <c r="B119" s="188">
        <v>59715</v>
      </c>
      <c r="M119" s="189">
        <v>59715</v>
      </c>
    </row>
    <row r="120" spans="1:13" x14ac:dyDescent="0.3">
      <c r="A120" s="188">
        <v>30031001101</v>
      </c>
      <c r="B120" s="188">
        <v>59715</v>
      </c>
      <c r="M120" s="189">
        <v>59715</v>
      </c>
    </row>
    <row r="121" spans="1:13" x14ac:dyDescent="0.3">
      <c r="A121" s="188">
        <v>30031001500</v>
      </c>
      <c r="B121" s="188">
        <v>59730</v>
      </c>
      <c r="C121" s="188">
        <v>59758</v>
      </c>
      <c r="M121" s="189" t="s">
        <v>1299</v>
      </c>
    </row>
    <row r="122" spans="1:13" x14ac:dyDescent="0.3">
      <c r="A122" s="188">
        <v>30031001600</v>
      </c>
      <c r="B122" s="188">
        <v>59716</v>
      </c>
      <c r="C122" s="188">
        <v>59730</v>
      </c>
      <c r="M122" s="189" t="s">
        <v>1300</v>
      </c>
    </row>
    <row r="123" spans="1:13" x14ac:dyDescent="0.3">
      <c r="A123" s="188">
        <v>30031001700</v>
      </c>
      <c r="B123" s="188">
        <v>59086</v>
      </c>
      <c r="C123" s="188">
        <v>59714</v>
      </c>
      <c r="D123" s="188">
        <v>59715</v>
      </c>
      <c r="E123" s="188">
        <v>59718</v>
      </c>
      <c r="F123" s="188">
        <v>59741</v>
      </c>
      <c r="M123" s="189" t="s">
        <v>1301</v>
      </c>
    </row>
    <row r="124" spans="1:13" x14ac:dyDescent="0.3">
      <c r="A124" s="188">
        <v>30033000100</v>
      </c>
      <c r="B124" s="188">
        <v>59058</v>
      </c>
      <c r="C124" s="188">
        <v>59077</v>
      </c>
      <c r="D124" s="188">
        <v>59301</v>
      </c>
      <c r="E124" s="188">
        <v>59312</v>
      </c>
      <c r="F124" s="188">
        <v>59318</v>
      </c>
      <c r="G124" s="188">
        <v>59322</v>
      </c>
      <c r="H124" s="188">
        <v>59337</v>
      </c>
      <c r="M124" s="189" t="s">
        <v>1302</v>
      </c>
    </row>
    <row r="125" spans="1:13" x14ac:dyDescent="0.3">
      <c r="A125" s="188">
        <v>30035940200</v>
      </c>
      <c r="B125" s="188">
        <v>59417</v>
      </c>
      <c r="M125" s="189">
        <v>59417</v>
      </c>
    </row>
    <row r="126" spans="1:13" x14ac:dyDescent="0.3">
      <c r="A126" s="188">
        <v>30035940400</v>
      </c>
      <c r="B126" s="188">
        <v>59411</v>
      </c>
      <c r="C126" s="188">
        <v>59417</v>
      </c>
      <c r="D126" s="188">
        <v>59427</v>
      </c>
      <c r="E126" s="188">
        <v>59434</v>
      </c>
      <c r="M126" s="189" t="s">
        <v>1303</v>
      </c>
    </row>
    <row r="127" spans="1:13" x14ac:dyDescent="0.3">
      <c r="A127" s="188">
        <v>30035976000</v>
      </c>
      <c r="B127" s="188">
        <v>59427</v>
      </c>
      <c r="M127" s="189">
        <v>59427</v>
      </c>
    </row>
    <row r="128" spans="1:13" x14ac:dyDescent="0.3">
      <c r="A128" s="188">
        <v>30035980000</v>
      </c>
      <c r="B128" s="188">
        <v>59417</v>
      </c>
      <c r="C128" s="188">
        <v>59434</v>
      </c>
      <c r="M128" s="189" t="s">
        <v>1304</v>
      </c>
    </row>
    <row r="129" spans="1:13" x14ac:dyDescent="0.3">
      <c r="A129" s="188">
        <v>30037000100</v>
      </c>
      <c r="B129" s="188">
        <v>59046</v>
      </c>
      <c r="C129" s="188">
        <v>59074</v>
      </c>
      <c r="D129" s="188">
        <v>59078</v>
      </c>
      <c r="M129" s="189" t="s">
        <v>1305</v>
      </c>
    </row>
    <row r="130" spans="1:13" x14ac:dyDescent="0.3">
      <c r="A130" s="188">
        <v>30039961701</v>
      </c>
      <c r="B130" s="188">
        <v>59825</v>
      </c>
      <c r="C130" s="188">
        <v>59832</v>
      </c>
      <c r="D130" s="188">
        <v>59837</v>
      </c>
      <c r="E130" s="188">
        <v>59858</v>
      </c>
      <c r="M130" s="189" t="s">
        <v>1306</v>
      </c>
    </row>
    <row r="131" spans="1:13" x14ac:dyDescent="0.3">
      <c r="A131" s="188">
        <v>30039961702</v>
      </c>
      <c r="B131" s="188">
        <v>59711</v>
      </c>
      <c r="C131" s="188">
        <v>59837</v>
      </c>
      <c r="D131" s="188">
        <v>59858</v>
      </c>
      <c r="M131" s="189" t="s">
        <v>1307</v>
      </c>
    </row>
    <row r="132" spans="1:13" x14ac:dyDescent="0.3">
      <c r="A132" s="188">
        <v>30041040100</v>
      </c>
      <c r="B132" s="188">
        <v>59501</v>
      </c>
      <c r="C132" s="188">
        <v>59521</v>
      </c>
      <c r="D132" s="188">
        <v>59525</v>
      </c>
      <c r="E132" s="188">
        <v>59528</v>
      </c>
      <c r="F132" s="188">
        <v>59530</v>
      </c>
      <c r="G132" s="188">
        <v>59531</v>
      </c>
      <c r="H132" s="188">
        <v>59532</v>
      </c>
      <c r="I132" s="188">
        <v>59540</v>
      </c>
      <c r="M132" s="189" t="s">
        <v>1308</v>
      </c>
    </row>
    <row r="133" spans="1:13" x14ac:dyDescent="0.3">
      <c r="A133" s="188">
        <v>30041040200</v>
      </c>
      <c r="B133" s="188">
        <v>59501</v>
      </c>
      <c r="C133" s="188">
        <v>59521</v>
      </c>
      <c r="D133" s="188">
        <v>59523</v>
      </c>
      <c r="E133" s="188">
        <v>59525</v>
      </c>
      <c r="F133" s="188">
        <v>59540</v>
      </c>
      <c r="M133" s="189" t="s">
        <v>1309</v>
      </c>
    </row>
    <row r="134" spans="1:13" x14ac:dyDescent="0.3">
      <c r="A134" s="188">
        <v>30041040300</v>
      </c>
      <c r="B134" s="188">
        <v>59501</v>
      </c>
      <c r="M134" s="189">
        <v>59501</v>
      </c>
    </row>
    <row r="135" spans="1:13" x14ac:dyDescent="0.3">
      <c r="A135" s="188">
        <v>30041040400</v>
      </c>
      <c r="B135" s="188">
        <v>59501</v>
      </c>
      <c r="M135" s="189">
        <v>59501</v>
      </c>
    </row>
    <row r="136" spans="1:13" x14ac:dyDescent="0.3">
      <c r="A136" s="188">
        <v>30041040500</v>
      </c>
      <c r="B136" s="188">
        <v>59501</v>
      </c>
      <c r="M136" s="189">
        <v>59501</v>
      </c>
    </row>
    <row r="137" spans="1:13" x14ac:dyDescent="0.3">
      <c r="A137" s="188">
        <v>30041940300</v>
      </c>
      <c r="B137" s="188">
        <v>59501</v>
      </c>
      <c r="C137" s="188">
        <v>59521</v>
      </c>
      <c r="M137" s="189" t="s">
        <v>1310</v>
      </c>
    </row>
    <row r="138" spans="1:13" x14ac:dyDescent="0.3">
      <c r="A138" s="188">
        <v>30043962201</v>
      </c>
      <c r="B138" s="188">
        <v>59634</v>
      </c>
      <c r="C138" s="188">
        <v>59635</v>
      </c>
      <c r="M138" s="189" t="s">
        <v>1311</v>
      </c>
    </row>
    <row r="139" spans="1:13" x14ac:dyDescent="0.3">
      <c r="A139" s="188">
        <v>30043962202</v>
      </c>
      <c r="B139" s="188">
        <v>59601</v>
      </c>
      <c r="C139" s="188">
        <v>59631</v>
      </c>
      <c r="D139" s="188">
        <v>59632</v>
      </c>
      <c r="E139" s="188">
        <v>59634</v>
      </c>
      <c r="F139" s="188">
        <v>59635</v>
      </c>
      <c r="G139" s="188">
        <v>59638</v>
      </c>
      <c r="H139" s="188">
        <v>59701</v>
      </c>
      <c r="M139" s="189" t="s">
        <v>1312</v>
      </c>
    </row>
    <row r="140" spans="1:13" x14ac:dyDescent="0.3">
      <c r="A140" s="188">
        <v>30043962300</v>
      </c>
      <c r="B140" s="188">
        <v>59632</v>
      </c>
      <c r="C140" s="188">
        <v>59701</v>
      </c>
      <c r="D140" s="188">
        <v>59721</v>
      </c>
      <c r="E140" s="188">
        <v>59752</v>
      </c>
      <c r="F140" s="188">
        <v>59759</v>
      </c>
      <c r="M140" s="189" t="s">
        <v>1313</v>
      </c>
    </row>
    <row r="141" spans="1:13" x14ac:dyDescent="0.3">
      <c r="A141" s="188">
        <v>30045000100</v>
      </c>
      <c r="B141" s="188">
        <v>59418</v>
      </c>
      <c r="C141" s="188">
        <v>59424</v>
      </c>
      <c r="D141" s="188">
        <v>59430</v>
      </c>
      <c r="E141" s="188">
        <v>59447</v>
      </c>
      <c r="F141" s="188">
        <v>59452</v>
      </c>
      <c r="G141" s="188">
        <v>59453</v>
      </c>
      <c r="H141" s="188">
        <v>59462</v>
      </c>
      <c r="I141" s="188">
        <v>59463</v>
      </c>
      <c r="J141" s="188">
        <v>59464</v>
      </c>
      <c r="K141" s="188">
        <v>59469</v>
      </c>
      <c r="L141" s="188">
        <v>59479</v>
      </c>
      <c r="M141" s="189" t="s">
        <v>1314</v>
      </c>
    </row>
    <row r="142" spans="1:13" x14ac:dyDescent="0.3">
      <c r="A142" s="188">
        <v>30047000100</v>
      </c>
      <c r="B142" s="188">
        <v>59826</v>
      </c>
      <c r="C142" s="188">
        <v>59911</v>
      </c>
      <c r="M142" s="189" t="s">
        <v>1315</v>
      </c>
    </row>
    <row r="143" spans="1:13" x14ac:dyDescent="0.3">
      <c r="A143" s="188">
        <v>30047000200</v>
      </c>
      <c r="B143" s="188">
        <v>59911</v>
      </c>
      <c r="C143" s="188">
        <v>59922</v>
      </c>
      <c r="D143" s="188">
        <v>59929</v>
      </c>
      <c r="E143" s="188">
        <v>59931</v>
      </c>
      <c r="M143" s="189" t="s">
        <v>1316</v>
      </c>
    </row>
    <row r="144" spans="1:13" x14ac:dyDescent="0.3">
      <c r="A144" s="188">
        <v>30047940304</v>
      </c>
      <c r="B144" s="188">
        <v>59860</v>
      </c>
      <c r="C144" s="188">
        <v>59911</v>
      </c>
      <c r="M144" s="189" t="s">
        <v>1317</v>
      </c>
    </row>
    <row r="145" spans="1:13" x14ac:dyDescent="0.3">
      <c r="A145" s="188">
        <v>30047940305</v>
      </c>
      <c r="B145" s="188">
        <v>59860</v>
      </c>
      <c r="M145" s="189">
        <v>59860</v>
      </c>
    </row>
    <row r="146" spans="1:13" x14ac:dyDescent="0.3">
      <c r="A146" s="188">
        <v>30047940306</v>
      </c>
      <c r="B146" s="188">
        <v>59845</v>
      </c>
      <c r="C146" s="188">
        <v>59860</v>
      </c>
      <c r="D146" s="188">
        <v>59910</v>
      </c>
      <c r="E146" s="188">
        <v>59914</v>
      </c>
      <c r="F146" s="188">
        <v>59915</v>
      </c>
      <c r="G146" s="188">
        <v>59929</v>
      </c>
      <c r="H146" s="188">
        <v>59931</v>
      </c>
      <c r="M146" s="189" t="s">
        <v>1318</v>
      </c>
    </row>
    <row r="147" spans="1:13" x14ac:dyDescent="0.3">
      <c r="A147" s="188">
        <v>30047940307</v>
      </c>
      <c r="B147" s="188">
        <v>59860</v>
      </c>
      <c r="C147" s="188">
        <v>59910</v>
      </c>
      <c r="M147" s="189" t="s">
        <v>1319</v>
      </c>
    </row>
    <row r="148" spans="1:13" x14ac:dyDescent="0.3">
      <c r="A148" s="188">
        <v>30047940400</v>
      </c>
      <c r="B148" s="188">
        <v>59855</v>
      </c>
      <c r="C148" s="188">
        <v>59860</v>
      </c>
      <c r="D148" s="188">
        <v>59864</v>
      </c>
      <c r="M148" s="189" t="s">
        <v>1320</v>
      </c>
    </row>
    <row r="149" spans="1:13" x14ac:dyDescent="0.3">
      <c r="A149" s="188">
        <v>30047940500</v>
      </c>
      <c r="B149" s="188">
        <v>59824</v>
      </c>
      <c r="C149" s="188">
        <v>59864</v>
      </c>
      <c r="D149" s="188">
        <v>59865</v>
      </c>
      <c r="M149" s="189" t="s">
        <v>1321</v>
      </c>
    </row>
    <row r="150" spans="1:13" x14ac:dyDescent="0.3">
      <c r="A150" s="188">
        <v>30047940600</v>
      </c>
      <c r="B150" s="188">
        <v>59824</v>
      </c>
      <c r="C150" s="188">
        <v>59863</v>
      </c>
      <c r="D150" s="188">
        <v>59865</v>
      </c>
      <c r="M150" s="189" t="s">
        <v>1322</v>
      </c>
    </row>
    <row r="151" spans="1:13" x14ac:dyDescent="0.3">
      <c r="A151" s="188">
        <v>30047940700</v>
      </c>
      <c r="B151" s="188">
        <v>59821</v>
      </c>
      <c r="C151" s="188">
        <v>59865</v>
      </c>
      <c r="M151" s="189" t="s">
        <v>1323</v>
      </c>
    </row>
    <row r="152" spans="1:13" x14ac:dyDescent="0.3">
      <c r="A152" s="188">
        <v>30049000100</v>
      </c>
      <c r="B152" s="188">
        <v>59410</v>
      </c>
      <c r="C152" s="188">
        <v>59639</v>
      </c>
      <c r="D152" s="188">
        <v>59648</v>
      </c>
      <c r="M152" s="189" t="s">
        <v>1324</v>
      </c>
    </row>
    <row r="153" spans="1:13" x14ac:dyDescent="0.3">
      <c r="A153" s="188">
        <v>30049000200</v>
      </c>
      <c r="B153" s="188">
        <v>59602</v>
      </c>
      <c r="C153" s="188">
        <v>59633</v>
      </c>
      <c r="D153" s="188">
        <v>59639</v>
      </c>
      <c r="E153" s="188">
        <v>59640</v>
      </c>
      <c r="F153" s="188">
        <v>59648</v>
      </c>
      <c r="M153" s="189" t="s">
        <v>1325</v>
      </c>
    </row>
    <row r="154" spans="1:13" x14ac:dyDescent="0.3">
      <c r="A154" s="188">
        <v>30049000300</v>
      </c>
      <c r="B154" s="188">
        <v>59421</v>
      </c>
      <c r="C154" s="188">
        <v>59602</v>
      </c>
      <c r="D154" s="188">
        <v>59648</v>
      </c>
      <c r="M154" s="189" t="s">
        <v>1326</v>
      </c>
    </row>
    <row r="155" spans="1:13" x14ac:dyDescent="0.3">
      <c r="A155" s="188">
        <v>30049000600</v>
      </c>
      <c r="B155" s="188">
        <v>59601</v>
      </c>
      <c r="C155" s="188">
        <v>59602</v>
      </c>
      <c r="D155" s="188">
        <v>59636</v>
      </c>
      <c r="M155" s="189" t="s">
        <v>1327</v>
      </c>
    </row>
    <row r="156" spans="1:13" x14ac:dyDescent="0.3">
      <c r="A156" s="188">
        <v>30049000800</v>
      </c>
      <c r="B156" s="188">
        <v>59601</v>
      </c>
      <c r="M156" s="189">
        <v>59601</v>
      </c>
    </row>
    <row r="157" spans="1:13" x14ac:dyDescent="0.3">
      <c r="A157" s="188">
        <v>30049000900</v>
      </c>
      <c r="B157" s="188">
        <v>59601</v>
      </c>
      <c r="M157" s="189">
        <v>59601</v>
      </c>
    </row>
    <row r="158" spans="1:13" x14ac:dyDescent="0.3">
      <c r="A158" s="188">
        <v>30049001102</v>
      </c>
      <c r="B158" s="188">
        <v>59601</v>
      </c>
      <c r="M158" s="189">
        <v>59601</v>
      </c>
    </row>
    <row r="159" spans="1:13" x14ac:dyDescent="0.3">
      <c r="A159" s="188">
        <v>30049000400</v>
      </c>
      <c r="B159" s="188">
        <v>59601</v>
      </c>
      <c r="C159" s="188">
        <v>59602</v>
      </c>
      <c r="D159" s="188">
        <v>59635</v>
      </c>
      <c r="M159" s="189" t="s">
        <v>1328</v>
      </c>
    </row>
    <row r="160" spans="1:13" x14ac:dyDescent="0.3">
      <c r="A160" s="188">
        <v>30049001000</v>
      </c>
      <c r="B160" s="188">
        <v>59601</v>
      </c>
      <c r="M160" s="189">
        <v>59601</v>
      </c>
    </row>
    <row r="161" spans="1:13" x14ac:dyDescent="0.3">
      <c r="A161" s="188">
        <v>30049000501</v>
      </c>
      <c r="B161" s="188">
        <v>59602</v>
      </c>
      <c r="M161" s="189">
        <v>59602</v>
      </c>
    </row>
    <row r="162" spans="1:13" x14ac:dyDescent="0.3">
      <c r="A162" s="188">
        <v>30049001201</v>
      </c>
      <c r="B162" s="188">
        <v>59601</v>
      </c>
      <c r="C162" s="188">
        <v>59602</v>
      </c>
      <c r="D162" s="188">
        <v>59635</v>
      </c>
      <c r="M162" s="189" t="s">
        <v>1328</v>
      </c>
    </row>
    <row r="163" spans="1:13" x14ac:dyDescent="0.3">
      <c r="A163" s="188">
        <v>30049001202</v>
      </c>
      <c r="B163" s="188">
        <v>59602</v>
      </c>
      <c r="C163" s="188">
        <v>59635</v>
      </c>
      <c r="M163" s="189" t="s">
        <v>1329</v>
      </c>
    </row>
    <row r="164" spans="1:13" x14ac:dyDescent="0.3">
      <c r="A164" s="188">
        <v>30049000503</v>
      </c>
      <c r="B164" s="188">
        <v>59601</v>
      </c>
      <c r="M164" s="189">
        <v>59601</v>
      </c>
    </row>
    <row r="165" spans="1:13" x14ac:dyDescent="0.3">
      <c r="A165" s="188">
        <v>30049000504</v>
      </c>
      <c r="B165" s="188">
        <v>59601</v>
      </c>
      <c r="M165" s="189">
        <v>59601</v>
      </c>
    </row>
    <row r="166" spans="1:13" x14ac:dyDescent="0.3">
      <c r="A166" s="188">
        <v>30049000701</v>
      </c>
      <c r="B166" s="188">
        <v>59602</v>
      </c>
      <c r="M166" s="189">
        <v>59602</v>
      </c>
    </row>
    <row r="167" spans="1:13" x14ac:dyDescent="0.3">
      <c r="A167" s="188">
        <v>30049000702</v>
      </c>
      <c r="B167" s="188">
        <v>59601</v>
      </c>
      <c r="M167" s="189">
        <v>59601</v>
      </c>
    </row>
    <row r="168" spans="1:13" x14ac:dyDescent="0.3">
      <c r="A168" s="188">
        <v>30049001101</v>
      </c>
      <c r="B168" s="188">
        <v>59601</v>
      </c>
      <c r="C168" s="188">
        <v>59635</v>
      </c>
      <c r="M168" s="189" t="s">
        <v>1330</v>
      </c>
    </row>
    <row r="169" spans="1:13" x14ac:dyDescent="0.3">
      <c r="A169" s="188">
        <v>30051050100</v>
      </c>
      <c r="B169" s="188">
        <v>59444</v>
      </c>
      <c r="C169" s="188">
        <v>59456</v>
      </c>
      <c r="D169" s="188">
        <v>59461</v>
      </c>
      <c r="E169" s="188">
        <v>59522</v>
      </c>
      <c r="F169" s="188">
        <v>59530</v>
      </c>
      <c r="G169" s="188">
        <v>59531</v>
      </c>
      <c r="H169" s="188">
        <v>59545</v>
      </c>
      <c r="M169" s="189" t="s">
        <v>1331</v>
      </c>
    </row>
    <row r="170" spans="1:13" x14ac:dyDescent="0.3">
      <c r="A170" s="188">
        <v>30053000100</v>
      </c>
      <c r="B170" s="188">
        <v>59923</v>
      </c>
      <c r="M170" s="189">
        <v>59923</v>
      </c>
    </row>
    <row r="171" spans="1:13" x14ac:dyDescent="0.3">
      <c r="A171" s="188">
        <v>30053000200</v>
      </c>
      <c r="B171" s="188">
        <v>59923</v>
      </c>
      <c r="M171" s="189">
        <v>59923</v>
      </c>
    </row>
    <row r="172" spans="1:13" x14ac:dyDescent="0.3">
      <c r="A172" s="188">
        <v>30053000300</v>
      </c>
      <c r="B172" s="188">
        <v>59923</v>
      </c>
      <c r="C172" s="188">
        <v>59934</v>
      </c>
      <c r="M172" s="189" t="s">
        <v>1332</v>
      </c>
    </row>
    <row r="173" spans="1:13" x14ac:dyDescent="0.3">
      <c r="A173" s="188">
        <v>30053000401</v>
      </c>
      <c r="B173" s="188">
        <v>59917</v>
      </c>
      <c r="C173" s="188">
        <v>59918</v>
      </c>
      <c r="D173" s="188">
        <v>59930</v>
      </c>
      <c r="E173" s="188">
        <v>59933</v>
      </c>
      <c r="F173" s="188">
        <v>59934</v>
      </c>
      <c r="M173" s="189" t="s">
        <v>1333</v>
      </c>
    </row>
    <row r="174" spans="1:13" x14ac:dyDescent="0.3">
      <c r="A174" s="188">
        <v>30053000402</v>
      </c>
      <c r="B174" s="188">
        <v>59917</v>
      </c>
      <c r="C174" s="188">
        <v>59930</v>
      </c>
      <c r="M174" s="189" t="s">
        <v>1334</v>
      </c>
    </row>
    <row r="175" spans="1:13" x14ac:dyDescent="0.3">
      <c r="A175" s="188">
        <v>30053000500</v>
      </c>
      <c r="B175" s="188">
        <v>59853</v>
      </c>
      <c r="C175" s="188">
        <v>59935</v>
      </c>
      <c r="M175" s="189" t="s">
        <v>1335</v>
      </c>
    </row>
    <row r="176" spans="1:13" x14ac:dyDescent="0.3">
      <c r="A176" s="188">
        <v>30055954000</v>
      </c>
      <c r="B176" s="188">
        <v>59201</v>
      </c>
      <c r="C176" s="188">
        <v>59214</v>
      </c>
      <c r="D176" s="188">
        <v>59215</v>
      </c>
      <c r="E176" s="188">
        <v>59223</v>
      </c>
      <c r="F176" s="188">
        <v>59255</v>
      </c>
      <c r="G176" s="188">
        <v>59274</v>
      </c>
      <c r="M176" s="189" t="s">
        <v>1336</v>
      </c>
    </row>
    <row r="177" spans="1:13" x14ac:dyDescent="0.3">
      <c r="A177" s="188">
        <v>30057000101</v>
      </c>
      <c r="B177" s="188">
        <v>59716</v>
      </c>
      <c r="C177" s="188">
        <v>59729</v>
      </c>
      <c r="D177" s="188">
        <v>59740</v>
      </c>
      <c r="E177" s="188">
        <v>59745</v>
      </c>
      <c r="M177" s="189" t="s">
        <v>1337</v>
      </c>
    </row>
    <row r="178" spans="1:13" x14ac:dyDescent="0.3">
      <c r="A178" s="188">
        <v>30057000102</v>
      </c>
      <c r="B178" s="188">
        <v>59716</v>
      </c>
      <c r="C178" s="188">
        <v>59720</v>
      </c>
      <c r="D178" s="188">
        <v>59729</v>
      </c>
      <c r="M178" s="189" t="s">
        <v>1338</v>
      </c>
    </row>
    <row r="179" spans="1:13" x14ac:dyDescent="0.3">
      <c r="A179" s="188">
        <v>30057000200</v>
      </c>
      <c r="B179" s="188">
        <v>59721</v>
      </c>
      <c r="C179" s="188">
        <v>59732</v>
      </c>
      <c r="D179" s="188">
        <v>59735</v>
      </c>
      <c r="E179" s="188">
        <v>59740</v>
      </c>
      <c r="F179" s="188">
        <v>59745</v>
      </c>
      <c r="G179" s="188">
        <v>59747</v>
      </c>
      <c r="H179" s="188">
        <v>59749</v>
      </c>
      <c r="I179" s="188">
        <v>59751</v>
      </c>
      <c r="J179" s="188">
        <v>59754</v>
      </c>
      <c r="K179" s="188">
        <v>59759</v>
      </c>
      <c r="M179" s="189" t="s">
        <v>1339</v>
      </c>
    </row>
    <row r="180" spans="1:13" x14ac:dyDescent="0.3">
      <c r="A180" s="188">
        <v>30057000300</v>
      </c>
      <c r="B180" s="188">
        <v>59710</v>
      </c>
      <c r="C180" s="188">
        <v>59725</v>
      </c>
      <c r="D180" s="188">
        <v>59749</v>
      </c>
      <c r="E180" s="188">
        <v>59754</v>
      </c>
      <c r="F180" s="188">
        <v>59755</v>
      </c>
      <c r="M180" s="189" t="s">
        <v>1340</v>
      </c>
    </row>
    <row r="181" spans="1:13" x14ac:dyDescent="0.3">
      <c r="A181" s="188">
        <v>30059000100</v>
      </c>
      <c r="B181" s="188">
        <v>59053</v>
      </c>
      <c r="C181" s="188">
        <v>59086</v>
      </c>
      <c r="D181" s="188">
        <v>59642</v>
      </c>
      <c r="E181" s="188">
        <v>59645</v>
      </c>
      <c r="M181" s="189" t="s">
        <v>1341</v>
      </c>
    </row>
    <row r="182" spans="1:13" x14ac:dyDescent="0.3">
      <c r="A182" s="188">
        <v>30061964500</v>
      </c>
      <c r="B182" s="188">
        <v>59820</v>
      </c>
      <c r="C182" s="188">
        <v>59872</v>
      </c>
      <c r="M182" s="189" t="s">
        <v>1342</v>
      </c>
    </row>
    <row r="183" spans="1:13" x14ac:dyDescent="0.3">
      <c r="A183" s="188">
        <v>30061964600</v>
      </c>
      <c r="B183" s="188">
        <v>59830</v>
      </c>
      <c r="C183" s="188">
        <v>59842</v>
      </c>
      <c r="D183" s="188">
        <v>59866</v>
      </c>
      <c r="E183" s="188">
        <v>59867</v>
      </c>
      <c r="F183" s="188">
        <v>59872</v>
      </c>
      <c r="M183" s="189" t="s">
        <v>1343</v>
      </c>
    </row>
    <row r="184" spans="1:13" x14ac:dyDescent="0.3">
      <c r="A184" s="188">
        <v>30063000100</v>
      </c>
      <c r="B184" s="188">
        <v>59802</v>
      </c>
      <c r="C184" s="188">
        <v>59808</v>
      </c>
      <c r="M184" s="189" t="s">
        <v>1344</v>
      </c>
    </row>
    <row r="185" spans="1:13" x14ac:dyDescent="0.3">
      <c r="A185" s="188">
        <v>30063000203</v>
      </c>
      <c r="B185" s="188">
        <v>59802</v>
      </c>
      <c r="M185" s="189">
        <v>59802</v>
      </c>
    </row>
    <row r="186" spans="1:13" x14ac:dyDescent="0.3">
      <c r="A186" s="188">
        <v>30063000204</v>
      </c>
      <c r="B186" s="188">
        <v>59802</v>
      </c>
      <c r="C186" s="188">
        <v>59808</v>
      </c>
      <c r="M186" s="189" t="s">
        <v>1344</v>
      </c>
    </row>
    <row r="187" spans="1:13" x14ac:dyDescent="0.3">
      <c r="A187" s="188">
        <v>30063000501</v>
      </c>
      <c r="B187" s="188">
        <v>59801</v>
      </c>
      <c r="M187" s="189">
        <v>59801</v>
      </c>
    </row>
    <row r="188" spans="1:13" x14ac:dyDescent="0.3">
      <c r="A188" s="188">
        <v>30063000502</v>
      </c>
      <c r="B188" s="188">
        <v>59801</v>
      </c>
      <c r="M188" s="189">
        <v>59801</v>
      </c>
    </row>
    <row r="189" spans="1:13" x14ac:dyDescent="0.3">
      <c r="A189" s="188">
        <v>30063000801</v>
      </c>
      <c r="B189" s="188">
        <v>59801</v>
      </c>
      <c r="C189" s="188">
        <v>59804</v>
      </c>
      <c r="M189" s="189" t="s">
        <v>1345</v>
      </c>
    </row>
    <row r="190" spans="1:13" x14ac:dyDescent="0.3">
      <c r="A190" s="188">
        <v>30063001801</v>
      </c>
      <c r="B190" s="188">
        <v>59808</v>
      </c>
      <c r="C190" s="188">
        <v>59821</v>
      </c>
      <c r="D190" s="188">
        <v>59826</v>
      </c>
      <c r="E190" s="188">
        <v>59868</v>
      </c>
      <c r="M190" s="189" t="s">
        <v>1346</v>
      </c>
    </row>
    <row r="191" spans="1:13" x14ac:dyDescent="0.3">
      <c r="A191" s="188">
        <v>30063000205</v>
      </c>
      <c r="B191" s="188">
        <v>59808</v>
      </c>
      <c r="M191" s="189">
        <v>59808</v>
      </c>
    </row>
    <row r="192" spans="1:13" x14ac:dyDescent="0.3">
      <c r="A192" s="188">
        <v>30063000206</v>
      </c>
      <c r="B192" s="188">
        <v>59808</v>
      </c>
      <c r="M192" s="189">
        <v>59808</v>
      </c>
    </row>
    <row r="193" spans="1:13" x14ac:dyDescent="0.3">
      <c r="A193" s="188">
        <v>30063001401</v>
      </c>
      <c r="B193" s="188">
        <v>59802</v>
      </c>
      <c r="C193" s="188">
        <v>59808</v>
      </c>
      <c r="D193" s="188">
        <v>59823</v>
      </c>
      <c r="M193" s="189" t="s">
        <v>1347</v>
      </c>
    </row>
    <row r="194" spans="1:13" x14ac:dyDescent="0.3">
      <c r="A194" s="188">
        <v>30063001402</v>
      </c>
      <c r="B194" s="188">
        <v>59802</v>
      </c>
      <c r="C194" s="188">
        <v>59803</v>
      </c>
      <c r="D194" s="188">
        <v>59823</v>
      </c>
      <c r="E194" s="188">
        <v>59825</v>
      </c>
      <c r="F194" s="188">
        <v>59833</v>
      </c>
      <c r="G194" s="188">
        <v>59851</v>
      </c>
      <c r="M194" s="189" t="s">
        <v>1348</v>
      </c>
    </row>
    <row r="195" spans="1:13" x14ac:dyDescent="0.3">
      <c r="A195" s="188">
        <v>30063001502</v>
      </c>
      <c r="B195" s="188">
        <v>59804</v>
      </c>
      <c r="C195" s="188">
        <v>59833</v>
      </c>
      <c r="D195" s="188">
        <v>59847</v>
      </c>
      <c r="M195" s="189" t="s">
        <v>1349</v>
      </c>
    </row>
    <row r="196" spans="1:13" x14ac:dyDescent="0.3">
      <c r="A196" s="188">
        <v>30063001601</v>
      </c>
      <c r="B196" s="188">
        <v>59808</v>
      </c>
      <c r="C196" s="188">
        <v>59834</v>
      </c>
      <c r="M196" s="189" t="s">
        <v>1350</v>
      </c>
    </row>
    <row r="197" spans="1:13" x14ac:dyDescent="0.3">
      <c r="A197" s="188">
        <v>30063001602</v>
      </c>
      <c r="B197" s="188">
        <v>59820</v>
      </c>
      <c r="C197" s="188">
        <v>59834</v>
      </c>
      <c r="D197" s="188">
        <v>59846</v>
      </c>
      <c r="M197" s="189" t="s">
        <v>1351</v>
      </c>
    </row>
    <row r="198" spans="1:13" x14ac:dyDescent="0.3">
      <c r="A198" s="188">
        <v>30063000300</v>
      </c>
      <c r="B198" s="188">
        <v>59802</v>
      </c>
      <c r="M198" s="189">
        <v>59802</v>
      </c>
    </row>
    <row r="199" spans="1:13" x14ac:dyDescent="0.3">
      <c r="A199" s="188">
        <v>30063000400</v>
      </c>
      <c r="B199" s="188">
        <v>59802</v>
      </c>
      <c r="C199" s="188">
        <v>59803</v>
      </c>
      <c r="M199" s="189" t="s">
        <v>1352</v>
      </c>
    </row>
    <row r="200" spans="1:13" x14ac:dyDescent="0.3">
      <c r="A200" s="188">
        <v>30063001302</v>
      </c>
      <c r="B200" s="188">
        <v>59803</v>
      </c>
      <c r="M200" s="189">
        <v>59803</v>
      </c>
    </row>
    <row r="201" spans="1:13" x14ac:dyDescent="0.3">
      <c r="A201" s="188">
        <v>30063000700</v>
      </c>
      <c r="B201" s="188">
        <v>59801</v>
      </c>
      <c r="M201" s="189">
        <v>59801</v>
      </c>
    </row>
    <row r="202" spans="1:13" x14ac:dyDescent="0.3">
      <c r="A202" s="188">
        <v>30063001100</v>
      </c>
      <c r="B202" s="188">
        <v>59801</v>
      </c>
      <c r="M202" s="189">
        <v>59801</v>
      </c>
    </row>
    <row r="203" spans="1:13" x14ac:dyDescent="0.3">
      <c r="A203" s="188">
        <v>30063000802</v>
      </c>
      <c r="B203" s="188">
        <v>59801</v>
      </c>
      <c r="M203" s="189">
        <v>59801</v>
      </c>
    </row>
    <row r="204" spans="1:13" x14ac:dyDescent="0.3">
      <c r="A204" s="188">
        <v>30063001001</v>
      </c>
      <c r="B204" s="188">
        <v>59801</v>
      </c>
      <c r="M204" s="189">
        <v>59801</v>
      </c>
    </row>
    <row r="205" spans="1:13" x14ac:dyDescent="0.3">
      <c r="A205" s="188">
        <v>30063001002</v>
      </c>
      <c r="B205" s="188">
        <v>59801</v>
      </c>
      <c r="M205" s="189">
        <v>59801</v>
      </c>
    </row>
    <row r="206" spans="1:13" x14ac:dyDescent="0.3">
      <c r="A206" s="188">
        <v>30063001501</v>
      </c>
      <c r="B206" s="188">
        <v>59847</v>
      </c>
      <c r="M206" s="189">
        <v>59847</v>
      </c>
    </row>
    <row r="207" spans="1:13" x14ac:dyDescent="0.3">
      <c r="A207" s="188">
        <v>30063000901</v>
      </c>
      <c r="B207" s="188">
        <v>59804</v>
      </c>
      <c r="M207" s="189">
        <v>59804</v>
      </c>
    </row>
    <row r="208" spans="1:13" x14ac:dyDescent="0.3">
      <c r="A208" s="188">
        <v>30063000902</v>
      </c>
      <c r="B208" s="188">
        <v>59804</v>
      </c>
      <c r="C208" s="188">
        <v>59820</v>
      </c>
      <c r="D208" s="188">
        <v>59834</v>
      </c>
      <c r="E208" s="188">
        <v>59847</v>
      </c>
      <c r="M208" s="189" t="s">
        <v>1353</v>
      </c>
    </row>
    <row r="209" spans="1:13" x14ac:dyDescent="0.3">
      <c r="A209" s="188">
        <v>30063001200</v>
      </c>
      <c r="B209" s="188">
        <v>59801</v>
      </c>
      <c r="M209" s="189">
        <v>59801</v>
      </c>
    </row>
    <row r="210" spans="1:13" x14ac:dyDescent="0.3">
      <c r="A210" s="188">
        <v>30063001303</v>
      </c>
      <c r="B210" s="188">
        <v>59801</v>
      </c>
      <c r="C210" s="188">
        <v>59803</v>
      </c>
      <c r="M210" s="189" t="s">
        <v>1354</v>
      </c>
    </row>
    <row r="211" spans="1:13" x14ac:dyDescent="0.3">
      <c r="A211" s="188">
        <v>30063001304</v>
      </c>
      <c r="B211" s="188">
        <v>59803</v>
      </c>
      <c r="M211" s="189">
        <v>59803</v>
      </c>
    </row>
    <row r="212" spans="1:13" x14ac:dyDescent="0.3">
      <c r="A212" s="188">
        <v>30063001802</v>
      </c>
      <c r="B212" s="188">
        <v>59823</v>
      </c>
      <c r="C212" s="188">
        <v>59868</v>
      </c>
      <c r="M212" s="189" t="s">
        <v>1355</v>
      </c>
    </row>
    <row r="213" spans="1:13" x14ac:dyDescent="0.3">
      <c r="A213" s="188">
        <v>30065000100</v>
      </c>
      <c r="B213" s="188">
        <v>59015</v>
      </c>
      <c r="C213" s="188">
        <v>59046</v>
      </c>
      <c r="D213" s="188">
        <v>59054</v>
      </c>
      <c r="E213" s="188">
        <v>59059</v>
      </c>
      <c r="F213" s="188">
        <v>59072</v>
      </c>
      <c r="M213" s="189" t="s">
        <v>1356</v>
      </c>
    </row>
    <row r="214" spans="1:13" x14ac:dyDescent="0.3">
      <c r="A214" s="188">
        <v>30065000200</v>
      </c>
      <c r="B214" s="188">
        <v>59072</v>
      </c>
      <c r="M214" s="189">
        <v>59072</v>
      </c>
    </row>
    <row r="215" spans="1:13" x14ac:dyDescent="0.3">
      <c r="A215" s="188">
        <v>30067000100</v>
      </c>
      <c r="B215" s="188">
        <v>59018</v>
      </c>
      <c r="C215" s="188">
        <v>59047</v>
      </c>
      <c r="D215" s="188">
        <v>59086</v>
      </c>
      <c r="E215" s="188">
        <v>59715</v>
      </c>
      <c r="M215" s="189" t="s">
        <v>1357</v>
      </c>
    </row>
    <row r="216" spans="1:13" x14ac:dyDescent="0.3">
      <c r="A216" s="188">
        <v>30067000200</v>
      </c>
      <c r="B216" s="188">
        <v>59020</v>
      </c>
      <c r="C216" s="188">
        <v>59027</v>
      </c>
      <c r="D216" s="188">
        <v>59047</v>
      </c>
      <c r="E216" s="188">
        <v>59052</v>
      </c>
      <c r="F216" s="188">
        <v>59065</v>
      </c>
      <c r="G216" s="188">
        <v>59082</v>
      </c>
      <c r="H216" s="188">
        <v>59715</v>
      </c>
      <c r="M216" s="189" t="s">
        <v>1358</v>
      </c>
    </row>
    <row r="217" spans="1:13" x14ac:dyDescent="0.3">
      <c r="A217" s="188">
        <v>30067000300</v>
      </c>
      <c r="B217" s="188">
        <v>59047</v>
      </c>
      <c r="M217" s="189">
        <v>59047</v>
      </c>
    </row>
    <row r="218" spans="1:13" x14ac:dyDescent="0.3">
      <c r="A218" s="188">
        <v>30067000400</v>
      </c>
      <c r="B218" s="188">
        <v>59047</v>
      </c>
      <c r="M218" s="189">
        <v>59047</v>
      </c>
    </row>
    <row r="219" spans="1:13" x14ac:dyDescent="0.3">
      <c r="A219" s="188">
        <v>30067000500</v>
      </c>
      <c r="B219" s="188">
        <v>59020</v>
      </c>
      <c r="C219" s="188">
        <v>59027</v>
      </c>
      <c r="D219" s="188">
        <v>59030</v>
      </c>
      <c r="E219" s="188">
        <v>59065</v>
      </c>
      <c r="F219" s="188">
        <v>59081</v>
      </c>
      <c r="M219" s="189" t="s">
        <v>1359</v>
      </c>
    </row>
    <row r="220" spans="1:13" x14ac:dyDescent="0.3">
      <c r="A220" s="188">
        <v>30067980600</v>
      </c>
      <c r="B220" s="188">
        <v>59030</v>
      </c>
      <c r="M220" s="189">
        <v>59030</v>
      </c>
    </row>
    <row r="221" spans="1:13" x14ac:dyDescent="0.3">
      <c r="A221" s="188">
        <v>30069000100</v>
      </c>
      <c r="B221" s="188">
        <v>59032</v>
      </c>
      <c r="C221" s="188">
        <v>59072</v>
      </c>
      <c r="D221" s="188">
        <v>59087</v>
      </c>
      <c r="M221" s="189" t="s">
        <v>1360</v>
      </c>
    </row>
    <row r="222" spans="1:13" x14ac:dyDescent="0.3">
      <c r="A222" s="188">
        <v>30071060200</v>
      </c>
      <c r="B222" s="188">
        <v>59261</v>
      </c>
      <c r="C222" s="188">
        <v>59524</v>
      </c>
      <c r="D222" s="188">
        <v>59537</v>
      </c>
      <c r="E222" s="188">
        <v>59538</v>
      </c>
      <c r="F222" s="188">
        <v>59544</v>
      </c>
      <c r="G222" s="188">
        <v>59546</v>
      </c>
      <c r="M222" s="189" t="s">
        <v>1361</v>
      </c>
    </row>
    <row r="223" spans="1:13" x14ac:dyDescent="0.3">
      <c r="A223" s="188">
        <v>30073977000</v>
      </c>
      <c r="B223" s="188">
        <v>59416</v>
      </c>
      <c r="C223" s="188">
        <v>59425</v>
      </c>
      <c r="D223" s="188">
        <v>59433</v>
      </c>
      <c r="E223" s="188">
        <v>59456</v>
      </c>
      <c r="F223" s="188">
        <v>59486</v>
      </c>
      <c r="M223" s="189" t="s">
        <v>1362</v>
      </c>
    </row>
    <row r="224" spans="1:13" x14ac:dyDescent="0.3">
      <c r="A224" s="188">
        <v>30073977200</v>
      </c>
      <c r="B224" s="188">
        <v>59425</v>
      </c>
      <c r="C224" s="188">
        <v>59432</v>
      </c>
      <c r="D224" s="188">
        <v>59448</v>
      </c>
      <c r="E224" s="188">
        <v>59467</v>
      </c>
      <c r="F224" s="188">
        <v>59486</v>
      </c>
      <c r="M224" s="189" t="s">
        <v>1363</v>
      </c>
    </row>
    <row r="225" spans="1:13" x14ac:dyDescent="0.3">
      <c r="A225" s="188">
        <v>30075000100</v>
      </c>
      <c r="B225" s="188">
        <v>59003</v>
      </c>
      <c r="C225" s="188">
        <v>59062</v>
      </c>
      <c r="D225" s="188">
        <v>59301</v>
      </c>
      <c r="E225" s="188">
        <v>59314</v>
      </c>
      <c r="F225" s="188">
        <v>59317</v>
      </c>
      <c r="G225" s="188">
        <v>59343</v>
      </c>
      <c r="H225" s="188">
        <v>59351</v>
      </c>
      <c r="M225" s="189" t="s">
        <v>1364</v>
      </c>
    </row>
    <row r="226" spans="1:13" x14ac:dyDescent="0.3">
      <c r="A226" s="188">
        <v>30077000100</v>
      </c>
      <c r="B226" s="188">
        <v>59713</v>
      </c>
      <c r="C226" s="188">
        <v>59722</v>
      </c>
      <c r="D226" s="188">
        <v>59728</v>
      </c>
      <c r="E226" s="188">
        <v>59731</v>
      </c>
      <c r="F226" s="188">
        <v>59733</v>
      </c>
      <c r="G226" s="188">
        <v>59843</v>
      </c>
      <c r="H226" s="188">
        <v>59854</v>
      </c>
      <c r="I226" s="188">
        <v>59868</v>
      </c>
      <c r="M226" s="189" t="s">
        <v>1365</v>
      </c>
    </row>
    <row r="227" spans="1:13" x14ac:dyDescent="0.3">
      <c r="A227" s="188">
        <v>30077000200</v>
      </c>
      <c r="B227" s="188">
        <v>59713</v>
      </c>
      <c r="C227" s="188">
        <v>59722</v>
      </c>
      <c r="D227" s="188">
        <v>59731</v>
      </c>
      <c r="M227" s="189" t="s">
        <v>1366</v>
      </c>
    </row>
    <row r="228" spans="1:13" x14ac:dyDescent="0.3">
      <c r="A228" s="188">
        <v>30079000100</v>
      </c>
      <c r="B228" s="188">
        <v>59326</v>
      </c>
      <c r="C228" s="188">
        <v>59330</v>
      </c>
      <c r="D228" s="188">
        <v>59349</v>
      </c>
      <c r="M228" s="189" t="s">
        <v>1367</v>
      </c>
    </row>
    <row r="229" spans="1:13" x14ac:dyDescent="0.3">
      <c r="A229" s="188">
        <v>30081000100</v>
      </c>
      <c r="B229" s="188">
        <v>59870</v>
      </c>
      <c r="M229" s="189">
        <v>59870</v>
      </c>
    </row>
    <row r="230" spans="1:13" x14ac:dyDescent="0.3">
      <c r="A230" s="188">
        <v>30081000201</v>
      </c>
      <c r="B230" s="188">
        <v>59870</v>
      </c>
      <c r="C230" s="188">
        <v>59875</v>
      </c>
      <c r="M230" s="189" t="s">
        <v>1368</v>
      </c>
    </row>
    <row r="231" spans="1:13" x14ac:dyDescent="0.3">
      <c r="A231" s="188">
        <v>30081000203</v>
      </c>
      <c r="B231" s="188">
        <v>59833</v>
      </c>
      <c r="C231" s="188">
        <v>59870</v>
      </c>
      <c r="M231" s="189" t="s">
        <v>1369</v>
      </c>
    </row>
    <row r="232" spans="1:13" x14ac:dyDescent="0.3">
      <c r="A232" s="188">
        <v>30081000204</v>
      </c>
      <c r="B232" s="188">
        <v>59828</v>
      </c>
      <c r="C232" s="188">
        <v>59870</v>
      </c>
      <c r="M232" s="189" t="s">
        <v>1370</v>
      </c>
    </row>
    <row r="233" spans="1:13" x14ac:dyDescent="0.3">
      <c r="A233" s="188">
        <v>30081000300</v>
      </c>
      <c r="B233" s="188">
        <v>59828</v>
      </c>
      <c r="C233" s="188">
        <v>59870</v>
      </c>
      <c r="D233" s="188">
        <v>59875</v>
      </c>
      <c r="M233" s="189" t="s">
        <v>1371</v>
      </c>
    </row>
    <row r="234" spans="1:13" x14ac:dyDescent="0.3">
      <c r="A234" s="188">
        <v>30081000401</v>
      </c>
      <c r="B234" s="188">
        <v>59840</v>
      </c>
      <c r="C234" s="188">
        <v>59841</v>
      </c>
      <c r="D234" s="188">
        <v>59875</v>
      </c>
      <c r="M234" s="189" t="s">
        <v>1372</v>
      </c>
    </row>
    <row r="235" spans="1:13" x14ac:dyDescent="0.3">
      <c r="A235" s="188">
        <v>30081000402</v>
      </c>
      <c r="B235" s="188">
        <v>59828</v>
      </c>
      <c r="C235" s="188">
        <v>59840</v>
      </c>
      <c r="D235" s="188">
        <v>59875</v>
      </c>
      <c r="M235" s="189" t="s">
        <v>1373</v>
      </c>
    </row>
    <row r="236" spans="1:13" x14ac:dyDescent="0.3">
      <c r="A236" s="188">
        <v>30081000501</v>
      </c>
      <c r="B236" s="188">
        <v>59840</v>
      </c>
      <c r="M236" s="189">
        <v>59840</v>
      </c>
    </row>
    <row r="237" spans="1:13" x14ac:dyDescent="0.3">
      <c r="A237" s="188">
        <v>30081000502</v>
      </c>
      <c r="B237" s="188">
        <v>59840</v>
      </c>
      <c r="M237" s="189">
        <v>59840</v>
      </c>
    </row>
    <row r="238" spans="1:13" x14ac:dyDescent="0.3">
      <c r="A238" s="188">
        <v>30081000601</v>
      </c>
      <c r="B238" s="188">
        <v>59840</v>
      </c>
      <c r="M238" s="189">
        <v>59840</v>
      </c>
    </row>
    <row r="239" spans="1:13" x14ac:dyDescent="0.3">
      <c r="A239" s="188">
        <v>30081000602</v>
      </c>
      <c r="B239" s="188">
        <v>59840</v>
      </c>
      <c r="M239" s="189">
        <v>59840</v>
      </c>
    </row>
    <row r="240" spans="1:13" x14ac:dyDescent="0.3">
      <c r="A240" s="188">
        <v>30081000700</v>
      </c>
      <c r="B240" s="188">
        <v>59829</v>
      </c>
      <c r="C240" s="188">
        <v>59840</v>
      </c>
      <c r="M240" s="189" t="s">
        <v>1374</v>
      </c>
    </row>
    <row r="241" spans="1:13" x14ac:dyDescent="0.3">
      <c r="A241" s="188">
        <v>30081000800</v>
      </c>
      <c r="B241" s="188">
        <v>59827</v>
      </c>
      <c r="C241" s="188">
        <v>59829</v>
      </c>
      <c r="D241" s="188">
        <v>59871</v>
      </c>
      <c r="M241" s="189" t="s">
        <v>1375</v>
      </c>
    </row>
    <row r="242" spans="1:13" x14ac:dyDescent="0.3">
      <c r="A242" s="188">
        <v>30083070100</v>
      </c>
      <c r="B242" s="188">
        <v>59213</v>
      </c>
      <c r="C242" s="188">
        <v>59218</v>
      </c>
      <c r="D242" s="188">
        <v>59221</v>
      </c>
      <c r="E242" s="188">
        <v>59243</v>
      </c>
      <c r="F242" s="188">
        <v>59255</v>
      </c>
      <c r="G242" s="188">
        <v>59259</v>
      </c>
      <c r="H242" s="188">
        <v>59270</v>
      </c>
      <c r="M242" s="189" t="s">
        <v>1376</v>
      </c>
    </row>
    <row r="243" spans="1:13" x14ac:dyDescent="0.3">
      <c r="A243" s="188">
        <v>30083070200</v>
      </c>
      <c r="B243" s="188">
        <v>59217</v>
      </c>
      <c r="C243" s="188">
        <v>59221</v>
      </c>
      <c r="D243" s="188">
        <v>59243</v>
      </c>
      <c r="E243" s="188">
        <v>59259</v>
      </c>
      <c r="F243" s="188">
        <v>59262</v>
      </c>
      <c r="G243" s="188">
        <v>59270</v>
      </c>
      <c r="M243" s="189" t="s">
        <v>1377</v>
      </c>
    </row>
    <row r="244" spans="1:13" x14ac:dyDescent="0.3">
      <c r="A244" s="188">
        <v>30083070301</v>
      </c>
      <c r="B244" s="188">
        <v>59270</v>
      </c>
      <c r="M244" s="189">
        <v>59270</v>
      </c>
    </row>
    <row r="245" spans="1:13" x14ac:dyDescent="0.3">
      <c r="A245" s="188">
        <v>30083070302</v>
      </c>
      <c r="B245" s="188">
        <v>59270</v>
      </c>
      <c r="M245" s="189">
        <v>59270</v>
      </c>
    </row>
    <row r="246" spans="1:13" x14ac:dyDescent="0.3">
      <c r="A246" s="188">
        <v>30083070400</v>
      </c>
      <c r="B246" s="188">
        <v>59221</v>
      </c>
      <c r="C246" s="188">
        <v>59270</v>
      </c>
      <c r="M246" s="189" t="s">
        <v>1378</v>
      </c>
    </row>
    <row r="247" spans="1:13" x14ac:dyDescent="0.3">
      <c r="A247" s="188">
        <v>30085080100</v>
      </c>
      <c r="B247" s="188">
        <v>59212</v>
      </c>
      <c r="C247" s="188">
        <v>59218</v>
      </c>
      <c r="D247" s="188">
        <v>59226</v>
      </c>
      <c r="M247" s="189" t="s">
        <v>1379</v>
      </c>
    </row>
    <row r="248" spans="1:13" x14ac:dyDescent="0.3">
      <c r="A248" s="188">
        <v>30085940001</v>
      </c>
      <c r="B248" s="188">
        <v>59201</v>
      </c>
      <c r="M248" s="189">
        <v>59201</v>
      </c>
    </row>
    <row r="249" spans="1:13" x14ac:dyDescent="0.3">
      <c r="A249" s="188">
        <v>30085940002</v>
      </c>
      <c r="B249" s="188">
        <v>59201</v>
      </c>
      <c r="C249" s="188">
        <v>59213</v>
      </c>
      <c r="D249" s="188">
        <v>59218</v>
      </c>
      <c r="E249" s="188">
        <v>59226</v>
      </c>
      <c r="F249" s="188">
        <v>59255</v>
      </c>
      <c r="G249" s="188">
        <v>59258</v>
      </c>
      <c r="M249" s="189" t="s">
        <v>1380</v>
      </c>
    </row>
    <row r="250" spans="1:13" x14ac:dyDescent="0.3">
      <c r="A250" s="188">
        <v>30087000100</v>
      </c>
      <c r="B250" s="188">
        <v>59039</v>
      </c>
      <c r="C250" s="188">
        <v>59054</v>
      </c>
      <c r="D250" s="188">
        <v>59301</v>
      </c>
      <c r="E250" s="188">
        <v>59327</v>
      </c>
      <c r="F250" s="188">
        <v>59347</v>
      </c>
      <c r="M250" s="189" t="s">
        <v>1381</v>
      </c>
    </row>
    <row r="251" spans="1:13" x14ac:dyDescent="0.3">
      <c r="A251" s="188">
        <v>30087000200</v>
      </c>
      <c r="B251" s="188">
        <v>59003</v>
      </c>
      <c r="C251" s="188">
        <v>59012</v>
      </c>
      <c r="D251" s="188">
        <v>59043</v>
      </c>
      <c r="E251" s="188">
        <v>59323</v>
      </c>
      <c r="F251" s="188">
        <v>59327</v>
      </c>
      <c r="G251" s="188">
        <v>59333</v>
      </c>
      <c r="H251" s="188">
        <v>59347</v>
      </c>
      <c r="M251" s="189" t="s">
        <v>1382</v>
      </c>
    </row>
    <row r="252" spans="1:13" x14ac:dyDescent="0.3">
      <c r="A252" s="188">
        <v>30087000300</v>
      </c>
      <c r="B252" s="188">
        <v>59323</v>
      </c>
      <c r="M252" s="189">
        <v>59323</v>
      </c>
    </row>
    <row r="253" spans="1:13" x14ac:dyDescent="0.3">
      <c r="A253" s="188">
        <v>30087940400</v>
      </c>
      <c r="B253" s="188">
        <v>59003</v>
      </c>
      <c r="C253" s="188">
        <v>59012</v>
      </c>
      <c r="D253" s="188">
        <v>59043</v>
      </c>
      <c r="M253" s="189" t="s">
        <v>1383</v>
      </c>
    </row>
    <row r="254" spans="1:13" x14ac:dyDescent="0.3">
      <c r="A254" s="188">
        <v>30089000100</v>
      </c>
      <c r="B254" s="188">
        <v>59856</v>
      </c>
      <c r="C254" s="188">
        <v>59859</v>
      </c>
      <c r="D254" s="188">
        <v>59873</v>
      </c>
      <c r="M254" s="189" t="s">
        <v>1384</v>
      </c>
    </row>
    <row r="255" spans="1:13" x14ac:dyDescent="0.3">
      <c r="A255" s="188">
        <v>30089000201</v>
      </c>
      <c r="B255" s="188">
        <v>59844</v>
      </c>
      <c r="C255" s="188">
        <v>59853</v>
      </c>
      <c r="D255" s="188">
        <v>59873</v>
      </c>
      <c r="E255" s="188">
        <v>59874</v>
      </c>
      <c r="M255" s="189" t="s">
        <v>1385</v>
      </c>
    </row>
    <row r="256" spans="1:13" x14ac:dyDescent="0.3">
      <c r="A256" s="188">
        <v>30089000202</v>
      </c>
      <c r="B256" s="188">
        <v>59873</v>
      </c>
      <c r="C256" s="188">
        <v>59874</v>
      </c>
      <c r="M256" s="189" t="s">
        <v>1386</v>
      </c>
    </row>
    <row r="257" spans="1:13" x14ac:dyDescent="0.3">
      <c r="A257" s="188">
        <v>30089940300</v>
      </c>
      <c r="B257" s="188">
        <v>59821</v>
      </c>
      <c r="C257" s="188">
        <v>59831</v>
      </c>
      <c r="D257" s="188">
        <v>59845</v>
      </c>
      <c r="E257" s="188">
        <v>59848</v>
      </c>
      <c r="F257" s="188">
        <v>59859</v>
      </c>
      <c r="M257" s="189" t="s">
        <v>1387</v>
      </c>
    </row>
    <row r="258" spans="1:13" x14ac:dyDescent="0.3">
      <c r="A258" s="188">
        <v>30091090200</v>
      </c>
      <c r="B258" s="188">
        <v>59211</v>
      </c>
      <c r="C258" s="188">
        <v>59252</v>
      </c>
      <c r="D258" s="188">
        <v>59254</v>
      </c>
      <c r="E258" s="188">
        <v>59256</v>
      </c>
      <c r="F258" s="188">
        <v>59257</v>
      </c>
      <c r="G258" s="188">
        <v>59275</v>
      </c>
      <c r="M258" s="189" t="s">
        <v>1388</v>
      </c>
    </row>
    <row r="259" spans="1:13" x14ac:dyDescent="0.3">
      <c r="A259" s="188">
        <v>30091090400</v>
      </c>
      <c r="B259" s="188">
        <v>59211</v>
      </c>
      <c r="C259" s="188">
        <v>59219</v>
      </c>
      <c r="D259" s="188">
        <v>59242</v>
      </c>
      <c r="E259" s="188">
        <v>59247</v>
      </c>
      <c r="F259" s="188">
        <v>59254</v>
      </c>
      <c r="G259" s="188">
        <v>59258</v>
      </c>
      <c r="H259" s="188">
        <v>59275</v>
      </c>
      <c r="M259" s="189" t="s">
        <v>1389</v>
      </c>
    </row>
    <row r="260" spans="1:13" x14ac:dyDescent="0.3">
      <c r="A260" s="188">
        <v>30093000101</v>
      </c>
      <c r="B260" s="188">
        <v>59701</v>
      </c>
      <c r="M260" s="189">
        <v>59701</v>
      </c>
    </row>
    <row r="261" spans="1:13" x14ac:dyDescent="0.3">
      <c r="A261" s="188">
        <v>30093000102</v>
      </c>
      <c r="B261" s="188">
        <v>59701</v>
      </c>
      <c r="M261" s="189">
        <v>59701</v>
      </c>
    </row>
    <row r="262" spans="1:13" x14ac:dyDescent="0.3">
      <c r="A262" s="188">
        <v>30093000200</v>
      </c>
      <c r="B262" s="188">
        <v>59701</v>
      </c>
      <c r="M262" s="189">
        <v>59701</v>
      </c>
    </row>
    <row r="263" spans="1:13" x14ac:dyDescent="0.3">
      <c r="A263" s="188">
        <v>30093000700</v>
      </c>
      <c r="B263" s="188">
        <v>59701</v>
      </c>
      <c r="M263" s="189">
        <v>59701</v>
      </c>
    </row>
    <row r="264" spans="1:13" x14ac:dyDescent="0.3">
      <c r="A264" s="188">
        <v>30093000800</v>
      </c>
      <c r="B264" s="188">
        <v>59701</v>
      </c>
      <c r="C264" s="188">
        <v>59703</v>
      </c>
      <c r="D264" s="188">
        <v>59711</v>
      </c>
      <c r="E264" s="188">
        <v>59727</v>
      </c>
      <c r="F264" s="188">
        <v>59743</v>
      </c>
      <c r="G264" s="188">
        <v>59748</v>
      </c>
      <c r="H264" s="188">
        <v>59750</v>
      </c>
      <c r="I264" s="188">
        <v>59759</v>
      </c>
      <c r="M264" s="189" t="s">
        <v>1390</v>
      </c>
    </row>
    <row r="265" spans="1:13" x14ac:dyDescent="0.3">
      <c r="A265" s="188">
        <v>30093000300</v>
      </c>
      <c r="B265" s="188">
        <v>59701</v>
      </c>
      <c r="M265" s="189">
        <v>59701</v>
      </c>
    </row>
    <row r="266" spans="1:13" x14ac:dyDescent="0.3">
      <c r="A266" s="188">
        <v>30093000400</v>
      </c>
      <c r="B266" s="188">
        <v>59701</v>
      </c>
      <c r="M266" s="189">
        <v>59701</v>
      </c>
    </row>
    <row r="267" spans="1:13" x14ac:dyDescent="0.3">
      <c r="A267" s="188">
        <v>30093000500</v>
      </c>
      <c r="B267" s="188">
        <v>59701</v>
      </c>
      <c r="M267" s="189">
        <v>59701</v>
      </c>
    </row>
    <row r="268" spans="1:13" x14ac:dyDescent="0.3">
      <c r="A268" s="188">
        <v>30093000600</v>
      </c>
      <c r="B268" s="188">
        <v>59701</v>
      </c>
      <c r="M268" s="189">
        <v>59701</v>
      </c>
    </row>
    <row r="269" spans="1:13" x14ac:dyDescent="0.3">
      <c r="A269" s="188">
        <v>30095966400</v>
      </c>
      <c r="B269" s="188">
        <v>59001</v>
      </c>
      <c r="C269" s="188">
        <v>59019</v>
      </c>
      <c r="D269" s="188">
        <v>59069</v>
      </c>
      <c r="M269" s="189" t="s">
        <v>1391</v>
      </c>
    </row>
    <row r="270" spans="1:13" x14ac:dyDescent="0.3">
      <c r="A270" s="188">
        <v>30095966500</v>
      </c>
      <c r="B270" s="188">
        <v>59001</v>
      </c>
      <c r="C270" s="188">
        <v>59028</v>
      </c>
      <c r="D270" s="188">
        <v>59052</v>
      </c>
      <c r="E270" s="188">
        <v>59061</v>
      </c>
      <c r="M270" s="189" t="s">
        <v>1392</v>
      </c>
    </row>
    <row r="271" spans="1:13" x14ac:dyDescent="0.3">
      <c r="A271" s="188">
        <v>30095966600</v>
      </c>
      <c r="B271" s="188">
        <v>59015</v>
      </c>
      <c r="C271" s="188">
        <v>59019</v>
      </c>
      <c r="D271" s="188">
        <v>59057</v>
      </c>
      <c r="E271" s="188">
        <v>59063</v>
      </c>
      <c r="F271" s="188">
        <v>59067</v>
      </c>
      <c r="G271" s="188">
        <v>59069</v>
      </c>
      <c r="M271" s="189" t="s">
        <v>1393</v>
      </c>
    </row>
    <row r="272" spans="1:13" x14ac:dyDescent="0.3">
      <c r="A272" s="188">
        <v>30097967000</v>
      </c>
      <c r="B272" s="188">
        <v>59011</v>
      </c>
      <c r="C272" s="188">
        <v>59033</v>
      </c>
      <c r="D272" s="188">
        <v>59052</v>
      </c>
      <c r="E272" s="188">
        <v>59055</v>
      </c>
      <c r="F272" s="188">
        <v>59069</v>
      </c>
      <c r="M272" s="189" t="s">
        <v>1394</v>
      </c>
    </row>
    <row r="273" spans="1:13" x14ac:dyDescent="0.3">
      <c r="A273" s="188">
        <v>30099000100</v>
      </c>
      <c r="B273" s="188">
        <v>59404</v>
      </c>
      <c r="C273" s="188">
        <v>59416</v>
      </c>
      <c r="D273" s="188">
        <v>59419</v>
      </c>
      <c r="E273" s="188">
        <v>59422</v>
      </c>
      <c r="F273" s="188">
        <v>59425</v>
      </c>
      <c r="G273" s="188">
        <v>59433</v>
      </c>
      <c r="H273" s="188">
        <v>59436</v>
      </c>
      <c r="I273" s="188">
        <v>59443</v>
      </c>
      <c r="J273" s="188">
        <v>59467</v>
      </c>
      <c r="K273" s="188">
        <v>59468</v>
      </c>
      <c r="L273" s="188">
        <v>59487</v>
      </c>
      <c r="M273" s="189" t="s">
        <v>1395</v>
      </c>
    </row>
    <row r="274" spans="1:13" x14ac:dyDescent="0.3">
      <c r="A274" s="188">
        <v>30099000200</v>
      </c>
      <c r="B274" s="188">
        <v>59410</v>
      </c>
      <c r="C274" s="188">
        <v>59422</v>
      </c>
      <c r="D274" s="188">
        <v>59436</v>
      </c>
      <c r="E274" s="188">
        <v>59468</v>
      </c>
      <c r="M274" s="189" t="s">
        <v>1396</v>
      </c>
    </row>
    <row r="275" spans="1:13" x14ac:dyDescent="0.3">
      <c r="A275" s="188">
        <v>30099000300</v>
      </c>
      <c r="B275" s="188">
        <v>59410</v>
      </c>
      <c r="C275" s="188">
        <v>59419</v>
      </c>
      <c r="D275" s="188">
        <v>59422</v>
      </c>
      <c r="E275" s="188">
        <v>59436</v>
      </c>
      <c r="F275" s="188">
        <v>59467</v>
      </c>
      <c r="M275" s="189" t="s">
        <v>1397</v>
      </c>
    </row>
    <row r="276" spans="1:13" x14ac:dyDescent="0.3">
      <c r="A276" s="188">
        <v>30101000100</v>
      </c>
      <c r="B276" s="188">
        <v>59444</v>
      </c>
      <c r="C276" s="188">
        <v>59454</v>
      </c>
      <c r="D276" s="188">
        <v>59466</v>
      </c>
      <c r="E276" s="188">
        <v>59482</v>
      </c>
      <c r="F276" s="188">
        <v>59484</v>
      </c>
      <c r="M276" s="189" t="s">
        <v>1398</v>
      </c>
    </row>
    <row r="277" spans="1:13" x14ac:dyDescent="0.3">
      <c r="A277" s="188">
        <v>30101000200</v>
      </c>
      <c r="B277" s="188">
        <v>59444</v>
      </c>
      <c r="C277" s="188">
        <v>59456</v>
      </c>
      <c r="D277" s="188">
        <v>59466</v>
      </c>
      <c r="E277" s="188">
        <v>59474</v>
      </c>
      <c r="M277" s="189" t="s">
        <v>1399</v>
      </c>
    </row>
    <row r="278" spans="1:13" x14ac:dyDescent="0.3">
      <c r="A278" s="188">
        <v>30101980000</v>
      </c>
      <c r="B278" s="188">
        <v>59474</v>
      </c>
      <c r="M278" s="189">
        <v>59474</v>
      </c>
    </row>
    <row r="279" spans="1:13" x14ac:dyDescent="0.3">
      <c r="A279" s="188">
        <v>30103963500</v>
      </c>
      <c r="B279" s="188">
        <v>59010</v>
      </c>
      <c r="C279" s="188">
        <v>59038</v>
      </c>
      <c r="D279" s="188">
        <v>59076</v>
      </c>
      <c r="M279" s="189" t="s">
        <v>1400</v>
      </c>
    </row>
    <row r="280" spans="1:13" x14ac:dyDescent="0.3">
      <c r="A280" s="188">
        <v>30105100100</v>
      </c>
      <c r="B280" s="188">
        <v>59223</v>
      </c>
      <c r="C280" s="188">
        <v>59230</v>
      </c>
      <c r="D280" s="188">
        <v>59240</v>
      </c>
      <c r="E280" s="188">
        <v>59241</v>
      </c>
      <c r="F280" s="188">
        <v>59244</v>
      </c>
      <c r="G280" s="188">
        <v>59248</v>
      </c>
      <c r="H280" s="188">
        <v>59250</v>
      </c>
      <c r="I280" s="188">
        <v>59260</v>
      </c>
      <c r="J280" s="188">
        <v>59261</v>
      </c>
      <c r="M280" s="189" t="s">
        <v>1401</v>
      </c>
    </row>
    <row r="281" spans="1:13" x14ac:dyDescent="0.3">
      <c r="A281" s="188">
        <v>30105100500</v>
      </c>
      <c r="B281" s="188">
        <v>59230</v>
      </c>
      <c r="M281" s="189">
        <v>59230</v>
      </c>
    </row>
    <row r="282" spans="1:13" x14ac:dyDescent="0.3">
      <c r="A282" s="188">
        <v>30105940600</v>
      </c>
      <c r="B282" s="188">
        <v>59201</v>
      </c>
      <c r="C282" s="188">
        <v>59225</v>
      </c>
      <c r="D282" s="188">
        <v>59230</v>
      </c>
      <c r="E282" s="188">
        <v>59231</v>
      </c>
      <c r="F282" s="188">
        <v>59241</v>
      </c>
      <c r="G282" s="188">
        <v>59244</v>
      </c>
      <c r="H282" s="188">
        <v>59248</v>
      </c>
      <c r="I282" s="188">
        <v>59260</v>
      </c>
      <c r="M282" s="189" t="s">
        <v>1402</v>
      </c>
    </row>
    <row r="283" spans="1:13" x14ac:dyDescent="0.3">
      <c r="A283" s="188">
        <v>30107000100</v>
      </c>
      <c r="B283" s="188">
        <v>59036</v>
      </c>
      <c r="C283" s="188">
        <v>59053</v>
      </c>
      <c r="D283" s="188">
        <v>59074</v>
      </c>
      <c r="E283" s="188">
        <v>59078</v>
      </c>
      <c r="F283" s="188">
        <v>59085</v>
      </c>
      <c r="G283" s="188">
        <v>59453</v>
      </c>
      <c r="M283" s="189" t="s">
        <v>1403</v>
      </c>
    </row>
    <row r="284" spans="1:13" x14ac:dyDescent="0.3">
      <c r="A284" s="188">
        <v>30109000100</v>
      </c>
      <c r="B284" s="188">
        <v>59353</v>
      </c>
      <c r="M284" s="189">
        <v>59353</v>
      </c>
    </row>
    <row r="285" spans="1:13" x14ac:dyDescent="0.3">
      <c r="A285" s="188">
        <v>30111000200</v>
      </c>
      <c r="B285" s="188">
        <v>59101</v>
      </c>
      <c r="M285" s="189">
        <v>59101</v>
      </c>
    </row>
    <row r="286" spans="1:13" x14ac:dyDescent="0.3">
      <c r="A286" s="188">
        <v>30111000300</v>
      </c>
      <c r="B286" s="188">
        <v>59101</v>
      </c>
      <c r="M286" s="189">
        <v>59101</v>
      </c>
    </row>
    <row r="287" spans="1:13" x14ac:dyDescent="0.3">
      <c r="A287" s="188">
        <v>30111000401</v>
      </c>
      <c r="B287" s="188">
        <v>59101</v>
      </c>
      <c r="M287" s="189">
        <v>59101</v>
      </c>
    </row>
    <row r="288" spans="1:13" x14ac:dyDescent="0.3">
      <c r="A288" s="188">
        <v>30111000701</v>
      </c>
      <c r="B288" s="188">
        <v>59105</v>
      </c>
      <c r="M288" s="189">
        <v>59105</v>
      </c>
    </row>
    <row r="289" spans="1:13" x14ac:dyDescent="0.3">
      <c r="A289" s="188">
        <v>30111000901</v>
      </c>
      <c r="B289" s="188">
        <v>59101</v>
      </c>
      <c r="C289" s="188">
        <v>59102</v>
      </c>
      <c r="M289" s="189" t="s">
        <v>1404</v>
      </c>
    </row>
    <row r="290" spans="1:13" x14ac:dyDescent="0.3">
      <c r="A290" s="188">
        <v>30111001801</v>
      </c>
      <c r="B290" s="188">
        <v>59102</v>
      </c>
      <c r="C290" s="188">
        <v>59106</v>
      </c>
      <c r="M290" s="189" t="s">
        <v>1405</v>
      </c>
    </row>
    <row r="291" spans="1:13" x14ac:dyDescent="0.3">
      <c r="A291" s="188">
        <v>30111940002</v>
      </c>
      <c r="B291" s="188">
        <v>59037</v>
      </c>
      <c r="C291" s="188">
        <v>59101</v>
      </c>
      <c r="M291" s="189" t="s">
        <v>1406</v>
      </c>
    </row>
    <row r="292" spans="1:13" x14ac:dyDescent="0.3">
      <c r="A292" s="188">
        <v>30111000402</v>
      </c>
      <c r="B292" s="188">
        <v>59101</v>
      </c>
      <c r="M292" s="189">
        <v>59101</v>
      </c>
    </row>
    <row r="293" spans="1:13" x14ac:dyDescent="0.3">
      <c r="A293" s="188">
        <v>30111000500</v>
      </c>
      <c r="B293" s="188">
        <v>59102</v>
      </c>
      <c r="M293" s="189">
        <v>59102</v>
      </c>
    </row>
    <row r="294" spans="1:13" x14ac:dyDescent="0.3">
      <c r="A294" s="188">
        <v>30111000600</v>
      </c>
      <c r="B294" s="188">
        <v>59102</v>
      </c>
      <c r="M294" s="189">
        <v>59102</v>
      </c>
    </row>
    <row r="295" spans="1:13" x14ac:dyDescent="0.3">
      <c r="A295" s="188">
        <v>30111001000</v>
      </c>
      <c r="B295" s="188">
        <v>59101</v>
      </c>
      <c r="C295" s="188">
        <v>59102</v>
      </c>
      <c r="M295" s="189" t="s">
        <v>1404</v>
      </c>
    </row>
    <row r="296" spans="1:13" x14ac:dyDescent="0.3">
      <c r="A296" s="188">
        <v>30111000704</v>
      </c>
      <c r="B296" s="188">
        <v>59105</v>
      </c>
      <c r="M296" s="189">
        <v>59105</v>
      </c>
    </row>
    <row r="297" spans="1:13" x14ac:dyDescent="0.3">
      <c r="A297" s="188">
        <v>30111000902</v>
      </c>
      <c r="B297" s="188">
        <v>59101</v>
      </c>
      <c r="M297" s="189">
        <v>59101</v>
      </c>
    </row>
    <row r="298" spans="1:13" x14ac:dyDescent="0.3">
      <c r="A298" s="188">
        <v>30111001300</v>
      </c>
      <c r="B298" s="188">
        <v>59102</v>
      </c>
      <c r="M298" s="189">
        <v>59102</v>
      </c>
    </row>
    <row r="299" spans="1:13" x14ac:dyDescent="0.3">
      <c r="A299" s="188">
        <v>30111001702</v>
      </c>
      <c r="B299" s="188">
        <v>59101</v>
      </c>
      <c r="C299" s="188">
        <v>59102</v>
      </c>
      <c r="M299" s="189" t="s">
        <v>1404</v>
      </c>
    </row>
    <row r="300" spans="1:13" x14ac:dyDescent="0.3">
      <c r="A300" s="188">
        <v>30111000705</v>
      </c>
      <c r="B300" s="188">
        <v>59105</v>
      </c>
      <c r="M300" s="189">
        <v>59105</v>
      </c>
    </row>
    <row r="301" spans="1:13" x14ac:dyDescent="0.3">
      <c r="A301" s="188">
        <v>30111000706</v>
      </c>
      <c r="B301" s="188">
        <v>59105</v>
      </c>
      <c r="M301" s="189">
        <v>59105</v>
      </c>
    </row>
    <row r="302" spans="1:13" x14ac:dyDescent="0.3">
      <c r="A302" s="188">
        <v>30111000707</v>
      </c>
      <c r="B302" s="188">
        <v>59105</v>
      </c>
      <c r="M302" s="189">
        <v>59105</v>
      </c>
    </row>
    <row r="303" spans="1:13" x14ac:dyDescent="0.3">
      <c r="A303" s="188">
        <v>30111001805</v>
      </c>
      <c r="B303" s="188">
        <v>59102</v>
      </c>
      <c r="M303" s="189">
        <v>59102</v>
      </c>
    </row>
    <row r="304" spans="1:13" x14ac:dyDescent="0.3">
      <c r="A304" s="188">
        <v>30111940001</v>
      </c>
      <c r="B304" s="188">
        <v>59037</v>
      </c>
      <c r="C304" s="188">
        <v>59041</v>
      </c>
      <c r="D304" s="188">
        <v>59044</v>
      </c>
      <c r="E304" s="188">
        <v>59101</v>
      </c>
      <c r="M304" s="189" t="s">
        <v>1407</v>
      </c>
    </row>
    <row r="305" spans="1:13" x14ac:dyDescent="0.3">
      <c r="A305" s="188">
        <v>30111000708</v>
      </c>
      <c r="B305" s="188">
        <v>59105</v>
      </c>
      <c r="M305" s="189">
        <v>59105</v>
      </c>
    </row>
    <row r="306" spans="1:13" x14ac:dyDescent="0.3">
      <c r="A306" s="188">
        <v>30111001403</v>
      </c>
      <c r="B306" s="188">
        <v>59044</v>
      </c>
      <c r="C306" s="188">
        <v>59057</v>
      </c>
      <c r="D306" s="188">
        <v>59101</v>
      </c>
      <c r="E306" s="188">
        <v>59106</v>
      </c>
      <c r="M306" s="189" t="s">
        <v>1408</v>
      </c>
    </row>
    <row r="307" spans="1:13" x14ac:dyDescent="0.3">
      <c r="A307" s="188">
        <v>30111001404</v>
      </c>
      <c r="B307" s="188">
        <v>59101</v>
      </c>
      <c r="C307" s="188">
        <v>59106</v>
      </c>
      <c r="M307" s="189" t="s">
        <v>1409</v>
      </c>
    </row>
    <row r="308" spans="1:13" x14ac:dyDescent="0.3">
      <c r="A308" s="188">
        <v>30111001806</v>
      </c>
      <c r="B308" s="188">
        <v>59102</v>
      </c>
      <c r="M308" s="189">
        <v>59102</v>
      </c>
    </row>
    <row r="309" spans="1:13" x14ac:dyDescent="0.3">
      <c r="A309" s="188">
        <v>30111000800</v>
      </c>
      <c r="B309" s="188">
        <v>59101</v>
      </c>
      <c r="M309" s="189">
        <v>59101</v>
      </c>
    </row>
    <row r="310" spans="1:13" x14ac:dyDescent="0.3">
      <c r="A310" s="188">
        <v>30111001100</v>
      </c>
      <c r="B310" s="188">
        <v>59101</v>
      </c>
      <c r="C310" s="188">
        <v>59102</v>
      </c>
      <c r="M310" s="189" t="s">
        <v>1404</v>
      </c>
    </row>
    <row r="311" spans="1:13" x14ac:dyDescent="0.3">
      <c r="A311" s="188">
        <v>30111001200</v>
      </c>
      <c r="B311" s="188">
        <v>59102</v>
      </c>
      <c r="M311" s="189">
        <v>59102</v>
      </c>
    </row>
    <row r="312" spans="1:13" x14ac:dyDescent="0.3">
      <c r="A312" s="188">
        <v>30111001402</v>
      </c>
      <c r="B312" s="188">
        <v>59002</v>
      </c>
      <c r="C312" s="188">
        <v>59015</v>
      </c>
      <c r="D312" s="188">
        <v>59057</v>
      </c>
      <c r="E312" s="188">
        <v>59079</v>
      </c>
      <c r="F312" s="188">
        <v>59105</v>
      </c>
      <c r="G312" s="188">
        <v>59106</v>
      </c>
      <c r="M312" s="189" t="s">
        <v>1410</v>
      </c>
    </row>
    <row r="313" spans="1:13" x14ac:dyDescent="0.3">
      <c r="A313" s="188">
        <v>30111001501</v>
      </c>
      <c r="B313" s="188">
        <v>59037</v>
      </c>
      <c r="C313" s="188">
        <v>59079</v>
      </c>
      <c r="D313" s="188">
        <v>59105</v>
      </c>
      <c r="M313" s="189" t="s">
        <v>1411</v>
      </c>
    </row>
    <row r="314" spans="1:13" x14ac:dyDescent="0.3">
      <c r="A314" s="188">
        <v>30111001502</v>
      </c>
      <c r="B314" s="188">
        <v>59006</v>
      </c>
      <c r="C314" s="188">
        <v>59024</v>
      </c>
      <c r="D314" s="188">
        <v>59037</v>
      </c>
      <c r="E314" s="188">
        <v>59064</v>
      </c>
      <c r="F314" s="188">
        <v>59079</v>
      </c>
      <c r="G314" s="188">
        <v>59088</v>
      </c>
      <c r="M314" s="189" t="s">
        <v>1412</v>
      </c>
    </row>
    <row r="315" spans="1:13" x14ac:dyDescent="0.3">
      <c r="A315" s="188">
        <v>30111001704</v>
      </c>
      <c r="B315" s="188">
        <v>59102</v>
      </c>
      <c r="C315" s="188">
        <v>59106</v>
      </c>
      <c r="M315" s="189" t="s">
        <v>1405</v>
      </c>
    </row>
    <row r="316" spans="1:13" x14ac:dyDescent="0.3">
      <c r="A316" s="188">
        <v>30111001703</v>
      </c>
      <c r="B316" s="188">
        <v>59102</v>
      </c>
      <c r="M316" s="189">
        <v>59102</v>
      </c>
    </row>
    <row r="317" spans="1:13" x14ac:dyDescent="0.3">
      <c r="A317" s="188">
        <v>30111001901</v>
      </c>
      <c r="B317" s="188">
        <v>59044</v>
      </c>
      <c r="M317" s="189">
        <v>59044</v>
      </c>
    </row>
    <row r="318" spans="1:13" x14ac:dyDescent="0.3">
      <c r="A318" s="188">
        <v>30111001902</v>
      </c>
      <c r="B318" s="188">
        <v>59044</v>
      </c>
      <c r="M318" s="189">
        <v>59044</v>
      </c>
    </row>
    <row r="319" spans="1:13" x14ac:dyDescent="0.3">
      <c r="A319" s="188">
        <v>30111001803</v>
      </c>
      <c r="B319" s="188">
        <v>59102</v>
      </c>
      <c r="M319" s="189">
        <v>59102</v>
      </c>
    </row>
    <row r="320" spans="1:13" x14ac:dyDescent="0.3">
      <c r="A320" s="188">
        <v>30111001804</v>
      </c>
      <c r="B320" s="188">
        <v>59102</v>
      </c>
      <c r="M320" s="189">
        <v>59102</v>
      </c>
    </row>
    <row r="321" spans="2:12" x14ac:dyDescent="0.3">
      <c r="B321" s="188">
        <f t="shared" ref="B321:L321" si="0">COUNT(B2:B320)</f>
        <v>319</v>
      </c>
      <c r="C321" s="188">
        <f t="shared" si="0"/>
        <v>177</v>
      </c>
      <c r="D321" s="188">
        <f t="shared" si="0"/>
        <v>127</v>
      </c>
      <c r="E321" s="188">
        <f t="shared" si="0"/>
        <v>89</v>
      </c>
      <c r="F321" s="188">
        <f t="shared" si="0"/>
        <v>67</v>
      </c>
      <c r="G321" s="188">
        <f t="shared" si="0"/>
        <v>42</v>
      </c>
      <c r="H321" s="188">
        <f t="shared" si="0"/>
        <v>22</v>
      </c>
      <c r="I321" s="188">
        <f t="shared" si="0"/>
        <v>10</v>
      </c>
      <c r="J321" s="188">
        <f t="shared" si="0"/>
        <v>5</v>
      </c>
      <c r="K321" s="188">
        <f t="shared" si="0"/>
        <v>4</v>
      </c>
      <c r="L321" s="188">
        <f t="shared" si="0"/>
        <v>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9"/>
  <sheetViews>
    <sheetView topLeftCell="A54" workbookViewId="0">
      <selection activeCell="E8" sqref="E8"/>
    </sheetView>
  </sheetViews>
  <sheetFormatPr defaultRowHeight="14.4" x14ac:dyDescent="0.3"/>
  <cols>
    <col min="1" max="1" width="26.6640625" bestFit="1" customWidth="1"/>
    <col min="2" max="2" width="30.88671875" bestFit="1" customWidth="1"/>
    <col min="3" max="3" width="10.5546875" bestFit="1" customWidth="1"/>
    <col min="4" max="5" width="14.44140625" bestFit="1" customWidth="1"/>
    <col min="6" max="6" width="14.88671875" bestFit="1" customWidth="1"/>
    <col min="7" max="7" width="18.6640625" bestFit="1" customWidth="1"/>
    <col min="8" max="8" width="6.44140625" style="61" customWidth="1"/>
    <col min="9" max="9" width="37.5546875" style="15" customWidth="1"/>
    <col min="11" max="11" width="14.44140625" bestFit="1" customWidth="1"/>
    <col min="12" max="12" width="13.33203125" bestFit="1" customWidth="1"/>
    <col min="13" max="14" width="14.88671875" bestFit="1" customWidth="1"/>
    <col min="20" max="20" width="29.109375" bestFit="1" customWidth="1"/>
  </cols>
  <sheetData>
    <row r="1" spans="1:14" s="61" customFormat="1" ht="28.8" x14ac:dyDescent="0.3">
      <c r="A1" s="68" t="s">
        <v>1038</v>
      </c>
      <c r="C1" s="67" t="s">
        <v>1053</v>
      </c>
      <c r="D1" s="67" t="s">
        <v>1054</v>
      </c>
      <c r="E1" s="2" t="s">
        <v>1039</v>
      </c>
      <c r="F1" s="67" t="s">
        <v>1055</v>
      </c>
      <c r="G1" s="2" t="s">
        <v>1051</v>
      </c>
      <c r="I1" s="15"/>
    </row>
    <row r="2" spans="1:14" x14ac:dyDescent="0.3">
      <c r="A2" s="61" t="s">
        <v>1037</v>
      </c>
      <c r="B2" t="s">
        <v>820</v>
      </c>
      <c r="C2" s="62">
        <v>515161</v>
      </c>
      <c r="D2" s="62">
        <v>261701.788</v>
      </c>
      <c r="E2">
        <v>50.8</v>
      </c>
      <c r="F2" s="62">
        <v>253459.212</v>
      </c>
      <c r="G2">
        <v>49.2</v>
      </c>
    </row>
    <row r="3" spans="1:14" x14ac:dyDescent="0.3">
      <c r="A3" s="387" t="s">
        <v>978</v>
      </c>
      <c r="B3" s="387"/>
    </row>
    <row r="4" spans="1:14" x14ac:dyDescent="0.3">
      <c r="E4" s="63"/>
    </row>
    <row r="5" spans="1:14" x14ac:dyDescent="0.3">
      <c r="A5" s="2" t="s">
        <v>979</v>
      </c>
    </row>
    <row r="6" spans="1:14" x14ac:dyDescent="0.3">
      <c r="A6" t="s">
        <v>1036</v>
      </c>
    </row>
    <row r="7" spans="1:14" ht="28.8" x14ac:dyDescent="0.3">
      <c r="A7" t="s">
        <v>0</v>
      </c>
      <c r="B7" s="2" t="s">
        <v>1052</v>
      </c>
      <c r="C7" s="67" t="s">
        <v>1053</v>
      </c>
      <c r="D7" s="67" t="s">
        <v>1054</v>
      </c>
      <c r="E7" s="2" t="s">
        <v>1039</v>
      </c>
      <c r="F7" s="67" t="s">
        <v>1055</v>
      </c>
      <c r="G7" s="2" t="s">
        <v>1051</v>
      </c>
      <c r="H7" s="2"/>
      <c r="I7" s="14" t="s">
        <v>1047</v>
      </c>
      <c r="J7" s="67" t="s">
        <v>1053</v>
      </c>
      <c r="K7" s="67" t="s">
        <v>1054</v>
      </c>
      <c r="L7" s="67" t="s">
        <v>1039</v>
      </c>
      <c r="M7" s="67" t="s">
        <v>1055</v>
      </c>
      <c r="N7" s="67" t="s">
        <v>1051</v>
      </c>
    </row>
    <row r="8" spans="1:14" ht="28.8" x14ac:dyDescent="0.3">
      <c r="A8" t="s">
        <v>114</v>
      </c>
      <c r="B8" t="s">
        <v>980</v>
      </c>
      <c r="C8" s="62">
        <v>5331</v>
      </c>
      <c r="D8" s="62">
        <v>3334.5149999999999</v>
      </c>
      <c r="E8">
        <v>35.5</v>
      </c>
      <c r="F8" s="62">
        <v>1996.4850000000001</v>
      </c>
      <c r="G8">
        <v>64.5</v>
      </c>
      <c r="I8" s="15" t="s">
        <v>1040</v>
      </c>
      <c r="J8" s="15">
        <v>800</v>
      </c>
      <c r="K8" s="69">
        <f t="shared" ref="K8:K14" si="0">+J8*L8</f>
        <v>36.799999999999997</v>
      </c>
      <c r="L8" s="70">
        <f>+'Tribal Response'!M3/100</f>
        <v>4.5999999999999999E-2</v>
      </c>
      <c r="M8" s="69">
        <f t="shared" ref="M8:M14" si="1">+J8-K8</f>
        <v>763.2</v>
      </c>
      <c r="N8" s="71">
        <f t="shared" ref="N8:N15" si="2">+M8/J8</f>
        <v>0.95400000000000007</v>
      </c>
    </row>
    <row r="9" spans="1:14" ht="28.8" x14ac:dyDescent="0.3">
      <c r="A9" t="s">
        <v>4</v>
      </c>
      <c r="B9" t="s">
        <v>981</v>
      </c>
      <c r="C9" s="62">
        <v>4725</v>
      </c>
      <c r="D9" s="62">
        <v>519.75</v>
      </c>
      <c r="E9">
        <v>11</v>
      </c>
      <c r="F9" s="62">
        <v>4205.25</v>
      </c>
      <c r="G9" s="61">
        <v>89</v>
      </c>
      <c r="I9" s="15" t="s">
        <v>1041</v>
      </c>
      <c r="J9" s="15">
        <v>750</v>
      </c>
      <c r="K9" s="69">
        <f t="shared" si="0"/>
        <v>17.25</v>
      </c>
      <c r="L9" s="70">
        <f>+'Tribal Response'!M4/100</f>
        <v>2.3E-2</v>
      </c>
      <c r="M9" s="69">
        <f t="shared" si="1"/>
        <v>732.75</v>
      </c>
      <c r="N9" s="71">
        <f t="shared" si="2"/>
        <v>0.97699999999999998</v>
      </c>
    </row>
    <row r="10" spans="1:14" x14ac:dyDescent="0.3">
      <c r="A10" t="s">
        <v>6</v>
      </c>
      <c r="B10" t="s">
        <v>982</v>
      </c>
      <c r="C10" s="62">
        <v>2842</v>
      </c>
      <c r="D10" s="62">
        <v>315.46199999999999</v>
      </c>
      <c r="E10">
        <v>11.1</v>
      </c>
      <c r="F10" s="62">
        <v>2526.538</v>
      </c>
      <c r="G10" s="61">
        <v>88.9</v>
      </c>
      <c r="I10" s="15" t="s">
        <v>1042</v>
      </c>
      <c r="J10" s="15">
        <v>2300</v>
      </c>
      <c r="K10" s="69">
        <f t="shared" si="0"/>
        <v>678.5</v>
      </c>
      <c r="L10" s="70">
        <f>+'Tribal Response'!M5/100</f>
        <v>0.29499999999999998</v>
      </c>
      <c r="M10" s="69">
        <f t="shared" si="1"/>
        <v>1621.5</v>
      </c>
      <c r="N10" s="71">
        <f t="shared" si="2"/>
        <v>0.70499999999999996</v>
      </c>
    </row>
    <row r="11" spans="1:14" ht="28.8" x14ac:dyDescent="0.3">
      <c r="A11" t="s">
        <v>8</v>
      </c>
      <c r="B11" t="s">
        <v>983</v>
      </c>
      <c r="C11" s="62">
        <v>2740</v>
      </c>
      <c r="D11" s="62">
        <v>989.14</v>
      </c>
      <c r="E11">
        <v>36.1</v>
      </c>
      <c r="F11" s="62">
        <v>1750.8600000000001</v>
      </c>
      <c r="G11" s="61">
        <v>63.9</v>
      </c>
      <c r="I11" s="15" t="s">
        <v>1043</v>
      </c>
      <c r="J11" s="15">
        <v>200</v>
      </c>
      <c r="K11" s="69">
        <f t="shared" si="0"/>
        <v>7.0000000000000009</v>
      </c>
      <c r="L11" s="70">
        <f>+'Tribal Response'!M6/100</f>
        <v>3.5000000000000003E-2</v>
      </c>
      <c r="M11" s="69">
        <f t="shared" si="1"/>
        <v>193</v>
      </c>
      <c r="N11" s="71">
        <f t="shared" si="2"/>
        <v>0.96499999999999997</v>
      </c>
    </row>
    <row r="12" spans="1:14" ht="28.8" x14ac:dyDescent="0.3">
      <c r="A12" t="s">
        <v>10</v>
      </c>
      <c r="B12" t="s">
        <v>984</v>
      </c>
      <c r="C12" s="62">
        <v>6556</v>
      </c>
      <c r="D12" s="62">
        <v>1239.0839999999998</v>
      </c>
      <c r="E12">
        <v>18.899999999999999</v>
      </c>
      <c r="F12" s="62">
        <v>5316.9160000000002</v>
      </c>
      <c r="G12" s="61">
        <v>81.099999999999994</v>
      </c>
      <c r="I12" s="15" t="s">
        <v>1044</v>
      </c>
      <c r="J12" s="15">
        <v>950</v>
      </c>
      <c r="K12" s="69">
        <f t="shared" si="0"/>
        <v>99.75</v>
      </c>
      <c r="L12" s="70">
        <f>+'Tribal Response'!M7/100</f>
        <v>0.105</v>
      </c>
      <c r="M12" s="69">
        <f t="shared" si="1"/>
        <v>850.25</v>
      </c>
      <c r="N12" s="71">
        <f t="shared" si="2"/>
        <v>0.89500000000000002</v>
      </c>
    </row>
    <row r="13" spans="1:14" ht="28.8" x14ac:dyDescent="0.3">
      <c r="A13" t="s">
        <v>12</v>
      </c>
      <c r="B13" t="s">
        <v>985</v>
      </c>
      <c r="C13" s="62">
        <v>822</v>
      </c>
      <c r="D13" s="62">
        <v>140.56200000000001</v>
      </c>
      <c r="E13">
        <v>17.100000000000001</v>
      </c>
      <c r="F13" s="62">
        <v>681.43799999999999</v>
      </c>
      <c r="G13" s="61">
        <v>82.9</v>
      </c>
      <c r="I13" s="15" t="s">
        <v>1045</v>
      </c>
      <c r="J13" s="15">
        <v>300</v>
      </c>
      <c r="K13" s="69">
        <f t="shared" si="0"/>
        <v>7.8000000000000007</v>
      </c>
      <c r="L13" s="70">
        <f>+'Tribal Response'!M8/100</f>
        <v>2.6000000000000002E-2</v>
      </c>
      <c r="M13" s="69">
        <f t="shared" si="1"/>
        <v>292.2</v>
      </c>
      <c r="N13" s="71">
        <f t="shared" si="2"/>
        <v>0.97399999999999998</v>
      </c>
    </row>
    <row r="14" spans="1:14" ht="28.8" x14ac:dyDescent="0.3">
      <c r="A14" t="s">
        <v>14</v>
      </c>
      <c r="B14" t="s">
        <v>986</v>
      </c>
      <c r="C14" s="62">
        <v>38558</v>
      </c>
      <c r="D14" s="62">
        <v>18237.933999999997</v>
      </c>
      <c r="E14">
        <v>47.3</v>
      </c>
      <c r="F14" s="62">
        <v>20320.066000000003</v>
      </c>
      <c r="G14" s="61">
        <v>52.7</v>
      </c>
      <c r="I14" s="15" t="s">
        <v>1046</v>
      </c>
      <c r="J14" s="15">
        <v>300</v>
      </c>
      <c r="K14" s="69">
        <f t="shared" si="0"/>
        <v>21.000000000000004</v>
      </c>
      <c r="L14" s="70">
        <f>+'Tribal Response'!M9/100</f>
        <v>7.0000000000000007E-2</v>
      </c>
      <c r="M14" s="69">
        <f t="shared" si="1"/>
        <v>279</v>
      </c>
      <c r="N14" s="71">
        <f t="shared" si="2"/>
        <v>0.93</v>
      </c>
    </row>
    <row r="15" spans="1:14" x14ac:dyDescent="0.3">
      <c r="A15" t="s">
        <v>16</v>
      </c>
      <c r="B15" t="s">
        <v>987</v>
      </c>
      <c r="C15" s="62">
        <v>2914</v>
      </c>
      <c r="D15" s="62">
        <v>536.17599999999993</v>
      </c>
      <c r="E15">
        <v>18.399999999999999</v>
      </c>
      <c r="F15" s="62">
        <v>2377.8240000000001</v>
      </c>
      <c r="G15" s="61">
        <v>81.599999999999994</v>
      </c>
      <c r="I15" s="66" t="s">
        <v>1048</v>
      </c>
      <c r="J15" s="69">
        <f>SUM(J8:J14)</f>
        <v>5600</v>
      </c>
      <c r="K15" s="69">
        <f>SUM(K8:K14)</f>
        <v>868.09999999999991</v>
      </c>
      <c r="L15" s="70">
        <f>+K15/J15</f>
        <v>0.15501785714285712</v>
      </c>
      <c r="M15" s="69">
        <f>SUM(M8:M14)</f>
        <v>4731.8999999999996</v>
      </c>
      <c r="N15" s="71">
        <f t="shared" si="2"/>
        <v>0.84498214285714279</v>
      </c>
    </row>
    <row r="16" spans="1:14" x14ac:dyDescent="0.3">
      <c r="A16" t="s">
        <v>18</v>
      </c>
      <c r="B16" t="s">
        <v>988</v>
      </c>
      <c r="C16" s="62">
        <v>5689</v>
      </c>
      <c r="D16" s="62">
        <v>2258.5330000000004</v>
      </c>
      <c r="E16">
        <v>39.700000000000003</v>
      </c>
      <c r="F16" s="62">
        <v>3430.4669999999996</v>
      </c>
      <c r="G16" s="61">
        <v>60.3</v>
      </c>
    </row>
    <row r="17" spans="1:15" ht="28.8" x14ac:dyDescent="0.3">
      <c r="A17" t="s">
        <v>20</v>
      </c>
      <c r="B17" t="s">
        <v>989</v>
      </c>
      <c r="C17" s="62">
        <v>1112</v>
      </c>
      <c r="D17" s="62">
        <v>153.45600000000002</v>
      </c>
      <c r="E17">
        <v>13.8</v>
      </c>
      <c r="F17" s="62">
        <v>958.54399999999998</v>
      </c>
      <c r="G17" s="61">
        <v>86.2</v>
      </c>
      <c r="I17" s="15" t="s">
        <v>1049</v>
      </c>
    </row>
    <row r="18" spans="1:15" ht="28.8" x14ac:dyDescent="0.3">
      <c r="A18" t="s">
        <v>22</v>
      </c>
      <c r="B18" t="s">
        <v>990</v>
      </c>
      <c r="C18" s="62">
        <v>4425</v>
      </c>
      <c r="D18" s="62">
        <v>1800.9749999999999</v>
      </c>
      <c r="E18">
        <v>40.700000000000003</v>
      </c>
      <c r="F18" s="62">
        <v>2624.0250000000001</v>
      </c>
      <c r="G18" s="61">
        <v>59.3</v>
      </c>
      <c r="I18" s="15" t="s">
        <v>1050</v>
      </c>
    </row>
    <row r="19" spans="1:15" x14ac:dyDescent="0.3">
      <c r="A19" t="s">
        <v>24</v>
      </c>
      <c r="B19" t="s">
        <v>991</v>
      </c>
      <c r="C19" s="62">
        <v>5192</v>
      </c>
      <c r="D19" s="62">
        <v>2066.4159999999997</v>
      </c>
      <c r="E19">
        <v>39.799999999999997</v>
      </c>
      <c r="F19" s="62">
        <v>3125.5840000000003</v>
      </c>
      <c r="G19" s="61">
        <v>60.2</v>
      </c>
    </row>
    <row r="20" spans="1:15" x14ac:dyDescent="0.3">
      <c r="A20" t="s">
        <v>26</v>
      </c>
      <c r="B20" t="s">
        <v>992</v>
      </c>
      <c r="C20" s="62">
        <v>1538</v>
      </c>
      <c r="D20" s="62">
        <v>133.80599999999998</v>
      </c>
      <c r="E20">
        <v>8.6999999999999993</v>
      </c>
      <c r="F20" s="62">
        <v>1404.194</v>
      </c>
      <c r="G20" s="61">
        <v>91.3</v>
      </c>
    </row>
    <row r="21" spans="1:15" x14ac:dyDescent="0.3">
      <c r="A21" t="s">
        <v>28</v>
      </c>
      <c r="B21" t="s">
        <v>993</v>
      </c>
      <c r="C21" s="62">
        <v>5895</v>
      </c>
      <c r="D21" s="62">
        <v>2228.3099999999995</v>
      </c>
      <c r="E21">
        <v>37.799999999999997</v>
      </c>
      <c r="F21" s="62">
        <v>3666.6900000000005</v>
      </c>
      <c r="G21" s="61">
        <v>62.2</v>
      </c>
    </row>
    <row r="22" spans="1:15" x14ac:dyDescent="0.3">
      <c r="A22" t="s">
        <v>30</v>
      </c>
      <c r="B22" t="s">
        <v>994</v>
      </c>
      <c r="C22" s="62">
        <v>48447</v>
      </c>
      <c r="D22" s="62">
        <v>18312.966</v>
      </c>
      <c r="E22">
        <v>37.799999999999997</v>
      </c>
      <c r="F22" s="62">
        <v>30134.034</v>
      </c>
      <c r="G22" s="61">
        <v>62.2</v>
      </c>
    </row>
    <row r="23" spans="1:15" x14ac:dyDescent="0.3">
      <c r="A23" t="s">
        <v>32</v>
      </c>
      <c r="B23" t="s">
        <v>995</v>
      </c>
      <c r="C23" s="62">
        <v>47976</v>
      </c>
      <c r="D23" s="62">
        <v>22020.984</v>
      </c>
      <c r="E23">
        <v>45.9</v>
      </c>
      <c r="F23" s="62">
        <v>25955.016</v>
      </c>
      <c r="G23" s="61">
        <v>54.1</v>
      </c>
    </row>
    <row r="24" spans="1:15" x14ac:dyDescent="0.3">
      <c r="A24" t="s">
        <v>34</v>
      </c>
      <c r="B24" t="s">
        <v>996</v>
      </c>
      <c r="C24" s="62">
        <v>826</v>
      </c>
      <c r="D24" s="62">
        <v>175.93799999999999</v>
      </c>
      <c r="E24">
        <v>21.3</v>
      </c>
      <c r="F24" s="62">
        <v>650.06200000000001</v>
      </c>
      <c r="G24" s="61">
        <v>78.7</v>
      </c>
    </row>
    <row r="25" spans="1:15" x14ac:dyDescent="0.3">
      <c r="A25" t="s">
        <v>36</v>
      </c>
      <c r="B25" t="s">
        <v>997</v>
      </c>
      <c r="C25" s="62">
        <v>5402</v>
      </c>
      <c r="D25" s="62">
        <v>961.55600000000004</v>
      </c>
      <c r="E25">
        <v>17.8</v>
      </c>
      <c r="F25" s="62">
        <v>4440.4439999999995</v>
      </c>
      <c r="G25" s="61">
        <v>82.2</v>
      </c>
    </row>
    <row r="26" spans="1:15" x14ac:dyDescent="0.3">
      <c r="A26" t="s">
        <v>38</v>
      </c>
      <c r="B26" t="s">
        <v>998</v>
      </c>
      <c r="C26" s="62">
        <v>471</v>
      </c>
      <c r="D26" s="62">
        <v>97.968000000000018</v>
      </c>
      <c r="E26">
        <v>20.8</v>
      </c>
      <c r="F26" s="62">
        <v>373.03199999999998</v>
      </c>
      <c r="G26" s="61">
        <v>79.2</v>
      </c>
    </row>
    <row r="27" spans="1:15" x14ac:dyDescent="0.3">
      <c r="A27" t="s">
        <v>40</v>
      </c>
      <c r="B27" t="s">
        <v>999</v>
      </c>
      <c r="C27" s="62">
        <v>2832</v>
      </c>
      <c r="D27" s="62">
        <v>260.54399999999998</v>
      </c>
      <c r="E27">
        <v>9.1999999999999993</v>
      </c>
      <c r="F27" s="62">
        <v>2571.4560000000001</v>
      </c>
      <c r="G27" s="61">
        <v>90.8</v>
      </c>
    </row>
    <row r="28" spans="1:15" x14ac:dyDescent="0.3">
      <c r="A28" t="s">
        <v>42</v>
      </c>
      <c r="B28" t="s">
        <v>1000</v>
      </c>
      <c r="C28" s="62">
        <v>7324</v>
      </c>
      <c r="D28" s="62">
        <v>2629.3159999999998</v>
      </c>
      <c r="E28">
        <v>35.9</v>
      </c>
      <c r="F28" s="62">
        <v>4694.6840000000002</v>
      </c>
      <c r="G28" s="61">
        <v>64.099999999999994</v>
      </c>
    </row>
    <row r="29" spans="1:15" x14ac:dyDescent="0.3">
      <c r="A29" t="s">
        <v>44</v>
      </c>
      <c r="B29" t="s">
        <v>1001</v>
      </c>
      <c r="C29" s="62">
        <v>5112</v>
      </c>
      <c r="D29" s="62">
        <v>1978.3440000000003</v>
      </c>
      <c r="E29">
        <v>38.700000000000003</v>
      </c>
      <c r="F29" s="62">
        <v>3133.6559999999999</v>
      </c>
      <c r="G29" s="61">
        <v>61.3</v>
      </c>
    </row>
    <row r="30" spans="1:15" x14ac:dyDescent="0.3">
      <c r="A30" t="s">
        <v>46</v>
      </c>
      <c r="B30" t="s">
        <v>1002</v>
      </c>
      <c r="C30" s="62">
        <v>1373</v>
      </c>
      <c r="D30" s="62">
        <v>215.56099999999998</v>
      </c>
      <c r="E30">
        <v>15.7</v>
      </c>
      <c r="F30" s="62">
        <v>1157.4390000000001</v>
      </c>
      <c r="G30" s="61">
        <v>84.3</v>
      </c>
    </row>
    <row r="31" spans="1:15" x14ac:dyDescent="0.3">
      <c r="A31" t="s">
        <v>48</v>
      </c>
      <c r="B31" t="s">
        <v>1003</v>
      </c>
      <c r="C31" s="62">
        <v>16830</v>
      </c>
      <c r="D31" s="62">
        <v>4628.25</v>
      </c>
      <c r="E31">
        <v>27.5</v>
      </c>
      <c r="F31" s="62">
        <v>12201.75</v>
      </c>
      <c r="G31" s="61">
        <v>72.5</v>
      </c>
      <c r="I31" s="15" t="s">
        <v>4</v>
      </c>
      <c r="J31" t="s">
        <v>981</v>
      </c>
      <c r="K31">
        <v>4725</v>
      </c>
      <c r="L31">
        <v>519.75</v>
      </c>
      <c r="M31">
        <v>11</v>
      </c>
      <c r="N31">
        <v>4205.25</v>
      </c>
      <c r="O31">
        <v>89</v>
      </c>
    </row>
    <row r="32" spans="1:15" x14ac:dyDescent="0.3">
      <c r="A32" t="s">
        <v>50</v>
      </c>
      <c r="B32" t="s">
        <v>1004</v>
      </c>
      <c r="C32" s="62">
        <v>31433</v>
      </c>
      <c r="D32" s="62">
        <v>15433.603000000001</v>
      </c>
      <c r="E32">
        <v>49.1</v>
      </c>
      <c r="F32" s="62">
        <v>15999.396999999999</v>
      </c>
      <c r="G32" s="61">
        <v>50.9</v>
      </c>
      <c r="I32" s="15" t="s">
        <v>6</v>
      </c>
      <c r="J32" t="s">
        <v>982</v>
      </c>
      <c r="K32">
        <v>2842</v>
      </c>
      <c r="L32">
        <v>315.46199999999999</v>
      </c>
      <c r="M32">
        <v>11.1</v>
      </c>
      <c r="N32">
        <v>2526.538</v>
      </c>
      <c r="O32">
        <v>88.9</v>
      </c>
    </row>
    <row r="33" spans="1:15" x14ac:dyDescent="0.3">
      <c r="A33" t="s">
        <v>52</v>
      </c>
      <c r="B33" t="s">
        <v>1005</v>
      </c>
      <c r="C33" s="62">
        <v>1120</v>
      </c>
      <c r="D33" s="62">
        <v>230.72</v>
      </c>
      <c r="E33">
        <v>20.6</v>
      </c>
      <c r="F33" s="62">
        <v>889.28</v>
      </c>
      <c r="G33" s="61">
        <v>79.400000000000006</v>
      </c>
      <c r="I33" s="15" t="s">
        <v>10</v>
      </c>
      <c r="J33" t="s">
        <v>984</v>
      </c>
      <c r="K33">
        <v>6556</v>
      </c>
      <c r="L33">
        <v>1239.0839999999998</v>
      </c>
      <c r="M33">
        <v>18.899999999999999</v>
      </c>
      <c r="N33">
        <v>5316.9160000000002</v>
      </c>
      <c r="O33">
        <v>81.099999999999994</v>
      </c>
    </row>
    <row r="34" spans="1:15" x14ac:dyDescent="0.3">
      <c r="A34" t="s">
        <v>54</v>
      </c>
      <c r="B34" t="s">
        <v>1006</v>
      </c>
      <c r="C34" s="62">
        <v>11653</v>
      </c>
      <c r="D34" s="62">
        <v>2889.9440000000004</v>
      </c>
      <c r="E34">
        <v>24.8</v>
      </c>
      <c r="F34" s="62">
        <v>8763.0560000000005</v>
      </c>
      <c r="G34" s="61">
        <v>75.2</v>
      </c>
      <c r="I34" s="15" t="s">
        <v>12</v>
      </c>
      <c r="J34" t="s">
        <v>985</v>
      </c>
      <c r="K34">
        <v>822</v>
      </c>
      <c r="L34">
        <v>140.56200000000001</v>
      </c>
      <c r="M34">
        <v>17.100000000000001</v>
      </c>
      <c r="N34">
        <v>681.43799999999999</v>
      </c>
      <c r="O34">
        <v>82.9</v>
      </c>
    </row>
    <row r="35" spans="1:15" x14ac:dyDescent="0.3">
      <c r="A35" t="s">
        <v>58</v>
      </c>
      <c r="B35" t="s">
        <v>1007</v>
      </c>
      <c r="C35" s="62">
        <v>7011</v>
      </c>
      <c r="D35" s="62">
        <v>1717.6949999999999</v>
      </c>
      <c r="E35">
        <v>24.5</v>
      </c>
      <c r="F35" s="62">
        <v>5293.3050000000003</v>
      </c>
      <c r="G35" s="61">
        <v>75.5</v>
      </c>
      <c r="I35" s="15" t="s">
        <v>16</v>
      </c>
      <c r="J35" t="s">
        <v>987</v>
      </c>
      <c r="K35">
        <v>2914</v>
      </c>
      <c r="L35">
        <v>536.17599999999993</v>
      </c>
      <c r="M35">
        <v>18.399999999999999</v>
      </c>
      <c r="N35">
        <v>2377.8240000000001</v>
      </c>
      <c r="O35">
        <v>81.599999999999994</v>
      </c>
    </row>
    <row r="36" spans="1:15" x14ac:dyDescent="0.3">
      <c r="A36" t="s">
        <v>56</v>
      </c>
      <c r="B36" t="s">
        <v>1008</v>
      </c>
      <c r="C36" s="62">
        <v>1045</v>
      </c>
      <c r="D36" s="62">
        <v>159.88499999999999</v>
      </c>
      <c r="E36">
        <v>15.3</v>
      </c>
      <c r="F36" s="62">
        <v>885.11500000000001</v>
      </c>
      <c r="G36" s="61">
        <v>84.7</v>
      </c>
    </row>
    <row r="37" spans="1:15" x14ac:dyDescent="0.3">
      <c r="A37" t="s">
        <v>60</v>
      </c>
      <c r="B37" t="s">
        <v>1009</v>
      </c>
      <c r="C37" s="62">
        <v>1386</v>
      </c>
      <c r="D37" s="62">
        <v>162.16199999999998</v>
      </c>
      <c r="E37">
        <v>11.7</v>
      </c>
      <c r="F37" s="62">
        <v>1223.838</v>
      </c>
      <c r="G37" s="61">
        <v>88.3</v>
      </c>
      <c r="I37" s="15" t="s">
        <v>20</v>
      </c>
      <c r="J37" t="s">
        <v>989</v>
      </c>
      <c r="K37">
        <v>1112</v>
      </c>
      <c r="L37">
        <v>153.45600000000002</v>
      </c>
      <c r="M37">
        <v>13.8</v>
      </c>
      <c r="N37">
        <v>958.54399999999998</v>
      </c>
      <c r="O37">
        <v>86.2</v>
      </c>
    </row>
    <row r="38" spans="1:15" x14ac:dyDescent="0.3">
      <c r="A38" t="s">
        <v>62</v>
      </c>
      <c r="B38" t="s">
        <v>1010</v>
      </c>
      <c r="C38" s="62">
        <v>2500</v>
      </c>
      <c r="D38" s="62">
        <v>467.5</v>
      </c>
      <c r="E38">
        <v>18.7</v>
      </c>
      <c r="F38" s="62">
        <v>2032.5</v>
      </c>
      <c r="G38" s="61">
        <v>81.3</v>
      </c>
      <c r="I38" s="15" t="s">
        <v>26</v>
      </c>
      <c r="J38" t="s">
        <v>992</v>
      </c>
      <c r="K38">
        <v>1538</v>
      </c>
      <c r="L38">
        <v>133.80599999999998</v>
      </c>
      <c r="M38">
        <v>8.6999999999999993</v>
      </c>
      <c r="N38">
        <v>1404.194</v>
      </c>
      <c r="O38">
        <v>91.3</v>
      </c>
    </row>
    <row r="39" spans="1:15" x14ac:dyDescent="0.3">
      <c r="A39" t="s">
        <v>64</v>
      </c>
      <c r="B39" t="s">
        <v>1011</v>
      </c>
      <c r="C39" s="62">
        <v>53259</v>
      </c>
      <c r="D39" s="62">
        <v>25670.838000000003</v>
      </c>
      <c r="E39">
        <v>48.2</v>
      </c>
      <c r="F39" s="62">
        <v>27588.161999999997</v>
      </c>
      <c r="G39" s="61">
        <v>51.8</v>
      </c>
      <c r="I39" s="15" t="s">
        <v>36</v>
      </c>
      <c r="J39" t="s">
        <v>997</v>
      </c>
      <c r="K39">
        <v>5402</v>
      </c>
      <c r="L39">
        <v>961.55600000000004</v>
      </c>
      <c r="M39">
        <v>17.8</v>
      </c>
      <c r="N39">
        <v>4440.4439999999995</v>
      </c>
      <c r="O39">
        <v>82.2</v>
      </c>
    </row>
    <row r="40" spans="1:15" x14ac:dyDescent="0.3">
      <c r="A40" t="s">
        <v>66</v>
      </c>
      <c r="B40" t="s">
        <v>1012</v>
      </c>
      <c r="C40" s="62">
        <v>2749</v>
      </c>
      <c r="D40" s="62">
        <v>1063.8630000000001</v>
      </c>
      <c r="E40">
        <v>38.700000000000003</v>
      </c>
      <c r="F40" s="62">
        <v>1685.1369999999999</v>
      </c>
      <c r="G40" s="61">
        <v>61.3</v>
      </c>
      <c r="I40" s="15" t="s">
        <v>40</v>
      </c>
      <c r="J40" t="s">
        <v>999</v>
      </c>
      <c r="K40">
        <v>2832</v>
      </c>
      <c r="L40">
        <v>260.54399999999998</v>
      </c>
      <c r="M40">
        <v>9.1999999999999993</v>
      </c>
      <c r="N40">
        <v>2571.4560000000001</v>
      </c>
      <c r="O40">
        <v>90.8</v>
      </c>
    </row>
    <row r="41" spans="1:15" x14ac:dyDescent="0.3">
      <c r="A41" t="s">
        <v>68</v>
      </c>
      <c r="B41" t="s">
        <v>1013</v>
      </c>
      <c r="C41" s="62">
        <v>9568</v>
      </c>
      <c r="D41" s="62">
        <v>3128.7360000000003</v>
      </c>
      <c r="E41">
        <v>32.700000000000003</v>
      </c>
      <c r="F41" s="62">
        <v>6439.2639999999992</v>
      </c>
      <c r="G41" s="61">
        <v>67.3</v>
      </c>
      <c r="I41" s="15" t="s">
        <v>46</v>
      </c>
      <c r="J41" t="s">
        <v>1002</v>
      </c>
      <c r="K41">
        <v>1373</v>
      </c>
      <c r="L41">
        <v>215.56099999999998</v>
      </c>
      <c r="M41">
        <v>15.7</v>
      </c>
      <c r="N41">
        <v>1157.4390000000001</v>
      </c>
      <c r="O41">
        <v>84.3</v>
      </c>
    </row>
    <row r="42" spans="1:15" x14ac:dyDescent="0.3">
      <c r="A42" t="s">
        <v>70</v>
      </c>
      <c r="B42" t="s">
        <v>1014</v>
      </c>
      <c r="C42" s="62">
        <v>296</v>
      </c>
      <c r="D42" s="62">
        <v>30.191999999999997</v>
      </c>
      <c r="E42">
        <v>10.199999999999999</v>
      </c>
      <c r="F42" s="62">
        <v>265.80799999999999</v>
      </c>
      <c r="G42" s="61">
        <v>89.8</v>
      </c>
      <c r="I42" s="15" t="s">
        <v>56</v>
      </c>
      <c r="J42" t="s">
        <v>1008</v>
      </c>
      <c r="K42">
        <v>1045</v>
      </c>
      <c r="L42">
        <v>159.88499999999999</v>
      </c>
      <c r="M42">
        <v>15.3</v>
      </c>
      <c r="N42">
        <v>885.11500000000001</v>
      </c>
      <c r="O42">
        <v>84.7</v>
      </c>
    </row>
    <row r="43" spans="1:15" x14ac:dyDescent="0.3">
      <c r="A43" t="s">
        <v>72</v>
      </c>
      <c r="B43" t="s">
        <v>1015</v>
      </c>
      <c r="C43" s="62">
        <v>2349</v>
      </c>
      <c r="D43" s="62">
        <v>194.96700000000001</v>
      </c>
      <c r="E43">
        <v>8.3000000000000007</v>
      </c>
      <c r="F43" s="62">
        <v>2154.0329999999999</v>
      </c>
      <c r="G43" s="61">
        <v>91.7</v>
      </c>
      <c r="I43" s="15" t="s">
        <v>60</v>
      </c>
      <c r="J43" t="s">
        <v>1009</v>
      </c>
      <c r="K43">
        <v>1386</v>
      </c>
      <c r="L43">
        <v>162.16199999999998</v>
      </c>
      <c r="M43">
        <v>11.7</v>
      </c>
      <c r="N43">
        <v>1223.838</v>
      </c>
      <c r="O43">
        <v>88.3</v>
      </c>
    </row>
    <row r="44" spans="1:15" x14ac:dyDescent="0.3">
      <c r="A44" t="s">
        <v>74</v>
      </c>
      <c r="B44" t="s">
        <v>1016</v>
      </c>
      <c r="C44" s="62">
        <v>2677</v>
      </c>
      <c r="D44" s="62">
        <v>837.90100000000007</v>
      </c>
      <c r="E44">
        <v>31.3</v>
      </c>
      <c r="F44" s="62">
        <v>1839.0989999999999</v>
      </c>
      <c r="G44" s="61">
        <v>68.7</v>
      </c>
      <c r="I44" s="15" t="s">
        <v>62</v>
      </c>
      <c r="J44" t="s">
        <v>1010</v>
      </c>
      <c r="K44">
        <v>2500</v>
      </c>
      <c r="L44">
        <v>467.5</v>
      </c>
      <c r="M44">
        <v>18.7</v>
      </c>
      <c r="N44">
        <v>2032.5</v>
      </c>
      <c r="O44">
        <v>81.3</v>
      </c>
    </row>
    <row r="45" spans="1:15" x14ac:dyDescent="0.3">
      <c r="A45" t="s">
        <v>76</v>
      </c>
      <c r="B45" t="s">
        <v>1017</v>
      </c>
      <c r="C45" s="62">
        <v>1032</v>
      </c>
      <c r="D45" s="62">
        <v>135.19199999999998</v>
      </c>
      <c r="E45">
        <v>13.1</v>
      </c>
      <c r="F45" s="62">
        <v>896.80799999999999</v>
      </c>
      <c r="G45" s="61">
        <v>86.9</v>
      </c>
      <c r="I45" s="15" t="s">
        <v>70</v>
      </c>
      <c r="J45" t="s">
        <v>1014</v>
      </c>
      <c r="K45">
        <v>296</v>
      </c>
      <c r="L45">
        <v>30.191999999999997</v>
      </c>
      <c r="M45">
        <v>10.199999999999999</v>
      </c>
      <c r="N45">
        <v>265.80799999999999</v>
      </c>
      <c r="O45">
        <v>89.8</v>
      </c>
    </row>
    <row r="46" spans="1:15" x14ac:dyDescent="0.3">
      <c r="A46" t="s">
        <v>78</v>
      </c>
      <c r="B46" t="s">
        <v>1018</v>
      </c>
      <c r="C46" s="62">
        <v>3196</v>
      </c>
      <c r="D46" s="62">
        <v>1064.2679999999998</v>
      </c>
      <c r="E46">
        <v>33.299999999999997</v>
      </c>
      <c r="F46" s="62">
        <v>2131.732</v>
      </c>
      <c r="G46" s="61">
        <v>66.7</v>
      </c>
      <c r="I46" s="15" t="s">
        <v>72</v>
      </c>
      <c r="J46" t="s">
        <v>1015</v>
      </c>
      <c r="K46">
        <v>2349</v>
      </c>
      <c r="L46">
        <v>194.96700000000001</v>
      </c>
      <c r="M46">
        <v>8.3000000000000007</v>
      </c>
      <c r="N46">
        <v>2154.0329999999999</v>
      </c>
      <c r="O46">
        <v>91.7</v>
      </c>
    </row>
    <row r="47" spans="1:15" x14ac:dyDescent="0.3">
      <c r="A47" t="s">
        <v>80</v>
      </c>
      <c r="B47" t="s">
        <v>1019</v>
      </c>
      <c r="C47" s="62">
        <v>697</v>
      </c>
      <c r="D47" s="62">
        <v>58.548000000000002</v>
      </c>
      <c r="E47">
        <v>8.4</v>
      </c>
      <c r="F47" s="62">
        <v>638.452</v>
      </c>
      <c r="G47" s="61">
        <v>91.6</v>
      </c>
      <c r="I47" s="15" t="s">
        <v>76</v>
      </c>
      <c r="J47" t="s">
        <v>1017</v>
      </c>
      <c r="K47">
        <v>1032</v>
      </c>
      <c r="L47">
        <v>135.19199999999998</v>
      </c>
      <c r="M47">
        <v>13.1</v>
      </c>
      <c r="N47">
        <v>896.80799999999999</v>
      </c>
      <c r="O47">
        <v>86.9</v>
      </c>
    </row>
    <row r="48" spans="1:15" x14ac:dyDescent="0.3">
      <c r="A48" t="s">
        <v>82</v>
      </c>
      <c r="B48" t="s">
        <v>1020</v>
      </c>
      <c r="C48" s="62">
        <v>19796</v>
      </c>
      <c r="D48" s="62">
        <v>9224.9359999999997</v>
      </c>
      <c r="E48">
        <v>46.6</v>
      </c>
      <c r="F48" s="62">
        <v>10571.064</v>
      </c>
      <c r="G48" s="61">
        <v>53.4</v>
      </c>
      <c r="I48" s="15" t="s">
        <v>80</v>
      </c>
      <c r="J48" t="s">
        <v>1019</v>
      </c>
      <c r="K48">
        <v>697</v>
      </c>
      <c r="L48">
        <v>58.548000000000002</v>
      </c>
      <c r="M48">
        <v>8.4</v>
      </c>
      <c r="N48">
        <v>638.452</v>
      </c>
      <c r="O48">
        <v>91.6</v>
      </c>
    </row>
    <row r="49" spans="1:15" x14ac:dyDescent="0.3">
      <c r="A49" t="s">
        <v>84</v>
      </c>
      <c r="B49" t="s">
        <v>1021</v>
      </c>
      <c r="C49" s="62">
        <v>5203</v>
      </c>
      <c r="D49" s="62">
        <v>1743.0050000000001</v>
      </c>
      <c r="E49">
        <v>33.5</v>
      </c>
      <c r="F49" s="62">
        <v>3459.9949999999999</v>
      </c>
      <c r="G49" s="61">
        <v>66.5</v>
      </c>
      <c r="I49" s="15" t="s">
        <v>86</v>
      </c>
      <c r="J49" t="s">
        <v>1022</v>
      </c>
      <c r="K49">
        <v>4123</v>
      </c>
      <c r="L49">
        <v>490.63700000000006</v>
      </c>
      <c r="M49">
        <v>11.9</v>
      </c>
      <c r="N49">
        <v>3632.3629999999998</v>
      </c>
      <c r="O49">
        <v>88.1</v>
      </c>
    </row>
    <row r="50" spans="1:15" x14ac:dyDescent="0.3">
      <c r="A50" t="s">
        <v>86</v>
      </c>
      <c r="B50" t="s">
        <v>1022</v>
      </c>
      <c r="C50" s="62">
        <v>4123</v>
      </c>
      <c r="D50" s="62">
        <v>490.63700000000006</v>
      </c>
      <c r="E50">
        <v>11.9</v>
      </c>
      <c r="F50" s="62">
        <v>3632.3629999999998</v>
      </c>
      <c r="G50" s="61">
        <v>88.1</v>
      </c>
      <c r="I50" s="15" t="s">
        <v>88</v>
      </c>
      <c r="J50" t="s">
        <v>1023</v>
      </c>
      <c r="K50">
        <v>4180</v>
      </c>
      <c r="L50">
        <v>668.8</v>
      </c>
      <c r="M50">
        <v>16</v>
      </c>
      <c r="N50">
        <v>3511.2</v>
      </c>
      <c r="O50">
        <v>84</v>
      </c>
    </row>
    <row r="51" spans="1:15" x14ac:dyDescent="0.3">
      <c r="A51" t="s">
        <v>88</v>
      </c>
      <c r="B51" t="s">
        <v>1023</v>
      </c>
      <c r="C51" s="62">
        <v>4180</v>
      </c>
      <c r="D51" s="62">
        <v>668.8</v>
      </c>
      <c r="E51">
        <v>16</v>
      </c>
      <c r="F51" s="62">
        <v>3511.2</v>
      </c>
      <c r="G51" s="61">
        <v>84</v>
      </c>
      <c r="I51" s="15" t="s">
        <v>90</v>
      </c>
      <c r="J51" t="s">
        <v>1024</v>
      </c>
      <c r="K51">
        <v>6769</v>
      </c>
      <c r="L51">
        <v>1204.8820000000001</v>
      </c>
      <c r="M51">
        <v>17.8</v>
      </c>
      <c r="N51">
        <v>5564.1180000000004</v>
      </c>
      <c r="O51">
        <v>82.2</v>
      </c>
    </row>
    <row r="52" spans="1:15" x14ac:dyDescent="0.3">
      <c r="A52" t="s">
        <v>90</v>
      </c>
      <c r="B52" t="s">
        <v>1024</v>
      </c>
      <c r="C52" s="62">
        <v>6769</v>
      </c>
      <c r="D52" s="62">
        <v>1204.8820000000001</v>
      </c>
      <c r="E52">
        <v>17.8</v>
      </c>
      <c r="F52" s="62">
        <v>5564.1180000000004</v>
      </c>
      <c r="G52" s="61">
        <v>82.2</v>
      </c>
      <c r="I52" s="15" t="s">
        <v>98</v>
      </c>
      <c r="J52" t="s">
        <v>1028</v>
      </c>
      <c r="K52">
        <v>2165</v>
      </c>
      <c r="L52">
        <v>326.91500000000002</v>
      </c>
      <c r="M52">
        <v>15.1</v>
      </c>
      <c r="N52">
        <v>1838.085</v>
      </c>
      <c r="O52">
        <v>84.9</v>
      </c>
    </row>
    <row r="53" spans="1:15" x14ac:dyDescent="0.3">
      <c r="A53" t="s">
        <v>92</v>
      </c>
      <c r="B53" t="s">
        <v>1025</v>
      </c>
      <c r="C53" s="62">
        <v>2172</v>
      </c>
      <c r="D53" s="62">
        <v>671.14800000000002</v>
      </c>
      <c r="E53">
        <v>30.9</v>
      </c>
      <c r="F53" s="62">
        <v>1500.8519999999999</v>
      </c>
      <c r="G53" s="61">
        <v>69.099999999999994</v>
      </c>
      <c r="I53" s="15" t="s">
        <v>108</v>
      </c>
      <c r="J53" t="s">
        <v>1033</v>
      </c>
      <c r="K53">
        <v>1197</v>
      </c>
      <c r="L53">
        <v>165.18600000000004</v>
      </c>
      <c r="M53">
        <v>13.8</v>
      </c>
      <c r="N53">
        <v>1031.8139999999999</v>
      </c>
      <c r="O53">
        <v>86.2</v>
      </c>
    </row>
    <row r="54" spans="1:15" x14ac:dyDescent="0.3">
      <c r="A54" t="s">
        <v>94</v>
      </c>
      <c r="B54" t="s">
        <v>1026</v>
      </c>
      <c r="C54" s="62">
        <v>17150</v>
      </c>
      <c r="D54" s="62">
        <v>7683.2</v>
      </c>
      <c r="E54">
        <v>44.8</v>
      </c>
      <c r="F54" s="62">
        <v>9466.7999999999993</v>
      </c>
      <c r="G54" s="61">
        <v>55.2</v>
      </c>
    </row>
    <row r="55" spans="1:15" x14ac:dyDescent="0.3">
      <c r="A55" t="s">
        <v>96</v>
      </c>
      <c r="B55" t="s">
        <v>1027</v>
      </c>
      <c r="C55" s="62">
        <v>4877</v>
      </c>
      <c r="D55" s="62">
        <v>1506.9929999999999</v>
      </c>
      <c r="E55">
        <v>30.9</v>
      </c>
      <c r="F55" s="62">
        <v>3370.0070000000001</v>
      </c>
      <c r="G55" s="61">
        <v>69.099999999999994</v>
      </c>
    </row>
    <row r="56" spans="1:15" x14ac:dyDescent="0.3">
      <c r="A56" t="s">
        <v>98</v>
      </c>
      <c r="B56" t="s">
        <v>1028</v>
      </c>
      <c r="C56" s="62">
        <v>2165</v>
      </c>
      <c r="D56" s="62">
        <v>326.91500000000002</v>
      </c>
      <c r="E56">
        <v>15.1</v>
      </c>
      <c r="F56" s="62">
        <v>1838.085</v>
      </c>
      <c r="G56" s="61">
        <v>84.9</v>
      </c>
    </row>
    <row r="57" spans="1:15" x14ac:dyDescent="0.3">
      <c r="A57" t="s">
        <v>100</v>
      </c>
      <c r="B57" t="s">
        <v>1029</v>
      </c>
      <c r="C57" s="62">
        <v>2930</v>
      </c>
      <c r="D57" s="62">
        <v>755.94</v>
      </c>
      <c r="E57">
        <v>25.8</v>
      </c>
      <c r="F57" s="62">
        <v>2174.06</v>
      </c>
      <c r="G57" s="61">
        <v>74.2</v>
      </c>
    </row>
    <row r="58" spans="1:15" x14ac:dyDescent="0.3">
      <c r="A58" t="s">
        <v>102</v>
      </c>
      <c r="B58" t="s">
        <v>1030</v>
      </c>
      <c r="C58" s="62">
        <v>2376</v>
      </c>
      <c r="D58" s="62">
        <v>674.78399999999999</v>
      </c>
      <c r="E58">
        <v>28.4</v>
      </c>
      <c r="F58" s="62">
        <v>1701.2159999999999</v>
      </c>
      <c r="G58" s="61">
        <v>71.599999999999994</v>
      </c>
    </row>
    <row r="59" spans="1:15" x14ac:dyDescent="0.3">
      <c r="A59" t="s">
        <v>104</v>
      </c>
      <c r="B59" t="s">
        <v>1031</v>
      </c>
      <c r="C59" s="62">
        <v>466</v>
      </c>
      <c r="D59" s="62">
        <v>100.19</v>
      </c>
      <c r="E59">
        <v>21.5</v>
      </c>
      <c r="F59" s="62">
        <v>365.81</v>
      </c>
      <c r="G59" s="61">
        <v>78.5</v>
      </c>
    </row>
    <row r="60" spans="1:15" x14ac:dyDescent="0.3">
      <c r="A60" t="s">
        <v>106</v>
      </c>
      <c r="B60" t="s">
        <v>1032</v>
      </c>
      <c r="C60" s="62">
        <v>4858</v>
      </c>
      <c r="D60" s="62">
        <v>1117.3399999999999</v>
      </c>
      <c r="E60">
        <v>23</v>
      </c>
      <c r="F60" s="62">
        <v>3740.66</v>
      </c>
      <c r="G60" s="61">
        <v>77</v>
      </c>
    </row>
    <row r="61" spans="1:15" x14ac:dyDescent="0.3">
      <c r="A61" t="s">
        <v>108</v>
      </c>
      <c r="B61" t="s">
        <v>1033</v>
      </c>
      <c r="C61" s="62">
        <v>1197</v>
      </c>
      <c r="D61" s="62">
        <v>165.18600000000004</v>
      </c>
      <c r="E61">
        <v>13.8</v>
      </c>
      <c r="F61" s="62">
        <v>1031.8139999999999</v>
      </c>
      <c r="G61" s="61">
        <v>86.2</v>
      </c>
    </row>
    <row r="62" spans="1:15" x14ac:dyDescent="0.3">
      <c r="A62" t="s">
        <v>110</v>
      </c>
      <c r="B62" t="s">
        <v>1034</v>
      </c>
      <c r="C62" s="62">
        <v>592</v>
      </c>
      <c r="D62" s="62">
        <v>214.89599999999999</v>
      </c>
      <c r="E62">
        <v>36.299999999999997</v>
      </c>
      <c r="F62" s="62">
        <v>377.10400000000004</v>
      </c>
      <c r="G62" s="61">
        <v>63.7</v>
      </c>
    </row>
    <row r="63" spans="1:15" x14ac:dyDescent="0.3">
      <c r="A63" t="s">
        <v>112</v>
      </c>
      <c r="B63" t="s">
        <v>1035</v>
      </c>
      <c r="C63" s="62">
        <v>69928</v>
      </c>
      <c r="D63" s="62">
        <v>35803.135999999999</v>
      </c>
      <c r="E63">
        <v>51.2</v>
      </c>
      <c r="F63" s="62">
        <v>34124.864000000001</v>
      </c>
      <c r="G63" s="61">
        <v>48.8</v>
      </c>
    </row>
    <row r="64" spans="1:15" x14ac:dyDescent="0.3">
      <c r="B64" s="3" t="s">
        <v>1056</v>
      </c>
      <c r="C64" s="64">
        <v>505685</v>
      </c>
      <c r="D64" s="64">
        <v>200833.54800000004</v>
      </c>
      <c r="E64" s="65">
        <v>0.3971514836311143</v>
      </c>
      <c r="F64" s="64">
        <v>304851.45199999999</v>
      </c>
      <c r="G64" s="65">
        <v>0.6028485163688857</v>
      </c>
    </row>
    <row r="65" spans="1:20" x14ac:dyDescent="0.3">
      <c r="K65" s="73"/>
      <c r="T65" s="75"/>
    </row>
    <row r="66" spans="1:20" ht="28.8" x14ac:dyDescent="0.3">
      <c r="B66" s="2" t="s">
        <v>1052</v>
      </c>
      <c r="C66" s="67" t="s">
        <v>1053</v>
      </c>
      <c r="D66" s="67" t="s">
        <v>1054</v>
      </c>
      <c r="E66" s="2" t="s">
        <v>1039</v>
      </c>
      <c r="F66" s="67" t="s">
        <v>1055</v>
      </c>
      <c r="G66" s="2" t="s">
        <v>1051</v>
      </c>
      <c r="M66" s="76"/>
    </row>
    <row r="67" spans="1:20" x14ac:dyDescent="0.3">
      <c r="B67" s="61" t="s">
        <v>981</v>
      </c>
      <c r="C67" s="62">
        <v>4725</v>
      </c>
      <c r="D67" s="62">
        <v>519.75</v>
      </c>
      <c r="E67" s="65">
        <v>0.11</v>
      </c>
      <c r="F67" s="62">
        <v>4205.25</v>
      </c>
      <c r="G67" s="65">
        <v>0.89</v>
      </c>
      <c r="I67" s="72"/>
      <c r="M67" s="76"/>
    </row>
    <row r="68" spans="1:20" x14ac:dyDescent="0.3">
      <c r="B68" s="61" t="s">
        <v>982</v>
      </c>
      <c r="C68" s="62">
        <v>2842</v>
      </c>
      <c r="D68" s="62">
        <v>315.46199999999999</v>
      </c>
      <c r="E68" s="65">
        <v>0.111</v>
      </c>
      <c r="F68" s="62">
        <v>2526.538</v>
      </c>
      <c r="G68" s="65">
        <v>0.88900000000000001</v>
      </c>
      <c r="I68" s="72"/>
      <c r="M68" s="73"/>
    </row>
    <row r="69" spans="1:20" x14ac:dyDescent="0.3">
      <c r="B69" s="61" t="s">
        <v>984</v>
      </c>
      <c r="C69" s="62">
        <v>6556</v>
      </c>
      <c r="D69" s="62">
        <v>1239.0839999999998</v>
      </c>
      <c r="E69" s="65">
        <v>0.18899999999999997</v>
      </c>
      <c r="F69" s="62">
        <v>5316.9160000000002</v>
      </c>
      <c r="G69" s="65">
        <v>0.81099999999999994</v>
      </c>
      <c r="I69" s="72"/>
      <c r="M69" s="76"/>
      <c r="T69" s="75"/>
    </row>
    <row r="70" spans="1:20" x14ac:dyDescent="0.3">
      <c r="B70" s="61" t="s">
        <v>985</v>
      </c>
      <c r="C70" s="62">
        <v>822</v>
      </c>
      <c r="D70" s="62">
        <v>140.56200000000001</v>
      </c>
      <c r="E70" s="65">
        <v>0.17100000000000001</v>
      </c>
      <c r="F70" s="62">
        <v>681.43799999999999</v>
      </c>
      <c r="G70" s="65">
        <v>0.82900000000000007</v>
      </c>
      <c r="I70" s="72"/>
      <c r="M70" s="76"/>
      <c r="T70" s="75"/>
    </row>
    <row r="71" spans="1:20" x14ac:dyDescent="0.3">
      <c r="B71" s="61" t="s">
        <v>987</v>
      </c>
      <c r="C71" s="62">
        <v>2914</v>
      </c>
      <c r="D71" s="62">
        <v>536.17599999999993</v>
      </c>
      <c r="E71" s="65">
        <v>0.184</v>
      </c>
      <c r="F71" s="62">
        <v>2377.8240000000001</v>
      </c>
      <c r="G71" s="65">
        <v>0.81599999999999995</v>
      </c>
      <c r="I71" s="72"/>
      <c r="M71" s="76"/>
      <c r="O71" s="75"/>
    </row>
    <row r="72" spans="1:20" x14ac:dyDescent="0.3">
      <c r="A72" s="61"/>
      <c r="B72" s="61" t="s">
        <v>989</v>
      </c>
      <c r="C72" s="62">
        <v>1112</v>
      </c>
      <c r="D72" s="62">
        <v>153.45600000000002</v>
      </c>
      <c r="E72" s="65">
        <v>0.13800000000000001</v>
      </c>
      <c r="F72" s="62">
        <v>958.54399999999998</v>
      </c>
      <c r="G72" s="65">
        <v>0.86199999999999999</v>
      </c>
      <c r="I72" s="72"/>
      <c r="M72" s="76"/>
    </row>
    <row r="73" spans="1:20" x14ac:dyDescent="0.3">
      <c r="A73" s="61"/>
      <c r="B73" s="61" t="s">
        <v>992</v>
      </c>
      <c r="C73" s="62">
        <v>1538</v>
      </c>
      <c r="D73" s="62">
        <v>133.80599999999998</v>
      </c>
      <c r="E73" s="65">
        <v>8.6999999999999994E-2</v>
      </c>
      <c r="F73" s="62">
        <v>1404.194</v>
      </c>
      <c r="G73" s="65">
        <v>0.91299999999999992</v>
      </c>
      <c r="I73" s="72"/>
      <c r="M73" s="76"/>
      <c r="T73" s="75"/>
    </row>
    <row r="74" spans="1:20" x14ac:dyDescent="0.3">
      <c r="A74" s="61"/>
      <c r="B74" s="61" t="s">
        <v>997</v>
      </c>
      <c r="C74" s="62">
        <v>5402</v>
      </c>
      <c r="D74" s="62">
        <v>961.55600000000004</v>
      </c>
      <c r="E74" s="65">
        <v>0.17800000000000002</v>
      </c>
      <c r="F74" s="62">
        <v>4440.4439999999995</v>
      </c>
      <c r="G74" s="65">
        <v>0.82200000000000006</v>
      </c>
      <c r="I74" s="72"/>
      <c r="M74" s="76"/>
    </row>
    <row r="75" spans="1:20" x14ac:dyDescent="0.3">
      <c r="A75" s="61"/>
      <c r="B75" s="61" t="s">
        <v>999</v>
      </c>
      <c r="C75" s="62">
        <v>2832</v>
      </c>
      <c r="D75" s="62">
        <v>260.54399999999998</v>
      </c>
      <c r="E75" s="65">
        <v>9.1999999999999998E-2</v>
      </c>
      <c r="F75" s="62">
        <v>2571.4560000000001</v>
      </c>
      <c r="G75" s="65">
        <v>0.90799999999999992</v>
      </c>
      <c r="I75" s="72"/>
      <c r="M75" s="76"/>
      <c r="T75" s="75"/>
    </row>
    <row r="76" spans="1:20" x14ac:dyDescent="0.3">
      <c r="A76" s="61"/>
      <c r="B76" s="61" t="s">
        <v>1002</v>
      </c>
      <c r="C76" s="62">
        <v>1373</v>
      </c>
      <c r="D76" s="62">
        <v>215.56099999999998</v>
      </c>
      <c r="E76" s="65">
        <v>0.157</v>
      </c>
      <c r="F76" s="62">
        <v>1157.4390000000001</v>
      </c>
      <c r="G76" s="65">
        <v>0.84299999999999997</v>
      </c>
      <c r="I76" s="72"/>
      <c r="M76" s="76"/>
      <c r="T76" s="75"/>
    </row>
    <row r="77" spans="1:20" x14ac:dyDescent="0.3">
      <c r="A77" s="61"/>
      <c r="B77" s="61" t="s">
        <v>1008</v>
      </c>
      <c r="C77" s="62">
        <v>1045</v>
      </c>
      <c r="D77" s="62">
        <v>159.88499999999999</v>
      </c>
      <c r="E77" s="65">
        <v>0.153</v>
      </c>
      <c r="F77" s="62">
        <v>885.11500000000001</v>
      </c>
      <c r="G77" s="65">
        <v>0.84699999999999998</v>
      </c>
      <c r="I77" s="72"/>
      <c r="M77" s="76"/>
      <c r="T77" s="75"/>
    </row>
    <row r="78" spans="1:20" x14ac:dyDescent="0.3">
      <c r="A78" s="61"/>
      <c r="B78" s="61" t="s">
        <v>1009</v>
      </c>
      <c r="C78" s="62">
        <v>1386</v>
      </c>
      <c r="D78" s="62">
        <v>162.16199999999998</v>
      </c>
      <c r="E78" s="65">
        <v>0.11699999999999999</v>
      </c>
      <c r="F78" s="62">
        <v>1223.838</v>
      </c>
      <c r="G78" s="65">
        <v>0.88300000000000001</v>
      </c>
      <c r="I78" s="72"/>
      <c r="M78" s="76"/>
    </row>
    <row r="79" spans="1:20" x14ac:dyDescent="0.3">
      <c r="A79" s="61"/>
      <c r="B79" s="61" t="s">
        <v>1010</v>
      </c>
      <c r="C79" s="62">
        <v>2500</v>
      </c>
      <c r="D79" s="62">
        <v>467.5</v>
      </c>
      <c r="E79" s="65">
        <v>0.187</v>
      </c>
      <c r="F79" s="62">
        <v>2032.5</v>
      </c>
      <c r="G79" s="65">
        <v>0.81299999999999994</v>
      </c>
      <c r="I79" s="72"/>
      <c r="K79" s="77"/>
      <c r="T79" s="79"/>
    </row>
    <row r="80" spans="1:20" x14ac:dyDescent="0.3">
      <c r="A80" s="61"/>
      <c r="B80" s="61" t="s">
        <v>1014</v>
      </c>
      <c r="C80" s="62">
        <v>296</v>
      </c>
      <c r="D80" s="62">
        <v>30.191999999999997</v>
      </c>
      <c r="E80" s="65">
        <v>0.10199999999999999</v>
      </c>
      <c r="F80" s="62">
        <v>265.80799999999999</v>
      </c>
      <c r="G80" s="65">
        <v>0.89800000000000002</v>
      </c>
      <c r="I80" s="72"/>
      <c r="L80" s="78"/>
    </row>
    <row r="81" spans="1:20" x14ac:dyDescent="0.3">
      <c r="A81" s="61"/>
      <c r="B81" s="61" t="s">
        <v>1015</v>
      </c>
      <c r="C81" s="62">
        <v>2349</v>
      </c>
      <c r="D81" s="62">
        <v>194.96700000000001</v>
      </c>
      <c r="E81" s="65">
        <v>8.3000000000000004E-2</v>
      </c>
      <c r="F81" s="62">
        <v>2154.0329999999999</v>
      </c>
      <c r="G81" s="65">
        <v>0.91700000000000004</v>
      </c>
      <c r="I81" s="72"/>
      <c r="L81" s="76"/>
    </row>
    <row r="82" spans="1:20" x14ac:dyDescent="0.3">
      <c r="A82" s="61"/>
      <c r="B82" s="61" t="s">
        <v>1017</v>
      </c>
      <c r="C82" s="62">
        <v>1032</v>
      </c>
      <c r="D82" s="62">
        <v>135.19199999999998</v>
      </c>
      <c r="E82" s="65">
        <v>0.13100000000000001</v>
      </c>
      <c r="F82" s="62">
        <v>896.80799999999999</v>
      </c>
      <c r="G82" s="65">
        <v>0.86900000000000011</v>
      </c>
      <c r="I82" s="72"/>
      <c r="K82" s="76"/>
    </row>
    <row r="83" spans="1:20" x14ac:dyDescent="0.3">
      <c r="A83" s="61"/>
      <c r="B83" s="61" t="s">
        <v>1019</v>
      </c>
      <c r="C83" s="62">
        <v>697</v>
      </c>
      <c r="D83" s="62">
        <v>58.548000000000002</v>
      </c>
      <c r="E83" s="65">
        <v>8.4000000000000005E-2</v>
      </c>
      <c r="F83" s="62">
        <v>638.452</v>
      </c>
      <c r="G83" s="65">
        <v>0.91599999999999993</v>
      </c>
      <c r="I83" s="72"/>
      <c r="K83" s="77"/>
    </row>
    <row r="84" spans="1:20" x14ac:dyDescent="0.3">
      <c r="A84" s="61"/>
      <c r="B84" s="61" t="s">
        <v>1022</v>
      </c>
      <c r="C84" s="62">
        <v>4123</v>
      </c>
      <c r="D84" s="62">
        <v>490.63700000000006</v>
      </c>
      <c r="E84" s="65">
        <v>0.11900000000000001</v>
      </c>
      <c r="F84" s="62">
        <v>3632.3629999999998</v>
      </c>
      <c r="G84" s="65">
        <v>0.88099999999999989</v>
      </c>
      <c r="I84" s="72"/>
      <c r="L84" s="78"/>
      <c r="M84" s="79"/>
      <c r="T84" s="74"/>
    </row>
    <row r="85" spans="1:20" x14ac:dyDescent="0.3">
      <c r="A85" s="61"/>
      <c r="B85" s="61" t="s">
        <v>1023</v>
      </c>
      <c r="C85" s="62">
        <v>4180</v>
      </c>
      <c r="D85" s="62">
        <v>668.8</v>
      </c>
      <c r="E85" s="65">
        <v>0.16</v>
      </c>
      <c r="F85" s="62">
        <v>3511.2</v>
      </c>
      <c r="G85" s="65">
        <v>0.84</v>
      </c>
      <c r="I85" s="72"/>
      <c r="L85" s="78"/>
    </row>
    <row r="86" spans="1:20" x14ac:dyDescent="0.3">
      <c r="A86" s="61"/>
      <c r="B86" s="61" t="s">
        <v>1024</v>
      </c>
      <c r="C86" s="62">
        <v>6769</v>
      </c>
      <c r="D86" s="62">
        <v>1204.8820000000001</v>
      </c>
      <c r="E86" s="65">
        <v>0.17800000000000002</v>
      </c>
      <c r="F86" s="62">
        <v>5564.1180000000004</v>
      </c>
      <c r="G86" s="65">
        <v>0.82200000000000006</v>
      </c>
      <c r="I86" s="72"/>
      <c r="K86" s="80"/>
    </row>
    <row r="87" spans="1:20" x14ac:dyDescent="0.3">
      <c r="A87" s="61"/>
      <c r="B87" s="61" t="s">
        <v>1028</v>
      </c>
      <c r="C87" s="62">
        <v>2165</v>
      </c>
      <c r="D87" s="62">
        <v>326.91500000000002</v>
      </c>
      <c r="E87" s="65">
        <v>0.151</v>
      </c>
      <c r="F87" s="62">
        <v>1838.085</v>
      </c>
      <c r="G87" s="65">
        <v>0.84900000000000009</v>
      </c>
      <c r="I87" s="72"/>
    </row>
    <row r="88" spans="1:20" x14ac:dyDescent="0.3">
      <c r="A88" s="61"/>
      <c r="B88" s="61" t="s">
        <v>1033</v>
      </c>
      <c r="C88" s="62">
        <v>1197</v>
      </c>
      <c r="D88" s="62">
        <v>165.18600000000004</v>
      </c>
      <c r="E88" s="65">
        <v>0.13800000000000001</v>
      </c>
      <c r="F88" s="62">
        <v>1031.8139999999999</v>
      </c>
      <c r="G88" s="65">
        <v>0.86199999999999999</v>
      </c>
      <c r="I88" s="72"/>
    </row>
    <row r="89" spans="1:20" x14ac:dyDescent="0.3">
      <c r="A89" s="61"/>
    </row>
  </sheetData>
  <sortState ref="I31:O53">
    <sortCondition ref="J31:J53"/>
  </sortState>
  <mergeCells count="1">
    <mergeCell ref="A3:B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5"/>
  <sheetViews>
    <sheetView workbookViewId="0">
      <selection activeCell="C1" sqref="C1"/>
    </sheetView>
  </sheetViews>
  <sheetFormatPr defaultRowHeight="14.4" x14ac:dyDescent="0.3"/>
  <cols>
    <col min="1" max="1" width="39.33203125" style="6" bestFit="1" customWidth="1"/>
    <col min="2" max="2" width="16.44140625" style="12" bestFit="1" customWidth="1"/>
    <col min="3" max="3" width="27.44140625" style="61" customWidth="1"/>
  </cols>
  <sheetData>
    <row r="1" spans="1:5" x14ac:dyDescent="0.3">
      <c r="A1" s="36" t="s">
        <v>1</v>
      </c>
      <c r="B1" s="88" t="s">
        <v>754</v>
      </c>
      <c r="C1" s="89" t="s">
        <v>1082</v>
      </c>
      <c r="E1" t="s">
        <v>1083</v>
      </c>
    </row>
    <row r="2" spans="1:5" ht="18" x14ac:dyDescent="0.35">
      <c r="A2" s="20" t="s">
        <v>115</v>
      </c>
      <c r="B2" s="91"/>
      <c r="E2">
        <f>CORREL(B1:B375,C1:C375)</f>
        <v>-0.8562573648646018</v>
      </c>
    </row>
    <row r="3" spans="1:5" x14ac:dyDescent="0.3">
      <c r="A3" s="5" t="s">
        <v>431</v>
      </c>
      <c r="B3" s="47">
        <v>83</v>
      </c>
      <c r="C3" s="61">
        <v>10.8</v>
      </c>
    </row>
    <row r="4" spans="1:5" x14ac:dyDescent="0.3">
      <c r="A4" s="16" t="s">
        <v>433</v>
      </c>
      <c r="B4" s="18">
        <v>18.399999999999999</v>
      </c>
      <c r="C4" s="19">
        <v>45.1</v>
      </c>
    </row>
    <row r="5" spans="1:5" ht="15" thickBot="1" x14ac:dyDescent="0.35">
      <c r="A5" s="21" t="s">
        <v>435</v>
      </c>
      <c r="B5" s="23">
        <v>0</v>
      </c>
      <c r="C5" s="24">
        <v>52</v>
      </c>
    </row>
    <row r="6" spans="1:5" ht="18" x14ac:dyDescent="0.35">
      <c r="A6" s="20" t="s">
        <v>5</v>
      </c>
      <c r="B6" s="91"/>
    </row>
    <row r="7" spans="1:5" x14ac:dyDescent="0.3">
      <c r="A7" s="5" t="s">
        <v>437</v>
      </c>
      <c r="B7" s="11">
        <v>25.4</v>
      </c>
      <c r="C7" s="61">
        <v>31.8</v>
      </c>
    </row>
    <row r="8" spans="1:5" x14ac:dyDescent="0.3">
      <c r="A8" s="16" t="s">
        <v>439</v>
      </c>
      <c r="B8" s="48">
        <v>99.1</v>
      </c>
      <c r="C8" s="19">
        <v>3.6</v>
      </c>
    </row>
    <row r="9" spans="1:5" x14ac:dyDescent="0.3">
      <c r="A9" s="5" t="s">
        <v>441</v>
      </c>
      <c r="B9" s="47">
        <v>99.9</v>
      </c>
      <c r="C9" s="61">
        <v>2</v>
      </c>
    </row>
    <row r="10" spans="1:5" x14ac:dyDescent="0.3">
      <c r="A10" s="16" t="s">
        <v>443</v>
      </c>
      <c r="B10" s="48">
        <v>100</v>
      </c>
      <c r="C10" s="19">
        <v>2.2999999999999998</v>
      </c>
    </row>
    <row r="11" spans="1:5" ht="15" thickBot="1" x14ac:dyDescent="0.35">
      <c r="A11" s="21" t="s">
        <v>445</v>
      </c>
      <c r="B11" s="49">
        <v>100</v>
      </c>
      <c r="C11" s="24">
        <v>2.2000000000000002</v>
      </c>
    </row>
    <row r="12" spans="1:5" ht="18" x14ac:dyDescent="0.35">
      <c r="A12" s="20" t="s">
        <v>7</v>
      </c>
      <c r="B12" s="91"/>
    </row>
    <row r="13" spans="1:5" x14ac:dyDescent="0.3">
      <c r="A13" s="5" t="s">
        <v>447</v>
      </c>
      <c r="B13" s="11">
        <v>25.2</v>
      </c>
      <c r="C13" s="61">
        <v>26</v>
      </c>
    </row>
    <row r="14" spans="1:5" x14ac:dyDescent="0.3">
      <c r="A14" s="16" t="s">
        <v>449</v>
      </c>
      <c r="B14" s="48">
        <v>63.3</v>
      </c>
      <c r="C14" s="19">
        <v>15.8</v>
      </c>
    </row>
    <row r="15" spans="1:5" x14ac:dyDescent="0.3">
      <c r="A15" s="5" t="s">
        <v>451</v>
      </c>
      <c r="B15" s="47">
        <v>100</v>
      </c>
      <c r="C15" s="61">
        <v>3.5</v>
      </c>
    </row>
    <row r="16" spans="1:5" ht="15" thickBot="1" x14ac:dyDescent="0.35">
      <c r="A16" s="25" t="s">
        <v>453</v>
      </c>
      <c r="B16" s="50">
        <v>100</v>
      </c>
      <c r="C16" s="28">
        <v>4.0999999999999996</v>
      </c>
    </row>
    <row r="17" spans="1:3" ht="18" x14ac:dyDescent="0.35">
      <c r="A17" s="20" t="s">
        <v>9</v>
      </c>
      <c r="B17" s="91"/>
    </row>
    <row r="18" spans="1:3" x14ac:dyDescent="0.3">
      <c r="A18" s="5" t="s">
        <v>455</v>
      </c>
      <c r="B18" s="11">
        <v>1.2</v>
      </c>
      <c r="C18" s="61">
        <v>37.299999999999997</v>
      </c>
    </row>
    <row r="19" spans="1:3" ht="15" thickBot="1" x14ac:dyDescent="0.35">
      <c r="A19" s="25" t="s">
        <v>457</v>
      </c>
      <c r="B19" s="27">
        <v>7.5</v>
      </c>
      <c r="C19" s="28">
        <v>40</v>
      </c>
    </row>
    <row r="20" spans="1:3" ht="18" x14ac:dyDescent="0.35">
      <c r="A20" s="20" t="s">
        <v>11</v>
      </c>
      <c r="B20" s="91"/>
    </row>
    <row r="21" spans="1:3" x14ac:dyDescent="0.3">
      <c r="A21" s="5" t="s">
        <v>459</v>
      </c>
      <c r="B21" s="11">
        <v>39.5</v>
      </c>
      <c r="C21" s="61">
        <v>34.6</v>
      </c>
    </row>
    <row r="22" spans="1:3" x14ac:dyDescent="0.3">
      <c r="A22" s="16" t="s">
        <v>413</v>
      </c>
      <c r="B22" s="18">
        <v>33.200000000000003</v>
      </c>
      <c r="C22" s="19">
        <v>29.7</v>
      </c>
    </row>
    <row r="23" spans="1:3" x14ac:dyDescent="0.3">
      <c r="A23" s="5" t="s">
        <v>245</v>
      </c>
      <c r="B23" s="11">
        <v>32.200000000000003</v>
      </c>
      <c r="C23" s="61">
        <v>11.1</v>
      </c>
    </row>
    <row r="24" spans="1:3" x14ac:dyDescent="0.3">
      <c r="A24" s="16" t="s">
        <v>461</v>
      </c>
      <c r="B24" s="48">
        <v>64.099999999999994</v>
      </c>
      <c r="C24" s="19">
        <v>16.399999999999999</v>
      </c>
    </row>
    <row r="25" spans="1:3" ht="15" thickBot="1" x14ac:dyDescent="0.35">
      <c r="A25" s="21" t="s">
        <v>463</v>
      </c>
      <c r="B25" s="49">
        <v>59.5</v>
      </c>
      <c r="C25" s="24">
        <v>24.1</v>
      </c>
    </row>
    <row r="26" spans="1:3" ht="18" x14ac:dyDescent="0.35">
      <c r="A26" s="20" t="s">
        <v>13</v>
      </c>
      <c r="B26" s="91"/>
    </row>
    <row r="27" spans="1:3" ht="15" thickBot="1" x14ac:dyDescent="0.35">
      <c r="A27" s="21" t="s">
        <v>465</v>
      </c>
      <c r="B27" s="49">
        <v>69.3</v>
      </c>
      <c r="C27" s="24">
        <v>20</v>
      </c>
    </row>
    <row r="28" spans="1:3" ht="18" x14ac:dyDescent="0.35">
      <c r="A28" s="20" t="s">
        <v>15</v>
      </c>
      <c r="B28" s="91"/>
    </row>
    <row r="29" spans="1:3" x14ac:dyDescent="0.3">
      <c r="A29" s="5" t="s">
        <v>247</v>
      </c>
      <c r="B29" s="11">
        <v>0</v>
      </c>
      <c r="C29" s="61">
        <v>58.2</v>
      </c>
    </row>
    <row r="30" spans="1:3" x14ac:dyDescent="0.3">
      <c r="A30" s="16" t="s">
        <v>467</v>
      </c>
      <c r="B30" s="18">
        <v>0</v>
      </c>
      <c r="C30" s="19">
        <v>59.4</v>
      </c>
    </row>
    <row r="31" spans="1:3" x14ac:dyDescent="0.3">
      <c r="A31" s="5" t="s">
        <v>469</v>
      </c>
      <c r="B31" s="11">
        <v>0</v>
      </c>
      <c r="C31" s="61">
        <v>58.3</v>
      </c>
    </row>
    <row r="32" spans="1:3" x14ac:dyDescent="0.3">
      <c r="A32" s="16" t="s">
        <v>249</v>
      </c>
      <c r="B32" s="18">
        <v>0</v>
      </c>
      <c r="C32" s="19">
        <v>47.6</v>
      </c>
    </row>
    <row r="33" spans="1:3" x14ac:dyDescent="0.3">
      <c r="A33" s="5" t="s">
        <v>471</v>
      </c>
      <c r="B33" s="11">
        <v>0</v>
      </c>
      <c r="C33" s="61">
        <v>41.8</v>
      </c>
    </row>
    <row r="34" spans="1:3" x14ac:dyDescent="0.3">
      <c r="A34" s="16" t="s">
        <v>251</v>
      </c>
      <c r="B34" s="18">
        <v>0</v>
      </c>
      <c r="C34" s="19">
        <v>39.700000000000003</v>
      </c>
    </row>
    <row r="35" spans="1:3" x14ac:dyDescent="0.3">
      <c r="A35" s="5" t="s">
        <v>473</v>
      </c>
      <c r="B35" s="11">
        <v>0</v>
      </c>
      <c r="C35" s="61">
        <v>49.7</v>
      </c>
    </row>
    <row r="36" spans="1:3" x14ac:dyDescent="0.3">
      <c r="A36" s="16" t="s">
        <v>475</v>
      </c>
      <c r="B36" s="18">
        <v>0</v>
      </c>
      <c r="C36" s="19">
        <v>65.900000000000006</v>
      </c>
    </row>
    <row r="37" spans="1:3" x14ac:dyDescent="0.3">
      <c r="A37" s="5" t="s">
        <v>253</v>
      </c>
      <c r="B37" s="11">
        <v>0</v>
      </c>
      <c r="C37" s="61">
        <v>58.9</v>
      </c>
    </row>
    <row r="38" spans="1:3" x14ac:dyDescent="0.3">
      <c r="A38" s="16" t="s">
        <v>477</v>
      </c>
      <c r="B38" s="18">
        <v>0</v>
      </c>
      <c r="C38" s="19">
        <v>31.6</v>
      </c>
    </row>
    <row r="39" spans="1:3" x14ac:dyDescent="0.3">
      <c r="A39" s="5" t="s">
        <v>479</v>
      </c>
      <c r="B39" s="11">
        <v>0</v>
      </c>
      <c r="C39" s="61">
        <v>32.1</v>
      </c>
    </row>
    <row r="40" spans="1:3" x14ac:dyDescent="0.3">
      <c r="A40" s="16" t="s">
        <v>255</v>
      </c>
      <c r="B40" s="18">
        <v>0</v>
      </c>
      <c r="C40" s="19">
        <v>53.6</v>
      </c>
    </row>
    <row r="41" spans="1:3" x14ac:dyDescent="0.3">
      <c r="A41" s="5" t="s">
        <v>481</v>
      </c>
      <c r="B41" s="11">
        <v>0</v>
      </c>
      <c r="C41" s="61">
        <v>55.2</v>
      </c>
    </row>
    <row r="42" spans="1:3" x14ac:dyDescent="0.3">
      <c r="A42" s="16" t="s">
        <v>257</v>
      </c>
      <c r="B42" s="18">
        <v>0</v>
      </c>
      <c r="C42" s="19">
        <v>66.400000000000006</v>
      </c>
    </row>
    <row r="43" spans="1:3" x14ac:dyDescent="0.3">
      <c r="A43" s="5" t="s">
        <v>483</v>
      </c>
      <c r="B43" s="11">
        <v>0</v>
      </c>
      <c r="C43" s="61">
        <v>66.400000000000006</v>
      </c>
    </row>
    <row r="44" spans="1:3" x14ac:dyDescent="0.3">
      <c r="A44" s="16" t="s">
        <v>485</v>
      </c>
      <c r="B44" s="18">
        <v>0</v>
      </c>
      <c r="C44" s="19">
        <v>50.2</v>
      </c>
    </row>
    <row r="45" spans="1:3" x14ac:dyDescent="0.3">
      <c r="A45" s="5" t="s">
        <v>259</v>
      </c>
      <c r="B45" s="11">
        <v>0</v>
      </c>
      <c r="C45" s="61">
        <v>61.6</v>
      </c>
    </row>
    <row r="46" spans="1:3" x14ac:dyDescent="0.3">
      <c r="A46" s="16" t="s">
        <v>487</v>
      </c>
      <c r="B46" s="18">
        <v>0</v>
      </c>
      <c r="C46" s="19">
        <v>57.6</v>
      </c>
    </row>
    <row r="47" spans="1:3" x14ac:dyDescent="0.3">
      <c r="A47" s="5" t="s">
        <v>489</v>
      </c>
      <c r="B47" s="11">
        <v>0</v>
      </c>
      <c r="C47" s="61">
        <v>66.5</v>
      </c>
    </row>
    <row r="48" spans="1:3" x14ac:dyDescent="0.3">
      <c r="A48" s="5" t="s">
        <v>415</v>
      </c>
      <c r="B48" s="11">
        <v>0</v>
      </c>
      <c r="C48" s="61">
        <v>64.5</v>
      </c>
    </row>
    <row r="49" spans="1:3" x14ac:dyDescent="0.3">
      <c r="A49" s="16" t="s">
        <v>491</v>
      </c>
      <c r="B49" s="18">
        <v>0</v>
      </c>
      <c r="C49" s="19">
        <v>50.2</v>
      </c>
    </row>
    <row r="50" spans="1:3" x14ac:dyDescent="0.3">
      <c r="A50" s="5" t="s">
        <v>423</v>
      </c>
      <c r="B50" s="11">
        <v>39.200000000000003</v>
      </c>
      <c r="C50" s="61">
        <v>26</v>
      </c>
    </row>
    <row r="51" spans="1:3" x14ac:dyDescent="0.3">
      <c r="A51" s="16" t="s">
        <v>493</v>
      </c>
      <c r="B51" s="18">
        <v>47</v>
      </c>
      <c r="C51" s="19">
        <v>27.1</v>
      </c>
    </row>
    <row r="52" spans="1:3" x14ac:dyDescent="0.3">
      <c r="A52" s="5" t="s">
        <v>495</v>
      </c>
      <c r="B52" s="11">
        <v>34</v>
      </c>
      <c r="C52" s="61">
        <v>33.6</v>
      </c>
    </row>
    <row r="53" spans="1:3" ht="15" thickBot="1" x14ac:dyDescent="0.35">
      <c r="A53" s="25" t="s">
        <v>497</v>
      </c>
      <c r="B53" s="27">
        <v>0</v>
      </c>
      <c r="C53" s="28">
        <v>44</v>
      </c>
    </row>
    <row r="54" spans="1:3" ht="18" x14ac:dyDescent="0.35">
      <c r="A54" s="20" t="s">
        <v>17</v>
      </c>
      <c r="B54" s="91"/>
    </row>
    <row r="55" spans="1:3" x14ac:dyDescent="0.3">
      <c r="A55" s="16" t="s">
        <v>499</v>
      </c>
      <c r="B55" s="48">
        <v>84.4</v>
      </c>
      <c r="C55" s="19">
        <v>19.399999999999999</v>
      </c>
    </row>
    <row r="56" spans="1:3" ht="15" thickBot="1" x14ac:dyDescent="0.35">
      <c r="A56" s="21" t="s">
        <v>501</v>
      </c>
      <c r="B56" s="49">
        <v>67.400000000000006</v>
      </c>
      <c r="C56" s="24">
        <v>20.8</v>
      </c>
    </row>
    <row r="57" spans="1:3" ht="18" x14ac:dyDescent="0.35">
      <c r="A57" s="20" t="s">
        <v>19</v>
      </c>
      <c r="B57" s="91"/>
    </row>
    <row r="58" spans="1:3" x14ac:dyDescent="0.3">
      <c r="A58" s="16" t="s">
        <v>503</v>
      </c>
      <c r="B58" s="18">
        <v>17.3</v>
      </c>
      <c r="C58" s="19">
        <v>39.799999999999997</v>
      </c>
    </row>
    <row r="59" spans="1:3" x14ac:dyDescent="0.3">
      <c r="A59" s="5" t="s">
        <v>505</v>
      </c>
      <c r="B59" s="11">
        <v>0</v>
      </c>
      <c r="C59" s="61">
        <v>36.4</v>
      </c>
    </row>
    <row r="60" spans="1:3" x14ac:dyDescent="0.3">
      <c r="A60" s="16" t="s">
        <v>507</v>
      </c>
      <c r="B60" s="18">
        <v>1.5</v>
      </c>
      <c r="C60" s="19">
        <v>44.7</v>
      </c>
    </row>
    <row r="61" spans="1:3" x14ac:dyDescent="0.3">
      <c r="A61" s="5" t="s">
        <v>509</v>
      </c>
      <c r="B61" s="11">
        <v>0</v>
      </c>
      <c r="C61" s="61">
        <v>53.2</v>
      </c>
    </row>
    <row r="62" spans="1:3" x14ac:dyDescent="0.3">
      <c r="A62" s="16" t="s">
        <v>511</v>
      </c>
      <c r="B62" s="18">
        <v>2.9</v>
      </c>
      <c r="C62" s="19">
        <v>53.1</v>
      </c>
    </row>
    <row r="63" spans="1:3" ht="15" thickBot="1" x14ac:dyDescent="0.35">
      <c r="A63" s="21" t="s">
        <v>513</v>
      </c>
      <c r="B63" s="23">
        <v>3</v>
      </c>
      <c r="C63" s="24">
        <v>40.4</v>
      </c>
    </row>
    <row r="64" spans="1:3" ht="18" x14ac:dyDescent="0.35">
      <c r="A64" s="20" t="s">
        <v>21</v>
      </c>
      <c r="B64" s="91"/>
    </row>
    <row r="65" spans="1:3" ht="15" thickBot="1" x14ac:dyDescent="0.35">
      <c r="A65" s="21" t="s">
        <v>515</v>
      </c>
      <c r="B65" s="49">
        <v>85.2</v>
      </c>
      <c r="C65" s="24">
        <v>17.899999999999999</v>
      </c>
    </row>
    <row r="66" spans="1:3" ht="18" x14ac:dyDescent="0.35">
      <c r="A66" s="20" t="s">
        <v>23</v>
      </c>
      <c r="B66" s="91"/>
    </row>
    <row r="67" spans="1:3" x14ac:dyDescent="0.3">
      <c r="A67" s="16" t="s">
        <v>517</v>
      </c>
      <c r="B67" s="18">
        <v>24.4</v>
      </c>
      <c r="C67" s="19">
        <v>33.1</v>
      </c>
    </row>
    <row r="68" spans="1:3" x14ac:dyDescent="0.3">
      <c r="A68" s="5" t="s">
        <v>519</v>
      </c>
      <c r="B68" s="11">
        <v>0</v>
      </c>
      <c r="C68" s="61">
        <v>41.7</v>
      </c>
    </row>
    <row r="69" spans="1:3" ht="15" thickBot="1" x14ac:dyDescent="0.35">
      <c r="A69" s="25" t="s">
        <v>521</v>
      </c>
      <c r="B69" s="27">
        <v>0</v>
      </c>
      <c r="C69" s="28">
        <v>47.2</v>
      </c>
    </row>
    <row r="70" spans="1:3" ht="18" x14ac:dyDescent="0.35">
      <c r="A70" s="20" t="s">
        <v>25</v>
      </c>
      <c r="B70" s="91"/>
    </row>
    <row r="71" spans="1:3" x14ac:dyDescent="0.3">
      <c r="A71" s="16" t="s">
        <v>523</v>
      </c>
      <c r="B71" s="18">
        <v>1</v>
      </c>
      <c r="C71" s="19">
        <v>38.9</v>
      </c>
    </row>
    <row r="72" spans="1:3" x14ac:dyDescent="0.3">
      <c r="A72" s="5" t="s">
        <v>261</v>
      </c>
      <c r="B72" s="11">
        <v>1.5</v>
      </c>
      <c r="C72" s="61">
        <v>50.4</v>
      </c>
    </row>
    <row r="73" spans="1:3" ht="15" thickBot="1" x14ac:dyDescent="0.35">
      <c r="A73" s="25" t="s">
        <v>525</v>
      </c>
      <c r="B73" s="27">
        <v>26.4</v>
      </c>
      <c r="C73" s="28">
        <v>33.200000000000003</v>
      </c>
    </row>
    <row r="74" spans="1:3" ht="18" x14ac:dyDescent="0.35">
      <c r="A74" s="20" t="s">
        <v>27</v>
      </c>
      <c r="B74" s="91"/>
    </row>
    <row r="75" spans="1:3" ht="15" thickBot="1" x14ac:dyDescent="0.35">
      <c r="A75" s="21" t="s">
        <v>263</v>
      </c>
      <c r="B75" s="23">
        <v>43.8</v>
      </c>
      <c r="C75" s="24">
        <v>9.5</v>
      </c>
    </row>
    <row r="76" spans="1:3" ht="18" x14ac:dyDescent="0.35">
      <c r="A76" s="20" t="s">
        <v>29</v>
      </c>
      <c r="B76" s="91"/>
    </row>
    <row r="77" spans="1:3" x14ac:dyDescent="0.3">
      <c r="A77" s="16" t="s">
        <v>527</v>
      </c>
      <c r="B77" s="18">
        <v>33.200000000000003</v>
      </c>
      <c r="C77" s="19">
        <v>32.1</v>
      </c>
    </row>
    <row r="78" spans="1:3" x14ac:dyDescent="0.3">
      <c r="A78" s="5" t="s">
        <v>529</v>
      </c>
      <c r="B78" s="47">
        <v>90</v>
      </c>
      <c r="C78" s="61">
        <v>55.5</v>
      </c>
    </row>
    <row r="79" spans="1:3" ht="15" thickBot="1" x14ac:dyDescent="0.35">
      <c r="A79" s="25" t="s">
        <v>265</v>
      </c>
      <c r="B79" s="50">
        <v>90</v>
      </c>
      <c r="C79" s="28">
        <v>48.4</v>
      </c>
    </row>
    <row r="80" spans="1:3" ht="18" x14ac:dyDescent="0.35">
      <c r="A80" s="20" t="s">
        <v>31</v>
      </c>
      <c r="B80" s="91"/>
    </row>
    <row r="81" spans="1:3" x14ac:dyDescent="0.3">
      <c r="A81" s="16" t="s">
        <v>531</v>
      </c>
      <c r="B81" s="48">
        <v>87</v>
      </c>
      <c r="C81" s="19">
        <v>10.1</v>
      </c>
    </row>
    <row r="82" spans="1:3" x14ac:dyDescent="0.3">
      <c r="A82" s="5" t="s">
        <v>533</v>
      </c>
      <c r="B82" s="47">
        <v>87</v>
      </c>
      <c r="C82" s="61">
        <v>8</v>
      </c>
    </row>
    <row r="83" spans="1:3" x14ac:dyDescent="0.3">
      <c r="A83" s="16" t="s">
        <v>267</v>
      </c>
      <c r="B83" s="18">
        <v>6.9</v>
      </c>
      <c r="C83" s="19">
        <v>34.299999999999997</v>
      </c>
    </row>
    <row r="84" spans="1:3" x14ac:dyDescent="0.3">
      <c r="A84" s="5" t="s">
        <v>535</v>
      </c>
      <c r="B84" s="11">
        <v>0</v>
      </c>
      <c r="C84" s="61">
        <v>49.9</v>
      </c>
    </row>
    <row r="85" spans="1:3" x14ac:dyDescent="0.3">
      <c r="A85" s="16" t="s">
        <v>269</v>
      </c>
      <c r="B85" s="18">
        <v>11.5</v>
      </c>
      <c r="C85" s="19">
        <v>33.799999999999997</v>
      </c>
    </row>
    <row r="86" spans="1:3" x14ac:dyDescent="0.3">
      <c r="A86" s="5" t="s">
        <v>537</v>
      </c>
      <c r="B86" s="11">
        <v>16</v>
      </c>
      <c r="C86" s="61">
        <v>33.700000000000003</v>
      </c>
    </row>
    <row r="87" spans="1:3" x14ac:dyDescent="0.3">
      <c r="A87" s="16" t="s">
        <v>539</v>
      </c>
      <c r="B87" s="18">
        <v>17</v>
      </c>
      <c r="C87" s="19">
        <v>18.8</v>
      </c>
    </row>
    <row r="88" spans="1:3" x14ac:dyDescent="0.3">
      <c r="A88" s="5" t="s">
        <v>271</v>
      </c>
      <c r="B88" s="11">
        <v>0</v>
      </c>
      <c r="C88" s="61">
        <v>40.700000000000003</v>
      </c>
    </row>
    <row r="89" spans="1:3" x14ac:dyDescent="0.3">
      <c r="A89" s="16" t="s">
        <v>541</v>
      </c>
      <c r="B89" s="18">
        <v>0</v>
      </c>
      <c r="C89" s="19">
        <v>42</v>
      </c>
    </row>
    <row r="90" spans="1:3" x14ac:dyDescent="0.3">
      <c r="A90" s="5" t="s">
        <v>543</v>
      </c>
      <c r="B90" s="11">
        <v>0</v>
      </c>
      <c r="C90" s="61">
        <v>49.9</v>
      </c>
    </row>
    <row r="91" spans="1:3" x14ac:dyDescent="0.3">
      <c r="A91" s="16" t="s">
        <v>273</v>
      </c>
      <c r="B91" s="18">
        <v>0</v>
      </c>
      <c r="C91" s="19">
        <v>53</v>
      </c>
    </row>
    <row r="92" spans="1:3" x14ac:dyDescent="0.3">
      <c r="A92" s="5" t="s">
        <v>545</v>
      </c>
      <c r="B92" s="11">
        <v>0.5</v>
      </c>
      <c r="C92" s="61">
        <v>47</v>
      </c>
    </row>
    <row r="93" spans="1:3" x14ac:dyDescent="0.3">
      <c r="A93" s="16" t="s">
        <v>547</v>
      </c>
      <c r="B93" s="18">
        <v>0</v>
      </c>
      <c r="C93" s="19">
        <v>52</v>
      </c>
    </row>
    <row r="94" spans="1:3" x14ac:dyDescent="0.3">
      <c r="A94" s="5" t="s">
        <v>275</v>
      </c>
      <c r="B94" s="11">
        <v>1</v>
      </c>
      <c r="C94" s="61">
        <v>60.8</v>
      </c>
    </row>
    <row r="95" spans="1:3" x14ac:dyDescent="0.3">
      <c r="A95" s="16" t="s">
        <v>549</v>
      </c>
      <c r="B95" s="18">
        <v>0</v>
      </c>
      <c r="C95" s="19">
        <v>58.5</v>
      </c>
    </row>
    <row r="96" spans="1:3" x14ac:dyDescent="0.3">
      <c r="A96" s="5" t="s">
        <v>277</v>
      </c>
      <c r="B96" s="11">
        <v>1</v>
      </c>
      <c r="C96" s="61">
        <v>49.3</v>
      </c>
    </row>
    <row r="97" spans="1:3" x14ac:dyDescent="0.3">
      <c r="A97" s="16" t="s">
        <v>551</v>
      </c>
      <c r="B97" s="18">
        <v>1</v>
      </c>
      <c r="C97" s="19">
        <v>63.6</v>
      </c>
    </row>
    <row r="98" spans="1:3" x14ac:dyDescent="0.3">
      <c r="A98" s="5" t="s">
        <v>553</v>
      </c>
      <c r="B98" s="11">
        <v>1</v>
      </c>
      <c r="C98" s="61">
        <v>47.1</v>
      </c>
    </row>
    <row r="99" spans="1:3" x14ac:dyDescent="0.3">
      <c r="A99" s="16" t="s">
        <v>279</v>
      </c>
      <c r="B99" s="18">
        <v>5.8</v>
      </c>
      <c r="C99" s="19">
        <v>52.4</v>
      </c>
    </row>
    <row r="100" spans="1:3" x14ac:dyDescent="0.3">
      <c r="A100" s="5" t="s">
        <v>555</v>
      </c>
      <c r="B100" s="11">
        <v>1</v>
      </c>
      <c r="C100" s="61">
        <v>50.2</v>
      </c>
    </row>
    <row r="101" spans="1:3" x14ac:dyDescent="0.3">
      <c r="A101" s="16" t="s">
        <v>557</v>
      </c>
      <c r="B101" s="18">
        <v>2</v>
      </c>
      <c r="C101" s="19">
        <v>54.4</v>
      </c>
    </row>
    <row r="102" spans="1:3" x14ac:dyDescent="0.3">
      <c r="A102" s="5" t="s">
        <v>281</v>
      </c>
      <c r="B102" s="11">
        <v>0</v>
      </c>
      <c r="C102" s="61">
        <v>55.7</v>
      </c>
    </row>
    <row r="103" spans="1:3" x14ac:dyDescent="0.3">
      <c r="A103" s="16" t="s">
        <v>559</v>
      </c>
      <c r="B103" s="18">
        <v>0</v>
      </c>
      <c r="C103" s="19">
        <v>50.9</v>
      </c>
    </row>
    <row r="104" spans="1:3" x14ac:dyDescent="0.3">
      <c r="A104" s="5" t="s">
        <v>283</v>
      </c>
      <c r="B104" s="11">
        <v>6</v>
      </c>
      <c r="C104" s="61">
        <v>28.3</v>
      </c>
    </row>
    <row r="105" spans="1:3" x14ac:dyDescent="0.3">
      <c r="A105" s="16" t="s">
        <v>561</v>
      </c>
      <c r="B105" s="18">
        <v>6</v>
      </c>
      <c r="C105" s="19">
        <v>32</v>
      </c>
    </row>
    <row r="106" spans="1:3" x14ac:dyDescent="0.3">
      <c r="A106" s="5" t="s">
        <v>563</v>
      </c>
      <c r="B106" s="11">
        <v>4</v>
      </c>
      <c r="C106" s="61">
        <v>33.700000000000003</v>
      </c>
    </row>
    <row r="107" spans="1:3" x14ac:dyDescent="0.3">
      <c r="A107" s="16" t="s">
        <v>285</v>
      </c>
      <c r="B107" s="18">
        <v>4</v>
      </c>
      <c r="C107" s="19">
        <v>49.8</v>
      </c>
    </row>
    <row r="108" spans="1:3" x14ac:dyDescent="0.3">
      <c r="A108" s="5" t="s">
        <v>565</v>
      </c>
      <c r="B108" s="11">
        <v>30</v>
      </c>
      <c r="C108" s="61">
        <v>42.2</v>
      </c>
    </row>
    <row r="109" spans="1:3" x14ac:dyDescent="0.3">
      <c r="A109" s="16" t="s">
        <v>567</v>
      </c>
      <c r="B109" s="18">
        <v>30</v>
      </c>
      <c r="C109" s="19">
        <v>26.2</v>
      </c>
    </row>
    <row r="110" spans="1:3" x14ac:dyDescent="0.3">
      <c r="A110" s="5" t="s">
        <v>287</v>
      </c>
      <c r="B110" s="11">
        <v>18</v>
      </c>
      <c r="C110" s="61">
        <v>40.1</v>
      </c>
    </row>
    <row r="111" spans="1:3" x14ac:dyDescent="0.3">
      <c r="A111" s="16" t="s">
        <v>569</v>
      </c>
      <c r="B111" s="18">
        <v>18</v>
      </c>
      <c r="C111" s="19">
        <v>39.6</v>
      </c>
    </row>
    <row r="112" spans="1:3" ht="15" thickBot="1" x14ac:dyDescent="0.35">
      <c r="A112" s="21" t="s">
        <v>289</v>
      </c>
      <c r="B112" s="23">
        <v>18</v>
      </c>
      <c r="C112" s="24">
        <v>20.8</v>
      </c>
    </row>
    <row r="113" spans="1:3" ht="18" x14ac:dyDescent="0.35">
      <c r="A113" s="20" t="s">
        <v>33</v>
      </c>
      <c r="B113" s="91"/>
    </row>
    <row r="114" spans="1:3" x14ac:dyDescent="0.3">
      <c r="A114" s="16" t="s">
        <v>571</v>
      </c>
      <c r="B114" s="18">
        <v>0.6</v>
      </c>
      <c r="C114" s="19">
        <v>59.7</v>
      </c>
    </row>
    <row r="115" spans="1:3" x14ac:dyDescent="0.3">
      <c r="A115" s="5" t="s">
        <v>573</v>
      </c>
      <c r="B115" s="11">
        <v>0</v>
      </c>
      <c r="C115" s="61">
        <v>51.1</v>
      </c>
    </row>
    <row r="116" spans="1:3" x14ac:dyDescent="0.3">
      <c r="A116" s="16" t="s">
        <v>291</v>
      </c>
      <c r="B116" s="18">
        <v>0</v>
      </c>
      <c r="C116" s="19">
        <v>56.2</v>
      </c>
    </row>
    <row r="117" spans="1:3" x14ac:dyDescent="0.3">
      <c r="A117" s="5" t="s">
        <v>663</v>
      </c>
      <c r="B117" s="11">
        <v>0</v>
      </c>
      <c r="C117" s="61">
        <v>60</v>
      </c>
    </row>
    <row r="118" spans="1:3" x14ac:dyDescent="0.3">
      <c r="A118" s="16" t="s">
        <v>575</v>
      </c>
      <c r="B118" s="18">
        <v>0</v>
      </c>
      <c r="C118" s="19">
        <v>59.8</v>
      </c>
    </row>
    <row r="119" spans="1:3" x14ac:dyDescent="0.3">
      <c r="A119" s="5" t="s">
        <v>293</v>
      </c>
      <c r="B119" s="11">
        <v>14.8</v>
      </c>
      <c r="C119" s="61">
        <v>30.3</v>
      </c>
    </row>
    <row r="120" spans="1:3" x14ac:dyDescent="0.3">
      <c r="A120" s="16" t="s">
        <v>577</v>
      </c>
      <c r="B120" s="18">
        <v>6.5</v>
      </c>
      <c r="C120" s="19">
        <v>40.1</v>
      </c>
    </row>
    <row r="121" spans="1:3" x14ac:dyDescent="0.3">
      <c r="A121" s="5" t="s">
        <v>295</v>
      </c>
      <c r="B121" s="11">
        <v>0</v>
      </c>
      <c r="C121" s="61">
        <v>63.1</v>
      </c>
    </row>
    <row r="122" spans="1:3" x14ac:dyDescent="0.3">
      <c r="A122" s="16" t="s">
        <v>579</v>
      </c>
      <c r="B122" s="18">
        <v>0</v>
      </c>
      <c r="C122" s="19">
        <v>57.4</v>
      </c>
    </row>
    <row r="123" spans="1:3" x14ac:dyDescent="0.3">
      <c r="A123" s="5" t="s">
        <v>581</v>
      </c>
      <c r="B123" s="11">
        <v>0</v>
      </c>
      <c r="C123" s="61">
        <v>51.7</v>
      </c>
    </row>
    <row r="124" spans="1:3" x14ac:dyDescent="0.3">
      <c r="A124" s="16" t="s">
        <v>297</v>
      </c>
      <c r="B124" s="18">
        <v>0</v>
      </c>
      <c r="C124" s="19">
        <v>53.2</v>
      </c>
    </row>
    <row r="125" spans="1:3" x14ac:dyDescent="0.3">
      <c r="A125" s="5" t="s">
        <v>583</v>
      </c>
      <c r="B125" s="11">
        <v>0</v>
      </c>
      <c r="C125" s="61">
        <v>45.2</v>
      </c>
    </row>
    <row r="126" spans="1:3" x14ac:dyDescent="0.3">
      <c r="A126" s="16" t="s">
        <v>585</v>
      </c>
      <c r="B126" s="18">
        <v>0</v>
      </c>
      <c r="C126" s="19">
        <v>48.8</v>
      </c>
    </row>
    <row r="127" spans="1:3" x14ac:dyDescent="0.3">
      <c r="A127" s="5" t="s">
        <v>299</v>
      </c>
      <c r="B127" s="11">
        <v>0</v>
      </c>
      <c r="C127" s="61">
        <v>52.1</v>
      </c>
    </row>
    <row r="128" spans="1:3" x14ac:dyDescent="0.3">
      <c r="A128" s="16" t="s">
        <v>587</v>
      </c>
      <c r="B128" s="18">
        <v>0</v>
      </c>
      <c r="C128" s="19">
        <v>55.7</v>
      </c>
    </row>
    <row r="129" spans="1:3" x14ac:dyDescent="0.3">
      <c r="A129" s="5" t="s">
        <v>589</v>
      </c>
      <c r="B129" s="11">
        <v>0</v>
      </c>
      <c r="C129" s="61">
        <v>62.1</v>
      </c>
    </row>
    <row r="130" spans="1:3" x14ac:dyDescent="0.3">
      <c r="A130" s="16" t="s">
        <v>301</v>
      </c>
      <c r="B130" s="18">
        <v>0</v>
      </c>
      <c r="C130" s="19">
        <v>52.4</v>
      </c>
    </row>
    <row r="131" spans="1:3" x14ac:dyDescent="0.3">
      <c r="A131" s="5" t="s">
        <v>591</v>
      </c>
      <c r="B131" s="11">
        <v>0</v>
      </c>
      <c r="C131" s="61">
        <v>55.7</v>
      </c>
    </row>
    <row r="132" spans="1:3" x14ac:dyDescent="0.3">
      <c r="A132" s="16" t="s">
        <v>303</v>
      </c>
      <c r="B132" s="18">
        <v>0</v>
      </c>
      <c r="C132" s="19">
        <v>70.900000000000006</v>
      </c>
    </row>
    <row r="133" spans="1:3" x14ac:dyDescent="0.3">
      <c r="A133" s="5" t="s">
        <v>593</v>
      </c>
      <c r="B133" s="11">
        <v>0</v>
      </c>
      <c r="C133" s="61">
        <v>64.7</v>
      </c>
    </row>
    <row r="134" spans="1:3" x14ac:dyDescent="0.3">
      <c r="A134" s="16" t="s">
        <v>595</v>
      </c>
      <c r="B134" s="18">
        <v>0</v>
      </c>
      <c r="C134" s="19">
        <v>50</v>
      </c>
    </row>
    <row r="135" spans="1:3" x14ac:dyDescent="0.3">
      <c r="A135" s="5" t="s">
        <v>305</v>
      </c>
      <c r="B135" s="11">
        <v>0</v>
      </c>
      <c r="C135" s="61">
        <v>51.1</v>
      </c>
    </row>
    <row r="136" spans="1:3" x14ac:dyDescent="0.3">
      <c r="A136" s="16" t="s">
        <v>597</v>
      </c>
      <c r="B136" s="18">
        <v>2.8</v>
      </c>
      <c r="C136" s="19">
        <v>44</v>
      </c>
    </row>
    <row r="137" spans="1:3" x14ac:dyDescent="0.3">
      <c r="A137" s="5" t="s">
        <v>599</v>
      </c>
      <c r="B137" s="47">
        <v>82.3</v>
      </c>
      <c r="C137" s="61">
        <v>11.3</v>
      </c>
    </row>
    <row r="138" spans="1:3" x14ac:dyDescent="0.3">
      <c r="A138" s="16" t="s">
        <v>307</v>
      </c>
      <c r="B138" s="48">
        <v>86.2</v>
      </c>
      <c r="C138" s="19">
        <v>8.4</v>
      </c>
    </row>
    <row r="139" spans="1:3" ht="15" thickBot="1" x14ac:dyDescent="0.35">
      <c r="A139" s="21" t="s">
        <v>601</v>
      </c>
      <c r="B139" s="23">
        <v>0</v>
      </c>
      <c r="C139" s="24">
        <v>46.6</v>
      </c>
    </row>
    <row r="140" spans="1:3" ht="18" x14ac:dyDescent="0.35">
      <c r="A140" s="20" t="s">
        <v>35</v>
      </c>
      <c r="B140" s="91"/>
    </row>
    <row r="141" spans="1:3" ht="15" thickBot="1" x14ac:dyDescent="0.35">
      <c r="A141" s="25" t="s">
        <v>603</v>
      </c>
      <c r="B141" s="50">
        <v>68.599999999999994</v>
      </c>
      <c r="C141" s="28">
        <v>22.5</v>
      </c>
    </row>
    <row r="142" spans="1:3" ht="18" x14ac:dyDescent="0.35">
      <c r="A142" s="20" t="s">
        <v>37</v>
      </c>
      <c r="B142" s="91"/>
    </row>
    <row r="143" spans="1:3" x14ac:dyDescent="0.3">
      <c r="A143" s="5" t="s">
        <v>605</v>
      </c>
      <c r="B143" s="47">
        <v>100</v>
      </c>
      <c r="C143" s="61">
        <v>4.7</v>
      </c>
    </row>
    <row r="144" spans="1:3" x14ac:dyDescent="0.3">
      <c r="A144" s="16" t="s">
        <v>607</v>
      </c>
      <c r="B144" s="48">
        <v>100</v>
      </c>
      <c r="C144" s="19">
        <v>5.2</v>
      </c>
    </row>
    <row r="145" spans="1:3" x14ac:dyDescent="0.3">
      <c r="A145" s="5" t="s">
        <v>609</v>
      </c>
      <c r="B145" s="11">
        <v>4.7</v>
      </c>
      <c r="C145" s="61">
        <v>46.4</v>
      </c>
    </row>
    <row r="146" spans="1:3" ht="15" thickBot="1" x14ac:dyDescent="0.35">
      <c r="A146" s="25" t="s">
        <v>611</v>
      </c>
      <c r="B146" s="50">
        <v>100</v>
      </c>
      <c r="C146" s="28">
        <v>1.8</v>
      </c>
    </row>
    <row r="147" spans="1:3" ht="18" x14ac:dyDescent="0.35">
      <c r="A147" s="20" t="s">
        <v>39</v>
      </c>
      <c r="B147" s="91"/>
    </row>
    <row r="148" spans="1:3" ht="15" thickBot="1" x14ac:dyDescent="0.35">
      <c r="A148" s="21" t="s">
        <v>613</v>
      </c>
      <c r="B148" s="49">
        <v>59.1</v>
      </c>
      <c r="C148" s="24">
        <v>21.3</v>
      </c>
    </row>
    <row r="149" spans="1:3" ht="18" x14ac:dyDescent="0.35">
      <c r="A149" s="20" t="s">
        <v>41</v>
      </c>
      <c r="B149" s="91"/>
    </row>
    <row r="150" spans="1:3" x14ac:dyDescent="0.3">
      <c r="A150" s="16" t="s">
        <v>615</v>
      </c>
      <c r="B150" s="48">
        <v>70</v>
      </c>
      <c r="C150" s="19">
        <v>12.1</v>
      </c>
    </row>
    <row r="151" spans="1:3" ht="15" thickBot="1" x14ac:dyDescent="0.35">
      <c r="A151" s="21" t="s">
        <v>617</v>
      </c>
      <c r="B151" s="49">
        <v>70</v>
      </c>
      <c r="C151" s="24">
        <v>10.3</v>
      </c>
    </row>
    <row r="152" spans="1:3" ht="18" x14ac:dyDescent="0.35">
      <c r="A152" s="20" t="s">
        <v>43</v>
      </c>
      <c r="B152" s="91"/>
    </row>
    <row r="153" spans="1:3" x14ac:dyDescent="0.3">
      <c r="A153" s="16" t="s">
        <v>619</v>
      </c>
      <c r="B153" s="48">
        <v>76.7</v>
      </c>
      <c r="C153" s="19">
        <v>18.5</v>
      </c>
    </row>
    <row r="154" spans="1:3" x14ac:dyDescent="0.3">
      <c r="A154" s="5" t="s">
        <v>621</v>
      </c>
      <c r="B154" s="11">
        <v>21.5</v>
      </c>
      <c r="C154" s="61">
        <v>37.299999999999997</v>
      </c>
    </row>
    <row r="155" spans="1:3" x14ac:dyDescent="0.3">
      <c r="A155" s="16" t="s">
        <v>623</v>
      </c>
      <c r="B155" s="18">
        <v>0.5</v>
      </c>
      <c r="C155" s="19">
        <v>35.799999999999997</v>
      </c>
    </row>
    <row r="156" spans="1:3" x14ac:dyDescent="0.3">
      <c r="A156" s="5" t="s">
        <v>625</v>
      </c>
      <c r="B156" s="11">
        <v>0</v>
      </c>
      <c r="C156" s="61">
        <v>52.2</v>
      </c>
    </row>
    <row r="157" spans="1:3" x14ac:dyDescent="0.3">
      <c r="A157" s="16" t="s">
        <v>627</v>
      </c>
      <c r="B157" s="18">
        <v>0</v>
      </c>
      <c r="C157" s="19">
        <v>63</v>
      </c>
    </row>
    <row r="158" spans="1:3" ht="15" thickBot="1" x14ac:dyDescent="0.35">
      <c r="A158" s="21" t="s">
        <v>629</v>
      </c>
      <c r="B158" s="49">
        <v>96.7</v>
      </c>
      <c r="C158" s="24">
        <v>8.6999999999999993</v>
      </c>
    </row>
    <row r="159" spans="1:3" ht="18" x14ac:dyDescent="0.35">
      <c r="A159" s="20" t="s">
        <v>45</v>
      </c>
      <c r="B159" s="91"/>
    </row>
    <row r="160" spans="1:3" x14ac:dyDescent="0.3">
      <c r="A160" s="16" t="s">
        <v>631</v>
      </c>
      <c r="B160" s="18">
        <v>0</v>
      </c>
      <c r="C160" s="19">
        <v>66.7</v>
      </c>
    </row>
    <row r="161" spans="1:3" x14ac:dyDescent="0.3">
      <c r="A161" s="5" t="s">
        <v>633</v>
      </c>
      <c r="B161" s="47">
        <v>54.9</v>
      </c>
      <c r="C161" s="61">
        <v>23.8</v>
      </c>
    </row>
    <row r="162" spans="1:3" ht="15" thickBot="1" x14ac:dyDescent="0.35">
      <c r="A162" s="25" t="s">
        <v>635</v>
      </c>
      <c r="B162" s="27">
        <v>11.7</v>
      </c>
      <c r="C162" s="28">
        <v>35.4</v>
      </c>
    </row>
    <row r="163" spans="1:3" ht="18" x14ac:dyDescent="0.35">
      <c r="A163" s="20" t="s">
        <v>47</v>
      </c>
      <c r="B163" s="91"/>
    </row>
    <row r="164" spans="1:3" ht="15" thickBot="1" x14ac:dyDescent="0.35">
      <c r="A164" s="21" t="s">
        <v>637</v>
      </c>
      <c r="B164" s="49">
        <v>67.2</v>
      </c>
      <c r="C164" s="24">
        <v>17.8</v>
      </c>
    </row>
    <row r="165" spans="1:3" ht="18" x14ac:dyDescent="0.35">
      <c r="A165" s="20" t="s">
        <v>49</v>
      </c>
      <c r="B165" s="91"/>
    </row>
    <row r="166" spans="1:3" x14ac:dyDescent="0.3">
      <c r="A166" s="16" t="s">
        <v>639</v>
      </c>
      <c r="B166" s="18">
        <v>36.9</v>
      </c>
      <c r="C166" s="19">
        <v>25.3</v>
      </c>
    </row>
    <row r="167" spans="1:3" x14ac:dyDescent="0.3">
      <c r="A167" s="5" t="s">
        <v>641</v>
      </c>
      <c r="B167" s="11">
        <v>46.3</v>
      </c>
      <c r="C167" s="61">
        <v>16.5</v>
      </c>
    </row>
    <row r="168" spans="1:3" x14ac:dyDescent="0.3">
      <c r="A168" s="16" t="s">
        <v>643</v>
      </c>
      <c r="B168" s="18">
        <v>6</v>
      </c>
      <c r="C168" s="19">
        <v>19.5</v>
      </c>
    </row>
    <row r="169" spans="1:3" x14ac:dyDescent="0.3">
      <c r="A169" s="5" t="s">
        <v>309</v>
      </c>
      <c r="B169" s="11">
        <v>7</v>
      </c>
      <c r="C169" s="61">
        <v>41.2</v>
      </c>
    </row>
    <row r="170" spans="1:3" x14ac:dyDescent="0.3">
      <c r="A170" s="16" t="s">
        <v>645</v>
      </c>
      <c r="B170" s="18">
        <v>17</v>
      </c>
      <c r="C170" s="19">
        <v>20.3</v>
      </c>
    </row>
    <row r="171" spans="1:3" x14ac:dyDescent="0.3">
      <c r="A171" s="5" t="s">
        <v>311</v>
      </c>
      <c r="B171" s="11">
        <v>17</v>
      </c>
      <c r="C171" s="61">
        <v>34.4</v>
      </c>
    </row>
    <row r="172" spans="1:3" x14ac:dyDescent="0.3">
      <c r="A172" s="16" t="s">
        <v>647</v>
      </c>
      <c r="B172" s="18">
        <v>25.1</v>
      </c>
      <c r="C172" s="19">
        <v>27</v>
      </c>
    </row>
    <row r="173" spans="1:3" x14ac:dyDescent="0.3">
      <c r="A173" s="5" t="s">
        <v>649</v>
      </c>
      <c r="B173" s="11">
        <v>3</v>
      </c>
      <c r="C173" s="61">
        <v>44.6</v>
      </c>
    </row>
    <row r="174" spans="1:3" x14ac:dyDescent="0.3">
      <c r="A174" s="16" t="s">
        <v>313</v>
      </c>
      <c r="B174" s="18">
        <v>30.2</v>
      </c>
      <c r="C174" s="19">
        <v>33.5</v>
      </c>
    </row>
    <row r="175" spans="1:3" ht="15" thickBot="1" x14ac:dyDescent="0.35">
      <c r="A175" s="21" t="s">
        <v>651</v>
      </c>
      <c r="B175" s="23">
        <v>35.299999999999997</v>
      </c>
      <c r="C175" s="24">
        <v>26.6</v>
      </c>
    </row>
    <row r="176" spans="1:3" ht="18" x14ac:dyDescent="0.35">
      <c r="A176" s="20" t="s">
        <v>51</v>
      </c>
      <c r="B176" s="91"/>
    </row>
    <row r="177" spans="1:3" x14ac:dyDescent="0.3">
      <c r="A177" s="16" t="s">
        <v>653</v>
      </c>
      <c r="B177" s="48">
        <v>95.8</v>
      </c>
      <c r="C177" s="19">
        <v>14.6</v>
      </c>
    </row>
    <row r="178" spans="1:3" x14ac:dyDescent="0.3">
      <c r="A178" s="5" t="s">
        <v>315</v>
      </c>
      <c r="B178" s="11">
        <v>6.4</v>
      </c>
      <c r="C178" s="61">
        <v>54.9</v>
      </c>
    </row>
    <row r="179" spans="1:3" x14ac:dyDescent="0.3">
      <c r="A179" s="16" t="s">
        <v>655</v>
      </c>
      <c r="B179" s="18">
        <v>29.3</v>
      </c>
      <c r="C179" s="19">
        <v>30.2</v>
      </c>
    </row>
    <row r="180" spans="1:3" x14ac:dyDescent="0.3">
      <c r="A180" s="5" t="s">
        <v>317</v>
      </c>
      <c r="B180" s="11">
        <v>0</v>
      </c>
      <c r="C180" s="61">
        <v>61.7</v>
      </c>
    </row>
    <row r="181" spans="1:3" x14ac:dyDescent="0.3">
      <c r="A181" s="16" t="s">
        <v>657</v>
      </c>
      <c r="B181" s="18">
        <v>0</v>
      </c>
      <c r="C181" s="19">
        <v>59.5</v>
      </c>
    </row>
    <row r="182" spans="1:3" x14ac:dyDescent="0.3">
      <c r="A182" s="5" t="s">
        <v>659</v>
      </c>
      <c r="B182" s="11">
        <v>0</v>
      </c>
      <c r="C182" s="61">
        <v>55.4</v>
      </c>
    </row>
    <row r="183" spans="1:3" x14ac:dyDescent="0.3">
      <c r="A183" s="16" t="s">
        <v>319</v>
      </c>
      <c r="B183" s="18">
        <v>0</v>
      </c>
      <c r="C183" s="19">
        <v>63.6</v>
      </c>
    </row>
    <row r="184" spans="1:3" x14ac:dyDescent="0.3">
      <c r="A184" s="5" t="s">
        <v>661</v>
      </c>
      <c r="B184" s="11">
        <v>3.5</v>
      </c>
      <c r="C184" s="61">
        <v>54.6</v>
      </c>
    </row>
    <row r="185" spans="1:3" x14ac:dyDescent="0.3">
      <c r="A185" s="16" t="s">
        <v>321</v>
      </c>
      <c r="B185" s="18">
        <v>0</v>
      </c>
      <c r="C185" s="19">
        <v>59.2</v>
      </c>
    </row>
    <row r="186" spans="1:3" x14ac:dyDescent="0.3">
      <c r="A186" s="5" t="s">
        <v>665</v>
      </c>
      <c r="B186" s="11">
        <v>0</v>
      </c>
      <c r="C186" s="61">
        <v>64.2</v>
      </c>
    </row>
    <row r="187" spans="1:3" x14ac:dyDescent="0.3">
      <c r="A187" s="16" t="s">
        <v>667</v>
      </c>
      <c r="B187" s="18">
        <v>0.5</v>
      </c>
      <c r="C187" s="19">
        <v>55.9</v>
      </c>
    </row>
    <row r="188" spans="1:3" x14ac:dyDescent="0.3">
      <c r="A188" s="5" t="s">
        <v>323</v>
      </c>
      <c r="B188" s="11">
        <v>0</v>
      </c>
      <c r="C188" s="61">
        <v>57.5</v>
      </c>
    </row>
    <row r="189" spans="1:3" x14ac:dyDescent="0.3">
      <c r="A189" s="16" t="s">
        <v>669</v>
      </c>
      <c r="B189" s="18">
        <v>0</v>
      </c>
      <c r="C189" s="19">
        <v>64.3</v>
      </c>
    </row>
    <row r="190" spans="1:3" x14ac:dyDescent="0.3">
      <c r="A190" s="5" t="s">
        <v>325</v>
      </c>
      <c r="B190" s="11">
        <v>2.5</v>
      </c>
      <c r="C190" s="61">
        <v>44.1</v>
      </c>
    </row>
    <row r="191" spans="1:3" x14ac:dyDescent="0.3">
      <c r="A191" s="16" t="s">
        <v>671</v>
      </c>
      <c r="B191" s="18">
        <v>2.5</v>
      </c>
      <c r="C191" s="19">
        <v>67.2</v>
      </c>
    </row>
    <row r="192" spans="1:3" x14ac:dyDescent="0.3">
      <c r="A192" s="5" t="s">
        <v>425</v>
      </c>
      <c r="B192" s="11">
        <v>0.9</v>
      </c>
      <c r="C192" s="61">
        <v>51.6</v>
      </c>
    </row>
    <row r="193" spans="1:3" ht="15" thickBot="1" x14ac:dyDescent="0.35">
      <c r="A193" s="25" t="s">
        <v>327</v>
      </c>
      <c r="B193" s="27">
        <v>4.2</v>
      </c>
      <c r="C193" s="28">
        <v>53.3</v>
      </c>
    </row>
    <row r="194" spans="1:3" ht="18" x14ac:dyDescent="0.35">
      <c r="A194" s="20" t="s">
        <v>53</v>
      </c>
      <c r="B194" s="91"/>
    </row>
    <row r="195" spans="1:3" ht="15" thickBot="1" x14ac:dyDescent="0.35">
      <c r="A195" s="21" t="s">
        <v>673</v>
      </c>
      <c r="B195" s="49">
        <v>82.3</v>
      </c>
      <c r="C195" s="24">
        <v>25</v>
      </c>
    </row>
    <row r="196" spans="1:3" ht="18" x14ac:dyDescent="0.35">
      <c r="A196" s="20" t="s">
        <v>55</v>
      </c>
      <c r="B196" s="91"/>
    </row>
    <row r="197" spans="1:3" x14ac:dyDescent="0.3">
      <c r="A197" s="16" t="s">
        <v>675</v>
      </c>
      <c r="B197" s="18">
        <v>31</v>
      </c>
      <c r="C197" s="19">
        <v>30.9</v>
      </c>
    </row>
    <row r="198" spans="1:3" x14ac:dyDescent="0.3">
      <c r="A198" s="5" t="s">
        <v>329</v>
      </c>
      <c r="B198" s="11">
        <v>0</v>
      </c>
      <c r="C198" s="61">
        <v>50.4</v>
      </c>
    </row>
    <row r="199" spans="1:3" x14ac:dyDescent="0.3">
      <c r="A199" s="16" t="s">
        <v>677</v>
      </c>
      <c r="B199" s="18">
        <v>7</v>
      </c>
      <c r="C199" s="19">
        <v>47.6</v>
      </c>
    </row>
    <row r="200" spans="1:3" x14ac:dyDescent="0.3">
      <c r="A200" s="5" t="s">
        <v>331</v>
      </c>
      <c r="B200" s="47">
        <v>76</v>
      </c>
      <c r="C200" s="61">
        <v>13</v>
      </c>
    </row>
    <row r="201" spans="1:3" x14ac:dyDescent="0.3">
      <c r="A201" s="16" t="s">
        <v>679</v>
      </c>
      <c r="B201" s="48">
        <v>76</v>
      </c>
      <c r="C201" s="19">
        <v>8.3000000000000007</v>
      </c>
    </row>
    <row r="202" spans="1:3" ht="15" thickBot="1" x14ac:dyDescent="0.35">
      <c r="A202" s="21" t="s">
        <v>417</v>
      </c>
      <c r="B202" s="23">
        <v>49.1</v>
      </c>
      <c r="C202" s="24">
        <v>20.8</v>
      </c>
    </row>
    <row r="203" spans="1:3" ht="18" x14ac:dyDescent="0.35">
      <c r="A203" s="20" t="s">
        <v>57</v>
      </c>
      <c r="B203" s="91"/>
    </row>
    <row r="204" spans="1:3" ht="15" thickBot="1" x14ac:dyDescent="0.35">
      <c r="A204" s="21" t="s">
        <v>333</v>
      </c>
      <c r="B204" s="49">
        <v>53.9</v>
      </c>
      <c r="C204" s="24">
        <v>25.9</v>
      </c>
    </row>
    <row r="205" spans="1:3" ht="18" x14ac:dyDescent="0.35">
      <c r="A205" s="20" t="s">
        <v>59</v>
      </c>
      <c r="B205" s="91"/>
    </row>
    <row r="206" spans="1:3" x14ac:dyDescent="0.3">
      <c r="A206" s="16" t="s">
        <v>681</v>
      </c>
      <c r="B206" s="48">
        <v>62</v>
      </c>
      <c r="C206" s="19">
        <v>16.5</v>
      </c>
    </row>
    <row r="207" spans="1:3" x14ac:dyDescent="0.3">
      <c r="A207" s="5" t="s">
        <v>683</v>
      </c>
      <c r="B207" s="47">
        <v>62</v>
      </c>
      <c r="C207" s="61">
        <v>10.7</v>
      </c>
    </row>
    <row r="208" spans="1:3" x14ac:dyDescent="0.3">
      <c r="A208" s="16" t="s">
        <v>335</v>
      </c>
      <c r="B208" s="48">
        <v>52.6</v>
      </c>
      <c r="C208" s="19">
        <v>22.4</v>
      </c>
    </row>
    <row r="209" spans="1:3" ht="15" thickBot="1" x14ac:dyDescent="0.35">
      <c r="A209" s="21" t="s">
        <v>685</v>
      </c>
      <c r="B209" s="23">
        <v>36.5</v>
      </c>
      <c r="C209" s="24">
        <v>22.2</v>
      </c>
    </row>
    <row r="210" spans="1:3" ht="18" x14ac:dyDescent="0.35">
      <c r="A210" s="20" t="s">
        <v>61</v>
      </c>
      <c r="B210" s="91"/>
    </row>
    <row r="211" spans="1:3" ht="15" thickBot="1" x14ac:dyDescent="0.35">
      <c r="A211" s="21" t="s">
        <v>687</v>
      </c>
      <c r="B211" s="23">
        <v>42.1</v>
      </c>
      <c r="C211" s="24">
        <v>13.4</v>
      </c>
    </row>
    <row r="212" spans="1:3" ht="18" x14ac:dyDescent="0.35">
      <c r="A212" s="20" t="s">
        <v>63</v>
      </c>
      <c r="B212" s="91"/>
    </row>
    <row r="213" spans="1:3" x14ac:dyDescent="0.3">
      <c r="A213" s="16" t="s">
        <v>337</v>
      </c>
      <c r="B213" s="48">
        <v>51.1</v>
      </c>
      <c r="C213" s="19">
        <v>26</v>
      </c>
    </row>
    <row r="214" spans="1:3" ht="15" thickBot="1" x14ac:dyDescent="0.35">
      <c r="A214" s="21" t="s">
        <v>689</v>
      </c>
      <c r="B214" s="49">
        <v>54.5</v>
      </c>
      <c r="C214" s="24">
        <v>15.2</v>
      </c>
    </row>
    <row r="215" spans="1:3" ht="18" x14ac:dyDescent="0.35">
      <c r="A215" s="20" t="s">
        <v>65</v>
      </c>
      <c r="B215" s="91"/>
    </row>
    <row r="216" spans="1:3" x14ac:dyDescent="0.3">
      <c r="A216" s="16" t="s">
        <v>339</v>
      </c>
      <c r="B216" s="18">
        <v>0</v>
      </c>
      <c r="C216" s="19">
        <v>64.7</v>
      </c>
    </row>
    <row r="217" spans="1:3" x14ac:dyDescent="0.3">
      <c r="A217" s="5" t="s">
        <v>691</v>
      </c>
      <c r="B217" s="11">
        <v>0</v>
      </c>
      <c r="C217" s="61">
        <v>54.9</v>
      </c>
    </row>
    <row r="218" spans="1:3" x14ac:dyDescent="0.3">
      <c r="A218" s="16" t="s">
        <v>693</v>
      </c>
      <c r="B218" s="18">
        <v>0</v>
      </c>
      <c r="C218" s="19">
        <v>48.5</v>
      </c>
    </row>
    <row r="219" spans="1:3" x14ac:dyDescent="0.3">
      <c r="A219" s="5" t="s">
        <v>341</v>
      </c>
      <c r="B219" s="11">
        <v>0.6</v>
      </c>
      <c r="C219" s="61">
        <v>57.4</v>
      </c>
    </row>
    <row r="220" spans="1:3" x14ac:dyDescent="0.3">
      <c r="A220" s="16" t="s">
        <v>695</v>
      </c>
      <c r="B220" s="18">
        <v>0.6</v>
      </c>
      <c r="C220" s="19">
        <v>61.5</v>
      </c>
    </row>
    <row r="221" spans="1:3" x14ac:dyDescent="0.3">
      <c r="A221" s="5" t="s">
        <v>697</v>
      </c>
      <c r="B221" s="11">
        <v>0</v>
      </c>
      <c r="C221" s="61">
        <v>48.5</v>
      </c>
    </row>
    <row r="222" spans="1:3" x14ac:dyDescent="0.3">
      <c r="A222" s="16" t="s">
        <v>343</v>
      </c>
      <c r="B222" s="18">
        <v>0</v>
      </c>
      <c r="C222" s="19">
        <v>54.6</v>
      </c>
    </row>
    <row r="223" spans="1:3" x14ac:dyDescent="0.3">
      <c r="A223" s="5" t="s">
        <v>699</v>
      </c>
      <c r="B223" s="11">
        <v>0</v>
      </c>
      <c r="C223" s="61">
        <v>54.1</v>
      </c>
    </row>
    <row r="224" spans="1:3" x14ac:dyDescent="0.3">
      <c r="A224" s="16" t="s">
        <v>345</v>
      </c>
      <c r="B224" s="18">
        <v>0</v>
      </c>
      <c r="C224" s="19">
        <v>59</v>
      </c>
    </row>
    <row r="225" spans="1:3" x14ac:dyDescent="0.3">
      <c r="A225" s="5" t="s">
        <v>701</v>
      </c>
      <c r="B225" s="11">
        <v>0</v>
      </c>
      <c r="C225" s="61">
        <v>54.3</v>
      </c>
    </row>
    <row r="226" spans="1:3" x14ac:dyDescent="0.3">
      <c r="A226" s="16" t="s">
        <v>703</v>
      </c>
      <c r="B226" s="18">
        <v>1</v>
      </c>
      <c r="C226" s="19">
        <v>48.3</v>
      </c>
    </row>
    <row r="227" spans="1:3" x14ac:dyDescent="0.3">
      <c r="A227" s="5" t="s">
        <v>347</v>
      </c>
      <c r="B227" s="11">
        <v>1</v>
      </c>
      <c r="C227" s="61">
        <v>52.9</v>
      </c>
    </row>
    <row r="228" spans="1:3" x14ac:dyDescent="0.3">
      <c r="A228" s="16" t="s">
        <v>705</v>
      </c>
      <c r="B228" s="18">
        <v>0</v>
      </c>
      <c r="C228" s="19">
        <v>61.4</v>
      </c>
    </row>
    <row r="229" spans="1:3" x14ac:dyDescent="0.3">
      <c r="A229" s="5" t="s">
        <v>707</v>
      </c>
      <c r="B229" s="11">
        <v>0</v>
      </c>
      <c r="C229" s="61">
        <v>50.5</v>
      </c>
    </row>
    <row r="230" spans="1:3" x14ac:dyDescent="0.3">
      <c r="A230" s="16" t="s">
        <v>349</v>
      </c>
      <c r="B230" s="18">
        <v>0</v>
      </c>
      <c r="C230" s="19">
        <v>50.6</v>
      </c>
    </row>
    <row r="231" spans="1:3" x14ac:dyDescent="0.3">
      <c r="A231" s="5" t="s">
        <v>709</v>
      </c>
      <c r="B231" s="11">
        <v>0</v>
      </c>
      <c r="C231" s="61">
        <v>50.9</v>
      </c>
    </row>
    <row r="232" spans="1:3" x14ac:dyDescent="0.3">
      <c r="A232" s="16" t="s">
        <v>351</v>
      </c>
      <c r="B232" s="18">
        <v>0</v>
      </c>
      <c r="C232" s="19">
        <v>60.8</v>
      </c>
    </row>
    <row r="233" spans="1:3" x14ac:dyDescent="0.3">
      <c r="A233" s="5" t="s">
        <v>711</v>
      </c>
      <c r="B233" s="11">
        <v>0</v>
      </c>
      <c r="C233" s="61">
        <v>61.2</v>
      </c>
    </row>
    <row r="234" spans="1:3" x14ac:dyDescent="0.3">
      <c r="A234" s="16" t="s">
        <v>713</v>
      </c>
      <c r="B234" s="18">
        <v>0</v>
      </c>
      <c r="C234" s="19">
        <v>65.7</v>
      </c>
    </row>
    <row r="235" spans="1:3" x14ac:dyDescent="0.3">
      <c r="A235" s="5" t="s">
        <v>353</v>
      </c>
      <c r="B235" s="11">
        <v>0</v>
      </c>
      <c r="C235" s="61">
        <v>62.4</v>
      </c>
    </row>
    <row r="236" spans="1:3" x14ac:dyDescent="0.3">
      <c r="A236" s="16" t="s">
        <v>715</v>
      </c>
      <c r="B236" s="18">
        <v>0</v>
      </c>
      <c r="C236" s="19">
        <v>68.2</v>
      </c>
    </row>
    <row r="237" spans="1:3" x14ac:dyDescent="0.3">
      <c r="A237" s="5" t="s">
        <v>717</v>
      </c>
      <c r="B237" s="11">
        <v>14.9</v>
      </c>
      <c r="C237" s="61">
        <v>51.1</v>
      </c>
    </row>
    <row r="238" spans="1:3" x14ac:dyDescent="0.3">
      <c r="A238" s="16" t="s">
        <v>355</v>
      </c>
      <c r="B238" s="18">
        <v>14.9</v>
      </c>
      <c r="C238" s="19">
        <v>39.4</v>
      </c>
    </row>
    <row r="239" spans="1:3" x14ac:dyDescent="0.3">
      <c r="A239" s="5" t="s">
        <v>719</v>
      </c>
      <c r="B239" s="11">
        <v>8.6999999999999993</v>
      </c>
      <c r="C239" s="61">
        <v>57.5</v>
      </c>
    </row>
    <row r="240" spans="1:3" x14ac:dyDescent="0.3">
      <c r="A240" s="16" t="s">
        <v>357</v>
      </c>
      <c r="B240" s="18">
        <v>8.6999999999999993</v>
      </c>
      <c r="C240" s="19">
        <v>48.4</v>
      </c>
    </row>
    <row r="241" spans="1:3" x14ac:dyDescent="0.3">
      <c r="A241" s="5" t="s">
        <v>721</v>
      </c>
      <c r="B241" s="11">
        <v>3.1</v>
      </c>
      <c r="C241" s="61">
        <v>49.8</v>
      </c>
    </row>
    <row r="242" spans="1:3" x14ac:dyDescent="0.3">
      <c r="A242" s="16" t="s">
        <v>723</v>
      </c>
      <c r="B242" s="18">
        <v>3.4</v>
      </c>
      <c r="C242" s="19">
        <v>45.6</v>
      </c>
    </row>
    <row r="243" spans="1:3" x14ac:dyDescent="0.3">
      <c r="A243" s="5" t="s">
        <v>725</v>
      </c>
      <c r="B243" s="47">
        <v>70</v>
      </c>
      <c r="C243" s="61">
        <v>15.5</v>
      </c>
    </row>
    <row r="244" spans="1:3" ht="15" thickBot="1" x14ac:dyDescent="0.35">
      <c r="A244" s="25" t="s">
        <v>727</v>
      </c>
      <c r="B244" s="50">
        <v>70</v>
      </c>
      <c r="C244" s="28">
        <v>12.2</v>
      </c>
    </row>
    <row r="245" spans="1:3" ht="18" x14ac:dyDescent="0.35">
      <c r="A245" s="20" t="s">
        <v>67</v>
      </c>
      <c r="B245" s="91"/>
    </row>
    <row r="246" spans="1:3" x14ac:dyDescent="0.3">
      <c r="A246" s="5" t="s">
        <v>729</v>
      </c>
      <c r="B246" s="11">
        <v>16.5</v>
      </c>
      <c r="C246" s="61">
        <v>35.1</v>
      </c>
    </row>
    <row r="247" spans="1:3" ht="15" thickBot="1" x14ac:dyDescent="0.35">
      <c r="A247" s="25" t="s">
        <v>731</v>
      </c>
      <c r="B247" s="27">
        <v>0</v>
      </c>
      <c r="C247" s="28">
        <v>47.2</v>
      </c>
    </row>
    <row r="248" spans="1:3" ht="18" x14ac:dyDescent="0.35">
      <c r="A248" s="20" t="s">
        <v>69</v>
      </c>
      <c r="B248" s="91"/>
    </row>
    <row r="249" spans="1:3" x14ac:dyDescent="0.3">
      <c r="A249" s="16" t="s">
        <v>733</v>
      </c>
      <c r="B249" s="18">
        <v>47</v>
      </c>
      <c r="C249" s="19">
        <v>28.7</v>
      </c>
    </row>
    <row r="250" spans="1:3" x14ac:dyDescent="0.3">
      <c r="A250" s="5" t="s">
        <v>735</v>
      </c>
      <c r="B250" s="11">
        <v>34.799999999999997</v>
      </c>
      <c r="C250" s="61">
        <v>28.3</v>
      </c>
    </row>
    <row r="251" spans="1:3" x14ac:dyDescent="0.3">
      <c r="A251" s="16" t="s">
        <v>737</v>
      </c>
      <c r="B251" s="18">
        <v>0</v>
      </c>
      <c r="C251" s="19">
        <v>50.4</v>
      </c>
    </row>
    <row r="252" spans="1:3" x14ac:dyDescent="0.3">
      <c r="A252" s="5" t="s">
        <v>739</v>
      </c>
      <c r="B252" s="11">
        <v>0</v>
      </c>
      <c r="C252" s="61">
        <v>47.9</v>
      </c>
    </row>
    <row r="253" spans="1:3" x14ac:dyDescent="0.3">
      <c r="A253" s="16" t="s">
        <v>741</v>
      </c>
      <c r="B253" s="18">
        <v>28.2</v>
      </c>
      <c r="C253" s="19">
        <v>18</v>
      </c>
    </row>
    <row r="254" spans="1:3" ht="15" thickBot="1" x14ac:dyDescent="0.35">
      <c r="A254" s="21" t="s">
        <v>743</v>
      </c>
      <c r="B254" s="49">
        <v>97</v>
      </c>
      <c r="C254" s="24">
        <v>3</v>
      </c>
    </row>
    <row r="255" spans="1:3" ht="18" x14ac:dyDescent="0.35">
      <c r="A255" s="20" t="s">
        <v>71</v>
      </c>
      <c r="B255" s="91"/>
    </row>
    <row r="256" spans="1:3" ht="15" thickBot="1" x14ac:dyDescent="0.35">
      <c r="A256" s="21" t="s">
        <v>745</v>
      </c>
      <c r="B256" s="49">
        <v>79.3</v>
      </c>
      <c r="C256" s="24">
        <v>10.7</v>
      </c>
    </row>
    <row r="257" spans="1:3" ht="18" x14ac:dyDescent="0.35">
      <c r="A257" s="20" t="s">
        <v>73</v>
      </c>
      <c r="B257" s="91"/>
    </row>
    <row r="258" spans="1:3" ht="15" thickBot="1" x14ac:dyDescent="0.35">
      <c r="A258" s="21" t="s">
        <v>747</v>
      </c>
      <c r="B258" s="23">
        <v>44.4</v>
      </c>
      <c r="C258" s="24">
        <v>10.3</v>
      </c>
    </row>
    <row r="259" spans="1:3" ht="18" x14ac:dyDescent="0.35">
      <c r="A259" s="20" t="s">
        <v>75</v>
      </c>
      <c r="B259" s="91"/>
    </row>
    <row r="260" spans="1:3" x14ac:dyDescent="0.3">
      <c r="A260" s="16" t="s">
        <v>749</v>
      </c>
      <c r="B260" s="18">
        <v>7.9</v>
      </c>
      <c r="C260" s="19">
        <v>46.5</v>
      </c>
    </row>
    <row r="261" spans="1:3" ht="15" thickBot="1" x14ac:dyDescent="0.35">
      <c r="A261" s="21" t="s">
        <v>751</v>
      </c>
      <c r="B261" s="49">
        <v>76.5</v>
      </c>
      <c r="C261" s="24">
        <v>19</v>
      </c>
    </row>
    <row r="262" spans="1:3" ht="18" x14ac:dyDescent="0.35">
      <c r="A262" s="20" t="s">
        <v>77</v>
      </c>
      <c r="B262" s="91"/>
    </row>
    <row r="263" spans="1:3" ht="15" thickBot="1" x14ac:dyDescent="0.35">
      <c r="A263" s="21" t="s">
        <v>117</v>
      </c>
      <c r="B263" s="49">
        <v>69.3</v>
      </c>
      <c r="C263" s="24">
        <v>15</v>
      </c>
    </row>
    <row r="264" spans="1:3" ht="18" x14ac:dyDescent="0.35">
      <c r="A264" s="20" t="s">
        <v>79</v>
      </c>
      <c r="B264" s="91"/>
    </row>
    <row r="265" spans="1:3" x14ac:dyDescent="0.3">
      <c r="A265" s="16" t="s">
        <v>119</v>
      </c>
      <c r="B265" s="48">
        <v>64.400000000000006</v>
      </c>
      <c r="C265" s="19">
        <v>22.4</v>
      </c>
    </row>
    <row r="266" spans="1:3" ht="15" thickBot="1" x14ac:dyDescent="0.35">
      <c r="A266" s="21" t="s">
        <v>121</v>
      </c>
      <c r="B266" s="23">
        <v>1</v>
      </c>
      <c r="C266" s="24">
        <v>42.3</v>
      </c>
    </row>
    <row r="267" spans="1:3" ht="18" x14ac:dyDescent="0.35">
      <c r="A267" s="20" t="s">
        <v>81</v>
      </c>
      <c r="B267" s="91"/>
    </row>
    <row r="268" spans="1:3" ht="15" thickBot="1" x14ac:dyDescent="0.35">
      <c r="A268" s="21" t="s">
        <v>123</v>
      </c>
      <c r="B268" s="49">
        <v>85</v>
      </c>
      <c r="C268" s="24">
        <v>9.9</v>
      </c>
    </row>
    <row r="269" spans="1:3" ht="18" x14ac:dyDescent="0.35">
      <c r="A269" s="20" t="s">
        <v>83</v>
      </c>
      <c r="B269" s="91"/>
    </row>
    <row r="270" spans="1:3" x14ac:dyDescent="0.3">
      <c r="A270" s="16" t="s">
        <v>359</v>
      </c>
      <c r="B270" s="18">
        <v>0</v>
      </c>
      <c r="C270" s="19">
        <v>54.3</v>
      </c>
    </row>
    <row r="271" spans="1:3" x14ac:dyDescent="0.3">
      <c r="A271" s="5" t="s">
        <v>125</v>
      </c>
      <c r="B271" s="11">
        <v>0</v>
      </c>
      <c r="C271" s="61">
        <v>57.2</v>
      </c>
    </row>
    <row r="272" spans="1:3" x14ac:dyDescent="0.3">
      <c r="A272" s="16" t="s">
        <v>127</v>
      </c>
      <c r="B272" s="18">
        <v>0</v>
      </c>
      <c r="C272" s="19">
        <v>55.8</v>
      </c>
    </row>
    <row r="273" spans="1:3" x14ac:dyDescent="0.3">
      <c r="A273" s="5" t="s">
        <v>361</v>
      </c>
      <c r="B273" s="11">
        <v>0</v>
      </c>
      <c r="C273" s="61">
        <v>47.3</v>
      </c>
    </row>
    <row r="274" spans="1:3" x14ac:dyDescent="0.3">
      <c r="A274" s="16" t="s">
        <v>129</v>
      </c>
      <c r="B274" s="18">
        <v>2.7</v>
      </c>
      <c r="C274" s="19">
        <v>42.5</v>
      </c>
    </row>
    <row r="275" spans="1:3" x14ac:dyDescent="0.3">
      <c r="A275" s="5" t="s">
        <v>131</v>
      </c>
      <c r="B275" s="11">
        <v>13.2</v>
      </c>
      <c r="C275" s="61">
        <v>47.8</v>
      </c>
    </row>
    <row r="276" spans="1:3" x14ac:dyDescent="0.3">
      <c r="A276" s="16" t="s">
        <v>363</v>
      </c>
      <c r="B276" s="18">
        <v>3.3</v>
      </c>
      <c r="C276" s="19">
        <v>46.8</v>
      </c>
    </row>
    <row r="277" spans="1:3" x14ac:dyDescent="0.3">
      <c r="A277" s="5" t="s">
        <v>133</v>
      </c>
      <c r="B277" s="11">
        <v>0</v>
      </c>
      <c r="C277" s="61">
        <v>54.7</v>
      </c>
    </row>
    <row r="278" spans="1:3" x14ac:dyDescent="0.3">
      <c r="A278" s="16" t="s">
        <v>365</v>
      </c>
      <c r="B278" s="18">
        <v>0</v>
      </c>
      <c r="C278" s="19">
        <v>59.1</v>
      </c>
    </row>
    <row r="279" spans="1:3" x14ac:dyDescent="0.3">
      <c r="A279" s="5" t="s">
        <v>135</v>
      </c>
      <c r="B279" s="11">
        <v>0</v>
      </c>
      <c r="C279" s="61">
        <v>63.3</v>
      </c>
    </row>
    <row r="280" spans="1:3" x14ac:dyDescent="0.3">
      <c r="A280" s="16" t="s">
        <v>137</v>
      </c>
      <c r="B280" s="18">
        <v>0</v>
      </c>
      <c r="C280" s="19">
        <v>56.8</v>
      </c>
    </row>
    <row r="281" spans="1:3" x14ac:dyDescent="0.3">
      <c r="A281" s="5" t="s">
        <v>367</v>
      </c>
      <c r="B281" s="11">
        <v>36.799999999999997</v>
      </c>
      <c r="C281" s="61">
        <v>28.7</v>
      </c>
    </row>
    <row r="282" spans="1:3" ht="15" thickBot="1" x14ac:dyDescent="0.35">
      <c r="A282" s="21" t="s">
        <v>139</v>
      </c>
      <c r="B282" s="23">
        <v>43.4</v>
      </c>
      <c r="C282" s="24">
        <v>17.8</v>
      </c>
    </row>
    <row r="283" spans="1:3" ht="18" x14ac:dyDescent="0.35">
      <c r="A283" s="20" t="s">
        <v>85</v>
      </c>
      <c r="B283" s="91"/>
    </row>
    <row r="284" spans="1:3" x14ac:dyDescent="0.3">
      <c r="A284" s="16" t="s">
        <v>141</v>
      </c>
      <c r="B284" s="48">
        <v>51</v>
      </c>
      <c r="C284" s="19">
        <v>23.9</v>
      </c>
    </row>
    <row r="285" spans="1:3" x14ac:dyDescent="0.3">
      <c r="A285" s="5" t="s">
        <v>143</v>
      </c>
      <c r="B285" s="11">
        <v>0</v>
      </c>
      <c r="C285" s="61">
        <v>41.5</v>
      </c>
    </row>
    <row r="286" spans="1:3" x14ac:dyDescent="0.3">
      <c r="A286" s="16" t="s">
        <v>141</v>
      </c>
      <c r="B286" s="48">
        <v>51</v>
      </c>
      <c r="C286" s="19">
        <v>23.9</v>
      </c>
    </row>
    <row r="287" spans="1:3" x14ac:dyDescent="0.3">
      <c r="A287" s="5" t="s">
        <v>369</v>
      </c>
      <c r="B287" s="11">
        <v>48.5</v>
      </c>
      <c r="C287" s="61">
        <v>20.6</v>
      </c>
    </row>
    <row r="288" spans="1:3" ht="15" thickBot="1" x14ac:dyDescent="0.35">
      <c r="A288" s="25" t="s">
        <v>371</v>
      </c>
      <c r="B288" s="27">
        <v>0</v>
      </c>
      <c r="C288" s="28">
        <v>48.9</v>
      </c>
    </row>
    <row r="289" spans="1:3" ht="18" x14ac:dyDescent="0.35">
      <c r="A289" s="20" t="s">
        <v>87</v>
      </c>
      <c r="B289" s="91"/>
    </row>
    <row r="290" spans="1:3" x14ac:dyDescent="0.3">
      <c r="A290" s="5" t="s">
        <v>147</v>
      </c>
      <c r="B290" s="47">
        <v>77.099999999999994</v>
      </c>
      <c r="C290" s="61">
        <v>21.8</v>
      </c>
    </row>
    <row r="291" spans="1:3" x14ac:dyDescent="0.3">
      <c r="A291" s="16" t="s">
        <v>373</v>
      </c>
      <c r="B291" s="48">
        <v>100</v>
      </c>
      <c r="C291" s="19">
        <v>14.9</v>
      </c>
    </row>
    <row r="292" spans="1:3" ht="15" thickBot="1" x14ac:dyDescent="0.35">
      <c r="A292" s="21" t="s">
        <v>149</v>
      </c>
      <c r="B292" s="49">
        <v>100</v>
      </c>
      <c r="C292" s="24">
        <v>6.2</v>
      </c>
    </row>
    <row r="293" spans="1:3" ht="18" x14ac:dyDescent="0.35">
      <c r="A293" s="20" t="s">
        <v>89</v>
      </c>
      <c r="B293" s="91"/>
    </row>
    <row r="294" spans="1:3" x14ac:dyDescent="0.3">
      <c r="A294" s="5" t="s">
        <v>151</v>
      </c>
      <c r="B294" s="47">
        <v>92.5</v>
      </c>
      <c r="C294" s="61">
        <v>12</v>
      </c>
    </row>
    <row r="295" spans="1:3" x14ac:dyDescent="0.3">
      <c r="A295" s="16" t="s">
        <v>375</v>
      </c>
      <c r="B295" s="48">
        <v>71.900000000000006</v>
      </c>
      <c r="C295" s="19">
        <v>16.7</v>
      </c>
    </row>
    <row r="296" spans="1:3" x14ac:dyDescent="0.3">
      <c r="A296" s="5" t="s">
        <v>153</v>
      </c>
      <c r="B296" s="11">
        <v>2.4</v>
      </c>
      <c r="C296" s="61">
        <v>38</v>
      </c>
    </row>
    <row r="297" spans="1:3" ht="15" thickBot="1" x14ac:dyDescent="0.35">
      <c r="A297" s="25" t="s">
        <v>155</v>
      </c>
      <c r="B297" s="50">
        <v>100</v>
      </c>
      <c r="C297" s="28">
        <v>2.5</v>
      </c>
    </row>
    <row r="298" spans="1:3" ht="18" x14ac:dyDescent="0.35">
      <c r="A298" s="20" t="s">
        <v>91</v>
      </c>
      <c r="B298" s="91"/>
    </row>
    <row r="299" spans="1:3" x14ac:dyDescent="0.3">
      <c r="A299" s="5" t="s">
        <v>379</v>
      </c>
      <c r="B299" s="47">
        <v>57.5</v>
      </c>
      <c r="C299" s="61">
        <v>21.6</v>
      </c>
    </row>
    <row r="300" spans="1:3" x14ac:dyDescent="0.3">
      <c r="A300" s="16" t="s">
        <v>157</v>
      </c>
      <c r="B300" s="48">
        <v>51</v>
      </c>
      <c r="C300" s="19">
        <v>20.100000000000001</v>
      </c>
    </row>
    <row r="301" spans="1:3" x14ac:dyDescent="0.3">
      <c r="A301" s="5" t="s">
        <v>381</v>
      </c>
      <c r="B301" s="47">
        <v>51</v>
      </c>
      <c r="C301" s="61">
        <v>17.2</v>
      </c>
    </row>
    <row r="302" spans="1:3" ht="15" thickBot="1" x14ac:dyDescent="0.35">
      <c r="A302" s="25" t="s">
        <v>159</v>
      </c>
      <c r="B302" s="50">
        <v>61.1</v>
      </c>
      <c r="C302" s="28">
        <v>17.5</v>
      </c>
    </row>
    <row r="303" spans="1:3" ht="18" x14ac:dyDescent="0.35">
      <c r="A303" s="20" t="s">
        <v>93</v>
      </c>
      <c r="B303" s="91"/>
    </row>
    <row r="304" spans="1:3" x14ac:dyDescent="0.3">
      <c r="A304" s="5" t="s">
        <v>161</v>
      </c>
      <c r="B304" s="11">
        <v>16</v>
      </c>
      <c r="C304" s="61">
        <v>36</v>
      </c>
    </row>
    <row r="305" spans="1:3" ht="15" thickBot="1" x14ac:dyDescent="0.35">
      <c r="A305" s="25" t="s">
        <v>383</v>
      </c>
      <c r="B305" s="50">
        <v>50.7</v>
      </c>
      <c r="C305" s="28">
        <v>27.3</v>
      </c>
    </row>
    <row r="306" spans="1:3" ht="18" x14ac:dyDescent="0.35">
      <c r="A306" s="20" t="s">
        <v>95</v>
      </c>
      <c r="B306" s="91"/>
    </row>
    <row r="307" spans="1:3" x14ac:dyDescent="0.3">
      <c r="A307" s="16" t="s">
        <v>163</v>
      </c>
      <c r="B307" s="18">
        <v>1.1000000000000001</v>
      </c>
      <c r="C307" s="19">
        <v>45.8</v>
      </c>
    </row>
    <row r="308" spans="1:3" x14ac:dyDescent="0.3">
      <c r="A308" s="5" t="s">
        <v>165</v>
      </c>
      <c r="B308" s="11">
        <v>1.4</v>
      </c>
      <c r="C308" s="61">
        <v>36.5</v>
      </c>
    </row>
    <row r="309" spans="1:3" x14ac:dyDescent="0.3">
      <c r="A309" s="16" t="s">
        <v>377</v>
      </c>
      <c r="B309" s="18">
        <v>0</v>
      </c>
      <c r="C309" s="19">
        <v>49</v>
      </c>
    </row>
    <row r="310" spans="1:3" x14ac:dyDescent="0.3">
      <c r="A310" s="5" t="s">
        <v>167</v>
      </c>
      <c r="B310" s="11">
        <v>0</v>
      </c>
      <c r="C310" s="61">
        <v>57.2</v>
      </c>
    </row>
    <row r="311" spans="1:3" x14ac:dyDescent="0.3">
      <c r="A311" s="16" t="s">
        <v>385</v>
      </c>
      <c r="B311" s="18">
        <v>0</v>
      </c>
      <c r="C311" s="19">
        <v>50.7</v>
      </c>
    </row>
    <row r="312" spans="1:3" x14ac:dyDescent="0.3">
      <c r="A312" s="5" t="s">
        <v>169</v>
      </c>
      <c r="B312" s="11">
        <v>4.3</v>
      </c>
      <c r="C312" s="61">
        <v>59.2</v>
      </c>
    </row>
    <row r="313" spans="1:3" x14ac:dyDescent="0.3">
      <c r="A313" s="16" t="s">
        <v>171</v>
      </c>
      <c r="B313" s="18">
        <v>0</v>
      </c>
      <c r="C313" s="19">
        <v>47.3</v>
      </c>
    </row>
    <row r="314" spans="1:3" x14ac:dyDescent="0.3">
      <c r="A314" s="5" t="s">
        <v>387</v>
      </c>
      <c r="B314" s="11">
        <v>0</v>
      </c>
      <c r="C314" s="61">
        <v>51.8</v>
      </c>
    </row>
    <row r="315" spans="1:3" ht="15" thickBot="1" x14ac:dyDescent="0.35">
      <c r="A315" s="25" t="s">
        <v>173</v>
      </c>
      <c r="B315" s="27">
        <v>10.6</v>
      </c>
      <c r="C315" s="28">
        <v>47.9</v>
      </c>
    </row>
    <row r="316" spans="1:3" ht="18" x14ac:dyDescent="0.35">
      <c r="A316" s="20" t="s">
        <v>97</v>
      </c>
      <c r="B316" s="91"/>
    </row>
    <row r="317" spans="1:3" x14ac:dyDescent="0.3">
      <c r="A317" s="5" t="s">
        <v>389</v>
      </c>
      <c r="B317" s="11">
        <v>18.7</v>
      </c>
      <c r="C317" s="61">
        <v>37.799999999999997</v>
      </c>
    </row>
    <row r="318" spans="1:3" x14ac:dyDescent="0.3">
      <c r="A318" s="16" t="s">
        <v>175</v>
      </c>
      <c r="B318" s="18">
        <v>45.3</v>
      </c>
      <c r="C318" s="19">
        <v>17.2</v>
      </c>
    </row>
    <row r="319" spans="1:3" ht="15" thickBot="1" x14ac:dyDescent="0.35">
      <c r="A319" s="21" t="s">
        <v>177</v>
      </c>
      <c r="B319" s="23">
        <v>12.4</v>
      </c>
      <c r="C319" s="24">
        <v>47.1</v>
      </c>
    </row>
    <row r="320" spans="1:3" ht="18" x14ac:dyDescent="0.35">
      <c r="A320" s="20" t="s">
        <v>99</v>
      </c>
      <c r="B320" s="91"/>
    </row>
    <row r="321" spans="1:3" ht="15" thickBot="1" x14ac:dyDescent="0.35">
      <c r="A321" s="21" t="s">
        <v>391</v>
      </c>
      <c r="B321" s="23">
        <v>18</v>
      </c>
      <c r="C321" s="24">
        <v>18.100000000000001</v>
      </c>
    </row>
    <row r="322" spans="1:3" ht="18" x14ac:dyDescent="0.35">
      <c r="A322" s="20" t="s">
        <v>101</v>
      </c>
      <c r="B322" s="91"/>
    </row>
    <row r="323" spans="1:3" x14ac:dyDescent="0.3">
      <c r="A323" s="5" t="s">
        <v>179</v>
      </c>
      <c r="B323" s="11">
        <v>7.9</v>
      </c>
      <c r="C323" s="61">
        <v>44</v>
      </c>
    </row>
    <row r="324" spans="1:3" x14ac:dyDescent="0.3">
      <c r="A324" s="16" t="s">
        <v>181</v>
      </c>
      <c r="B324" s="18">
        <v>49.1</v>
      </c>
      <c r="C324" s="19">
        <v>32.1</v>
      </c>
    </row>
    <row r="325" spans="1:3" ht="15" thickBot="1" x14ac:dyDescent="0.35">
      <c r="A325" s="21" t="s">
        <v>393</v>
      </c>
      <c r="B325" s="49">
        <v>75.7</v>
      </c>
      <c r="C325" s="24">
        <v>19.399999999999999</v>
      </c>
    </row>
    <row r="326" spans="1:3" ht="18" x14ac:dyDescent="0.35">
      <c r="A326" s="20" t="s">
        <v>103</v>
      </c>
      <c r="B326" s="91"/>
    </row>
    <row r="327" spans="1:3" x14ac:dyDescent="0.3">
      <c r="A327" s="5" t="s">
        <v>183</v>
      </c>
      <c r="B327" s="47">
        <v>78.099999999999994</v>
      </c>
      <c r="C327" s="61">
        <v>14.2</v>
      </c>
    </row>
    <row r="328" spans="1:3" ht="15" thickBot="1" x14ac:dyDescent="0.35">
      <c r="A328" s="25" t="s">
        <v>185</v>
      </c>
      <c r="B328" s="27">
        <v>17.100000000000001</v>
      </c>
      <c r="C328" s="28">
        <v>38.5</v>
      </c>
    </row>
    <row r="329" spans="1:3" ht="18" x14ac:dyDescent="0.35">
      <c r="A329" s="20" t="s">
        <v>105</v>
      </c>
      <c r="B329" s="91"/>
    </row>
    <row r="330" spans="1:3" ht="15" thickBot="1" x14ac:dyDescent="0.35">
      <c r="A330" s="21" t="s">
        <v>187</v>
      </c>
      <c r="B330" s="49">
        <v>61.7</v>
      </c>
      <c r="C330" s="24">
        <v>22.5</v>
      </c>
    </row>
    <row r="331" spans="1:3" ht="18" x14ac:dyDescent="0.35">
      <c r="A331" s="20" t="s">
        <v>107</v>
      </c>
      <c r="B331" s="91"/>
    </row>
    <row r="332" spans="1:3" x14ac:dyDescent="0.3">
      <c r="A332" s="5" t="s">
        <v>189</v>
      </c>
      <c r="B332" s="47">
        <v>75.2</v>
      </c>
      <c r="C332" s="61">
        <v>13</v>
      </c>
    </row>
    <row r="333" spans="1:3" x14ac:dyDescent="0.3">
      <c r="A333" s="16" t="s">
        <v>395</v>
      </c>
      <c r="B333" s="18">
        <v>0.4</v>
      </c>
      <c r="C333" s="19">
        <v>49.6</v>
      </c>
    </row>
    <row r="334" spans="1:3" ht="15" thickBot="1" x14ac:dyDescent="0.35">
      <c r="A334" s="21" t="s">
        <v>191</v>
      </c>
      <c r="B334" s="49">
        <v>73.5</v>
      </c>
      <c r="C334" s="24">
        <v>19.8</v>
      </c>
    </row>
    <row r="335" spans="1:3" ht="18" x14ac:dyDescent="0.35">
      <c r="A335" s="20" t="s">
        <v>109</v>
      </c>
      <c r="B335" s="91"/>
    </row>
    <row r="336" spans="1:3" ht="15" thickBot="1" x14ac:dyDescent="0.35">
      <c r="A336" s="21" t="s">
        <v>397</v>
      </c>
      <c r="B336" s="23">
        <v>27.9</v>
      </c>
      <c r="C336" s="24">
        <v>15.2</v>
      </c>
    </row>
    <row r="337" spans="1:3" ht="18" x14ac:dyDescent="0.35">
      <c r="A337" s="20" t="s">
        <v>111</v>
      </c>
      <c r="B337" s="91"/>
    </row>
    <row r="338" spans="1:3" ht="15" thickBot="1" x14ac:dyDescent="0.35">
      <c r="A338" s="21" t="s">
        <v>193</v>
      </c>
      <c r="B338" s="23">
        <v>5.3</v>
      </c>
      <c r="C338" s="24">
        <v>37.200000000000003</v>
      </c>
    </row>
    <row r="339" spans="1:3" ht="18" x14ac:dyDescent="0.35">
      <c r="A339" s="20" t="s">
        <v>113</v>
      </c>
      <c r="B339" s="91"/>
    </row>
    <row r="340" spans="1:3" x14ac:dyDescent="0.3">
      <c r="A340" s="16" t="s">
        <v>195</v>
      </c>
      <c r="B340" s="18">
        <v>1</v>
      </c>
      <c r="C340" s="19">
        <v>42.5</v>
      </c>
    </row>
    <row r="341" spans="1:3" x14ac:dyDescent="0.3">
      <c r="A341" s="5" t="s">
        <v>399</v>
      </c>
      <c r="B341" s="11">
        <v>0</v>
      </c>
      <c r="C341" s="61">
        <v>45.1</v>
      </c>
    </row>
    <row r="342" spans="1:3" x14ac:dyDescent="0.3">
      <c r="A342" s="16" t="s">
        <v>197</v>
      </c>
      <c r="B342" s="18">
        <v>0</v>
      </c>
      <c r="C342" s="19">
        <v>48.4</v>
      </c>
    </row>
    <row r="343" spans="1:3" x14ac:dyDescent="0.3">
      <c r="A343" s="5" t="s">
        <v>401</v>
      </c>
      <c r="B343" s="11">
        <v>0</v>
      </c>
      <c r="C343" s="61">
        <v>47.4</v>
      </c>
    </row>
    <row r="344" spans="1:3" x14ac:dyDescent="0.3">
      <c r="A344" s="16" t="s">
        <v>199</v>
      </c>
      <c r="B344" s="18">
        <v>0</v>
      </c>
      <c r="C344" s="19">
        <v>58.2</v>
      </c>
    </row>
    <row r="345" spans="1:3" x14ac:dyDescent="0.3">
      <c r="A345" s="5" t="s">
        <v>201</v>
      </c>
      <c r="B345" s="11">
        <v>0</v>
      </c>
      <c r="C345" s="61">
        <v>67</v>
      </c>
    </row>
    <row r="346" spans="1:3" x14ac:dyDescent="0.3">
      <c r="A346" s="16" t="s">
        <v>403</v>
      </c>
      <c r="B346" s="18">
        <v>0</v>
      </c>
      <c r="C346" s="19">
        <v>58.9</v>
      </c>
    </row>
    <row r="347" spans="1:3" x14ac:dyDescent="0.3">
      <c r="A347" s="5" t="s">
        <v>419</v>
      </c>
      <c r="B347" s="11">
        <v>0</v>
      </c>
      <c r="C347" s="61">
        <v>66.8</v>
      </c>
    </row>
    <row r="348" spans="1:3" x14ac:dyDescent="0.3">
      <c r="A348" s="16" t="s">
        <v>203</v>
      </c>
      <c r="B348" s="18">
        <v>0</v>
      </c>
      <c r="C348" s="19">
        <v>55.3</v>
      </c>
    </row>
    <row r="349" spans="1:3" x14ac:dyDescent="0.3">
      <c r="A349" s="5" t="s">
        <v>405</v>
      </c>
      <c r="B349" s="11">
        <v>0</v>
      </c>
      <c r="C349" s="61">
        <v>48.2</v>
      </c>
    </row>
    <row r="350" spans="1:3" x14ac:dyDescent="0.3">
      <c r="A350" s="16" t="s">
        <v>427</v>
      </c>
      <c r="B350" s="18">
        <v>0</v>
      </c>
      <c r="C350" s="19">
        <v>61.2</v>
      </c>
    </row>
    <row r="351" spans="1:3" x14ac:dyDescent="0.3">
      <c r="A351" s="5" t="s">
        <v>407</v>
      </c>
      <c r="B351" s="11">
        <v>0</v>
      </c>
      <c r="C351" s="61">
        <v>48.1</v>
      </c>
    </row>
    <row r="352" spans="1:3" x14ac:dyDescent="0.3">
      <c r="A352" s="16" t="s">
        <v>205</v>
      </c>
      <c r="B352" s="18">
        <v>0</v>
      </c>
      <c r="C352" s="19">
        <v>44.6</v>
      </c>
    </row>
    <row r="353" spans="1:3" x14ac:dyDescent="0.3">
      <c r="A353" s="5" t="s">
        <v>207</v>
      </c>
      <c r="B353" s="11">
        <v>0</v>
      </c>
      <c r="C353" s="61">
        <v>52.1</v>
      </c>
    </row>
    <row r="354" spans="1:3" x14ac:dyDescent="0.3">
      <c r="A354" s="16" t="s">
        <v>209</v>
      </c>
      <c r="B354" s="18">
        <v>0</v>
      </c>
      <c r="C354" s="19">
        <v>50.9</v>
      </c>
    </row>
    <row r="355" spans="1:3" x14ac:dyDescent="0.3">
      <c r="A355" s="5" t="s">
        <v>211</v>
      </c>
      <c r="B355" s="11">
        <v>0</v>
      </c>
      <c r="C355" s="61">
        <v>44.4</v>
      </c>
    </row>
    <row r="356" spans="1:3" x14ac:dyDescent="0.3">
      <c r="A356" s="16" t="s">
        <v>213</v>
      </c>
      <c r="B356" s="18">
        <v>0</v>
      </c>
      <c r="C356" s="19">
        <v>51.4</v>
      </c>
    </row>
    <row r="357" spans="1:3" x14ac:dyDescent="0.3">
      <c r="A357" s="5" t="s">
        <v>215</v>
      </c>
      <c r="B357" s="11">
        <v>0</v>
      </c>
      <c r="C357" s="61">
        <v>57.2</v>
      </c>
    </row>
    <row r="358" spans="1:3" x14ac:dyDescent="0.3">
      <c r="A358" s="16" t="s">
        <v>217</v>
      </c>
      <c r="B358" s="18">
        <v>0</v>
      </c>
      <c r="C358" s="19">
        <v>66.099999999999994</v>
      </c>
    </row>
    <row r="359" spans="1:3" x14ac:dyDescent="0.3">
      <c r="A359" s="5" t="s">
        <v>219</v>
      </c>
      <c r="B359" s="11">
        <v>3.5</v>
      </c>
      <c r="C359" s="61">
        <v>59.9</v>
      </c>
    </row>
    <row r="360" spans="1:3" x14ac:dyDescent="0.3">
      <c r="A360" s="16" t="s">
        <v>421</v>
      </c>
      <c r="B360" s="18">
        <v>0</v>
      </c>
      <c r="C360" s="19">
        <v>56</v>
      </c>
    </row>
    <row r="361" spans="1:3" x14ac:dyDescent="0.3">
      <c r="A361" s="5" t="s">
        <v>221</v>
      </c>
      <c r="B361" s="11">
        <v>0</v>
      </c>
      <c r="C361" s="61">
        <v>54.1</v>
      </c>
    </row>
    <row r="362" spans="1:3" x14ac:dyDescent="0.3">
      <c r="A362" s="16" t="s">
        <v>223</v>
      </c>
      <c r="B362" s="18">
        <v>0</v>
      </c>
      <c r="C362" s="19">
        <v>51.1</v>
      </c>
    </row>
    <row r="363" spans="1:3" x14ac:dyDescent="0.3">
      <c r="A363" s="5" t="s">
        <v>225</v>
      </c>
      <c r="B363" s="11">
        <v>10.3</v>
      </c>
      <c r="C363" s="61">
        <v>38.6</v>
      </c>
    </row>
    <row r="364" spans="1:3" x14ac:dyDescent="0.3">
      <c r="A364" s="16" t="s">
        <v>227</v>
      </c>
      <c r="B364" s="18">
        <v>0</v>
      </c>
      <c r="C364" s="19">
        <v>64.5</v>
      </c>
    </row>
    <row r="365" spans="1:3" x14ac:dyDescent="0.3">
      <c r="A365" s="5" t="s">
        <v>229</v>
      </c>
      <c r="B365" s="11">
        <v>0</v>
      </c>
      <c r="C365" s="61">
        <v>61.7</v>
      </c>
    </row>
    <row r="366" spans="1:3" x14ac:dyDescent="0.3">
      <c r="A366" s="16" t="s">
        <v>231</v>
      </c>
      <c r="B366" s="18">
        <v>0</v>
      </c>
      <c r="C366" s="19">
        <v>57.6</v>
      </c>
    </row>
    <row r="367" spans="1:3" x14ac:dyDescent="0.3">
      <c r="A367" s="5" t="s">
        <v>233</v>
      </c>
      <c r="B367" s="11">
        <v>0</v>
      </c>
      <c r="C367" s="61">
        <v>70.599999999999994</v>
      </c>
    </row>
    <row r="368" spans="1:3" x14ac:dyDescent="0.3">
      <c r="A368" s="16" t="s">
        <v>235</v>
      </c>
      <c r="B368" s="18">
        <v>0</v>
      </c>
      <c r="C368" s="19">
        <v>63</v>
      </c>
    </row>
    <row r="369" spans="1:3" x14ac:dyDescent="0.3">
      <c r="A369" s="5" t="s">
        <v>237</v>
      </c>
      <c r="B369" s="11">
        <v>0</v>
      </c>
      <c r="C369" s="61">
        <v>58</v>
      </c>
    </row>
    <row r="370" spans="1:3" x14ac:dyDescent="0.3">
      <c r="A370" s="16" t="s">
        <v>429</v>
      </c>
      <c r="B370" s="18">
        <v>0</v>
      </c>
      <c r="C370" s="19">
        <v>68.2</v>
      </c>
    </row>
    <row r="371" spans="1:3" x14ac:dyDescent="0.3">
      <c r="A371" s="5" t="s">
        <v>409</v>
      </c>
      <c r="B371" s="11">
        <v>0</v>
      </c>
      <c r="C371" s="61">
        <v>64.2</v>
      </c>
    </row>
    <row r="372" spans="1:3" x14ac:dyDescent="0.3">
      <c r="A372" s="16" t="s">
        <v>239</v>
      </c>
      <c r="B372" s="18">
        <v>0</v>
      </c>
      <c r="C372" s="19">
        <v>57.1</v>
      </c>
    </row>
    <row r="373" spans="1:3" x14ac:dyDescent="0.3">
      <c r="A373" s="5" t="s">
        <v>411</v>
      </c>
      <c r="B373" s="11">
        <v>0</v>
      </c>
      <c r="C373" s="61">
        <v>54.5</v>
      </c>
    </row>
    <row r="374" spans="1:3" x14ac:dyDescent="0.3">
      <c r="A374" s="16" t="s">
        <v>241</v>
      </c>
      <c r="B374" s="18">
        <v>6.1</v>
      </c>
      <c r="C374" s="19">
        <v>46.2</v>
      </c>
    </row>
    <row r="375" spans="1:3" ht="15" thickBot="1" x14ac:dyDescent="0.35">
      <c r="A375" s="21" t="s">
        <v>243</v>
      </c>
      <c r="B375" s="23">
        <v>6.1</v>
      </c>
      <c r="C375" s="24">
        <v>53.8</v>
      </c>
    </row>
  </sheetData>
  <autoFilter ref="B1:B375" xr:uid="{00000000-0009-0000-0000-000005000000}"/>
  <sortState ref="A2:B375">
    <sortCondition descending="1" ref="A2:A37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zoomScale="81" zoomScaleNormal="81" workbookViewId="0">
      <selection activeCell="H2" sqref="H2"/>
    </sheetView>
  </sheetViews>
  <sheetFormatPr defaultRowHeight="14.4" x14ac:dyDescent="0.3"/>
  <cols>
    <col min="1" max="2" width="39.33203125" style="6" bestFit="1" customWidth="1"/>
    <col min="3" max="3" width="16.6640625" style="6" bestFit="1" customWidth="1"/>
    <col min="4" max="4" width="62.88671875" style="149" bestFit="1" customWidth="1"/>
    <col min="5" max="5" width="13.44140625" style="94" bestFit="1" customWidth="1"/>
    <col min="6" max="6" width="13.44140625" style="102" customWidth="1"/>
    <col min="7" max="7" width="16.44140625" style="12" bestFit="1" customWidth="1"/>
    <col min="8" max="8" width="13.6640625" style="61" customWidth="1"/>
    <col min="9" max="9" width="18.44140625" style="13" customWidth="1"/>
    <col min="10" max="10" width="39.33203125" style="149" bestFit="1" customWidth="1"/>
    <col min="11" max="12" width="9.109375" style="61"/>
    <col min="14" max="14" width="9.44140625" bestFit="1" customWidth="1"/>
    <col min="15" max="15" width="10.109375" customWidth="1"/>
    <col min="16" max="16" width="13.88671875" customWidth="1"/>
  </cols>
  <sheetData>
    <row r="1" spans="1:16" ht="101.4" thickBot="1" x14ac:dyDescent="0.35">
      <c r="A1" s="88" t="s">
        <v>1052</v>
      </c>
      <c r="B1" s="36" t="s">
        <v>1722</v>
      </c>
      <c r="C1" s="35" t="s">
        <v>758</v>
      </c>
      <c r="D1" s="88" t="s">
        <v>930</v>
      </c>
      <c r="E1" s="131" t="s">
        <v>1084</v>
      </c>
      <c r="F1" s="101" t="s">
        <v>1085</v>
      </c>
      <c r="G1" s="88" t="s">
        <v>754</v>
      </c>
      <c r="H1" s="89" t="s">
        <v>1669</v>
      </c>
      <c r="I1" s="40" t="s">
        <v>771</v>
      </c>
      <c r="J1" s="88" t="s">
        <v>1102</v>
      </c>
      <c r="N1" s="139" t="s">
        <v>768</v>
      </c>
      <c r="O1" s="83" t="s">
        <v>775</v>
      </c>
      <c r="P1" s="83" t="s">
        <v>771</v>
      </c>
    </row>
    <row r="2" spans="1:16" ht="29.4" thickBot="1" x14ac:dyDescent="0.35">
      <c r="A2" s="5" t="s">
        <v>5</v>
      </c>
      <c r="B2" s="125" t="s">
        <v>437</v>
      </c>
      <c r="C2" s="5">
        <v>30003000100</v>
      </c>
      <c r="D2" s="14" t="s">
        <v>891</v>
      </c>
      <c r="E2" s="94">
        <v>1768</v>
      </c>
      <c r="F2" s="102">
        <v>4.4078597981943704E-2</v>
      </c>
      <c r="G2" s="319">
        <v>25.4</v>
      </c>
      <c r="H2" s="61">
        <f>VLOOKUP(C2, 'Census Tract Report'!$B$2:'Census Tract Report'!$AR$375, 41, FALSE)</f>
        <v>36.5</v>
      </c>
      <c r="I2" s="58">
        <v>3</v>
      </c>
      <c r="J2" s="109" t="s">
        <v>1103</v>
      </c>
      <c r="N2" s="84" t="s">
        <v>766</v>
      </c>
      <c r="O2" s="140" t="s">
        <v>1060</v>
      </c>
      <c r="P2" s="56">
        <v>1</v>
      </c>
    </row>
    <row r="3" spans="1:16" ht="29.4" thickBot="1" x14ac:dyDescent="0.35">
      <c r="A3" s="125" t="s">
        <v>7</v>
      </c>
      <c r="B3" s="125" t="s">
        <v>447</v>
      </c>
      <c r="C3" s="125">
        <v>30005000100</v>
      </c>
      <c r="D3" s="150" t="s">
        <v>895</v>
      </c>
      <c r="E3" s="127">
        <v>626</v>
      </c>
      <c r="F3" s="128">
        <v>0.17637795275590551</v>
      </c>
      <c r="G3" s="320">
        <v>25.2</v>
      </c>
      <c r="H3" s="129">
        <v>29.1</v>
      </c>
      <c r="I3" s="145">
        <v>2</v>
      </c>
      <c r="J3" s="126" t="s">
        <v>1104</v>
      </c>
      <c r="N3" s="84" t="s">
        <v>767</v>
      </c>
      <c r="O3" s="85" t="s">
        <v>773</v>
      </c>
      <c r="P3" s="57">
        <v>2</v>
      </c>
    </row>
    <row r="4" spans="1:16" ht="28.8" x14ac:dyDescent="0.3">
      <c r="A4" s="125" t="s">
        <v>11</v>
      </c>
      <c r="B4" s="125" t="s">
        <v>459</v>
      </c>
      <c r="C4" s="125">
        <v>30009000100</v>
      </c>
      <c r="D4" s="150" t="s">
        <v>900</v>
      </c>
      <c r="E4" s="127">
        <v>1156</v>
      </c>
      <c r="F4" s="128">
        <v>7.7256944444444448E-2</v>
      </c>
      <c r="G4" s="320">
        <v>39.5</v>
      </c>
      <c r="H4" s="129">
        <v>38</v>
      </c>
      <c r="I4" s="141">
        <v>3</v>
      </c>
      <c r="J4" s="126" t="s">
        <v>1105</v>
      </c>
      <c r="N4" s="84" t="s">
        <v>769</v>
      </c>
      <c r="O4" s="86" t="s">
        <v>774</v>
      </c>
      <c r="P4" s="58">
        <v>3</v>
      </c>
    </row>
    <row r="5" spans="1:16" ht="28.8" x14ac:dyDescent="0.3">
      <c r="A5" s="16" t="s">
        <v>11</v>
      </c>
      <c r="B5" s="16" t="s">
        <v>413</v>
      </c>
      <c r="C5" s="16">
        <v>30009000200</v>
      </c>
      <c r="D5" s="151" t="s">
        <v>898</v>
      </c>
      <c r="E5" s="95">
        <v>895</v>
      </c>
      <c r="F5" s="103">
        <v>7.4370709382151026E-2</v>
      </c>
      <c r="G5" s="321">
        <v>33.200000000000003</v>
      </c>
      <c r="H5" s="19">
        <v>35.1</v>
      </c>
      <c r="I5" s="142">
        <v>3</v>
      </c>
      <c r="J5" s="17" t="s">
        <v>1106</v>
      </c>
    </row>
    <row r="6" spans="1:16" ht="29.4" thickBot="1" x14ac:dyDescent="0.35">
      <c r="A6" s="21" t="s">
        <v>11</v>
      </c>
      <c r="B6" s="21" t="s">
        <v>245</v>
      </c>
      <c r="C6" s="21">
        <v>30009000300</v>
      </c>
      <c r="D6" s="152" t="s">
        <v>1215</v>
      </c>
      <c r="E6" s="96">
        <v>1725</v>
      </c>
      <c r="F6" s="104">
        <v>0.27283236994219651</v>
      </c>
      <c r="G6" s="322">
        <v>32.200000000000003</v>
      </c>
      <c r="H6" s="24">
        <v>12.7</v>
      </c>
      <c r="I6" s="148">
        <v>1</v>
      </c>
      <c r="J6" s="22" t="s">
        <v>1127</v>
      </c>
    </row>
    <row r="7" spans="1:16" ht="43.2" x14ac:dyDescent="0.3">
      <c r="A7" s="16" t="s">
        <v>15</v>
      </c>
      <c r="B7" s="16" t="s">
        <v>493</v>
      </c>
      <c r="C7" s="16">
        <v>30013010600</v>
      </c>
      <c r="D7" s="151" t="s">
        <v>902</v>
      </c>
      <c r="E7" s="95">
        <v>2254</v>
      </c>
      <c r="F7" s="103">
        <v>0.28146453089244849</v>
      </c>
      <c r="G7" s="321">
        <v>47</v>
      </c>
      <c r="H7" s="19">
        <v>29</v>
      </c>
      <c r="I7" s="146">
        <v>2</v>
      </c>
      <c r="J7" s="17" t="s">
        <v>1107</v>
      </c>
    </row>
    <row r="8" spans="1:16" ht="43.8" thickBot="1" x14ac:dyDescent="0.35">
      <c r="A8" s="21" t="s">
        <v>15</v>
      </c>
      <c r="B8" s="21" t="s">
        <v>495</v>
      </c>
      <c r="C8" s="21">
        <v>30013010700</v>
      </c>
      <c r="D8" s="152" t="s">
        <v>904</v>
      </c>
      <c r="E8" s="96">
        <v>1905</v>
      </c>
      <c r="F8" s="104">
        <v>5.0923335198656966E-2</v>
      </c>
      <c r="G8" s="322">
        <v>34</v>
      </c>
      <c r="H8" s="24">
        <v>37.700000000000003</v>
      </c>
      <c r="I8" s="143">
        <v>3</v>
      </c>
      <c r="J8" s="22" t="s">
        <v>1108</v>
      </c>
    </row>
    <row r="9" spans="1:16" ht="29.4" thickBot="1" x14ac:dyDescent="0.35">
      <c r="A9" s="25" t="s">
        <v>23</v>
      </c>
      <c r="B9" s="25" t="s">
        <v>517</v>
      </c>
      <c r="C9" s="25">
        <v>30021000100</v>
      </c>
      <c r="D9" s="153" t="s">
        <v>932</v>
      </c>
      <c r="E9" s="97">
        <v>740</v>
      </c>
      <c r="F9" s="105">
        <v>0.22860635696821516</v>
      </c>
      <c r="G9" s="323">
        <v>24.4</v>
      </c>
      <c r="H9" s="28">
        <v>37.299999999999997</v>
      </c>
      <c r="I9" s="143">
        <v>3</v>
      </c>
      <c r="J9" s="26" t="s">
        <v>1109</v>
      </c>
    </row>
    <row r="10" spans="1:16" ht="29.4" thickBot="1" x14ac:dyDescent="0.35">
      <c r="A10" s="25" t="s">
        <v>25</v>
      </c>
      <c r="B10" s="25" t="s">
        <v>523</v>
      </c>
      <c r="C10" s="25">
        <v>30023000300</v>
      </c>
      <c r="D10" s="153" t="s">
        <v>935</v>
      </c>
      <c r="E10" s="97">
        <v>1705</v>
      </c>
      <c r="F10" s="105">
        <v>0.1027190332326284</v>
      </c>
      <c r="G10" s="323">
        <v>1</v>
      </c>
      <c r="H10" s="28">
        <v>39.6</v>
      </c>
      <c r="I10" s="143">
        <v>3</v>
      </c>
      <c r="J10" s="26" t="s">
        <v>1110</v>
      </c>
    </row>
    <row r="11" spans="1:16" ht="33" customHeight="1" thickBot="1" x14ac:dyDescent="0.35">
      <c r="A11" s="21" t="s">
        <v>27</v>
      </c>
      <c r="B11" s="21" t="s">
        <v>263</v>
      </c>
      <c r="C11" s="21">
        <v>30025000100</v>
      </c>
      <c r="D11" s="152" t="s">
        <v>840</v>
      </c>
      <c r="E11" s="96">
        <v>1538</v>
      </c>
      <c r="F11" s="104">
        <v>0.12108843537414966</v>
      </c>
      <c r="G11" s="322">
        <v>43.8</v>
      </c>
      <c r="H11" s="24">
        <v>12</v>
      </c>
      <c r="I11" s="148">
        <v>1</v>
      </c>
      <c r="J11" s="22" t="s">
        <v>1111</v>
      </c>
    </row>
    <row r="12" spans="1:16" ht="58.2" thickBot="1" x14ac:dyDescent="0.35">
      <c r="A12" s="110" t="s">
        <v>29</v>
      </c>
      <c r="B12" s="110" t="s">
        <v>527</v>
      </c>
      <c r="C12" s="110">
        <v>30027030100</v>
      </c>
      <c r="D12" s="154" t="s">
        <v>936</v>
      </c>
      <c r="E12" s="112">
        <v>2351</v>
      </c>
      <c r="F12" s="113">
        <v>0.16824644549763032</v>
      </c>
      <c r="G12" s="324">
        <v>33.200000000000003</v>
      </c>
      <c r="H12" s="114">
        <v>33.1</v>
      </c>
      <c r="I12" s="144">
        <v>3</v>
      </c>
      <c r="J12" s="111" t="s">
        <v>1112</v>
      </c>
    </row>
    <row r="13" spans="1:16" ht="28.8" x14ac:dyDescent="0.3">
      <c r="A13" s="16" t="s">
        <v>31</v>
      </c>
      <c r="B13" s="16" t="s">
        <v>267</v>
      </c>
      <c r="C13" s="16">
        <v>30029000201</v>
      </c>
      <c r="D13" s="151" t="s">
        <v>945</v>
      </c>
      <c r="E13" s="95">
        <v>2328</v>
      </c>
      <c r="F13" s="103">
        <v>0.16323731138545952</v>
      </c>
      <c r="G13" s="321">
        <v>6.9</v>
      </c>
      <c r="H13" s="19">
        <v>36.4</v>
      </c>
      <c r="I13" s="142">
        <v>3</v>
      </c>
      <c r="J13" s="17" t="s">
        <v>1113</v>
      </c>
    </row>
    <row r="14" spans="1:16" ht="29.4" thickBot="1" x14ac:dyDescent="0.35">
      <c r="A14" s="16" t="s">
        <v>31</v>
      </c>
      <c r="B14" s="16" t="s">
        <v>269</v>
      </c>
      <c r="C14" s="16">
        <v>30029000203</v>
      </c>
      <c r="D14" s="151" t="s">
        <v>948</v>
      </c>
      <c r="E14" s="132">
        <v>2181</v>
      </c>
      <c r="F14" s="103">
        <v>3.2240730789897906E-2</v>
      </c>
      <c r="G14" s="321">
        <v>11.5</v>
      </c>
      <c r="H14" s="19">
        <v>37.6</v>
      </c>
      <c r="I14" s="142">
        <v>3</v>
      </c>
      <c r="J14" s="17" t="s">
        <v>1113</v>
      </c>
    </row>
    <row r="15" spans="1:16" ht="29.4" thickBot="1" x14ac:dyDescent="0.35">
      <c r="A15" s="120" t="s">
        <v>33</v>
      </c>
      <c r="B15" s="120" t="s">
        <v>293</v>
      </c>
      <c r="C15" s="120">
        <v>30031000300</v>
      </c>
      <c r="D15" s="156" t="s">
        <v>1130</v>
      </c>
      <c r="E15" s="122">
        <v>1567</v>
      </c>
      <c r="F15" s="123">
        <v>0.10112359550561797</v>
      </c>
      <c r="G15" s="325">
        <v>14.8</v>
      </c>
      <c r="H15" s="124">
        <v>32.6</v>
      </c>
      <c r="I15" s="144">
        <v>3</v>
      </c>
      <c r="J15" s="121" t="s">
        <v>1110</v>
      </c>
    </row>
    <row r="16" spans="1:16" ht="29.4" thickBot="1" x14ac:dyDescent="0.35">
      <c r="A16" s="25" t="s">
        <v>43</v>
      </c>
      <c r="B16" s="25" t="s">
        <v>623</v>
      </c>
      <c r="C16" s="25">
        <v>30041040300</v>
      </c>
      <c r="D16" s="153" t="s">
        <v>1131</v>
      </c>
      <c r="E16" s="97">
        <v>2051</v>
      </c>
      <c r="F16" s="105">
        <v>7.2926596758817921E-2</v>
      </c>
      <c r="G16" s="323">
        <v>0.5</v>
      </c>
      <c r="H16" s="28">
        <v>39.299999999999997</v>
      </c>
      <c r="I16" s="143">
        <v>3</v>
      </c>
      <c r="J16" s="26" t="s">
        <v>1114</v>
      </c>
    </row>
    <row r="17" spans="1:10" ht="29.4" thickBot="1" x14ac:dyDescent="0.35">
      <c r="A17" s="25" t="s">
        <v>45</v>
      </c>
      <c r="B17" s="25" t="s">
        <v>635</v>
      </c>
      <c r="C17" s="25">
        <v>30043962300</v>
      </c>
      <c r="D17" s="153" t="s">
        <v>859</v>
      </c>
      <c r="E17" s="97">
        <v>1713</v>
      </c>
      <c r="F17" s="105">
        <v>6.852497096399536E-2</v>
      </c>
      <c r="G17" s="323">
        <v>11.7</v>
      </c>
      <c r="H17" s="28">
        <v>36.6</v>
      </c>
      <c r="I17" s="143">
        <v>3</v>
      </c>
      <c r="J17" s="26" t="s">
        <v>1115</v>
      </c>
    </row>
    <row r="18" spans="1:10" ht="29.4" thickBot="1" x14ac:dyDescent="0.35">
      <c r="A18" s="25" t="s">
        <v>49</v>
      </c>
      <c r="B18" s="25" t="s">
        <v>647</v>
      </c>
      <c r="C18" s="25">
        <v>30047940400</v>
      </c>
      <c r="D18" s="153"/>
      <c r="E18" s="97">
        <v>1627</v>
      </c>
      <c r="F18" s="105">
        <v>5.2390307793058283E-2</v>
      </c>
      <c r="G18" s="323">
        <v>25.1</v>
      </c>
      <c r="H18" s="28">
        <v>28.5</v>
      </c>
      <c r="I18" s="147">
        <v>2</v>
      </c>
      <c r="J18" s="26" t="s">
        <v>1108</v>
      </c>
    </row>
    <row r="19" spans="1:10" ht="28.8" x14ac:dyDescent="0.3">
      <c r="A19" s="16" t="s">
        <v>55</v>
      </c>
      <c r="B19" s="16" t="s">
        <v>675</v>
      </c>
      <c r="C19" s="16">
        <v>30053000100</v>
      </c>
      <c r="D19" s="151" t="s">
        <v>862</v>
      </c>
      <c r="E19" s="95">
        <v>2027</v>
      </c>
      <c r="F19" s="103">
        <v>0.17524752475247524</v>
      </c>
      <c r="G19" s="321">
        <v>31</v>
      </c>
      <c r="H19" s="19">
        <v>32</v>
      </c>
      <c r="I19" s="142">
        <v>3</v>
      </c>
      <c r="J19" s="17" t="s">
        <v>1116</v>
      </c>
    </row>
    <row r="20" spans="1:10" ht="29.4" thickBot="1" x14ac:dyDescent="0.35">
      <c r="A20" s="21" t="s">
        <v>55</v>
      </c>
      <c r="B20" s="21" t="s">
        <v>417</v>
      </c>
      <c r="C20" s="21">
        <v>30053000500</v>
      </c>
      <c r="D20" s="152" t="s">
        <v>1214</v>
      </c>
      <c r="E20" s="96">
        <v>2478</v>
      </c>
      <c r="F20" s="104">
        <v>0.24678111587982832</v>
      </c>
      <c r="G20" s="322">
        <v>49.1</v>
      </c>
      <c r="H20" s="24">
        <v>21.7</v>
      </c>
      <c r="I20" s="147">
        <v>2</v>
      </c>
      <c r="J20" s="22" t="s">
        <v>1117</v>
      </c>
    </row>
    <row r="21" spans="1:10" ht="29.4" thickBot="1" x14ac:dyDescent="0.35">
      <c r="A21" s="163" t="s">
        <v>59</v>
      </c>
      <c r="B21" s="163" t="s">
        <v>685</v>
      </c>
      <c r="C21" s="163">
        <v>30057000300</v>
      </c>
      <c r="D21" s="164" t="s">
        <v>860</v>
      </c>
      <c r="E21" s="165">
        <v>1410</v>
      </c>
      <c r="F21" s="166">
        <v>0.25966447848285923</v>
      </c>
      <c r="G21" s="326">
        <v>36.5</v>
      </c>
      <c r="H21" s="167">
        <v>25.3</v>
      </c>
      <c r="I21" s="147">
        <v>2</v>
      </c>
      <c r="J21" s="168" t="s">
        <v>1119</v>
      </c>
    </row>
    <row r="22" spans="1:10" ht="29.4" thickBot="1" x14ac:dyDescent="0.35">
      <c r="A22" s="5" t="s">
        <v>67</v>
      </c>
      <c r="B22" s="5" t="s">
        <v>729</v>
      </c>
      <c r="C22" s="5">
        <v>30065000100</v>
      </c>
      <c r="D22" s="149" t="s">
        <v>865</v>
      </c>
      <c r="E22" s="94">
        <v>1608</v>
      </c>
      <c r="F22" s="102">
        <v>0.22042663219133807</v>
      </c>
      <c r="G22" s="319">
        <v>16.5</v>
      </c>
      <c r="H22" s="61">
        <v>36.1</v>
      </c>
      <c r="I22" s="142">
        <v>3</v>
      </c>
      <c r="J22" s="109" t="s">
        <v>1118</v>
      </c>
    </row>
    <row r="23" spans="1:10" ht="28.8" x14ac:dyDescent="0.3">
      <c r="A23" s="115" t="s">
        <v>69</v>
      </c>
      <c r="B23" s="115" t="s">
        <v>733</v>
      </c>
      <c r="C23" s="115">
        <v>30067000100</v>
      </c>
      <c r="D23" s="155" t="s">
        <v>955</v>
      </c>
      <c r="E23" s="117">
        <v>1057</v>
      </c>
      <c r="F23" s="118">
        <v>0.19084712755598832</v>
      </c>
      <c r="G23" s="327">
        <v>47</v>
      </c>
      <c r="H23" s="119">
        <v>30.3</v>
      </c>
      <c r="I23" s="141">
        <v>3</v>
      </c>
      <c r="J23" s="116" t="s">
        <v>1128</v>
      </c>
    </row>
    <row r="24" spans="1:10" ht="52.5" customHeight="1" thickBot="1" x14ac:dyDescent="0.35">
      <c r="A24" s="21" t="s">
        <v>69</v>
      </c>
      <c r="B24" s="21" t="s">
        <v>735</v>
      </c>
      <c r="C24" s="21">
        <v>30067000200</v>
      </c>
      <c r="D24" s="152" t="s">
        <v>959</v>
      </c>
      <c r="E24" s="96">
        <v>2839</v>
      </c>
      <c r="F24" s="104">
        <v>0.25935828877005346</v>
      </c>
      <c r="G24" s="322">
        <v>34.799999999999997</v>
      </c>
      <c r="H24" s="24">
        <v>31</v>
      </c>
      <c r="I24" s="143">
        <v>3</v>
      </c>
      <c r="J24" s="22" t="s">
        <v>1119</v>
      </c>
    </row>
    <row r="25" spans="1:10" ht="29.4" thickBot="1" x14ac:dyDescent="0.35">
      <c r="A25" s="157" t="s">
        <v>73</v>
      </c>
      <c r="B25" s="157" t="s">
        <v>747</v>
      </c>
      <c r="C25" s="157">
        <v>30071060200</v>
      </c>
      <c r="D25" s="158" t="s">
        <v>849</v>
      </c>
      <c r="E25" s="159">
        <v>2349</v>
      </c>
      <c r="F25" s="160">
        <v>0.19443254817987152</v>
      </c>
      <c r="G25" s="328">
        <v>44.4</v>
      </c>
      <c r="H25" s="161">
        <v>12.1</v>
      </c>
      <c r="I25" s="148">
        <v>1</v>
      </c>
      <c r="J25" s="162" t="s">
        <v>1120</v>
      </c>
    </row>
    <row r="26" spans="1:10" ht="29.4" thickBot="1" x14ac:dyDescent="0.35">
      <c r="A26" s="21" t="s">
        <v>83</v>
      </c>
      <c r="B26" s="21" t="s">
        <v>367</v>
      </c>
      <c r="C26" s="21">
        <v>30081000700</v>
      </c>
      <c r="D26" s="152" t="s">
        <v>1132</v>
      </c>
      <c r="E26" s="96">
        <v>1127</v>
      </c>
      <c r="F26" s="104">
        <v>0.14457831325301204</v>
      </c>
      <c r="G26" s="322">
        <v>36.799999999999997</v>
      </c>
      <c r="H26" s="24">
        <v>29.7</v>
      </c>
      <c r="I26" s="147">
        <v>2</v>
      </c>
      <c r="J26" s="22" t="s">
        <v>1129</v>
      </c>
    </row>
    <row r="27" spans="1:10" ht="29.4" thickBot="1" x14ac:dyDescent="0.35">
      <c r="A27" s="21" t="s">
        <v>85</v>
      </c>
      <c r="B27" s="21" t="s">
        <v>369</v>
      </c>
      <c r="C27" s="21">
        <v>30083070200</v>
      </c>
      <c r="D27" s="152" t="s">
        <v>1133</v>
      </c>
      <c r="E27" s="96">
        <v>842</v>
      </c>
      <c r="F27" s="104">
        <v>0.11843876177658143</v>
      </c>
      <c r="G27" s="322">
        <v>48.5</v>
      </c>
      <c r="H27" s="24">
        <v>24.2</v>
      </c>
      <c r="I27" s="147">
        <v>2</v>
      </c>
      <c r="J27" s="22" t="s">
        <v>1121</v>
      </c>
    </row>
    <row r="28" spans="1:10" ht="29.4" thickBot="1" x14ac:dyDescent="0.35">
      <c r="A28" s="169" t="s">
        <v>97</v>
      </c>
      <c r="B28" s="169" t="s">
        <v>389</v>
      </c>
      <c r="C28" s="169">
        <v>30095966400</v>
      </c>
      <c r="D28" s="170" t="s">
        <v>1145</v>
      </c>
      <c r="E28" s="171">
        <v>1983</v>
      </c>
      <c r="F28" s="172">
        <v>0.11212938005390835</v>
      </c>
      <c r="G28" s="329">
        <v>18.7</v>
      </c>
      <c r="H28" s="173">
        <v>39.9</v>
      </c>
      <c r="I28" s="143">
        <v>3</v>
      </c>
      <c r="J28" s="174" t="s">
        <v>1122</v>
      </c>
    </row>
    <row r="29" spans="1:10" ht="29.4" thickBot="1" x14ac:dyDescent="0.35">
      <c r="A29" s="120" t="s">
        <v>99</v>
      </c>
      <c r="B29" s="120" t="s">
        <v>391</v>
      </c>
      <c r="C29" s="120">
        <v>30097967000</v>
      </c>
      <c r="D29" s="156" t="s">
        <v>853</v>
      </c>
      <c r="E29" s="122">
        <v>2165</v>
      </c>
      <c r="F29" s="123">
        <v>0.19134078212290503</v>
      </c>
      <c r="G29" s="325">
        <v>18</v>
      </c>
      <c r="H29" s="124">
        <v>21.8</v>
      </c>
      <c r="I29" s="175">
        <v>2</v>
      </c>
      <c r="J29" s="121" t="s">
        <v>1120</v>
      </c>
    </row>
    <row r="30" spans="1:10" ht="29.4" thickBot="1" x14ac:dyDescent="0.35">
      <c r="A30" s="25" t="s">
        <v>101</v>
      </c>
      <c r="B30" s="25" t="s">
        <v>181</v>
      </c>
      <c r="C30" s="25">
        <v>30099000200</v>
      </c>
      <c r="D30" s="153" t="s">
        <v>1134</v>
      </c>
      <c r="E30" s="97">
        <v>847</v>
      </c>
      <c r="F30" s="105">
        <v>7.6735688185140066E-2</v>
      </c>
      <c r="G30" s="323">
        <v>49.1</v>
      </c>
      <c r="H30" s="28">
        <v>35.700000000000003</v>
      </c>
      <c r="I30" s="143">
        <v>3</v>
      </c>
      <c r="J30" s="26" t="s">
        <v>1123</v>
      </c>
    </row>
    <row r="31" spans="1:10" ht="29.4" thickBot="1" x14ac:dyDescent="0.35">
      <c r="A31" s="176" t="s">
        <v>103</v>
      </c>
      <c r="B31" s="176" t="s">
        <v>185</v>
      </c>
      <c r="C31" s="176">
        <v>30101000200</v>
      </c>
      <c r="D31" s="177" t="s">
        <v>969</v>
      </c>
      <c r="E31" s="98">
        <v>1746</v>
      </c>
      <c r="F31" s="106">
        <v>7.4117647058823524E-2</v>
      </c>
      <c r="G31" s="330">
        <v>17.100000000000001</v>
      </c>
      <c r="H31" s="179">
        <v>39.4</v>
      </c>
      <c r="I31" s="143">
        <v>3</v>
      </c>
      <c r="J31" s="43" t="s">
        <v>1124</v>
      </c>
    </row>
    <row r="32" spans="1:10" ht="29.4" thickBot="1" x14ac:dyDescent="0.35">
      <c r="A32" s="163" t="s">
        <v>109</v>
      </c>
      <c r="B32" s="163" t="s">
        <v>397</v>
      </c>
      <c r="C32" s="163">
        <v>30107000100</v>
      </c>
      <c r="D32" s="164" t="s">
        <v>855</v>
      </c>
      <c r="E32" s="165">
        <v>1197</v>
      </c>
      <c r="F32" s="166">
        <v>0.21386800334168754</v>
      </c>
      <c r="G32" s="326">
        <v>27.9</v>
      </c>
      <c r="H32" s="167">
        <v>16</v>
      </c>
      <c r="I32" s="148">
        <v>1</v>
      </c>
      <c r="J32" s="26" t="s">
        <v>1125</v>
      </c>
    </row>
    <row r="33" spans="1:10" ht="29.4" thickBot="1" x14ac:dyDescent="0.35">
      <c r="A33" s="21" t="s">
        <v>111</v>
      </c>
      <c r="B33" s="21" t="s">
        <v>193</v>
      </c>
      <c r="C33" s="21">
        <v>30109000100</v>
      </c>
      <c r="D33" s="152" t="s">
        <v>856</v>
      </c>
      <c r="E33" s="96">
        <v>592</v>
      </c>
      <c r="F33" s="104">
        <v>0.1171003717472119</v>
      </c>
      <c r="G33" s="322">
        <v>5.3</v>
      </c>
      <c r="H33" s="24">
        <v>37.799999999999997</v>
      </c>
      <c r="I33" s="143">
        <v>3</v>
      </c>
      <c r="J33" s="22" t="s">
        <v>1126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O382"/>
  <sheetViews>
    <sheetView workbookViewId="0">
      <pane xSplit="2" ySplit="2" topLeftCell="BZ372" activePane="bottomRight" state="frozen"/>
      <selection activeCell="E8" sqref="E8"/>
      <selection pane="topRight" activeCell="E8" sqref="E8"/>
      <selection pane="bottomLeft" activeCell="E8" sqref="E8"/>
      <selection pane="bottomRight" activeCell="CF382" sqref="CF382"/>
    </sheetView>
  </sheetViews>
  <sheetFormatPr defaultRowHeight="14.4" x14ac:dyDescent="0.3"/>
  <cols>
    <col min="1" max="1" width="21.6640625" bestFit="1" customWidth="1"/>
    <col min="2" max="2" width="39.33203125" bestFit="1" customWidth="1"/>
    <col min="3" max="3" width="12" bestFit="1" customWidth="1"/>
    <col min="4" max="4" width="10.88671875" bestFit="1" customWidth="1"/>
    <col min="5" max="5" width="14" customWidth="1"/>
    <col min="6" max="7" width="7.5546875" customWidth="1"/>
    <col min="8" max="8" width="9.109375" customWidth="1"/>
    <col min="9" max="9" width="10.5546875" hidden="1" customWidth="1"/>
    <col min="10" max="13" width="0" hidden="1" customWidth="1"/>
    <col min="14" max="14" width="0" style="61" hidden="1" customWidth="1"/>
    <col min="15" max="17" width="0" hidden="1" customWidth="1"/>
    <col min="18" max="27" width="0" style="61" hidden="1" customWidth="1"/>
    <col min="28" max="28" width="0" style="188" hidden="1" customWidth="1"/>
    <col min="29" max="29" width="0" style="61" hidden="1" customWidth="1"/>
    <col min="30" max="33" width="0" style="188" hidden="1" customWidth="1"/>
    <col min="34" max="34" width="0" hidden="1" customWidth="1"/>
    <col min="35" max="51" width="0" style="188" hidden="1" customWidth="1"/>
    <col min="52" max="58" width="9.109375" style="188" hidden="1" customWidth="1"/>
    <col min="59" max="59" width="0" style="188" hidden="1" customWidth="1"/>
    <col min="60" max="74" width="9.109375" style="188" hidden="1" customWidth="1"/>
    <col min="75" max="75" width="6.109375" style="188" hidden="1" customWidth="1"/>
    <col min="76" max="83" width="9.109375" style="188" customWidth="1"/>
    <col min="84" max="84" width="15.33203125" style="188" bestFit="1" customWidth="1"/>
    <col min="85" max="89" width="9.109375" style="188" customWidth="1"/>
    <col min="90" max="90" width="11" customWidth="1"/>
    <col min="91" max="91" width="21.6640625" bestFit="1" customWidth="1"/>
    <col min="92" max="92" width="39.33203125" bestFit="1" customWidth="1"/>
  </cols>
  <sheetData>
    <row r="1" spans="1:93" x14ac:dyDescent="0.3">
      <c r="B1">
        <v>1</v>
      </c>
      <c r="C1">
        <v>2</v>
      </c>
      <c r="D1">
        <v>3</v>
      </c>
      <c r="E1">
        <v>4</v>
      </c>
      <c r="F1">
        <v>5</v>
      </c>
      <c r="G1">
        <v>6</v>
      </c>
      <c r="H1">
        <v>7</v>
      </c>
      <c r="I1">
        <v>8</v>
      </c>
      <c r="J1">
        <v>9</v>
      </c>
      <c r="K1">
        <v>10</v>
      </c>
      <c r="L1">
        <v>11</v>
      </c>
      <c r="M1">
        <v>12</v>
      </c>
      <c r="N1">
        <v>13</v>
      </c>
      <c r="O1">
        <v>14</v>
      </c>
      <c r="P1">
        <v>15</v>
      </c>
      <c r="Q1" s="61">
        <v>16</v>
      </c>
      <c r="R1" s="61">
        <v>17</v>
      </c>
      <c r="S1" s="61">
        <v>18</v>
      </c>
      <c r="T1" s="61">
        <v>19</v>
      </c>
      <c r="U1" s="61">
        <v>20</v>
      </c>
      <c r="V1" s="61">
        <v>21</v>
      </c>
      <c r="W1" s="61">
        <v>22</v>
      </c>
      <c r="X1" s="61">
        <v>23</v>
      </c>
      <c r="Y1" s="61">
        <v>24</v>
      </c>
      <c r="Z1" s="6">
        <v>25</v>
      </c>
      <c r="AA1" s="6">
        <v>26</v>
      </c>
      <c r="AB1" s="6">
        <v>27</v>
      </c>
      <c r="AC1" s="6">
        <v>28</v>
      </c>
      <c r="AD1" s="6">
        <v>29</v>
      </c>
      <c r="AE1" s="6">
        <v>30</v>
      </c>
      <c r="AF1" s="6">
        <v>31</v>
      </c>
      <c r="AG1" s="6">
        <v>32</v>
      </c>
      <c r="AH1" s="6">
        <v>33</v>
      </c>
      <c r="AI1" s="6">
        <v>34</v>
      </c>
      <c r="AJ1" s="6">
        <v>35</v>
      </c>
      <c r="AK1" s="6">
        <v>36</v>
      </c>
      <c r="AL1" s="6">
        <v>37</v>
      </c>
      <c r="AM1" s="6">
        <v>38</v>
      </c>
      <c r="AN1" s="6">
        <v>39</v>
      </c>
      <c r="AO1" s="6">
        <v>40</v>
      </c>
      <c r="AP1" s="6">
        <v>41</v>
      </c>
      <c r="AQ1" s="6">
        <v>42</v>
      </c>
      <c r="AR1" s="6">
        <v>43</v>
      </c>
      <c r="AS1" s="6">
        <v>44</v>
      </c>
      <c r="AT1" s="6">
        <v>45</v>
      </c>
      <c r="AU1" s="6">
        <v>46</v>
      </c>
      <c r="AV1" s="6">
        <v>47</v>
      </c>
      <c r="AW1" s="6">
        <v>48</v>
      </c>
      <c r="AX1" s="6">
        <v>49</v>
      </c>
      <c r="AY1" s="6">
        <v>50</v>
      </c>
      <c r="AZ1" s="6">
        <v>51</v>
      </c>
      <c r="BA1" s="6">
        <v>52</v>
      </c>
      <c r="BB1" s="6">
        <v>53</v>
      </c>
      <c r="BC1" s="6">
        <v>54</v>
      </c>
      <c r="BD1" s="6">
        <v>55</v>
      </c>
      <c r="BE1" s="6">
        <v>56</v>
      </c>
      <c r="BF1" s="6">
        <v>57</v>
      </c>
      <c r="BG1" s="6">
        <v>58</v>
      </c>
      <c r="BH1" s="6">
        <v>59</v>
      </c>
      <c r="BI1" s="6">
        <v>60</v>
      </c>
      <c r="BJ1" s="6">
        <v>61</v>
      </c>
      <c r="BK1" s="6">
        <v>62</v>
      </c>
      <c r="BL1" s="6">
        <v>63</v>
      </c>
      <c r="BM1" s="6">
        <v>64</v>
      </c>
      <c r="BN1" s="6">
        <v>65</v>
      </c>
      <c r="BO1" s="6">
        <v>66</v>
      </c>
      <c r="BP1" s="6">
        <v>67</v>
      </c>
      <c r="BQ1" s="6">
        <v>68</v>
      </c>
      <c r="BR1" s="6">
        <v>69</v>
      </c>
      <c r="BS1" s="6">
        <v>70</v>
      </c>
      <c r="BT1" s="6">
        <v>71</v>
      </c>
      <c r="BU1" s="6">
        <v>72</v>
      </c>
      <c r="BV1" s="6">
        <v>73</v>
      </c>
      <c r="BW1" s="6">
        <v>74</v>
      </c>
      <c r="BX1" s="6">
        <v>75</v>
      </c>
      <c r="BY1" s="6">
        <v>76</v>
      </c>
      <c r="BZ1" s="6">
        <v>77</v>
      </c>
      <c r="CA1" s="6">
        <v>78</v>
      </c>
      <c r="CB1" s="6">
        <v>79</v>
      </c>
      <c r="CC1" s="6">
        <v>80</v>
      </c>
      <c r="CD1" s="6">
        <v>81</v>
      </c>
      <c r="CE1" s="6">
        <v>82</v>
      </c>
      <c r="CF1" s="6">
        <v>83</v>
      </c>
      <c r="CG1" s="6">
        <v>84</v>
      </c>
      <c r="CH1" s="6">
        <v>85</v>
      </c>
      <c r="CI1" s="6">
        <v>86</v>
      </c>
      <c r="CJ1" s="6">
        <v>87</v>
      </c>
      <c r="CK1" s="6">
        <v>88</v>
      </c>
    </row>
    <row r="2" spans="1:93" s="15" customFormat="1" ht="100.8" x14ac:dyDescent="0.3">
      <c r="A2" s="14" t="s">
        <v>0</v>
      </c>
      <c r="B2" s="14" t="s">
        <v>1</v>
      </c>
      <c r="C2" s="14" t="s">
        <v>759</v>
      </c>
      <c r="D2" s="14" t="s">
        <v>1074</v>
      </c>
      <c r="E2" s="14" t="s">
        <v>752</v>
      </c>
      <c r="F2" s="14" t="s">
        <v>2</v>
      </c>
      <c r="G2" s="14" t="s">
        <v>3</v>
      </c>
      <c r="H2" s="14"/>
      <c r="I2" s="14" t="s">
        <v>760</v>
      </c>
      <c r="J2" s="14" t="s">
        <v>761</v>
      </c>
      <c r="K2" s="14" t="s">
        <v>765</v>
      </c>
      <c r="L2" s="14" t="s">
        <v>833</v>
      </c>
      <c r="M2" s="14" t="s">
        <v>884</v>
      </c>
      <c r="N2" s="14" t="s">
        <v>1070</v>
      </c>
      <c r="O2" s="14" t="s">
        <v>885</v>
      </c>
      <c r="P2" s="14" t="s">
        <v>907</v>
      </c>
      <c r="Q2" s="14" t="s">
        <v>977</v>
      </c>
      <c r="R2" s="14" t="s">
        <v>1057</v>
      </c>
      <c r="S2" s="14" t="s">
        <v>1061</v>
      </c>
      <c r="T2" s="14" t="s">
        <v>1073</v>
      </c>
      <c r="U2" s="14" t="s">
        <v>1079</v>
      </c>
      <c r="V2" s="14" t="s">
        <v>1082</v>
      </c>
      <c r="W2" s="14" t="s">
        <v>1089</v>
      </c>
      <c r="X2" s="14" t="s">
        <v>1091</v>
      </c>
      <c r="Y2" s="14" t="s">
        <v>1093</v>
      </c>
      <c r="Z2" s="14" t="s">
        <v>1100</v>
      </c>
      <c r="AA2" s="14" t="s">
        <v>1218</v>
      </c>
      <c r="AB2" s="14" t="s">
        <v>1220</v>
      </c>
      <c r="AC2" s="14" t="s">
        <v>1224</v>
      </c>
      <c r="AD2" s="14" t="s">
        <v>1226</v>
      </c>
      <c r="AE2" s="14" t="s">
        <v>1230</v>
      </c>
      <c r="AF2" s="14" t="s">
        <v>1233</v>
      </c>
      <c r="AG2" s="14" t="s">
        <v>1235</v>
      </c>
      <c r="AH2" s="14" t="s">
        <v>1444</v>
      </c>
      <c r="AI2" s="14" t="s">
        <v>1447</v>
      </c>
      <c r="AJ2" s="14" t="s">
        <v>1450</v>
      </c>
      <c r="AK2" s="14" t="s">
        <v>1451</v>
      </c>
      <c r="AL2" s="14" t="s">
        <v>1415</v>
      </c>
      <c r="AM2" s="14" t="s">
        <v>1454</v>
      </c>
      <c r="AN2" s="14" t="s">
        <v>1457</v>
      </c>
      <c r="AO2" s="14" t="s">
        <v>1458</v>
      </c>
      <c r="AP2" s="14" t="s">
        <v>1460</v>
      </c>
      <c r="AQ2" s="14" t="s">
        <v>1479</v>
      </c>
      <c r="AR2" s="14" t="s">
        <v>1481</v>
      </c>
      <c r="AS2" s="14" t="s">
        <v>1483</v>
      </c>
      <c r="AT2" s="14" t="s">
        <v>1558</v>
      </c>
      <c r="AU2" s="14" t="s">
        <v>1559</v>
      </c>
      <c r="AV2" s="14" t="s">
        <v>1562</v>
      </c>
      <c r="AW2" s="14" t="s">
        <v>1564</v>
      </c>
      <c r="AX2" s="14" t="s">
        <v>1566</v>
      </c>
      <c r="AY2" s="14" t="s">
        <v>1667</v>
      </c>
      <c r="AZ2" s="14" t="s">
        <v>1668</v>
      </c>
      <c r="BA2" s="14" t="s">
        <v>1669</v>
      </c>
      <c r="BB2" s="14" t="s">
        <v>1723</v>
      </c>
      <c r="BC2" s="14" t="s">
        <v>1726</v>
      </c>
      <c r="BD2" s="14" t="s">
        <v>1731</v>
      </c>
      <c r="BE2" s="14" t="s">
        <v>1730</v>
      </c>
      <c r="BF2" s="14" t="s">
        <v>1734</v>
      </c>
      <c r="BG2" s="14" t="s">
        <v>1738</v>
      </c>
      <c r="BH2" s="14" t="s">
        <v>1739</v>
      </c>
      <c r="BI2" s="14" t="s">
        <v>1745</v>
      </c>
      <c r="BJ2" s="14" t="s">
        <v>1747</v>
      </c>
      <c r="BK2" s="14" t="s">
        <v>1748</v>
      </c>
      <c r="BL2" s="14" t="s">
        <v>1751</v>
      </c>
      <c r="BM2" s="14" t="s">
        <v>1753</v>
      </c>
      <c r="BN2" s="14" t="s">
        <v>1754</v>
      </c>
      <c r="BO2" s="14" t="s">
        <v>1756</v>
      </c>
      <c r="BP2" s="14" t="s">
        <v>1758</v>
      </c>
      <c r="BQ2" s="14" t="s">
        <v>1759</v>
      </c>
      <c r="BR2" s="14" t="s">
        <v>1760</v>
      </c>
      <c r="BS2" s="14" t="s">
        <v>1765</v>
      </c>
      <c r="BT2" s="14" t="s">
        <v>1791</v>
      </c>
      <c r="BU2" s="14" t="s">
        <v>1821</v>
      </c>
      <c r="BV2" s="14" t="s">
        <v>1823</v>
      </c>
      <c r="BW2" s="14" t="s">
        <v>1824</v>
      </c>
      <c r="BX2" s="14" t="s">
        <v>1828</v>
      </c>
      <c r="BY2" s="14" t="s">
        <v>1830</v>
      </c>
      <c r="BZ2" s="14" t="s">
        <v>1832</v>
      </c>
      <c r="CA2" s="14" t="s">
        <v>1942</v>
      </c>
      <c r="CB2" s="14" t="s">
        <v>1944</v>
      </c>
      <c r="CC2" s="14" t="s">
        <v>1946</v>
      </c>
      <c r="CD2" s="14" t="s">
        <v>1950</v>
      </c>
      <c r="CE2" s="14" t="s">
        <v>1951</v>
      </c>
      <c r="CF2" s="14" t="s">
        <v>1956</v>
      </c>
      <c r="CG2" s="14" t="s">
        <v>1958</v>
      </c>
      <c r="CH2" s="14" t="s">
        <v>1960</v>
      </c>
      <c r="CI2" s="14" t="s">
        <v>1962</v>
      </c>
      <c r="CJ2" s="14" t="s">
        <v>1965</v>
      </c>
      <c r="CK2" s="14" t="s">
        <v>1967</v>
      </c>
      <c r="CL2" s="14" t="s">
        <v>762</v>
      </c>
      <c r="CM2" s="2" t="s">
        <v>0</v>
      </c>
      <c r="CN2" s="2" t="s">
        <v>1</v>
      </c>
    </row>
    <row r="3" spans="1:93" x14ac:dyDescent="0.3">
      <c r="A3" t="s">
        <v>4</v>
      </c>
      <c r="B3" t="s">
        <v>5</v>
      </c>
      <c r="D3" s="1">
        <v>43920</v>
      </c>
      <c r="E3">
        <v>3</v>
      </c>
      <c r="F3">
        <v>0.1</v>
      </c>
      <c r="G3">
        <v>0.4</v>
      </c>
      <c r="H3">
        <v>0</v>
      </c>
      <c r="I3">
        <v>8</v>
      </c>
      <c r="J3">
        <v>8.3000000000000007</v>
      </c>
      <c r="K3">
        <v>8.8000000000000007</v>
      </c>
      <c r="L3">
        <v>9.6</v>
      </c>
      <c r="M3">
        <v>10.4</v>
      </c>
      <c r="N3" s="61">
        <v>10.5</v>
      </c>
      <c r="O3">
        <v>10.6</v>
      </c>
      <c r="P3">
        <v>10.7</v>
      </c>
      <c r="Q3">
        <v>11</v>
      </c>
      <c r="R3" s="61">
        <v>11.2</v>
      </c>
      <c r="S3" s="61">
        <v>11.2</v>
      </c>
      <c r="T3" s="61">
        <v>11.3</v>
      </c>
      <c r="U3" s="61">
        <v>11.4</v>
      </c>
      <c r="V3" s="61">
        <v>11.5</v>
      </c>
      <c r="W3" s="61">
        <v>11.7</v>
      </c>
      <c r="X3" s="61">
        <v>11.8</v>
      </c>
      <c r="Y3" s="61">
        <v>11.8</v>
      </c>
      <c r="Z3" s="61">
        <v>12</v>
      </c>
      <c r="AA3" s="61">
        <v>12</v>
      </c>
      <c r="AB3" s="188">
        <v>12</v>
      </c>
      <c r="AC3" s="61">
        <v>12.2</v>
      </c>
      <c r="AD3" s="188">
        <v>12.5</v>
      </c>
      <c r="AE3" s="188">
        <v>12.5</v>
      </c>
      <c r="AF3" s="188">
        <v>12.5</v>
      </c>
      <c r="AG3" s="188">
        <v>12.7</v>
      </c>
      <c r="AH3" s="188">
        <v>12.8</v>
      </c>
      <c r="AI3" s="188">
        <v>13.1</v>
      </c>
      <c r="AJ3" s="188">
        <v>13.1</v>
      </c>
      <c r="AK3" s="188">
        <v>13.1</v>
      </c>
      <c r="AL3" s="188">
        <v>13.3</v>
      </c>
      <c r="AM3" s="188">
        <v>13.4</v>
      </c>
      <c r="AN3" s="188">
        <v>13.5</v>
      </c>
      <c r="AO3" s="188">
        <v>13.5</v>
      </c>
      <c r="AP3" s="188">
        <v>13.5</v>
      </c>
      <c r="AQ3" s="188">
        <v>13.5</v>
      </c>
      <c r="AR3" s="188">
        <v>13.6</v>
      </c>
      <c r="AS3" s="188">
        <v>13.6</v>
      </c>
      <c r="AT3" s="188">
        <v>13.6</v>
      </c>
      <c r="AU3" s="188">
        <v>13.7</v>
      </c>
      <c r="AV3" s="188">
        <v>13.8</v>
      </c>
      <c r="AW3" s="188">
        <v>13.8</v>
      </c>
      <c r="AX3" s="188">
        <v>13.8</v>
      </c>
      <c r="AY3" s="188">
        <v>13.9</v>
      </c>
      <c r="AZ3" s="188">
        <v>13.9</v>
      </c>
      <c r="BA3" s="188">
        <v>13.9</v>
      </c>
      <c r="BB3" s="188">
        <v>14</v>
      </c>
      <c r="BC3" s="188">
        <v>14</v>
      </c>
      <c r="BD3" s="188">
        <v>14</v>
      </c>
      <c r="BE3" s="188">
        <v>14.1</v>
      </c>
      <c r="BF3" s="188">
        <v>14.1</v>
      </c>
      <c r="BG3" s="188">
        <v>16.399999999999999</v>
      </c>
      <c r="BH3" s="188">
        <v>16.399999999999999</v>
      </c>
      <c r="BI3" s="188">
        <v>16.5</v>
      </c>
      <c r="BJ3" s="188">
        <v>16.600000000000001</v>
      </c>
      <c r="BK3" s="188">
        <v>16.600000000000001</v>
      </c>
      <c r="BL3" s="188">
        <v>16.7</v>
      </c>
      <c r="BM3" s="188">
        <v>16.899999999999999</v>
      </c>
      <c r="BN3" s="188">
        <v>17</v>
      </c>
      <c r="BO3" s="188">
        <v>17</v>
      </c>
      <c r="BP3" s="188">
        <v>17</v>
      </c>
      <c r="BQ3" s="188">
        <v>17.100000000000001</v>
      </c>
      <c r="BR3" s="188">
        <v>17.100000000000001</v>
      </c>
      <c r="BS3" s="188">
        <v>17.2</v>
      </c>
      <c r="BT3" s="188">
        <v>17.2</v>
      </c>
      <c r="BU3" s="188">
        <v>17.3</v>
      </c>
      <c r="BV3" s="188">
        <v>17.3</v>
      </c>
      <c r="BW3" s="188">
        <v>17.399999999999999</v>
      </c>
      <c r="BX3" s="188">
        <v>17.399999999999999</v>
      </c>
      <c r="BY3" s="188">
        <v>17.5</v>
      </c>
      <c r="BZ3" s="188">
        <v>17.600000000000001</v>
      </c>
      <c r="CA3" s="188">
        <v>17.600000000000001</v>
      </c>
      <c r="CB3" s="188">
        <v>17.7</v>
      </c>
      <c r="CC3" s="188">
        <v>17.7</v>
      </c>
      <c r="CD3" s="188">
        <v>17.7</v>
      </c>
      <c r="CE3" s="188">
        <v>17.899999999999999</v>
      </c>
      <c r="CF3" s="188">
        <v>17.899999999999999</v>
      </c>
      <c r="CG3" s="188">
        <v>17.899999999999999</v>
      </c>
      <c r="CH3" s="188">
        <v>18</v>
      </c>
      <c r="CI3" s="188">
        <v>18</v>
      </c>
      <c r="CJ3" s="188">
        <v>18.100000000000001</v>
      </c>
      <c r="CK3" s="188">
        <v>18.100000000000001</v>
      </c>
      <c r="CL3">
        <f>+CK3-CJ3</f>
        <v>0</v>
      </c>
      <c r="CM3" s="188" t="s">
        <v>4</v>
      </c>
      <c r="CN3" s="188" t="s">
        <v>5</v>
      </c>
      <c r="CO3" t="b">
        <f t="shared" ref="CO3:CO48" si="0">EXACT(A3,CM3)</f>
        <v>1</v>
      </c>
    </row>
    <row r="4" spans="1:93" x14ac:dyDescent="0.3">
      <c r="A4" t="s">
        <v>6</v>
      </c>
      <c r="B4" t="s">
        <v>7</v>
      </c>
      <c r="D4" s="1">
        <v>43920</v>
      </c>
      <c r="E4">
        <v>5</v>
      </c>
      <c r="F4">
        <v>0.4</v>
      </c>
      <c r="G4">
        <v>0.4</v>
      </c>
      <c r="H4">
        <v>0</v>
      </c>
      <c r="I4">
        <v>6.1</v>
      </c>
      <c r="J4">
        <v>6.9</v>
      </c>
      <c r="K4">
        <v>7.8</v>
      </c>
      <c r="L4">
        <v>8.8000000000000007</v>
      </c>
      <c r="M4">
        <v>10.1</v>
      </c>
      <c r="N4" s="61">
        <v>10.3</v>
      </c>
      <c r="O4">
        <v>10.7</v>
      </c>
      <c r="P4">
        <v>11</v>
      </c>
      <c r="Q4">
        <v>11.1</v>
      </c>
      <c r="R4" s="61">
        <v>11.6</v>
      </c>
      <c r="S4" s="61">
        <v>11.7</v>
      </c>
      <c r="T4" s="61">
        <v>12</v>
      </c>
      <c r="U4" s="61">
        <v>12.4</v>
      </c>
      <c r="V4" s="61">
        <v>12.8</v>
      </c>
      <c r="W4" s="61">
        <v>13.5</v>
      </c>
      <c r="X4" s="61">
        <v>13.6</v>
      </c>
      <c r="Y4" s="61">
        <v>13.6</v>
      </c>
      <c r="Z4" s="61">
        <v>14.8</v>
      </c>
      <c r="AA4" s="61">
        <v>14.9</v>
      </c>
      <c r="AB4" s="188">
        <v>15</v>
      </c>
      <c r="AC4" s="61">
        <v>15.2</v>
      </c>
      <c r="AD4" s="188">
        <v>15.5</v>
      </c>
      <c r="AE4" s="188">
        <v>15.6</v>
      </c>
      <c r="AF4" s="188">
        <v>15.6</v>
      </c>
      <c r="AG4" s="188">
        <v>15.7</v>
      </c>
      <c r="AH4" s="188">
        <v>15.9</v>
      </c>
      <c r="AI4" s="188">
        <v>16.2</v>
      </c>
      <c r="AJ4" s="188">
        <v>16.2</v>
      </c>
      <c r="AK4" s="188">
        <v>16.3</v>
      </c>
      <c r="AL4" s="188">
        <v>16.3</v>
      </c>
      <c r="AM4" s="188">
        <v>16.399999999999999</v>
      </c>
      <c r="AN4" s="188">
        <v>16.600000000000001</v>
      </c>
      <c r="AO4" s="188">
        <v>16.600000000000001</v>
      </c>
      <c r="AP4" s="188">
        <v>16.7</v>
      </c>
      <c r="AQ4" s="188">
        <v>16.7</v>
      </c>
      <c r="AR4" s="188">
        <v>16.899999999999999</v>
      </c>
      <c r="AS4" s="188">
        <v>16.899999999999999</v>
      </c>
      <c r="AT4" s="188">
        <v>17</v>
      </c>
      <c r="AU4" s="188">
        <v>17.100000000000001</v>
      </c>
      <c r="AV4" s="188">
        <v>17.2</v>
      </c>
      <c r="AW4" s="188">
        <v>17.2</v>
      </c>
      <c r="AX4" s="188">
        <v>17.2</v>
      </c>
      <c r="AY4" s="188">
        <v>17.3</v>
      </c>
      <c r="AZ4" s="188">
        <v>17.3</v>
      </c>
      <c r="BA4" s="188">
        <v>17.3</v>
      </c>
      <c r="BB4" s="188">
        <v>17.399999999999999</v>
      </c>
      <c r="BC4" s="188">
        <v>17.399999999999999</v>
      </c>
      <c r="BD4" s="188">
        <v>17.5</v>
      </c>
      <c r="BE4" s="188">
        <v>17.600000000000001</v>
      </c>
      <c r="BF4" s="188">
        <v>17.8</v>
      </c>
      <c r="BG4" s="188">
        <v>24.5</v>
      </c>
      <c r="BH4" s="188">
        <v>24.5</v>
      </c>
      <c r="BI4" s="188">
        <v>24.6</v>
      </c>
      <c r="BJ4" s="188">
        <v>24.7</v>
      </c>
      <c r="BK4" s="188">
        <v>24.9</v>
      </c>
      <c r="BL4" s="188">
        <v>25</v>
      </c>
      <c r="BM4" s="188">
        <v>25.2</v>
      </c>
      <c r="BN4" s="188">
        <v>25.3</v>
      </c>
      <c r="BO4" s="188">
        <v>25.3</v>
      </c>
      <c r="BP4" s="188">
        <v>25.4</v>
      </c>
      <c r="BQ4" s="188">
        <v>25.4</v>
      </c>
      <c r="BR4" s="188">
        <v>25.4</v>
      </c>
      <c r="BS4" s="188">
        <v>25.5</v>
      </c>
      <c r="BT4" s="188">
        <v>25.7</v>
      </c>
      <c r="BU4" s="188">
        <v>25.9</v>
      </c>
      <c r="BV4" s="188">
        <v>26.3</v>
      </c>
      <c r="BW4" s="188">
        <v>26.7</v>
      </c>
      <c r="BX4" s="188">
        <v>27.4</v>
      </c>
      <c r="BY4" s="188">
        <v>27.8</v>
      </c>
      <c r="BZ4" s="188">
        <v>27.9</v>
      </c>
      <c r="CA4" s="188">
        <v>28</v>
      </c>
      <c r="CB4" s="188">
        <v>28.1</v>
      </c>
      <c r="CC4" s="188">
        <v>28.3</v>
      </c>
      <c r="CD4" s="188">
        <v>28.6</v>
      </c>
      <c r="CE4" s="188">
        <v>28.8</v>
      </c>
      <c r="CF4" s="188">
        <v>29</v>
      </c>
      <c r="CG4" s="188">
        <v>29.1</v>
      </c>
      <c r="CH4" s="188">
        <v>29.3</v>
      </c>
      <c r="CI4" s="188">
        <v>29.7</v>
      </c>
      <c r="CJ4" s="188">
        <v>29.8</v>
      </c>
      <c r="CK4" s="188">
        <v>29.9</v>
      </c>
      <c r="CL4" s="188">
        <f t="shared" ref="CL4:CL67" si="1">+CK4-CJ4</f>
        <v>9.9999999999997868E-2</v>
      </c>
      <c r="CM4" s="188" t="s">
        <v>6</v>
      </c>
      <c r="CN4" s="188" t="s">
        <v>7</v>
      </c>
      <c r="CO4" s="188" t="b">
        <f t="shared" si="0"/>
        <v>1</v>
      </c>
    </row>
    <row r="5" spans="1:93" x14ac:dyDescent="0.3">
      <c r="A5" t="s">
        <v>8</v>
      </c>
      <c r="B5" t="s">
        <v>9</v>
      </c>
      <c r="D5" s="1">
        <v>43920</v>
      </c>
      <c r="E5">
        <v>7</v>
      </c>
      <c r="F5">
        <v>0.9</v>
      </c>
      <c r="G5">
        <v>0.9</v>
      </c>
      <c r="H5">
        <v>0</v>
      </c>
      <c r="I5">
        <v>23</v>
      </c>
      <c r="J5">
        <v>24.7</v>
      </c>
      <c r="K5">
        <v>26.6</v>
      </c>
      <c r="L5">
        <v>28.9</v>
      </c>
      <c r="M5">
        <v>32.700000000000003</v>
      </c>
      <c r="N5" s="61">
        <v>33.5</v>
      </c>
      <c r="O5">
        <v>34.700000000000003</v>
      </c>
      <c r="P5">
        <v>35.4</v>
      </c>
      <c r="Q5">
        <v>36.1</v>
      </c>
      <c r="R5" s="61">
        <v>37.4</v>
      </c>
      <c r="S5" s="61">
        <v>37.6</v>
      </c>
      <c r="T5" s="61">
        <v>38.1</v>
      </c>
      <c r="U5" s="61">
        <v>38.700000000000003</v>
      </c>
      <c r="V5" s="61">
        <v>39.1</v>
      </c>
      <c r="W5" s="61">
        <v>39.9</v>
      </c>
      <c r="X5" s="61">
        <v>40.200000000000003</v>
      </c>
      <c r="Y5" s="61">
        <v>40.5</v>
      </c>
      <c r="Z5" s="61">
        <v>43.6</v>
      </c>
      <c r="AA5" s="61">
        <v>43.7</v>
      </c>
      <c r="AB5" s="188">
        <v>43.8</v>
      </c>
      <c r="AC5" s="61">
        <v>45.4</v>
      </c>
      <c r="AD5" s="188">
        <v>48.5</v>
      </c>
      <c r="AE5" s="188">
        <v>48.9</v>
      </c>
      <c r="AF5" s="188">
        <v>49.3</v>
      </c>
      <c r="AG5" s="188">
        <v>50</v>
      </c>
      <c r="AH5" s="188">
        <v>50.7</v>
      </c>
      <c r="AI5" s="188">
        <v>51.6</v>
      </c>
      <c r="AJ5" s="188">
        <v>51.9</v>
      </c>
      <c r="AK5" s="188">
        <v>51.9</v>
      </c>
      <c r="AL5" s="188">
        <v>52.2</v>
      </c>
      <c r="AM5" s="188">
        <v>52.4</v>
      </c>
      <c r="AN5" s="188">
        <v>52.9</v>
      </c>
      <c r="AO5" s="188">
        <v>52.9</v>
      </c>
      <c r="AP5" s="188">
        <v>53</v>
      </c>
      <c r="AQ5" s="188">
        <v>53.1</v>
      </c>
      <c r="AR5" s="188">
        <v>53.4</v>
      </c>
      <c r="AS5" s="188">
        <v>53.4</v>
      </c>
      <c r="AT5" s="188">
        <v>53.5</v>
      </c>
      <c r="AU5" s="188">
        <v>53.7</v>
      </c>
      <c r="AV5" s="188">
        <v>53.9</v>
      </c>
      <c r="AW5" s="188">
        <v>53.9</v>
      </c>
      <c r="AX5" s="188">
        <v>53.9</v>
      </c>
      <c r="AY5" s="188">
        <v>54</v>
      </c>
      <c r="AZ5" s="188">
        <v>54</v>
      </c>
      <c r="BA5" s="188">
        <v>54</v>
      </c>
      <c r="BB5" s="188">
        <v>54.1</v>
      </c>
      <c r="BC5" s="188">
        <v>54.2</v>
      </c>
      <c r="BD5" s="188">
        <v>54.2</v>
      </c>
      <c r="BE5" s="188">
        <v>54.2</v>
      </c>
      <c r="BF5" s="188">
        <v>54.2</v>
      </c>
      <c r="BG5" s="188">
        <v>55.5</v>
      </c>
      <c r="BH5" s="188">
        <v>55.5</v>
      </c>
      <c r="BI5" s="188">
        <v>55.5</v>
      </c>
      <c r="BJ5" s="188">
        <v>55.5</v>
      </c>
      <c r="BK5" s="188">
        <v>55.5</v>
      </c>
      <c r="BL5" s="188">
        <v>55.6</v>
      </c>
      <c r="BM5" s="188">
        <v>55.6</v>
      </c>
      <c r="BN5" s="188">
        <v>55.6</v>
      </c>
      <c r="BO5" s="188">
        <v>55.7</v>
      </c>
      <c r="BP5" s="188">
        <v>55.7</v>
      </c>
      <c r="BQ5" s="188">
        <v>55.8</v>
      </c>
      <c r="BR5" s="188">
        <v>55.8</v>
      </c>
      <c r="BS5" s="188">
        <v>55.9</v>
      </c>
      <c r="BT5" s="188">
        <v>55.9</v>
      </c>
      <c r="BU5" s="188">
        <v>56</v>
      </c>
      <c r="BV5" s="188">
        <v>56</v>
      </c>
      <c r="BW5" s="188">
        <v>56</v>
      </c>
      <c r="BX5" s="188">
        <v>56</v>
      </c>
      <c r="BY5" s="188">
        <v>56</v>
      </c>
      <c r="BZ5" s="188">
        <v>56.1</v>
      </c>
      <c r="CA5" s="188">
        <v>56.1</v>
      </c>
      <c r="CB5" s="188">
        <v>56.1</v>
      </c>
      <c r="CC5" s="188">
        <v>56.1</v>
      </c>
      <c r="CD5" s="188">
        <v>56.2</v>
      </c>
      <c r="CE5" s="188">
        <v>56.3</v>
      </c>
      <c r="CF5" s="188">
        <v>56.4</v>
      </c>
      <c r="CG5" s="188">
        <v>56.4</v>
      </c>
      <c r="CH5" s="188">
        <v>56.5</v>
      </c>
      <c r="CI5" s="188">
        <v>56.7</v>
      </c>
      <c r="CJ5" s="188">
        <v>56.7</v>
      </c>
      <c r="CK5" s="188">
        <v>56.7</v>
      </c>
      <c r="CL5" s="188">
        <f t="shared" si="1"/>
        <v>0</v>
      </c>
      <c r="CM5" s="188" t="s">
        <v>8</v>
      </c>
      <c r="CN5" s="188" t="s">
        <v>9</v>
      </c>
      <c r="CO5" s="188" t="b">
        <f t="shared" si="0"/>
        <v>1</v>
      </c>
    </row>
    <row r="6" spans="1:93" x14ac:dyDescent="0.3">
      <c r="A6" t="s">
        <v>10</v>
      </c>
      <c r="B6" t="s">
        <v>11</v>
      </c>
      <c r="D6" s="1">
        <v>43920</v>
      </c>
      <c r="E6">
        <v>9</v>
      </c>
      <c r="F6">
        <v>0.4</v>
      </c>
      <c r="G6">
        <v>0.4</v>
      </c>
      <c r="H6">
        <v>0</v>
      </c>
      <c r="I6">
        <v>10.199999999999999</v>
      </c>
      <c r="J6">
        <v>11.5</v>
      </c>
      <c r="K6">
        <v>12.9</v>
      </c>
      <c r="L6">
        <v>14.7</v>
      </c>
      <c r="M6">
        <v>17.2</v>
      </c>
      <c r="N6" s="61">
        <v>17.5</v>
      </c>
      <c r="O6">
        <v>18</v>
      </c>
      <c r="P6">
        <v>18.5</v>
      </c>
      <c r="Q6">
        <v>18.899999999999999</v>
      </c>
      <c r="R6" s="61">
        <v>19.8</v>
      </c>
      <c r="S6" s="61">
        <v>20</v>
      </c>
      <c r="T6" s="61">
        <v>20.3</v>
      </c>
      <c r="U6" s="61">
        <v>20.5</v>
      </c>
      <c r="V6" s="61">
        <v>20.9</v>
      </c>
      <c r="W6" s="61">
        <v>21.5</v>
      </c>
      <c r="X6" s="61">
        <v>21.7</v>
      </c>
      <c r="Y6" s="61">
        <v>21.8</v>
      </c>
      <c r="Z6" s="61">
        <v>23.3</v>
      </c>
      <c r="AA6" s="61">
        <v>23.4</v>
      </c>
      <c r="AB6" s="188">
        <v>23.4</v>
      </c>
      <c r="AC6" s="61">
        <v>24.1</v>
      </c>
      <c r="AD6" s="188">
        <v>25.6</v>
      </c>
      <c r="AE6" s="188">
        <v>25.8</v>
      </c>
      <c r="AF6" s="188">
        <v>26</v>
      </c>
      <c r="AG6" s="188">
        <v>26.2</v>
      </c>
      <c r="AH6" s="188">
        <v>26.4</v>
      </c>
      <c r="AI6" s="188">
        <v>26.8</v>
      </c>
      <c r="AJ6" s="188">
        <v>26.9</v>
      </c>
      <c r="AK6" s="188">
        <v>27</v>
      </c>
      <c r="AL6" s="188">
        <v>27.2</v>
      </c>
      <c r="AM6" s="188">
        <v>27.3</v>
      </c>
      <c r="AN6" s="188">
        <v>27.6</v>
      </c>
      <c r="AO6" s="188">
        <v>27.6</v>
      </c>
      <c r="AP6" s="188">
        <v>27.7</v>
      </c>
      <c r="AQ6" s="188">
        <v>27.8</v>
      </c>
      <c r="AR6" s="188">
        <v>28</v>
      </c>
      <c r="AS6" s="188">
        <v>28</v>
      </c>
      <c r="AT6" s="188">
        <v>28</v>
      </c>
      <c r="AU6" s="188">
        <v>28.1</v>
      </c>
      <c r="AV6" s="188">
        <v>28.3</v>
      </c>
      <c r="AW6" s="188">
        <v>28.3</v>
      </c>
      <c r="AX6" s="188">
        <v>28.3</v>
      </c>
      <c r="AY6" s="188">
        <v>28.4</v>
      </c>
      <c r="AZ6" s="188">
        <v>28.4</v>
      </c>
      <c r="BA6" s="188">
        <v>28.4</v>
      </c>
      <c r="BB6" s="188">
        <v>28.4</v>
      </c>
      <c r="BC6" s="188">
        <v>28.5</v>
      </c>
      <c r="BD6" s="188">
        <v>28.5</v>
      </c>
      <c r="BE6" s="188">
        <v>28.5</v>
      </c>
      <c r="BF6" s="188">
        <v>28.6</v>
      </c>
      <c r="BG6" s="188">
        <v>38.200000000000003</v>
      </c>
      <c r="BH6" s="188">
        <v>38.299999999999997</v>
      </c>
      <c r="BI6" s="188">
        <v>38.4</v>
      </c>
      <c r="BJ6" s="188">
        <v>38.5</v>
      </c>
      <c r="BK6" s="188">
        <v>38.5</v>
      </c>
      <c r="BL6" s="188">
        <v>38.700000000000003</v>
      </c>
      <c r="BM6" s="188">
        <v>38.700000000000003</v>
      </c>
      <c r="BN6" s="188">
        <v>38.799999999999997</v>
      </c>
      <c r="BO6" s="188">
        <v>38.799999999999997</v>
      </c>
      <c r="BP6" s="188">
        <v>38.9</v>
      </c>
      <c r="BQ6" s="188">
        <v>39.1</v>
      </c>
      <c r="BR6" s="188">
        <v>39.200000000000003</v>
      </c>
      <c r="BS6" s="188">
        <v>39.299999999999997</v>
      </c>
      <c r="BT6" s="188">
        <v>39.4</v>
      </c>
      <c r="BU6" s="188">
        <v>39.5</v>
      </c>
      <c r="BV6" s="188">
        <v>39.5</v>
      </c>
      <c r="BW6" s="188">
        <v>39.6</v>
      </c>
      <c r="BX6" s="188">
        <v>39.700000000000003</v>
      </c>
      <c r="BY6" s="188">
        <v>39.700000000000003</v>
      </c>
      <c r="BZ6" s="188">
        <v>39.799999999999997</v>
      </c>
      <c r="CA6" s="188">
        <v>40</v>
      </c>
      <c r="CB6" s="188">
        <v>40.1</v>
      </c>
      <c r="CC6" s="188">
        <v>40.200000000000003</v>
      </c>
      <c r="CD6" s="188">
        <v>40.4</v>
      </c>
      <c r="CE6" s="188">
        <v>40.4</v>
      </c>
      <c r="CF6" s="188">
        <v>40.6</v>
      </c>
      <c r="CG6" s="188">
        <v>40.700000000000003</v>
      </c>
      <c r="CH6" s="188">
        <v>40.799999999999997</v>
      </c>
      <c r="CI6" s="188">
        <v>40.9</v>
      </c>
      <c r="CJ6" s="188">
        <v>41</v>
      </c>
      <c r="CK6" s="188">
        <v>41</v>
      </c>
      <c r="CL6" s="188">
        <f t="shared" si="1"/>
        <v>0</v>
      </c>
      <c r="CM6" s="188" t="s">
        <v>10</v>
      </c>
      <c r="CN6" s="188" t="s">
        <v>11</v>
      </c>
      <c r="CO6" s="188" t="b">
        <f t="shared" si="0"/>
        <v>1</v>
      </c>
    </row>
    <row r="7" spans="1:93" x14ac:dyDescent="0.3">
      <c r="A7" t="s">
        <v>12</v>
      </c>
      <c r="B7" t="s">
        <v>13</v>
      </c>
      <c r="D7" s="1">
        <v>43920</v>
      </c>
      <c r="E7">
        <v>11</v>
      </c>
      <c r="F7">
        <v>0.4</v>
      </c>
      <c r="G7">
        <v>0.5</v>
      </c>
      <c r="H7">
        <v>0</v>
      </c>
      <c r="I7">
        <v>8.8000000000000007</v>
      </c>
      <c r="J7">
        <v>9</v>
      </c>
      <c r="K7">
        <v>10.1</v>
      </c>
      <c r="L7">
        <v>12.3</v>
      </c>
      <c r="M7">
        <v>14.2</v>
      </c>
      <c r="N7" s="61">
        <v>14.5</v>
      </c>
      <c r="O7">
        <v>15.3</v>
      </c>
      <c r="P7">
        <v>16.2</v>
      </c>
      <c r="Q7">
        <v>17.100000000000001</v>
      </c>
      <c r="R7" s="61">
        <v>18.3</v>
      </c>
      <c r="S7" s="61">
        <v>18.7</v>
      </c>
      <c r="T7" s="61">
        <v>19.5</v>
      </c>
      <c r="U7" s="61">
        <v>19.7</v>
      </c>
      <c r="V7" s="61">
        <v>20</v>
      </c>
      <c r="W7" s="61">
        <v>20.5</v>
      </c>
      <c r="X7" s="61">
        <v>20.6</v>
      </c>
      <c r="Y7" s="61">
        <v>20.8</v>
      </c>
      <c r="Z7" s="61">
        <v>21.4</v>
      </c>
      <c r="AA7" s="61">
        <v>21.5</v>
      </c>
      <c r="AB7" s="188">
        <v>21.7</v>
      </c>
      <c r="AC7" s="61">
        <v>21.9</v>
      </c>
      <c r="AD7" s="188">
        <v>22.1</v>
      </c>
      <c r="AE7" s="188">
        <v>22.1</v>
      </c>
      <c r="AF7" s="188">
        <v>22.3</v>
      </c>
      <c r="AG7" s="188">
        <v>22.3</v>
      </c>
      <c r="AH7" s="188">
        <v>22.4</v>
      </c>
      <c r="AI7" s="188">
        <v>22.7</v>
      </c>
      <c r="AJ7" s="188">
        <v>22.8</v>
      </c>
      <c r="AK7" s="188">
        <v>22.8</v>
      </c>
      <c r="AL7" s="188">
        <v>23.2</v>
      </c>
      <c r="AM7" s="188">
        <v>23.8</v>
      </c>
      <c r="AN7" s="188">
        <v>23.9</v>
      </c>
      <c r="AO7" s="188">
        <v>24</v>
      </c>
      <c r="AP7" s="188">
        <v>24.1</v>
      </c>
      <c r="AQ7" s="188">
        <v>24.1</v>
      </c>
      <c r="AR7" s="188">
        <v>24.5</v>
      </c>
      <c r="AS7" s="188">
        <v>24.5</v>
      </c>
      <c r="AT7" s="188">
        <v>24.5</v>
      </c>
      <c r="AU7" s="188">
        <v>24.5</v>
      </c>
      <c r="AV7" s="188">
        <v>24.5</v>
      </c>
      <c r="AW7" s="188">
        <v>24.5</v>
      </c>
      <c r="AX7" s="188">
        <v>24.5</v>
      </c>
      <c r="AY7" s="188">
        <v>24.5</v>
      </c>
      <c r="AZ7" s="188">
        <v>24.5</v>
      </c>
      <c r="BA7" s="188">
        <v>24.5</v>
      </c>
      <c r="BB7" s="188">
        <v>24.6</v>
      </c>
      <c r="BC7" s="188">
        <v>24.6</v>
      </c>
      <c r="BD7" s="188">
        <v>24.6</v>
      </c>
      <c r="BE7" s="188">
        <v>24.7</v>
      </c>
      <c r="BF7" s="188">
        <v>24.7</v>
      </c>
      <c r="BG7" s="188">
        <v>35.6</v>
      </c>
      <c r="BH7" s="188">
        <v>35.6</v>
      </c>
      <c r="BI7" s="188">
        <v>35.799999999999997</v>
      </c>
      <c r="BJ7" s="188">
        <v>35.9</v>
      </c>
      <c r="BK7" s="188">
        <v>35.9</v>
      </c>
      <c r="BL7" s="188">
        <v>36.1</v>
      </c>
      <c r="BM7" s="188">
        <v>36.200000000000003</v>
      </c>
      <c r="BN7" s="188">
        <v>36.200000000000003</v>
      </c>
      <c r="BO7" s="188">
        <v>36.200000000000003</v>
      </c>
      <c r="BP7" s="188">
        <v>36.200000000000003</v>
      </c>
      <c r="BQ7" s="188">
        <v>36.200000000000003</v>
      </c>
      <c r="BR7" s="188">
        <v>36.200000000000003</v>
      </c>
      <c r="BS7" s="188">
        <v>36.200000000000003</v>
      </c>
      <c r="BT7" s="188">
        <v>36.299999999999997</v>
      </c>
      <c r="BU7" s="188">
        <v>36.299999999999997</v>
      </c>
      <c r="BV7" s="188">
        <v>36.299999999999997</v>
      </c>
      <c r="BW7" s="188">
        <v>36.4</v>
      </c>
      <c r="BX7" s="188">
        <v>36.4</v>
      </c>
      <c r="BY7" s="188">
        <v>36.5</v>
      </c>
      <c r="BZ7" s="188">
        <v>36.6</v>
      </c>
      <c r="CA7" s="188">
        <v>36.6</v>
      </c>
      <c r="CB7" s="188">
        <v>36.700000000000003</v>
      </c>
      <c r="CC7" s="188">
        <v>36.700000000000003</v>
      </c>
      <c r="CD7" s="188">
        <v>36.799999999999997</v>
      </c>
      <c r="CE7" s="188">
        <v>37.1</v>
      </c>
      <c r="CF7" s="188">
        <v>37.200000000000003</v>
      </c>
      <c r="CG7" s="188">
        <v>37.200000000000003</v>
      </c>
      <c r="CH7" s="188">
        <v>37.200000000000003</v>
      </c>
      <c r="CI7" s="188">
        <v>37.299999999999997</v>
      </c>
      <c r="CJ7" s="188">
        <v>37.4</v>
      </c>
      <c r="CK7" s="188">
        <v>37.4</v>
      </c>
      <c r="CL7" s="188">
        <f t="shared" si="1"/>
        <v>0</v>
      </c>
      <c r="CM7" s="188" t="s">
        <v>12</v>
      </c>
      <c r="CN7" s="188" t="s">
        <v>13</v>
      </c>
      <c r="CO7" s="188" t="b">
        <f t="shared" si="0"/>
        <v>1</v>
      </c>
    </row>
    <row r="8" spans="1:93" x14ac:dyDescent="0.3">
      <c r="A8" t="s">
        <v>14</v>
      </c>
      <c r="B8" t="s">
        <v>15</v>
      </c>
      <c r="D8" s="1">
        <v>43920</v>
      </c>
      <c r="E8">
        <v>13</v>
      </c>
      <c r="F8">
        <v>1</v>
      </c>
      <c r="G8">
        <v>1.4</v>
      </c>
      <c r="H8">
        <v>0</v>
      </c>
      <c r="I8">
        <v>36.1</v>
      </c>
      <c r="J8">
        <v>37.6</v>
      </c>
      <c r="K8">
        <v>39.200000000000003</v>
      </c>
      <c r="L8">
        <v>41.1</v>
      </c>
      <c r="M8">
        <v>45</v>
      </c>
      <c r="N8" s="61">
        <v>45.6</v>
      </c>
      <c r="O8">
        <v>46.3</v>
      </c>
      <c r="P8">
        <v>46.8</v>
      </c>
      <c r="Q8">
        <v>47.3</v>
      </c>
      <c r="R8" s="61">
        <v>48.5</v>
      </c>
      <c r="S8" s="61">
        <v>49.1</v>
      </c>
      <c r="T8" s="61">
        <v>50</v>
      </c>
      <c r="U8" s="61">
        <v>50.9</v>
      </c>
      <c r="V8" s="61">
        <v>51.4</v>
      </c>
      <c r="W8" s="61">
        <v>52.6</v>
      </c>
      <c r="X8" s="61">
        <v>52.8</v>
      </c>
      <c r="Y8" s="61">
        <v>53</v>
      </c>
      <c r="Z8" s="61">
        <v>55.2</v>
      </c>
      <c r="AA8" s="61">
        <v>56</v>
      </c>
      <c r="AB8" s="188">
        <v>56.2</v>
      </c>
      <c r="AC8" s="61">
        <v>57.6</v>
      </c>
      <c r="AD8" s="188">
        <v>59.6</v>
      </c>
      <c r="AE8" s="188">
        <v>59.9</v>
      </c>
      <c r="AF8" s="188">
        <v>60.1</v>
      </c>
      <c r="AG8" s="188">
        <v>60.5</v>
      </c>
      <c r="AH8" s="188">
        <v>60.9</v>
      </c>
      <c r="AI8" s="188">
        <v>61.5</v>
      </c>
      <c r="AJ8" s="188">
        <v>61.6</v>
      </c>
      <c r="AK8" s="188">
        <v>61.8</v>
      </c>
      <c r="AL8" s="188">
        <v>61.9</v>
      </c>
      <c r="AM8" s="188">
        <v>62.1</v>
      </c>
      <c r="AN8" s="188">
        <v>62.3</v>
      </c>
      <c r="AO8" s="188">
        <v>62.4</v>
      </c>
      <c r="AP8" s="188">
        <v>62.5</v>
      </c>
      <c r="AQ8" s="188">
        <v>62.6</v>
      </c>
      <c r="AR8" s="188">
        <v>62.9</v>
      </c>
      <c r="AS8" s="188">
        <v>62.9</v>
      </c>
      <c r="AT8" s="188">
        <v>63</v>
      </c>
      <c r="AU8" s="188">
        <v>63</v>
      </c>
      <c r="AV8" s="188">
        <v>63.1</v>
      </c>
      <c r="AW8" s="188">
        <v>63.2</v>
      </c>
      <c r="AX8" s="188">
        <v>63.2</v>
      </c>
      <c r="AY8" s="188">
        <v>63.3</v>
      </c>
      <c r="AZ8" s="188">
        <v>63.3</v>
      </c>
      <c r="BA8" s="188">
        <v>63.4</v>
      </c>
      <c r="BB8" s="188">
        <v>63.5</v>
      </c>
      <c r="BC8" s="188">
        <v>63.5</v>
      </c>
      <c r="BD8" s="188">
        <v>63.5</v>
      </c>
      <c r="BE8" s="188">
        <v>63.6</v>
      </c>
      <c r="BF8" s="188">
        <v>63.6</v>
      </c>
      <c r="BG8" s="188">
        <v>65.5</v>
      </c>
      <c r="BH8" s="188">
        <v>65.599999999999994</v>
      </c>
      <c r="BI8" s="188">
        <v>65.599999999999994</v>
      </c>
      <c r="BJ8" s="188">
        <v>65.7</v>
      </c>
      <c r="BK8" s="188">
        <v>65.7</v>
      </c>
      <c r="BL8" s="188">
        <v>65.8</v>
      </c>
      <c r="BM8" s="188">
        <v>65.8</v>
      </c>
      <c r="BN8" s="188">
        <v>65.8</v>
      </c>
      <c r="BO8" s="188">
        <v>65.8</v>
      </c>
      <c r="BP8" s="188">
        <v>65.8</v>
      </c>
      <c r="BQ8" s="188">
        <v>65.900000000000006</v>
      </c>
      <c r="BR8" s="188">
        <v>65.900000000000006</v>
      </c>
      <c r="BS8" s="188">
        <v>65.900000000000006</v>
      </c>
      <c r="BT8" s="188">
        <v>65.900000000000006</v>
      </c>
      <c r="BU8" s="188">
        <v>66</v>
      </c>
      <c r="BV8" s="188">
        <v>66</v>
      </c>
      <c r="BW8" s="188">
        <v>66</v>
      </c>
      <c r="BX8" s="188">
        <v>66</v>
      </c>
      <c r="BY8" s="188">
        <v>66.099999999999994</v>
      </c>
      <c r="BZ8" s="188">
        <v>66.099999999999994</v>
      </c>
      <c r="CA8" s="188">
        <v>66.099999999999994</v>
      </c>
      <c r="CB8" s="188">
        <v>66.099999999999994</v>
      </c>
      <c r="CC8" s="188">
        <v>66.099999999999994</v>
      </c>
      <c r="CD8" s="188">
        <v>66.2</v>
      </c>
      <c r="CE8" s="188">
        <v>66.3</v>
      </c>
      <c r="CF8" s="188">
        <v>66.400000000000006</v>
      </c>
      <c r="CG8" s="188">
        <v>66.400000000000006</v>
      </c>
      <c r="CH8" s="188">
        <v>66.5</v>
      </c>
      <c r="CI8" s="188">
        <v>66.599999999999994</v>
      </c>
      <c r="CJ8" s="188">
        <v>66.599999999999994</v>
      </c>
      <c r="CK8" s="188">
        <v>66.7</v>
      </c>
      <c r="CL8" s="188">
        <f t="shared" si="1"/>
        <v>0.10000000000000853</v>
      </c>
      <c r="CM8" s="188" t="s">
        <v>14</v>
      </c>
      <c r="CN8" s="188" t="s">
        <v>15</v>
      </c>
      <c r="CO8" s="188" t="b">
        <f t="shared" si="0"/>
        <v>1</v>
      </c>
    </row>
    <row r="9" spans="1:93" x14ac:dyDescent="0.3">
      <c r="A9" t="s">
        <v>16</v>
      </c>
      <c r="B9" t="s">
        <v>17</v>
      </c>
      <c r="D9" s="1">
        <v>43920</v>
      </c>
      <c r="E9">
        <v>15</v>
      </c>
      <c r="F9">
        <v>0.1</v>
      </c>
      <c r="G9">
        <v>0.4</v>
      </c>
      <c r="H9">
        <v>0</v>
      </c>
      <c r="I9">
        <v>10.199999999999999</v>
      </c>
      <c r="J9">
        <v>11.3</v>
      </c>
      <c r="K9">
        <v>12.5</v>
      </c>
      <c r="L9">
        <v>14.3</v>
      </c>
      <c r="M9">
        <v>16.899999999999999</v>
      </c>
      <c r="N9" s="61">
        <v>17.399999999999999</v>
      </c>
      <c r="O9">
        <v>17.7</v>
      </c>
      <c r="P9">
        <v>17.899999999999999</v>
      </c>
      <c r="Q9">
        <v>18.399999999999999</v>
      </c>
      <c r="R9" s="61">
        <v>19.2</v>
      </c>
      <c r="S9" s="61">
        <v>19.399999999999999</v>
      </c>
      <c r="T9" s="61">
        <v>19.8</v>
      </c>
      <c r="U9" s="61">
        <v>20</v>
      </c>
      <c r="V9" s="61">
        <v>20.3</v>
      </c>
      <c r="W9" s="61">
        <v>21.1</v>
      </c>
      <c r="X9" s="61">
        <v>21.2</v>
      </c>
      <c r="Y9" s="61">
        <v>21.3</v>
      </c>
      <c r="Z9" s="61">
        <v>22</v>
      </c>
      <c r="AA9" s="61">
        <v>22</v>
      </c>
      <c r="AB9" s="188">
        <v>22.1</v>
      </c>
      <c r="AC9" s="61">
        <v>22.3</v>
      </c>
      <c r="AD9" s="188">
        <v>22.6</v>
      </c>
      <c r="AE9" s="188">
        <v>22.6</v>
      </c>
      <c r="AF9" s="188">
        <v>22.8</v>
      </c>
      <c r="AG9" s="188">
        <v>23.1</v>
      </c>
      <c r="AH9" s="188">
        <v>23.2</v>
      </c>
      <c r="AI9" s="188">
        <v>23.4</v>
      </c>
      <c r="AJ9" s="188">
        <v>23.4</v>
      </c>
      <c r="AK9" s="188">
        <v>23.6</v>
      </c>
      <c r="AL9" s="188">
        <v>23.8</v>
      </c>
      <c r="AM9" s="188">
        <v>23.9</v>
      </c>
      <c r="AN9" s="188">
        <v>24</v>
      </c>
      <c r="AO9" s="188">
        <v>24</v>
      </c>
      <c r="AP9" s="188">
        <v>24.1</v>
      </c>
      <c r="AQ9" s="188">
        <v>24.2</v>
      </c>
      <c r="AR9" s="188">
        <v>24.3</v>
      </c>
      <c r="AS9" s="188">
        <v>24.3</v>
      </c>
      <c r="AT9" s="188">
        <v>24.5</v>
      </c>
      <c r="AU9" s="188">
        <v>24.6</v>
      </c>
      <c r="AV9" s="188">
        <v>24.8</v>
      </c>
      <c r="AW9" s="188">
        <v>24.8</v>
      </c>
      <c r="AX9" s="188">
        <v>24.8</v>
      </c>
      <c r="AY9" s="188">
        <v>24.8</v>
      </c>
      <c r="AZ9" s="188">
        <v>24.8</v>
      </c>
      <c r="BA9" s="188">
        <v>24.8</v>
      </c>
      <c r="BB9" s="188">
        <v>24.8</v>
      </c>
      <c r="BC9" s="188">
        <v>24.8</v>
      </c>
      <c r="BD9" s="188">
        <v>24.9</v>
      </c>
      <c r="BE9" s="188">
        <v>25</v>
      </c>
      <c r="BF9" s="188">
        <v>25.1</v>
      </c>
      <c r="BG9" s="188">
        <v>41.7</v>
      </c>
      <c r="BH9" s="188">
        <v>41.7</v>
      </c>
      <c r="BI9" s="188">
        <v>41.8</v>
      </c>
      <c r="BJ9" s="188">
        <v>41.9</v>
      </c>
      <c r="BK9" s="188">
        <v>41.9</v>
      </c>
      <c r="BL9" s="188">
        <v>42.1</v>
      </c>
      <c r="BM9" s="188">
        <v>42.3</v>
      </c>
      <c r="BN9" s="188">
        <v>42.4</v>
      </c>
      <c r="BO9" s="188">
        <v>42.5</v>
      </c>
      <c r="BP9" s="188">
        <v>42.6</v>
      </c>
      <c r="BQ9" s="188">
        <v>42.7</v>
      </c>
      <c r="BR9" s="188">
        <v>42.8</v>
      </c>
      <c r="BS9" s="188">
        <v>42.9</v>
      </c>
      <c r="BT9" s="188">
        <v>42.9</v>
      </c>
      <c r="BU9" s="188">
        <v>43</v>
      </c>
      <c r="BV9" s="188">
        <v>43.1</v>
      </c>
      <c r="BW9" s="188">
        <v>43.2</v>
      </c>
      <c r="BX9" s="188">
        <v>43.3</v>
      </c>
      <c r="BY9" s="188">
        <v>43.4</v>
      </c>
      <c r="BZ9" s="188">
        <v>43.4</v>
      </c>
      <c r="CA9" s="188">
        <v>43.5</v>
      </c>
      <c r="CB9" s="188">
        <v>43.5</v>
      </c>
      <c r="CC9" s="188">
        <v>43.5</v>
      </c>
      <c r="CD9" s="188">
        <v>43.7</v>
      </c>
      <c r="CE9" s="188">
        <v>43.8</v>
      </c>
      <c r="CF9" s="188">
        <v>43.8</v>
      </c>
      <c r="CG9" s="188">
        <v>43.9</v>
      </c>
      <c r="CH9" s="188">
        <v>43.9</v>
      </c>
      <c r="CI9" s="188">
        <v>44</v>
      </c>
      <c r="CJ9" s="188">
        <v>44</v>
      </c>
      <c r="CK9" s="188">
        <v>44.1</v>
      </c>
      <c r="CL9" s="188">
        <f t="shared" si="1"/>
        <v>0.10000000000000142</v>
      </c>
      <c r="CM9" s="188" t="s">
        <v>16</v>
      </c>
      <c r="CN9" s="188" t="s">
        <v>17</v>
      </c>
      <c r="CO9" s="188" t="b">
        <f t="shared" si="0"/>
        <v>1</v>
      </c>
    </row>
    <row r="10" spans="1:93" x14ac:dyDescent="0.3">
      <c r="A10" t="s">
        <v>18</v>
      </c>
      <c r="B10" t="s">
        <v>19</v>
      </c>
      <c r="D10" s="1">
        <v>43920</v>
      </c>
      <c r="E10">
        <v>17</v>
      </c>
      <c r="F10">
        <v>1.2</v>
      </c>
      <c r="G10">
        <v>1.4</v>
      </c>
      <c r="H10">
        <v>0</v>
      </c>
      <c r="I10">
        <v>29.4</v>
      </c>
      <c r="J10">
        <v>30.7</v>
      </c>
      <c r="K10">
        <v>32.1</v>
      </c>
      <c r="L10">
        <v>33.799999999999997</v>
      </c>
      <c r="M10">
        <v>37.4</v>
      </c>
      <c r="N10" s="61">
        <v>37.9</v>
      </c>
      <c r="O10">
        <v>38.9</v>
      </c>
      <c r="P10">
        <v>39.4</v>
      </c>
      <c r="Q10">
        <v>39.700000000000003</v>
      </c>
      <c r="R10" s="61">
        <v>40.9</v>
      </c>
      <c r="S10" s="61">
        <v>41.8</v>
      </c>
      <c r="T10" s="61">
        <v>42.1</v>
      </c>
      <c r="U10" s="61">
        <v>43.2</v>
      </c>
      <c r="V10" s="61">
        <v>43.8</v>
      </c>
      <c r="W10" s="61">
        <v>45</v>
      </c>
      <c r="X10" s="61">
        <v>45.2</v>
      </c>
      <c r="Y10" s="61">
        <v>45.4</v>
      </c>
      <c r="Z10" s="61">
        <v>48.8</v>
      </c>
      <c r="AA10" s="61">
        <v>49</v>
      </c>
      <c r="AB10" s="188">
        <v>49.2</v>
      </c>
      <c r="AC10" s="61">
        <v>50.3</v>
      </c>
      <c r="AD10" s="188">
        <v>51.7</v>
      </c>
      <c r="AE10" s="188">
        <v>51.9</v>
      </c>
      <c r="AF10" s="188">
        <v>52.1</v>
      </c>
      <c r="AG10" s="188">
        <v>52.5</v>
      </c>
      <c r="AH10" s="188">
        <v>52.7</v>
      </c>
      <c r="AI10" s="188">
        <v>53.2</v>
      </c>
      <c r="AJ10" s="188">
        <v>53.3</v>
      </c>
      <c r="AK10" s="188">
        <v>53.4</v>
      </c>
      <c r="AL10" s="188">
        <v>53.6</v>
      </c>
      <c r="AM10" s="188">
        <v>53.7</v>
      </c>
      <c r="AN10" s="188">
        <v>53.8</v>
      </c>
      <c r="AO10" s="188">
        <v>53.9</v>
      </c>
      <c r="AP10" s="188">
        <v>54</v>
      </c>
      <c r="AQ10" s="188">
        <v>54.1</v>
      </c>
      <c r="AR10" s="188">
        <v>54.3</v>
      </c>
      <c r="AS10" s="188">
        <v>54.4</v>
      </c>
      <c r="AT10" s="188">
        <v>54.4</v>
      </c>
      <c r="AU10" s="188">
        <v>54.4</v>
      </c>
      <c r="AV10" s="188">
        <v>54.7</v>
      </c>
      <c r="AW10" s="188">
        <v>54.7</v>
      </c>
      <c r="AX10" s="188">
        <v>54.7</v>
      </c>
      <c r="AY10" s="188">
        <v>54.8</v>
      </c>
      <c r="AZ10" s="188">
        <v>54.9</v>
      </c>
      <c r="BA10" s="188">
        <v>54.9</v>
      </c>
      <c r="BB10" s="188">
        <v>55</v>
      </c>
      <c r="BC10" s="188">
        <v>55</v>
      </c>
      <c r="BD10" s="188">
        <v>55</v>
      </c>
      <c r="BE10" s="188">
        <v>55</v>
      </c>
      <c r="BF10" s="188">
        <v>55</v>
      </c>
      <c r="BG10" s="188">
        <v>55.9</v>
      </c>
      <c r="BH10" s="188">
        <v>55.9</v>
      </c>
      <c r="BI10" s="188">
        <v>55.9</v>
      </c>
      <c r="BJ10" s="188">
        <v>55.9</v>
      </c>
      <c r="BK10" s="188">
        <v>55.9</v>
      </c>
      <c r="BL10" s="188">
        <v>55.9</v>
      </c>
      <c r="BM10" s="188">
        <v>56</v>
      </c>
      <c r="BN10" s="188">
        <v>56</v>
      </c>
      <c r="BO10" s="188">
        <v>56.1</v>
      </c>
      <c r="BP10" s="188">
        <v>56.1</v>
      </c>
      <c r="BQ10" s="188">
        <v>56.1</v>
      </c>
      <c r="BR10" s="188">
        <v>56.1</v>
      </c>
      <c r="BS10" s="188">
        <v>56.1</v>
      </c>
      <c r="BT10" s="188">
        <v>56.1</v>
      </c>
      <c r="BU10" s="188">
        <v>56.1</v>
      </c>
      <c r="BV10" s="188">
        <v>56.1</v>
      </c>
      <c r="BW10" s="188">
        <v>56.1</v>
      </c>
      <c r="BX10" s="188">
        <v>56.1</v>
      </c>
      <c r="BY10" s="188">
        <v>56.1</v>
      </c>
      <c r="BZ10" s="188">
        <v>56.1</v>
      </c>
      <c r="CA10" s="188">
        <v>56.1</v>
      </c>
      <c r="CB10" s="188">
        <v>56.1</v>
      </c>
      <c r="CC10" s="188">
        <v>56.1</v>
      </c>
      <c r="CD10" s="188">
        <v>56.1</v>
      </c>
      <c r="CE10" s="188">
        <v>56.1</v>
      </c>
      <c r="CF10" s="188">
        <v>56.2</v>
      </c>
      <c r="CG10" s="188">
        <v>56.2</v>
      </c>
      <c r="CH10" s="188">
        <v>56.2</v>
      </c>
      <c r="CI10" s="188">
        <v>56.4</v>
      </c>
      <c r="CJ10" s="188">
        <v>56.5</v>
      </c>
      <c r="CK10" s="188">
        <v>56.5</v>
      </c>
      <c r="CL10" s="188">
        <f t="shared" si="1"/>
        <v>0</v>
      </c>
      <c r="CM10" s="188" t="s">
        <v>18</v>
      </c>
      <c r="CN10" s="188" t="s">
        <v>19</v>
      </c>
      <c r="CO10" s="188" t="b">
        <f t="shared" si="0"/>
        <v>1</v>
      </c>
    </row>
    <row r="11" spans="1:93" x14ac:dyDescent="0.3">
      <c r="A11" t="s">
        <v>20</v>
      </c>
      <c r="B11" t="s">
        <v>21</v>
      </c>
      <c r="D11" s="1">
        <v>43920</v>
      </c>
      <c r="E11">
        <v>19</v>
      </c>
      <c r="F11">
        <v>0.1</v>
      </c>
      <c r="G11">
        <v>0.1</v>
      </c>
      <c r="H11">
        <v>0</v>
      </c>
      <c r="I11">
        <v>6.2</v>
      </c>
      <c r="J11">
        <v>6.7</v>
      </c>
      <c r="K11">
        <v>7.8</v>
      </c>
      <c r="L11">
        <v>8.6</v>
      </c>
      <c r="M11">
        <v>11</v>
      </c>
      <c r="N11" s="61">
        <v>11.3</v>
      </c>
      <c r="O11">
        <v>12.3</v>
      </c>
      <c r="P11">
        <v>12.7</v>
      </c>
      <c r="Q11">
        <v>13.8</v>
      </c>
      <c r="R11" s="61">
        <v>16.100000000000001</v>
      </c>
      <c r="S11" s="61">
        <v>16.399999999999999</v>
      </c>
      <c r="T11" s="61">
        <v>17.2</v>
      </c>
      <c r="U11" s="61">
        <v>17.399999999999999</v>
      </c>
      <c r="V11" s="61">
        <v>17.899999999999999</v>
      </c>
      <c r="W11" s="61">
        <v>18.600000000000001</v>
      </c>
      <c r="X11" s="61">
        <v>18.899999999999999</v>
      </c>
      <c r="Y11" s="61">
        <v>19.2</v>
      </c>
      <c r="Z11" s="61">
        <v>20.100000000000001</v>
      </c>
      <c r="AA11" s="61">
        <v>20.2</v>
      </c>
      <c r="AB11" s="188">
        <v>20.2</v>
      </c>
      <c r="AC11" s="61">
        <v>20.6</v>
      </c>
      <c r="AD11" s="188">
        <v>21.1</v>
      </c>
      <c r="AE11" s="188">
        <v>21.4</v>
      </c>
      <c r="AF11" s="188">
        <v>21.4</v>
      </c>
      <c r="AG11" s="188">
        <v>21.5</v>
      </c>
      <c r="AH11" s="188">
        <v>21.7</v>
      </c>
      <c r="AI11" s="188">
        <v>22</v>
      </c>
      <c r="AJ11" s="188">
        <v>22.2</v>
      </c>
      <c r="AK11" s="188">
        <v>22.2</v>
      </c>
      <c r="AL11" s="188">
        <v>22.4</v>
      </c>
      <c r="AM11" s="188">
        <v>22.4</v>
      </c>
      <c r="AN11" s="188">
        <v>22.6</v>
      </c>
      <c r="AO11" s="188">
        <v>22.6</v>
      </c>
      <c r="AP11" s="188">
        <v>22.7</v>
      </c>
      <c r="AQ11" s="188">
        <v>22.9</v>
      </c>
      <c r="AR11" s="188">
        <v>23</v>
      </c>
      <c r="AS11" s="188">
        <v>23</v>
      </c>
      <c r="AT11" s="188">
        <v>23.1</v>
      </c>
      <c r="AU11" s="188">
        <v>23.1</v>
      </c>
      <c r="AV11" s="188">
        <v>23.1</v>
      </c>
      <c r="AW11" s="188">
        <v>23.1</v>
      </c>
      <c r="AX11" s="188">
        <v>23.1</v>
      </c>
      <c r="AY11" s="188">
        <v>23.1</v>
      </c>
      <c r="AZ11" s="188">
        <v>23.1</v>
      </c>
      <c r="BA11" s="188">
        <v>23.4</v>
      </c>
      <c r="BB11" s="188">
        <v>23.5</v>
      </c>
      <c r="BC11" s="188">
        <v>23.6</v>
      </c>
      <c r="BD11" s="188">
        <v>23.6</v>
      </c>
      <c r="BE11" s="188">
        <v>23.7</v>
      </c>
      <c r="BF11" s="188">
        <v>23.7</v>
      </c>
      <c r="BG11" s="188">
        <v>35.799999999999997</v>
      </c>
      <c r="BH11" s="188">
        <v>36</v>
      </c>
      <c r="BI11" s="188">
        <v>36.1</v>
      </c>
      <c r="BJ11" s="188">
        <v>36.200000000000003</v>
      </c>
      <c r="BK11" s="188">
        <v>36.5</v>
      </c>
      <c r="BL11" s="188">
        <v>36.9</v>
      </c>
      <c r="BM11" s="188">
        <v>37.1</v>
      </c>
      <c r="BN11" s="188">
        <v>37.299999999999997</v>
      </c>
      <c r="BO11" s="188">
        <v>37.299999999999997</v>
      </c>
      <c r="BP11" s="188">
        <v>37.299999999999997</v>
      </c>
      <c r="BQ11" s="188">
        <v>37.4</v>
      </c>
      <c r="BR11" s="188">
        <v>37.4</v>
      </c>
      <c r="BS11" s="188">
        <v>37.5</v>
      </c>
      <c r="BT11" s="188">
        <v>37.5</v>
      </c>
      <c r="BU11" s="188">
        <v>37.6</v>
      </c>
      <c r="BV11" s="188">
        <v>37.700000000000003</v>
      </c>
      <c r="BW11" s="188">
        <v>37.9</v>
      </c>
      <c r="BX11" s="188">
        <v>38.1</v>
      </c>
      <c r="BY11" s="188">
        <v>38.1</v>
      </c>
      <c r="BZ11" s="188">
        <v>38.200000000000003</v>
      </c>
      <c r="CA11" s="188">
        <v>38.200000000000003</v>
      </c>
      <c r="CB11" s="188">
        <v>38.299999999999997</v>
      </c>
      <c r="CC11" s="188">
        <v>38.4</v>
      </c>
      <c r="CD11" s="188">
        <v>38.5</v>
      </c>
      <c r="CE11" s="188">
        <v>38.6</v>
      </c>
      <c r="CF11" s="188">
        <v>38.700000000000003</v>
      </c>
      <c r="CG11" s="188">
        <v>38.9</v>
      </c>
      <c r="CH11" s="188">
        <v>38.9</v>
      </c>
      <c r="CI11" s="188">
        <v>39.1</v>
      </c>
      <c r="CJ11" s="188">
        <v>39.200000000000003</v>
      </c>
      <c r="CK11" s="188">
        <v>39.299999999999997</v>
      </c>
      <c r="CL11" s="188">
        <f t="shared" si="1"/>
        <v>9.9999999999994316E-2</v>
      </c>
      <c r="CM11" s="188" t="s">
        <v>20</v>
      </c>
      <c r="CN11" s="188" t="s">
        <v>21</v>
      </c>
      <c r="CO11" s="188" t="b">
        <f t="shared" si="0"/>
        <v>1</v>
      </c>
    </row>
    <row r="12" spans="1:93" x14ac:dyDescent="0.3">
      <c r="A12" t="s">
        <v>22</v>
      </c>
      <c r="B12" t="s">
        <v>23</v>
      </c>
      <c r="D12" s="1">
        <v>43920</v>
      </c>
      <c r="E12">
        <v>21</v>
      </c>
      <c r="F12">
        <v>1.1000000000000001</v>
      </c>
      <c r="G12">
        <v>1.1000000000000001</v>
      </c>
      <c r="H12">
        <v>0</v>
      </c>
      <c r="I12">
        <v>28.9</v>
      </c>
      <c r="J12">
        <v>30.6</v>
      </c>
      <c r="K12">
        <v>32.299999999999997</v>
      </c>
      <c r="L12">
        <v>35.200000000000003</v>
      </c>
      <c r="M12">
        <v>38.4</v>
      </c>
      <c r="N12" s="61">
        <v>39.1</v>
      </c>
      <c r="O12">
        <v>39.700000000000003</v>
      </c>
      <c r="P12">
        <v>40.200000000000003</v>
      </c>
      <c r="Q12">
        <v>40.700000000000003</v>
      </c>
      <c r="R12" s="61">
        <v>41.6</v>
      </c>
      <c r="S12" s="61">
        <v>41.8</v>
      </c>
      <c r="T12" s="61">
        <v>42.2</v>
      </c>
      <c r="U12" s="61">
        <v>42.6</v>
      </c>
      <c r="V12" s="61">
        <v>42.9</v>
      </c>
      <c r="W12" s="61">
        <v>43.9</v>
      </c>
      <c r="X12" s="61">
        <v>44.1</v>
      </c>
      <c r="Y12" s="61">
        <v>44.4</v>
      </c>
      <c r="Z12" s="61">
        <v>49.4</v>
      </c>
      <c r="AA12" s="61">
        <v>49.5</v>
      </c>
      <c r="AB12" s="188">
        <v>49.7</v>
      </c>
      <c r="AC12" s="61">
        <v>50.8</v>
      </c>
      <c r="AD12" s="188">
        <v>52.7</v>
      </c>
      <c r="AE12" s="188">
        <v>53</v>
      </c>
      <c r="AF12" s="188">
        <v>53.2</v>
      </c>
      <c r="AG12" s="188">
        <v>53.7</v>
      </c>
      <c r="AH12" s="188">
        <v>54.2</v>
      </c>
      <c r="AI12" s="188">
        <v>54.7</v>
      </c>
      <c r="AJ12" s="188">
        <v>54.8</v>
      </c>
      <c r="AK12" s="188">
        <v>55</v>
      </c>
      <c r="AL12" s="188">
        <v>55.1</v>
      </c>
      <c r="AM12" s="188">
        <v>55.3</v>
      </c>
      <c r="AN12" s="188">
        <v>55.6</v>
      </c>
      <c r="AO12" s="188">
        <v>55.7</v>
      </c>
      <c r="AP12" s="188">
        <v>55.8</v>
      </c>
      <c r="AQ12" s="188">
        <v>55.9</v>
      </c>
      <c r="AR12" s="188">
        <v>56.2</v>
      </c>
      <c r="AS12" s="188">
        <v>56.2</v>
      </c>
      <c r="AT12" s="188">
        <v>56.2</v>
      </c>
      <c r="AU12" s="188">
        <v>56.3</v>
      </c>
      <c r="AV12" s="188">
        <v>56.5</v>
      </c>
      <c r="AW12" s="188">
        <v>56.5</v>
      </c>
      <c r="AX12" s="188">
        <v>56.5</v>
      </c>
      <c r="AY12" s="188">
        <v>56.6</v>
      </c>
      <c r="AZ12" s="188">
        <v>56.6</v>
      </c>
      <c r="BA12" s="188">
        <v>56.7</v>
      </c>
      <c r="BB12" s="188">
        <v>56.8</v>
      </c>
      <c r="BC12" s="188">
        <v>56.8</v>
      </c>
      <c r="BD12" s="188">
        <v>56.8</v>
      </c>
      <c r="BE12" s="188">
        <v>56.8</v>
      </c>
      <c r="BF12" s="188">
        <v>56.8</v>
      </c>
      <c r="BG12" s="188">
        <v>57.7</v>
      </c>
      <c r="BH12" s="188">
        <v>57.7</v>
      </c>
      <c r="BI12" s="188">
        <v>57.7</v>
      </c>
      <c r="BJ12" s="188">
        <v>57.8</v>
      </c>
      <c r="BK12" s="188">
        <v>57.8</v>
      </c>
      <c r="BL12" s="188">
        <v>57.8</v>
      </c>
      <c r="BM12" s="188">
        <v>57.8</v>
      </c>
      <c r="BN12" s="188">
        <v>57.8</v>
      </c>
      <c r="BO12" s="188">
        <v>57.9</v>
      </c>
      <c r="BP12" s="188">
        <v>57.9</v>
      </c>
      <c r="BQ12" s="188">
        <v>57.9</v>
      </c>
      <c r="BR12" s="188">
        <v>57.9</v>
      </c>
      <c r="BS12" s="188">
        <v>57.9</v>
      </c>
      <c r="BT12" s="188">
        <v>57.9</v>
      </c>
      <c r="BU12" s="188">
        <v>57.9</v>
      </c>
      <c r="BV12" s="188">
        <v>57.9</v>
      </c>
      <c r="BW12" s="188">
        <v>58</v>
      </c>
      <c r="BX12" s="188">
        <v>58</v>
      </c>
      <c r="BY12" s="188">
        <v>58</v>
      </c>
      <c r="BZ12" s="188">
        <v>58</v>
      </c>
      <c r="CA12" s="188">
        <v>58</v>
      </c>
      <c r="CB12" s="188">
        <v>58</v>
      </c>
      <c r="CC12" s="188">
        <v>58.1</v>
      </c>
      <c r="CD12" s="188">
        <v>58.1</v>
      </c>
      <c r="CE12" s="188">
        <v>58.1</v>
      </c>
      <c r="CF12" s="188">
        <v>58.1</v>
      </c>
      <c r="CG12" s="188">
        <v>58.1</v>
      </c>
      <c r="CH12" s="188">
        <v>58.2</v>
      </c>
      <c r="CI12" s="188">
        <v>58.3</v>
      </c>
      <c r="CJ12" s="188">
        <v>58.3</v>
      </c>
      <c r="CK12" s="188">
        <v>58.3</v>
      </c>
      <c r="CL12" s="188">
        <f t="shared" si="1"/>
        <v>0</v>
      </c>
      <c r="CM12" s="188" t="s">
        <v>22</v>
      </c>
      <c r="CN12" s="188" t="s">
        <v>23</v>
      </c>
      <c r="CO12" s="188" t="b">
        <f t="shared" si="0"/>
        <v>1</v>
      </c>
    </row>
    <row r="13" spans="1:93" x14ac:dyDescent="0.3">
      <c r="A13" t="s">
        <v>24</v>
      </c>
      <c r="B13" t="s">
        <v>25</v>
      </c>
      <c r="D13" s="1">
        <v>43920</v>
      </c>
      <c r="E13">
        <v>23</v>
      </c>
      <c r="F13">
        <v>0.4</v>
      </c>
      <c r="G13">
        <v>1.7</v>
      </c>
      <c r="H13">
        <v>0</v>
      </c>
      <c r="I13">
        <v>33.6</v>
      </c>
      <c r="J13">
        <v>34.1</v>
      </c>
      <c r="K13">
        <v>35.299999999999997</v>
      </c>
      <c r="L13">
        <v>36.6</v>
      </c>
      <c r="M13">
        <v>38.6</v>
      </c>
      <c r="N13" s="61">
        <v>38.799999999999997</v>
      </c>
      <c r="O13">
        <v>39</v>
      </c>
      <c r="P13">
        <v>39.299999999999997</v>
      </c>
      <c r="Q13">
        <v>39.799999999999997</v>
      </c>
      <c r="R13" s="61">
        <v>40.4</v>
      </c>
      <c r="S13" s="61">
        <v>40.5</v>
      </c>
      <c r="T13" s="61">
        <v>40.6</v>
      </c>
      <c r="U13" s="61">
        <v>40.799999999999997</v>
      </c>
      <c r="V13" s="61">
        <v>40.9</v>
      </c>
      <c r="W13" s="61">
        <v>41.3</v>
      </c>
      <c r="X13" s="61">
        <v>41.4</v>
      </c>
      <c r="Y13" s="61">
        <v>41.4</v>
      </c>
      <c r="Z13" s="61">
        <v>41.9</v>
      </c>
      <c r="AA13" s="61">
        <v>41.9</v>
      </c>
      <c r="AB13" s="188">
        <v>42</v>
      </c>
      <c r="AC13" s="61">
        <v>42.4</v>
      </c>
      <c r="AD13" s="188">
        <v>44.2</v>
      </c>
      <c r="AE13" s="188">
        <v>44.5</v>
      </c>
      <c r="AF13" s="188">
        <v>44.6</v>
      </c>
      <c r="AG13" s="188">
        <v>45.1</v>
      </c>
      <c r="AH13" s="188">
        <v>45.5</v>
      </c>
      <c r="AI13" s="188">
        <v>46.1</v>
      </c>
      <c r="AJ13" s="188">
        <v>46.2</v>
      </c>
      <c r="AK13" s="188">
        <v>46.3</v>
      </c>
      <c r="AL13" s="188">
        <v>46.3</v>
      </c>
      <c r="AM13" s="188">
        <v>46.5</v>
      </c>
      <c r="AN13" s="188">
        <v>46.8</v>
      </c>
      <c r="AO13" s="188">
        <v>46.8</v>
      </c>
      <c r="AP13" s="188">
        <v>46.8</v>
      </c>
      <c r="AQ13" s="188">
        <v>47</v>
      </c>
      <c r="AR13" s="188">
        <v>47</v>
      </c>
      <c r="AS13" s="188">
        <v>47.1</v>
      </c>
      <c r="AT13" s="188">
        <v>47.1</v>
      </c>
      <c r="AU13" s="188">
        <v>47.1</v>
      </c>
      <c r="AV13" s="188">
        <v>47.2</v>
      </c>
      <c r="AW13" s="188">
        <v>47.2</v>
      </c>
      <c r="AX13" s="188">
        <v>47.2</v>
      </c>
      <c r="AY13" s="188">
        <v>47.3</v>
      </c>
      <c r="AZ13" s="188">
        <v>47.3</v>
      </c>
      <c r="BA13" s="188">
        <v>47.3</v>
      </c>
      <c r="BB13" s="188">
        <v>47.3</v>
      </c>
      <c r="BC13" s="188">
        <v>47.4</v>
      </c>
      <c r="BD13" s="188">
        <v>47.4</v>
      </c>
      <c r="BE13" s="188">
        <v>47.4</v>
      </c>
      <c r="BF13" s="188">
        <v>47.4</v>
      </c>
      <c r="BG13" s="188">
        <v>48</v>
      </c>
      <c r="BH13" s="188">
        <v>48</v>
      </c>
      <c r="BI13" s="188">
        <v>48.1</v>
      </c>
      <c r="BJ13" s="188">
        <v>48.1</v>
      </c>
      <c r="BK13" s="188">
        <v>48.1</v>
      </c>
      <c r="BL13" s="188">
        <v>48.1</v>
      </c>
      <c r="BM13" s="188">
        <v>48.1</v>
      </c>
      <c r="BN13" s="188">
        <v>48.1</v>
      </c>
      <c r="BO13" s="188">
        <v>48.1</v>
      </c>
      <c r="BP13" s="188">
        <v>48.1</v>
      </c>
      <c r="BQ13" s="188">
        <v>48.2</v>
      </c>
      <c r="BR13" s="188">
        <v>48.2</v>
      </c>
      <c r="BS13" s="188">
        <v>48.3</v>
      </c>
      <c r="BT13" s="188">
        <v>48.3</v>
      </c>
      <c r="BU13" s="188">
        <v>48.3</v>
      </c>
      <c r="BV13" s="188">
        <v>48.3</v>
      </c>
      <c r="BW13" s="188">
        <v>48.4</v>
      </c>
      <c r="BX13" s="188">
        <v>48.4</v>
      </c>
      <c r="BY13" s="188">
        <v>48.4</v>
      </c>
      <c r="BZ13" s="188">
        <v>48.4</v>
      </c>
      <c r="CA13" s="188">
        <v>48.5</v>
      </c>
      <c r="CB13" s="188">
        <v>48.5</v>
      </c>
      <c r="CC13" s="188">
        <v>48.5</v>
      </c>
      <c r="CD13" s="188">
        <v>48.5</v>
      </c>
      <c r="CE13" s="188">
        <v>48.5</v>
      </c>
      <c r="CF13" s="188">
        <v>48.6</v>
      </c>
      <c r="CG13" s="188">
        <v>48.6</v>
      </c>
      <c r="CH13" s="188">
        <v>48.7</v>
      </c>
      <c r="CI13" s="188">
        <v>48.8</v>
      </c>
      <c r="CJ13" s="188">
        <v>48.8</v>
      </c>
      <c r="CK13" s="188">
        <v>48.9</v>
      </c>
      <c r="CL13" s="188">
        <f t="shared" si="1"/>
        <v>0.10000000000000142</v>
      </c>
      <c r="CM13" s="188" t="s">
        <v>24</v>
      </c>
      <c r="CN13" s="188" t="s">
        <v>25</v>
      </c>
      <c r="CO13" s="188" t="b">
        <f t="shared" si="0"/>
        <v>1</v>
      </c>
    </row>
    <row r="14" spans="1:93" x14ac:dyDescent="0.3">
      <c r="A14" t="s">
        <v>26</v>
      </c>
      <c r="B14" t="s">
        <v>27</v>
      </c>
      <c r="D14" s="1">
        <v>43920</v>
      </c>
      <c r="E14">
        <v>25</v>
      </c>
      <c r="F14">
        <v>0.1</v>
      </c>
      <c r="G14">
        <v>0.1</v>
      </c>
      <c r="H14">
        <v>0</v>
      </c>
      <c r="I14">
        <v>3.8</v>
      </c>
      <c r="J14">
        <v>4.3</v>
      </c>
      <c r="K14">
        <v>4.5999999999999996</v>
      </c>
      <c r="L14">
        <v>6.5</v>
      </c>
      <c r="M14">
        <v>7.9</v>
      </c>
      <c r="N14" s="61">
        <v>8.3000000000000007</v>
      </c>
      <c r="O14">
        <v>8.5</v>
      </c>
      <c r="P14">
        <v>8.5</v>
      </c>
      <c r="Q14">
        <v>8.6999999999999993</v>
      </c>
      <c r="R14" s="61">
        <v>8.9</v>
      </c>
      <c r="S14" s="61">
        <v>9.1</v>
      </c>
      <c r="T14" s="61">
        <v>9.1999999999999993</v>
      </c>
      <c r="U14" s="61">
        <v>9.4</v>
      </c>
      <c r="V14" s="61">
        <v>9.5</v>
      </c>
      <c r="W14" s="61">
        <v>10.8</v>
      </c>
      <c r="X14" s="61">
        <v>10.9</v>
      </c>
      <c r="Y14" s="61">
        <v>10.9</v>
      </c>
      <c r="Z14" s="61">
        <v>12</v>
      </c>
      <c r="AA14" s="61">
        <v>12.1</v>
      </c>
      <c r="AB14" s="188">
        <v>12.2</v>
      </c>
      <c r="AC14" s="61">
        <v>12.4</v>
      </c>
      <c r="AD14" s="188">
        <v>12.8</v>
      </c>
      <c r="AE14" s="188">
        <v>12.8</v>
      </c>
      <c r="AF14" s="188">
        <v>13</v>
      </c>
      <c r="AG14" s="188">
        <v>13.2</v>
      </c>
      <c r="AH14" s="188">
        <v>13.3</v>
      </c>
      <c r="AI14" s="188">
        <v>13.7</v>
      </c>
      <c r="AJ14" s="188">
        <v>13.7</v>
      </c>
      <c r="AK14" s="188">
        <v>13.7</v>
      </c>
      <c r="AL14" s="188">
        <v>14</v>
      </c>
      <c r="AM14" s="188">
        <v>14.1</v>
      </c>
      <c r="AN14" s="188">
        <v>14.3</v>
      </c>
      <c r="AO14" s="188">
        <v>14.3</v>
      </c>
      <c r="AP14" s="188">
        <v>14.4</v>
      </c>
      <c r="AQ14" s="188">
        <v>14.7</v>
      </c>
      <c r="AR14" s="188">
        <v>14.8</v>
      </c>
      <c r="AS14" s="188">
        <v>14.8</v>
      </c>
      <c r="AT14" s="188">
        <v>14.8</v>
      </c>
      <c r="AU14" s="188">
        <v>14.9</v>
      </c>
      <c r="AV14" s="188">
        <v>15</v>
      </c>
      <c r="AW14" s="188">
        <v>15</v>
      </c>
      <c r="AX14" s="188">
        <v>15</v>
      </c>
      <c r="AY14" s="188">
        <v>15</v>
      </c>
      <c r="AZ14" s="188">
        <v>15.1</v>
      </c>
      <c r="BA14" s="188">
        <v>15.1</v>
      </c>
      <c r="BB14" s="188">
        <v>15.2</v>
      </c>
      <c r="BC14" s="188">
        <v>15.2</v>
      </c>
      <c r="BD14" s="188">
        <v>15.2</v>
      </c>
      <c r="BE14" s="188">
        <v>15.3</v>
      </c>
      <c r="BF14" s="188">
        <v>15.3</v>
      </c>
      <c r="BG14" s="188">
        <v>22.4</v>
      </c>
      <c r="BH14" s="188">
        <v>22.4</v>
      </c>
      <c r="BI14" s="188">
        <v>22.6</v>
      </c>
      <c r="BJ14" s="188">
        <v>22.8</v>
      </c>
      <c r="BK14" s="188">
        <v>23</v>
      </c>
      <c r="BL14" s="188">
        <v>23.1</v>
      </c>
      <c r="BM14" s="188">
        <v>23.2</v>
      </c>
      <c r="BN14" s="188">
        <v>23.2</v>
      </c>
      <c r="BO14" s="188">
        <v>23.3</v>
      </c>
      <c r="BP14" s="188">
        <v>23.3</v>
      </c>
      <c r="BQ14" s="188">
        <v>23.4</v>
      </c>
      <c r="BR14" s="188">
        <v>23.5</v>
      </c>
      <c r="BS14" s="188">
        <v>23.5</v>
      </c>
      <c r="BT14" s="188">
        <v>23.5</v>
      </c>
      <c r="BU14" s="188">
        <v>23.5</v>
      </c>
      <c r="BV14" s="188">
        <v>23.5</v>
      </c>
      <c r="BW14" s="188">
        <v>23.6</v>
      </c>
      <c r="BX14" s="188">
        <v>23.8</v>
      </c>
      <c r="BY14" s="188">
        <v>23.8</v>
      </c>
      <c r="BZ14" s="188">
        <v>23.9</v>
      </c>
      <c r="CA14" s="188">
        <v>24</v>
      </c>
      <c r="CB14" s="188">
        <v>24.1</v>
      </c>
      <c r="CC14" s="188">
        <v>24.2</v>
      </c>
      <c r="CD14" s="188">
        <v>24.4</v>
      </c>
      <c r="CE14" s="188">
        <v>24.7</v>
      </c>
      <c r="CF14" s="188">
        <v>24.9</v>
      </c>
      <c r="CG14" s="188">
        <v>25.1</v>
      </c>
      <c r="CH14" s="188">
        <v>25.1</v>
      </c>
      <c r="CI14" s="188">
        <v>25.3</v>
      </c>
      <c r="CJ14" s="188">
        <v>25.4</v>
      </c>
      <c r="CK14" s="188">
        <v>25.4</v>
      </c>
      <c r="CL14" s="188">
        <f t="shared" si="1"/>
        <v>0</v>
      </c>
      <c r="CM14" s="188" t="s">
        <v>26</v>
      </c>
      <c r="CN14" s="188" t="s">
        <v>27</v>
      </c>
      <c r="CO14" s="188" t="b">
        <f t="shared" si="0"/>
        <v>1</v>
      </c>
    </row>
    <row r="15" spans="1:93" x14ac:dyDescent="0.3">
      <c r="A15" t="s">
        <v>28</v>
      </c>
      <c r="B15" t="s">
        <v>29</v>
      </c>
      <c r="D15" s="1">
        <v>43920</v>
      </c>
      <c r="E15">
        <v>27</v>
      </c>
      <c r="F15">
        <v>1.1000000000000001</v>
      </c>
      <c r="G15">
        <v>1.4</v>
      </c>
      <c r="H15">
        <v>0</v>
      </c>
      <c r="I15">
        <v>30.4</v>
      </c>
      <c r="J15">
        <v>31.5</v>
      </c>
      <c r="K15">
        <v>32.9</v>
      </c>
      <c r="L15">
        <v>34</v>
      </c>
      <c r="M15">
        <v>36.200000000000003</v>
      </c>
      <c r="N15" s="61">
        <v>36.6</v>
      </c>
      <c r="O15">
        <v>37</v>
      </c>
      <c r="P15">
        <v>37.200000000000003</v>
      </c>
      <c r="Q15">
        <v>37.799999999999997</v>
      </c>
      <c r="R15" s="61">
        <v>38.799999999999997</v>
      </c>
      <c r="S15" s="61">
        <v>39.5</v>
      </c>
      <c r="T15" s="61">
        <v>40.200000000000003</v>
      </c>
      <c r="U15" s="61">
        <v>41.1</v>
      </c>
      <c r="V15" s="61">
        <v>42.4</v>
      </c>
      <c r="W15" s="61">
        <v>43.6</v>
      </c>
      <c r="X15" s="61">
        <v>43.9</v>
      </c>
      <c r="Y15" s="61">
        <v>44</v>
      </c>
      <c r="Z15" s="61">
        <v>45.1</v>
      </c>
      <c r="AA15" s="61">
        <v>45.2</v>
      </c>
      <c r="AB15" s="188">
        <v>45.3</v>
      </c>
      <c r="AC15" s="61">
        <v>45.8</v>
      </c>
      <c r="AD15" s="188">
        <v>47</v>
      </c>
      <c r="AE15" s="188">
        <v>47.3</v>
      </c>
      <c r="AF15" s="188">
        <v>47.4</v>
      </c>
      <c r="AG15" s="188">
        <v>47.8</v>
      </c>
      <c r="AH15" s="188">
        <v>48.1</v>
      </c>
      <c r="AI15" s="188">
        <v>48.6</v>
      </c>
      <c r="AJ15" s="188">
        <v>48.6</v>
      </c>
      <c r="AK15" s="188">
        <v>48.7</v>
      </c>
      <c r="AL15" s="188">
        <v>48.8</v>
      </c>
      <c r="AM15" s="188">
        <v>49</v>
      </c>
      <c r="AN15" s="188">
        <v>49.1</v>
      </c>
      <c r="AO15" s="188">
        <v>49.1</v>
      </c>
      <c r="AP15" s="188">
        <v>49.1</v>
      </c>
      <c r="AQ15" s="188">
        <v>49.3</v>
      </c>
      <c r="AR15" s="188">
        <v>49.5</v>
      </c>
      <c r="AS15" s="188">
        <v>49.5</v>
      </c>
      <c r="AT15" s="188">
        <v>49.5</v>
      </c>
      <c r="AU15" s="188">
        <v>49.6</v>
      </c>
      <c r="AV15" s="188">
        <v>49.7</v>
      </c>
      <c r="AW15" s="188">
        <v>49.8</v>
      </c>
      <c r="AX15" s="188">
        <v>49.8</v>
      </c>
      <c r="AY15" s="188">
        <v>49.9</v>
      </c>
      <c r="AZ15" s="188">
        <v>49.9</v>
      </c>
      <c r="BA15" s="188">
        <v>49.9</v>
      </c>
      <c r="BB15" s="188">
        <v>50</v>
      </c>
      <c r="BC15" s="188">
        <v>50</v>
      </c>
      <c r="BD15" s="188">
        <v>50.1</v>
      </c>
      <c r="BE15" s="188">
        <v>50.1</v>
      </c>
      <c r="BF15" s="188">
        <v>50.1</v>
      </c>
      <c r="BG15" s="188">
        <v>55.3</v>
      </c>
      <c r="BH15" s="188">
        <v>55.4</v>
      </c>
      <c r="BI15" s="188">
        <v>55.4</v>
      </c>
      <c r="BJ15" s="188">
        <v>55.4</v>
      </c>
      <c r="BK15" s="188">
        <v>55.4</v>
      </c>
      <c r="BL15" s="188">
        <v>55.5</v>
      </c>
      <c r="BM15" s="188">
        <v>55.6</v>
      </c>
      <c r="BN15" s="188">
        <v>55.6</v>
      </c>
      <c r="BO15" s="188">
        <v>55.7</v>
      </c>
      <c r="BP15" s="188">
        <v>55.7</v>
      </c>
      <c r="BQ15" s="188">
        <v>55.7</v>
      </c>
      <c r="BR15" s="188">
        <v>55.7</v>
      </c>
      <c r="BS15" s="188">
        <v>55.7</v>
      </c>
      <c r="BT15" s="188">
        <v>55.7</v>
      </c>
      <c r="BU15" s="188">
        <v>55.8</v>
      </c>
      <c r="BV15" s="188">
        <v>55.8</v>
      </c>
      <c r="BW15" s="188">
        <v>55.8</v>
      </c>
      <c r="BX15" s="188">
        <v>55.8</v>
      </c>
      <c r="BY15" s="188">
        <v>55.8</v>
      </c>
      <c r="BZ15" s="188">
        <v>55.8</v>
      </c>
      <c r="CA15" s="188">
        <v>55.8</v>
      </c>
      <c r="CB15" s="188">
        <v>55.8</v>
      </c>
      <c r="CC15" s="188">
        <v>55.8</v>
      </c>
      <c r="CD15" s="188">
        <v>55.8</v>
      </c>
      <c r="CE15" s="188">
        <v>55.9</v>
      </c>
      <c r="CF15" s="188">
        <v>56</v>
      </c>
      <c r="CG15" s="188">
        <v>56</v>
      </c>
      <c r="CH15" s="188">
        <v>56</v>
      </c>
      <c r="CI15" s="188">
        <v>56.1</v>
      </c>
      <c r="CJ15" s="188">
        <v>56.1</v>
      </c>
      <c r="CK15" s="188">
        <v>56.1</v>
      </c>
      <c r="CL15" s="188">
        <f t="shared" si="1"/>
        <v>0</v>
      </c>
      <c r="CM15" s="188" t="s">
        <v>28</v>
      </c>
      <c r="CN15" s="188" t="s">
        <v>29</v>
      </c>
      <c r="CO15" s="188" t="b">
        <f t="shared" si="0"/>
        <v>1</v>
      </c>
    </row>
    <row r="16" spans="1:93" x14ac:dyDescent="0.3">
      <c r="A16" t="s">
        <v>30</v>
      </c>
      <c r="B16" t="s">
        <v>31</v>
      </c>
      <c r="D16" s="1">
        <v>43920</v>
      </c>
      <c r="E16">
        <v>29</v>
      </c>
      <c r="F16">
        <v>1.1000000000000001</v>
      </c>
      <c r="G16">
        <v>1.1000000000000001</v>
      </c>
      <c r="H16">
        <v>0</v>
      </c>
      <c r="I16">
        <v>27.5</v>
      </c>
      <c r="J16">
        <v>28.6</v>
      </c>
      <c r="K16">
        <v>30.3</v>
      </c>
      <c r="L16">
        <v>32.299999999999997</v>
      </c>
      <c r="M16">
        <v>35.5</v>
      </c>
      <c r="N16" s="61">
        <v>36.200000000000003</v>
      </c>
      <c r="O16">
        <v>36.799999999999997</v>
      </c>
      <c r="P16">
        <v>37.4</v>
      </c>
      <c r="Q16">
        <v>37.799999999999997</v>
      </c>
      <c r="R16" s="61">
        <v>38.6</v>
      </c>
      <c r="S16" s="61">
        <v>38.799999999999997</v>
      </c>
      <c r="T16" s="61">
        <v>39.200000000000003</v>
      </c>
      <c r="U16" s="61">
        <v>39.700000000000003</v>
      </c>
      <c r="V16" s="61">
        <v>40.200000000000003</v>
      </c>
      <c r="W16" s="61">
        <v>41.1</v>
      </c>
      <c r="X16" s="61">
        <v>41.3</v>
      </c>
      <c r="Y16" s="61">
        <v>41.4</v>
      </c>
      <c r="Z16" s="61">
        <v>42.8</v>
      </c>
      <c r="AA16" s="61">
        <v>43.1</v>
      </c>
      <c r="AB16" s="188">
        <v>43.3</v>
      </c>
      <c r="AC16" s="61">
        <v>43.8</v>
      </c>
      <c r="AD16" s="188">
        <v>45.9</v>
      </c>
      <c r="AE16" s="188">
        <v>46.3</v>
      </c>
      <c r="AF16" s="188">
        <v>46.5</v>
      </c>
      <c r="AG16" s="188">
        <v>46.9</v>
      </c>
      <c r="AH16" s="188">
        <v>47.3</v>
      </c>
      <c r="AI16" s="188">
        <v>48</v>
      </c>
      <c r="AJ16" s="188">
        <v>48.1</v>
      </c>
      <c r="AK16" s="188">
        <v>48.2</v>
      </c>
      <c r="AL16" s="188">
        <v>48.4</v>
      </c>
      <c r="AM16" s="188">
        <v>48.6</v>
      </c>
      <c r="AN16" s="188">
        <v>49</v>
      </c>
      <c r="AO16" s="188">
        <v>49</v>
      </c>
      <c r="AP16" s="188">
        <v>49.1</v>
      </c>
      <c r="AQ16" s="188">
        <v>49.3</v>
      </c>
      <c r="AR16" s="188">
        <v>49.5</v>
      </c>
      <c r="AS16" s="188">
        <v>49.5</v>
      </c>
      <c r="AT16" s="188">
        <v>49.5</v>
      </c>
      <c r="AU16" s="188">
        <v>49.6</v>
      </c>
      <c r="AV16" s="188">
        <v>49.7</v>
      </c>
      <c r="AW16" s="188">
        <v>49.8</v>
      </c>
      <c r="AX16" s="188">
        <v>49.8</v>
      </c>
      <c r="AY16" s="188">
        <v>49.8</v>
      </c>
      <c r="AZ16" s="188">
        <v>49.9</v>
      </c>
      <c r="BA16" s="188">
        <v>49.9</v>
      </c>
      <c r="BB16" s="188">
        <v>50</v>
      </c>
      <c r="BC16" s="188">
        <v>50</v>
      </c>
      <c r="BD16" s="188">
        <v>50.1</v>
      </c>
      <c r="BE16" s="188">
        <v>50.1</v>
      </c>
      <c r="BF16" s="188">
        <v>50.2</v>
      </c>
      <c r="BG16" s="188">
        <v>51.8</v>
      </c>
      <c r="BH16" s="188">
        <v>51.9</v>
      </c>
      <c r="BI16" s="188">
        <v>52</v>
      </c>
      <c r="BJ16" s="188">
        <v>52</v>
      </c>
      <c r="BK16" s="188">
        <v>52</v>
      </c>
      <c r="BL16" s="188">
        <v>52.1</v>
      </c>
      <c r="BM16" s="188">
        <v>52.1</v>
      </c>
      <c r="BN16" s="188">
        <v>52.2</v>
      </c>
      <c r="BO16" s="188">
        <v>52.2</v>
      </c>
      <c r="BP16" s="188">
        <v>52.2</v>
      </c>
      <c r="BQ16" s="188">
        <v>52.2</v>
      </c>
      <c r="BR16" s="188">
        <v>52.2</v>
      </c>
      <c r="BS16" s="188">
        <v>52.3</v>
      </c>
      <c r="BT16" s="188">
        <v>52.3</v>
      </c>
      <c r="BU16" s="188">
        <v>52.4</v>
      </c>
      <c r="BV16" s="188">
        <v>52.4</v>
      </c>
      <c r="BW16" s="188">
        <v>52.4</v>
      </c>
      <c r="BX16" s="188">
        <v>52.4</v>
      </c>
      <c r="BY16" s="188">
        <v>52.5</v>
      </c>
      <c r="BZ16" s="188">
        <v>52.5</v>
      </c>
      <c r="CA16" s="188">
        <v>52.5</v>
      </c>
      <c r="CB16" s="188">
        <v>52.5</v>
      </c>
      <c r="CC16" s="188">
        <v>52.6</v>
      </c>
      <c r="CD16" s="188">
        <v>52.6</v>
      </c>
      <c r="CE16" s="188">
        <v>52.7</v>
      </c>
      <c r="CF16" s="188">
        <v>52.7</v>
      </c>
      <c r="CG16" s="188">
        <v>52.8</v>
      </c>
      <c r="CH16" s="188">
        <v>52.8</v>
      </c>
      <c r="CI16" s="188">
        <v>52.9</v>
      </c>
      <c r="CJ16" s="188">
        <v>53</v>
      </c>
      <c r="CK16" s="188">
        <v>53</v>
      </c>
      <c r="CL16" s="188">
        <f t="shared" si="1"/>
        <v>0</v>
      </c>
      <c r="CM16" s="188" t="s">
        <v>30</v>
      </c>
      <c r="CN16" s="188" t="s">
        <v>31</v>
      </c>
      <c r="CO16" s="188" t="b">
        <f t="shared" si="0"/>
        <v>1</v>
      </c>
    </row>
    <row r="17" spans="1:93" x14ac:dyDescent="0.3">
      <c r="A17" t="s">
        <v>32</v>
      </c>
      <c r="B17" t="s">
        <v>33</v>
      </c>
      <c r="D17" s="1">
        <v>43920</v>
      </c>
      <c r="E17">
        <v>31</v>
      </c>
      <c r="F17">
        <v>1.4</v>
      </c>
      <c r="G17">
        <v>1.4</v>
      </c>
      <c r="H17">
        <v>0</v>
      </c>
      <c r="I17">
        <v>32.200000000000003</v>
      </c>
      <c r="J17">
        <v>34</v>
      </c>
      <c r="K17">
        <v>36</v>
      </c>
      <c r="L17">
        <v>38.700000000000003</v>
      </c>
      <c r="M17">
        <v>42.9</v>
      </c>
      <c r="N17" s="61">
        <v>43.7</v>
      </c>
      <c r="O17">
        <v>44.7</v>
      </c>
      <c r="P17">
        <v>45.3</v>
      </c>
      <c r="Q17">
        <v>45.9</v>
      </c>
      <c r="R17" s="61">
        <v>47.2</v>
      </c>
      <c r="S17" s="61">
        <v>47.7</v>
      </c>
      <c r="T17" s="61">
        <v>48.3</v>
      </c>
      <c r="U17" s="61">
        <v>49</v>
      </c>
      <c r="V17" s="61">
        <v>49.6</v>
      </c>
      <c r="W17" s="61">
        <v>50.6</v>
      </c>
      <c r="X17" s="61">
        <v>50.8</v>
      </c>
      <c r="Y17" s="61">
        <v>51.1</v>
      </c>
      <c r="Z17" s="61">
        <v>53.2</v>
      </c>
      <c r="AA17" s="61">
        <v>53.5</v>
      </c>
      <c r="AB17" s="188">
        <v>53.8</v>
      </c>
      <c r="AC17" s="61">
        <v>54.5</v>
      </c>
      <c r="AD17" s="188">
        <v>56.1</v>
      </c>
      <c r="AE17" s="188">
        <v>56.3</v>
      </c>
      <c r="AF17" s="188">
        <v>56.6</v>
      </c>
      <c r="AG17" s="188">
        <v>57</v>
      </c>
      <c r="AH17" s="188">
        <v>57.3</v>
      </c>
      <c r="AI17" s="188">
        <v>57.8</v>
      </c>
      <c r="AJ17" s="188">
        <v>57.9</v>
      </c>
      <c r="AK17" s="188">
        <v>58.1</v>
      </c>
      <c r="AL17" s="188">
        <v>58.2</v>
      </c>
      <c r="AM17" s="188">
        <v>58.4</v>
      </c>
      <c r="AN17" s="188">
        <v>58.8</v>
      </c>
      <c r="AO17" s="188">
        <v>58.8</v>
      </c>
      <c r="AP17" s="188">
        <v>58.9</v>
      </c>
      <c r="AQ17" s="188">
        <v>59.1</v>
      </c>
      <c r="AR17" s="188">
        <v>59.3</v>
      </c>
      <c r="AS17" s="188">
        <v>59.4</v>
      </c>
      <c r="AT17" s="188">
        <v>59.4</v>
      </c>
      <c r="AU17" s="188">
        <v>59.5</v>
      </c>
      <c r="AV17" s="188">
        <v>59.6</v>
      </c>
      <c r="AW17" s="188">
        <v>59.7</v>
      </c>
      <c r="AX17" s="188">
        <v>59.7</v>
      </c>
      <c r="AY17" s="188">
        <v>59.8</v>
      </c>
      <c r="AZ17" s="188">
        <v>59.8</v>
      </c>
      <c r="BA17" s="188">
        <v>59.9</v>
      </c>
      <c r="BB17" s="188">
        <v>60</v>
      </c>
      <c r="BC17" s="188">
        <v>60</v>
      </c>
      <c r="BD17" s="188">
        <v>60.1</v>
      </c>
      <c r="BE17" s="188">
        <v>60.1</v>
      </c>
      <c r="BF17" s="188">
        <v>60.1</v>
      </c>
      <c r="BG17" s="188">
        <v>61.8</v>
      </c>
      <c r="BH17" s="188">
        <v>61.9</v>
      </c>
      <c r="BI17" s="188">
        <v>61.9</v>
      </c>
      <c r="BJ17" s="188">
        <v>62</v>
      </c>
      <c r="BK17" s="188">
        <v>62</v>
      </c>
      <c r="BL17" s="188">
        <v>62.1</v>
      </c>
      <c r="BM17" s="188">
        <v>62.1</v>
      </c>
      <c r="BN17" s="188">
        <v>62.2</v>
      </c>
      <c r="BO17" s="188">
        <v>62.2</v>
      </c>
      <c r="BP17" s="188">
        <v>62.2</v>
      </c>
      <c r="BQ17" s="188">
        <v>62.3</v>
      </c>
      <c r="BR17" s="188">
        <v>62.3</v>
      </c>
      <c r="BS17" s="188">
        <v>62.3</v>
      </c>
      <c r="BT17" s="188">
        <v>62.4</v>
      </c>
      <c r="BU17" s="188">
        <v>62.4</v>
      </c>
      <c r="BV17" s="188">
        <v>62.5</v>
      </c>
      <c r="BW17" s="188">
        <v>62.5</v>
      </c>
      <c r="BX17" s="188">
        <v>62.5</v>
      </c>
      <c r="BY17" s="188">
        <v>62.6</v>
      </c>
      <c r="BZ17" s="188">
        <v>62.6</v>
      </c>
      <c r="CA17" s="188">
        <v>62.6</v>
      </c>
      <c r="CB17" s="188">
        <v>62.6</v>
      </c>
      <c r="CC17" s="188">
        <v>62.7</v>
      </c>
      <c r="CD17" s="188">
        <v>62.7</v>
      </c>
      <c r="CE17" s="188">
        <v>62.8</v>
      </c>
      <c r="CF17" s="188">
        <v>62.8</v>
      </c>
      <c r="CG17" s="188">
        <v>62.8</v>
      </c>
      <c r="CH17" s="188">
        <v>62.9</v>
      </c>
      <c r="CI17" s="188">
        <v>63.1</v>
      </c>
      <c r="CJ17" s="188">
        <v>63.1</v>
      </c>
      <c r="CK17" s="188">
        <v>63.2</v>
      </c>
      <c r="CL17" s="188">
        <f t="shared" si="1"/>
        <v>0.10000000000000142</v>
      </c>
      <c r="CM17" s="188" t="s">
        <v>32</v>
      </c>
      <c r="CN17" s="188" t="s">
        <v>33</v>
      </c>
      <c r="CO17" s="188" t="b">
        <f t="shared" si="0"/>
        <v>1</v>
      </c>
    </row>
    <row r="18" spans="1:93" x14ac:dyDescent="0.3">
      <c r="A18" t="s">
        <v>34</v>
      </c>
      <c r="B18" t="s">
        <v>35</v>
      </c>
      <c r="D18" s="1">
        <v>43920</v>
      </c>
      <c r="E18">
        <v>33</v>
      </c>
      <c r="F18">
        <v>0.1</v>
      </c>
      <c r="G18">
        <v>0.6</v>
      </c>
      <c r="H18">
        <v>0</v>
      </c>
      <c r="I18">
        <v>11</v>
      </c>
      <c r="J18">
        <v>11.8</v>
      </c>
      <c r="K18">
        <v>13.2</v>
      </c>
      <c r="L18">
        <v>14.8</v>
      </c>
      <c r="M18">
        <v>18.5</v>
      </c>
      <c r="N18" s="61">
        <v>19.2</v>
      </c>
      <c r="O18">
        <v>20.2</v>
      </c>
      <c r="P18">
        <v>20.9</v>
      </c>
      <c r="Q18">
        <v>21.3</v>
      </c>
      <c r="R18" s="61">
        <v>21.6</v>
      </c>
      <c r="S18" s="61">
        <v>21.7</v>
      </c>
      <c r="T18" s="61">
        <v>21.9</v>
      </c>
      <c r="U18" s="61">
        <v>22.4</v>
      </c>
      <c r="V18" s="61">
        <v>22.5</v>
      </c>
      <c r="W18" s="61">
        <v>23.1</v>
      </c>
      <c r="X18" s="61">
        <v>23.1</v>
      </c>
      <c r="Y18" s="61">
        <v>23.3</v>
      </c>
      <c r="Z18" s="61">
        <v>23.8</v>
      </c>
      <c r="AA18" s="61">
        <v>23.8</v>
      </c>
      <c r="AB18" s="188">
        <v>24</v>
      </c>
      <c r="AC18" s="61">
        <v>24.3</v>
      </c>
      <c r="AD18" s="188">
        <v>24.9</v>
      </c>
      <c r="AE18" s="188">
        <v>24.9</v>
      </c>
      <c r="AF18" s="188">
        <v>25.2</v>
      </c>
      <c r="AG18" s="188">
        <v>25.3</v>
      </c>
      <c r="AH18" s="188">
        <v>25.7</v>
      </c>
      <c r="AI18" s="188">
        <v>26</v>
      </c>
      <c r="AJ18" s="188">
        <v>26.4</v>
      </c>
      <c r="AK18" s="188">
        <v>26.6</v>
      </c>
      <c r="AL18" s="188">
        <v>26.6</v>
      </c>
      <c r="AM18" s="188">
        <v>26.6</v>
      </c>
      <c r="AN18" s="188">
        <v>26.7</v>
      </c>
      <c r="AO18" s="188">
        <v>26.7</v>
      </c>
      <c r="AP18" s="188">
        <v>26.7</v>
      </c>
      <c r="AQ18" s="188">
        <v>26.8</v>
      </c>
      <c r="AR18" s="188">
        <v>27.1</v>
      </c>
      <c r="AS18" s="188">
        <v>27.1</v>
      </c>
      <c r="AT18" s="188">
        <v>27.1</v>
      </c>
      <c r="AU18" s="188">
        <v>27.1</v>
      </c>
      <c r="AV18" s="188">
        <v>27.1</v>
      </c>
      <c r="AW18" s="188">
        <v>27.1</v>
      </c>
      <c r="AX18" s="188">
        <v>27.1</v>
      </c>
      <c r="AY18" s="188">
        <v>27.1</v>
      </c>
      <c r="AZ18" s="188">
        <v>27.1</v>
      </c>
      <c r="BA18" s="188">
        <v>27.1</v>
      </c>
      <c r="BB18" s="188">
        <v>27.1</v>
      </c>
      <c r="BC18" s="188">
        <v>27.1</v>
      </c>
      <c r="BD18" s="188">
        <v>27.1</v>
      </c>
      <c r="BE18" s="188">
        <v>27.1</v>
      </c>
      <c r="BF18" s="188">
        <v>27.1</v>
      </c>
      <c r="BG18" s="188">
        <v>39</v>
      </c>
      <c r="BH18" s="188">
        <v>39</v>
      </c>
      <c r="BI18" s="188">
        <v>39.299999999999997</v>
      </c>
      <c r="BJ18" s="188">
        <v>39.700000000000003</v>
      </c>
      <c r="BK18" s="188">
        <v>39.9</v>
      </c>
      <c r="BL18" s="188">
        <v>40.200000000000003</v>
      </c>
      <c r="BM18" s="188">
        <v>40.299999999999997</v>
      </c>
      <c r="BN18" s="188">
        <v>40.299999999999997</v>
      </c>
      <c r="BO18" s="188">
        <v>40.6</v>
      </c>
      <c r="BP18" s="188">
        <v>40.6</v>
      </c>
      <c r="BQ18" s="188">
        <v>40.6</v>
      </c>
      <c r="BR18" s="188">
        <v>40.700000000000003</v>
      </c>
      <c r="BS18" s="188">
        <v>40.9</v>
      </c>
      <c r="BT18" s="188">
        <v>40.9</v>
      </c>
      <c r="BU18" s="188">
        <v>41</v>
      </c>
      <c r="BV18" s="188">
        <v>41</v>
      </c>
      <c r="BW18" s="188">
        <v>41.3</v>
      </c>
      <c r="BX18" s="188">
        <v>41.4</v>
      </c>
      <c r="BY18" s="188">
        <v>41.4</v>
      </c>
      <c r="BZ18" s="188">
        <v>41.4</v>
      </c>
      <c r="CA18" s="188">
        <v>41.4</v>
      </c>
      <c r="CB18" s="188">
        <v>41.5</v>
      </c>
      <c r="CC18" s="188">
        <v>41.6</v>
      </c>
      <c r="CD18" s="188">
        <v>42.2</v>
      </c>
      <c r="CE18" s="188">
        <v>42.4</v>
      </c>
      <c r="CF18" s="188">
        <v>42.4</v>
      </c>
      <c r="CG18" s="188">
        <v>42.7</v>
      </c>
      <c r="CH18" s="188">
        <v>42.7</v>
      </c>
      <c r="CI18" s="188">
        <v>43.1</v>
      </c>
      <c r="CJ18" s="188">
        <v>43.1</v>
      </c>
      <c r="CK18" s="188">
        <v>43.1</v>
      </c>
      <c r="CL18" s="188">
        <f t="shared" si="1"/>
        <v>0</v>
      </c>
      <c r="CM18" s="188" t="s">
        <v>34</v>
      </c>
      <c r="CN18" s="188" t="s">
        <v>35</v>
      </c>
      <c r="CO18" s="188" t="b">
        <f t="shared" si="0"/>
        <v>1</v>
      </c>
    </row>
    <row r="19" spans="1:93" x14ac:dyDescent="0.3">
      <c r="A19" t="s">
        <v>36</v>
      </c>
      <c r="B19" t="s">
        <v>37</v>
      </c>
      <c r="D19" s="1">
        <v>43920</v>
      </c>
      <c r="E19">
        <v>35</v>
      </c>
      <c r="F19">
        <v>0.3</v>
      </c>
      <c r="G19">
        <v>0.9</v>
      </c>
      <c r="H19">
        <v>0</v>
      </c>
      <c r="I19">
        <v>12.6</v>
      </c>
      <c r="J19">
        <v>13.1</v>
      </c>
      <c r="K19">
        <v>14</v>
      </c>
      <c r="L19">
        <v>15</v>
      </c>
      <c r="M19">
        <v>16.8</v>
      </c>
      <c r="N19" s="61">
        <v>17</v>
      </c>
      <c r="O19">
        <v>17.3</v>
      </c>
      <c r="P19">
        <v>17.399999999999999</v>
      </c>
      <c r="Q19">
        <v>17.8</v>
      </c>
      <c r="R19" s="61">
        <v>18.2</v>
      </c>
      <c r="S19" s="61">
        <v>18.3</v>
      </c>
      <c r="T19" s="61">
        <v>18.399999999999999</v>
      </c>
      <c r="U19" s="61">
        <v>18.7</v>
      </c>
      <c r="V19" s="61">
        <v>19.2</v>
      </c>
      <c r="W19" s="61">
        <v>19.600000000000001</v>
      </c>
      <c r="X19" s="61">
        <v>19.7</v>
      </c>
      <c r="Y19" s="61">
        <v>19.8</v>
      </c>
      <c r="Z19" s="61">
        <v>20.2</v>
      </c>
      <c r="AA19" s="61">
        <v>20.2</v>
      </c>
      <c r="AB19" s="188">
        <v>20.3</v>
      </c>
      <c r="AC19" s="61">
        <v>20.399999999999999</v>
      </c>
      <c r="AD19" s="188">
        <v>21.1</v>
      </c>
      <c r="AE19" s="188">
        <v>21.2</v>
      </c>
      <c r="AF19" s="188">
        <v>21.3</v>
      </c>
      <c r="AG19" s="188">
        <v>21.5</v>
      </c>
      <c r="AH19" s="188">
        <v>21.6</v>
      </c>
      <c r="AI19" s="188">
        <v>21.8</v>
      </c>
      <c r="AJ19" s="188">
        <v>21.9</v>
      </c>
      <c r="AK19" s="188">
        <v>21.9</v>
      </c>
      <c r="AL19" s="188">
        <v>22</v>
      </c>
      <c r="AM19" s="188">
        <v>22.1</v>
      </c>
      <c r="AN19" s="188">
        <v>22.2</v>
      </c>
      <c r="AO19" s="188">
        <v>22.3</v>
      </c>
      <c r="AP19" s="188">
        <v>22.4</v>
      </c>
      <c r="AQ19" s="188">
        <v>22.5</v>
      </c>
      <c r="AR19" s="188">
        <v>22.8</v>
      </c>
      <c r="AS19" s="188">
        <v>22.8</v>
      </c>
      <c r="AT19" s="188">
        <v>22.8</v>
      </c>
      <c r="AU19" s="188">
        <v>22.9</v>
      </c>
      <c r="AV19" s="188">
        <v>23</v>
      </c>
      <c r="AW19" s="188">
        <v>23.1</v>
      </c>
      <c r="AX19" s="188">
        <v>23.1</v>
      </c>
      <c r="AY19" s="188">
        <v>23.1</v>
      </c>
      <c r="AZ19" s="188">
        <v>23.2</v>
      </c>
      <c r="BA19" s="188">
        <v>23.2</v>
      </c>
      <c r="BB19" s="188">
        <v>23.2</v>
      </c>
      <c r="BC19" s="188">
        <v>23.3</v>
      </c>
      <c r="BD19" s="188">
        <v>23.3</v>
      </c>
      <c r="BE19" s="188">
        <v>23.3</v>
      </c>
      <c r="BF19" s="188">
        <v>23.4</v>
      </c>
      <c r="BG19" s="188">
        <v>25.6</v>
      </c>
      <c r="BH19" s="188">
        <v>26</v>
      </c>
      <c r="BI19" s="188">
        <v>27.1</v>
      </c>
      <c r="BJ19" s="188">
        <v>27.4</v>
      </c>
      <c r="BK19" s="188">
        <v>27.9</v>
      </c>
      <c r="BL19" s="188">
        <v>28.3</v>
      </c>
      <c r="BM19" s="188">
        <v>29</v>
      </c>
      <c r="BN19" s="188">
        <v>29</v>
      </c>
      <c r="BO19" s="188">
        <v>29.2</v>
      </c>
      <c r="BP19" s="188">
        <v>29.4</v>
      </c>
      <c r="BQ19" s="188">
        <v>29.7</v>
      </c>
      <c r="BR19" s="188">
        <v>29.7</v>
      </c>
      <c r="BS19" s="188">
        <v>29.8</v>
      </c>
      <c r="BT19" s="188">
        <v>29.9</v>
      </c>
      <c r="BU19" s="188">
        <v>30.1</v>
      </c>
      <c r="BV19" s="188">
        <v>30.1</v>
      </c>
      <c r="BW19" s="188">
        <v>30.2</v>
      </c>
      <c r="BX19" s="188">
        <v>30.3</v>
      </c>
      <c r="BY19" s="188">
        <v>30.5</v>
      </c>
      <c r="BZ19" s="188">
        <v>30.6</v>
      </c>
      <c r="CA19" s="188">
        <v>30.6</v>
      </c>
      <c r="CB19" s="188">
        <v>30.6</v>
      </c>
      <c r="CC19" s="188">
        <v>30.7</v>
      </c>
      <c r="CD19" s="188">
        <v>30.8</v>
      </c>
      <c r="CE19" s="188">
        <v>31</v>
      </c>
      <c r="CF19" s="188">
        <v>31.1</v>
      </c>
      <c r="CG19" s="188">
        <v>31.1</v>
      </c>
      <c r="CH19" s="188">
        <v>31.1</v>
      </c>
      <c r="CI19" s="188">
        <v>31.3</v>
      </c>
      <c r="CJ19" s="188">
        <v>31.5</v>
      </c>
      <c r="CK19" s="188">
        <v>31.5</v>
      </c>
      <c r="CL19" s="188">
        <f t="shared" si="1"/>
        <v>0</v>
      </c>
      <c r="CM19" s="188" t="s">
        <v>36</v>
      </c>
      <c r="CN19" s="188" t="s">
        <v>37</v>
      </c>
      <c r="CO19" s="188" t="b">
        <f t="shared" si="0"/>
        <v>1</v>
      </c>
    </row>
    <row r="20" spans="1:93" x14ac:dyDescent="0.3">
      <c r="A20" t="s">
        <v>38</v>
      </c>
      <c r="B20" t="s">
        <v>39</v>
      </c>
      <c r="D20" s="1">
        <v>43920</v>
      </c>
      <c r="E20">
        <v>37</v>
      </c>
      <c r="F20">
        <v>0.1</v>
      </c>
      <c r="G20">
        <v>0.3</v>
      </c>
      <c r="H20">
        <v>0</v>
      </c>
      <c r="I20">
        <v>10.199999999999999</v>
      </c>
      <c r="J20">
        <v>11.4</v>
      </c>
      <c r="K20">
        <v>13.1</v>
      </c>
      <c r="L20">
        <v>15.4</v>
      </c>
      <c r="M20">
        <v>17.899999999999999</v>
      </c>
      <c r="N20" s="61">
        <v>19.100000000000001</v>
      </c>
      <c r="O20">
        <v>19.5</v>
      </c>
      <c r="P20">
        <v>19.5</v>
      </c>
      <c r="Q20">
        <v>20.8</v>
      </c>
      <c r="R20" s="61">
        <v>21.1</v>
      </c>
      <c r="S20" s="61">
        <v>21.1</v>
      </c>
      <c r="T20" s="61">
        <v>21.3</v>
      </c>
      <c r="U20" s="61">
        <v>21.3</v>
      </c>
      <c r="V20" s="61">
        <v>21.3</v>
      </c>
      <c r="W20" s="61">
        <v>22.3</v>
      </c>
      <c r="X20" s="61">
        <v>22.4</v>
      </c>
      <c r="Y20" s="61">
        <v>22.6</v>
      </c>
      <c r="Z20" s="61">
        <v>22.7</v>
      </c>
      <c r="AA20" s="61">
        <v>22.7</v>
      </c>
      <c r="AB20" s="188">
        <v>22.7</v>
      </c>
      <c r="AC20" s="61">
        <v>22.9</v>
      </c>
      <c r="AD20" s="188">
        <v>23.7</v>
      </c>
      <c r="AE20" s="188">
        <v>24</v>
      </c>
      <c r="AF20" s="188">
        <v>24.5</v>
      </c>
      <c r="AG20" s="188">
        <v>25</v>
      </c>
      <c r="AH20" s="188">
        <v>25.2</v>
      </c>
      <c r="AI20" s="188">
        <v>25.6</v>
      </c>
      <c r="AJ20" s="188">
        <v>25.6</v>
      </c>
      <c r="AK20" s="188">
        <v>25.9</v>
      </c>
      <c r="AL20" s="188">
        <v>25.9</v>
      </c>
      <c r="AM20" s="188">
        <v>25.9</v>
      </c>
      <c r="AN20" s="188">
        <v>26.1</v>
      </c>
      <c r="AO20" s="188">
        <v>26.2</v>
      </c>
      <c r="AP20" s="188">
        <v>26.2</v>
      </c>
      <c r="AQ20" s="188">
        <v>26.3</v>
      </c>
      <c r="AR20" s="188">
        <v>26.8</v>
      </c>
      <c r="AS20" s="188">
        <v>26.8</v>
      </c>
      <c r="AT20" s="188">
        <v>26.8</v>
      </c>
      <c r="AU20" s="188">
        <v>26.9</v>
      </c>
      <c r="AV20" s="188">
        <v>26.9</v>
      </c>
      <c r="AW20" s="188">
        <v>26.9</v>
      </c>
      <c r="AX20" s="188">
        <v>27.1</v>
      </c>
      <c r="AY20" s="188">
        <v>27.1</v>
      </c>
      <c r="AZ20" s="188">
        <v>27.1</v>
      </c>
      <c r="BA20" s="188">
        <v>27.1</v>
      </c>
      <c r="BB20" s="188">
        <v>27.2</v>
      </c>
      <c r="BC20" s="188">
        <v>27.2</v>
      </c>
      <c r="BD20" s="188">
        <v>27.2</v>
      </c>
      <c r="BE20" s="188">
        <v>27.2</v>
      </c>
      <c r="BF20" s="188">
        <v>27.2</v>
      </c>
      <c r="BG20" s="188">
        <v>35.4</v>
      </c>
      <c r="BH20" s="188">
        <v>35.4</v>
      </c>
      <c r="BI20" s="188">
        <v>35.4</v>
      </c>
      <c r="BJ20" s="188">
        <v>35.5</v>
      </c>
      <c r="BK20" s="188">
        <v>35.5</v>
      </c>
      <c r="BL20" s="188">
        <v>35.5</v>
      </c>
      <c r="BM20" s="188">
        <v>35.5</v>
      </c>
      <c r="BN20" s="188">
        <v>35.700000000000003</v>
      </c>
      <c r="BO20" s="188">
        <v>35.700000000000003</v>
      </c>
      <c r="BP20" s="188">
        <v>35.700000000000003</v>
      </c>
      <c r="BQ20" s="188">
        <v>35.700000000000003</v>
      </c>
      <c r="BR20" s="188">
        <v>35.799999999999997</v>
      </c>
      <c r="BS20" s="188">
        <v>36</v>
      </c>
      <c r="BT20" s="188">
        <v>36</v>
      </c>
      <c r="BU20" s="188">
        <v>36.1</v>
      </c>
      <c r="BV20" s="188">
        <v>36.1</v>
      </c>
      <c r="BW20" s="188">
        <v>36.200000000000003</v>
      </c>
      <c r="BX20" s="188">
        <v>36.200000000000003</v>
      </c>
      <c r="BY20" s="188">
        <v>36.4</v>
      </c>
      <c r="BZ20" s="188">
        <v>36.4</v>
      </c>
      <c r="CA20" s="188">
        <v>36.5</v>
      </c>
      <c r="CB20" s="188">
        <v>36.5</v>
      </c>
      <c r="CC20" s="188">
        <v>36.700000000000003</v>
      </c>
      <c r="CD20" s="188">
        <v>36.799999999999997</v>
      </c>
      <c r="CE20" s="188">
        <v>37.1</v>
      </c>
      <c r="CF20" s="188">
        <v>37.299999999999997</v>
      </c>
      <c r="CG20" s="188">
        <v>37.299999999999997</v>
      </c>
      <c r="CH20" s="188">
        <v>37.299999999999997</v>
      </c>
      <c r="CI20" s="188">
        <v>37.299999999999997</v>
      </c>
      <c r="CJ20" s="188">
        <v>37.299999999999997</v>
      </c>
      <c r="CK20" s="188">
        <v>37.4</v>
      </c>
      <c r="CL20" s="188">
        <f t="shared" si="1"/>
        <v>0.10000000000000142</v>
      </c>
      <c r="CM20" s="188" t="s">
        <v>38</v>
      </c>
      <c r="CN20" s="188" t="s">
        <v>39</v>
      </c>
      <c r="CO20" s="188" t="b">
        <f t="shared" si="0"/>
        <v>1</v>
      </c>
    </row>
    <row r="21" spans="1:93" x14ac:dyDescent="0.3">
      <c r="A21" t="s">
        <v>40</v>
      </c>
      <c r="B21" t="s">
        <v>41</v>
      </c>
      <c r="D21" s="1">
        <v>43920</v>
      </c>
      <c r="E21">
        <v>39</v>
      </c>
      <c r="F21">
        <v>0.3</v>
      </c>
      <c r="G21">
        <v>0.3</v>
      </c>
      <c r="H21">
        <v>0</v>
      </c>
      <c r="I21">
        <v>5.0999999999999996</v>
      </c>
      <c r="J21">
        <v>5.5</v>
      </c>
      <c r="K21">
        <v>5.9</v>
      </c>
      <c r="L21">
        <v>6.9</v>
      </c>
      <c r="M21">
        <v>7.8</v>
      </c>
      <c r="N21" s="61">
        <v>8.3000000000000007</v>
      </c>
      <c r="O21">
        <v>8.6</v>
      </c>
      <c r="P21">
        <v>8.9</v>
      </c>
      <c r="Q21">
        <v>9.1999999999999993</v>
      </c>
      <c r="R21" s="61">
        <v>9.8000000000000007</v>
      </c>
      <c r="S21" s="61">
        <v>9.9</v>
      </c>
      <c r="T21" s="61">
        <v>10.199999999999999</v>
      </c>
      <c r="U21" s="61">
        <v>10.6</v>
      </c>
      <c r="V21" s="61">
        <v>10.9</v>
      </c>
      <c r="W21" s="61">
        <v>11.2</v>
      </c>
      <c r="X21" s="61">
        <v>11.3</v>
      </c>
      <c r="Y21" s="61">
        <v>11.3</v>
      </c>
      <c r="Z21" s="61">
        <v>11.6</v>
      </c>
      <c r="AA21" s="61">
        <v>11.7</v>
      </c>
      <c r="AB21" s="188">
        <v>11.9</v>
      </c>
      <c r="AC21" s="61">
        <v>12.2</v>
      </c>
      <c r="AD21" s="188">
        <v>13.1</v>
      </c>
      <c r="AE21" s="188">
        <v>13.3</v>
      </c>
      <c r="AF21" s="188">
        <v>13.4</v>
      </c>
      <c r="AG21" s="188">
        <v>13.6</v>
      </c>
      <c r="AH21" s="188">
        <v>13.8</v>
      </c>
      <c r="AI21" s="188">
        <v>14.2</v>
      </c>
      <c r="AJ21" s="188">
        <v>14.2</v>
      </c>
      <c r="AK21" s="188">
        <v>14.4</v>
      </c>
      <c r="AL21" s="188">
        <v>14.5</v>
      </c>
      <c r="AM21" s="188">
        <v>14.6</v>
      </c>
      <c r="AN21" s="188">
        <v>14.9</v>
      </c>
      <c r="AO21" s="188">
        <v>14.9</v>
      </c>
      <c r="AP21" s="188">
        <v>15</v>
      </c>
      <c r="AQ21" s="188">
        <v>15.1</v>
      </c>
      <c r="AR21" s="188">
        <v>15.2</v>
      </c>
      <c r="AS21" s="188">
        <v>15.2</v>
      </c>
      <c r="AT21" s="188">
        <v>15.3</v>
      </c>
      <c r="AU21" s="188">
        <v>15.3</v>
      </c>
      <c r="AV21" s="188">
        <v>15.4</v>
      </c>
      <c r="AW21" s="188">
        <v>15.5</v>
      </c>
      <c r="AX21" s="188">
        <v>15.5</v>
      </c>
      <c r="AY21" s="188">
        <v>15.5</v>
      </c>
      <c r="AZ21" s="188">
        <v>15.5</v>
      </c>
      <c r="BA21" s="188">
        <v>15.6</v>
      </c>
      <c r="BB21" s="188">
        <v>15.6</v>
      </c>
      <c r="BC21" s="188">
        <v>15.6</v>
      </c>
      <c r="BD21" s="188">
        <v>15.7</v>
      </c>
      <c r="BE21" s="188">
        <v>15.7</v>
      </c>
      <c r="BF21" s="188">
        <v>15.7</v>
      </c>
      <c r="BG21" s="188">
        <v>25.6</v>
      </c>
      <c r="BH21" s="188">
        <v>25.8</v>
      </c>
      <c r="BI21" s="188">
        <v>26</v>
      </c>
      <c r="BJ21" s="188">
        <v>26</v>
      </c>
      <c r="BK21" s="188">
        <v>26</v>
      </c>
      <c r="BL21" s="188">
        <v>26.1</v>
      </c>
      <c r="BM21" s="188">
        <v>26.2</v>
      </c>
      <c r="BN21" s="188">
        <v>26.2</v>
      </c>
      <c r="BO21" s="188">
        <v>26.3</v>
      </c>
      <c r="BP21" s="188">
        <v>26.4</v>
      </c>
      <c r="BQ21" s="188">
        <v>26.5</v>
      </c>
      <c r="BR21" s="188">
        <v>26.6</v>
      </c>
      <c r="BS21" s="188">
        <v>26.6</v>
      </c>
      <c r="BT21" s="188">
        <v>26.7</v>
      </c>
      <c r="BU21" s="188">
        <v>26.8</v>
      </c>
      <c r="BV21" s="188">
        <v>26.9</v>
      </c>
      <c r="BW21" s="188">
        <v>26.9</v>
      </c>
      <c r="BX21" s="188">
        <v>26.9</v>
      </c>
      <c r="BY21" s="188">
        <v>27</v>
      </c>
      <c r="BZ21" s="188">
        <v>27.1</v>
      </c>
      <c r="CA21" s="188">
        <v>27.1</v>
      </c>
      <c r="CB21" s="188">
        <v>27.2</v>
      </c>
      <c r="CC21" s="188">
        <v>27.2</v>
      </c>
      <c r="CD21" s="188">
        <v>27.3</v>
      </c>
      <c r="CE21" s="188">
        <v>27.3</v>
      </c>
      <c r="CF21" s="188">
        <v>27.4</v>
      </c>
      <c r="CG21" s="188">
        <v>27.4</v>
      </c>
      <c r="CH21" s="188">
        <v>27.5</v>
      </c>
      <c r="CI21" s="188">
        <v>27.5</v>
      </c>
      <c r="CJ21" s="188">
        <v>27.5</v>
      </c>
      <c r="CK21" s="188">
        <v>27.5</v>
      </c>
      <c r="CL21" s="188">
        <f t="shared" si="1"/>
        <v>0</v>
      </c>
      <c r="CM21" s="188" t="s">
        <v>40</v>
      </c>
      <c r="CN21" s="188" t="s">
        <v>41</v>
      </c>
      <c r="CO21" s="188" t="b">
        <f t="shared" si="0"/>
        <v>1</v>
      </c>
    </row>
    <row r="22" spans="1:93" x14ac:dyDescent="0.3">
      <c r="A22" t="s">
        <v>42</v>
      </c>
      <c r="B22" t="s">
        <v>43</v>
      </c>
      <c r="D22" s="1">
        <v>43920</v>
      </c>
      <c r="E22">
        <v>41</v>
      </c>
      <c r="F22">
        <v>0.8</v>
      </c>
      <c r="G22">
        <v>0.9</v>
      </c>
      <c r="H22">
        <v>0</v>
      </c>
      <c r="I22">
        <v>27.4</v>
      </c>
      <c r="J22">
        <v>28.6</v>
      </c>
      <c r="K22">
        <v>30</v>
      </c>
      <c r="L22">
        <v>31.6</v>
      </c>
      <c r="M22">
        <v>34.200000000000003</v>
      </c>
      <c r="N22" s="61">
        <v>34.700000000000003</v>
      </c>
      <c r="O22">
        <v>35.1</v>
      </c>
      <c r="P22">
        <v>35.6</v>
      </c>
      <c r="Q22">
        <v>35.9</v>
      </c>
      <c r="R22" s="61">
        <v>36.799999999999997</v>
      </c>
      <c r="S22" s="61">
        <v>37.5</v>
      </c>
      <c r="T22" s="61">
        <v>37.700000000000003</v>
      </c>
      <c r="U22" s="61">
        <v>38.6</v>
      </c>
      <c r="V22" s="61">
        <v>38.9</v>
      </c>
      <c r="W22" s="61">
        <v>39.799999999999997</v>
      </c>
      <c r="X22" s="61">
        <v>40</v>
      </c>
      <c r="Y22" s="61">
        <v>40.200000000000003</v>
      </c>
      <c r="Z22" s="61">
        <v>42.6</v>
      </c>
      <c r="AA22" s="61">
        <v>42.8</v>
      </c>
      <c r="AB22" s="188">
        <v>43</v>
      </c>
      <c r="AC22" s="61">
        <v>43.9</v>
      </c>
      <c r="AD22" s="188">
        <v>45.1</v>
      </c>
      <c r="AE22" s="188">
        <v>45.3</v>
      </c>
      <c r="AF22" s="188">
        <v>45.4</v>
      </c>
      <c r="AG22" s="188">
        <v>45.7</v>
      </c>
      <c r="AH22" s="188">
        <v>46</v>
      </c>
      <c r="AI22" s="188">
        <v>46.6</v>
      </c>
      <c r="AJ22" s="188">
        <v>46.7</v>
      </c>
      <c r="AK22" s="188">
        <v>46.8</v>
      </c>
      <c r="AL22" s="188">
        <v>47.1</v>
      </c>
      <c r="AM22" s="188">
        <v>47.2</v>
      </c>
      <c r="AN22" s="188">
        <v>47.4</v>
      </c>
      <c r="AO22" s="188">
        <v>47.4</v>
      </c>
      <c r="AP22" s="188">
        <v>47.4</v>
      </c>
      <c r="AQ22" s="188">
        <v>47.5</v>
      </c>
      <c r="AR22" s="188">
        <v>47.7</v>
      </c>
      <c r="AS22" s="188">
        <v>47.8</v>
      </c>
      <c r="AT22" s="188">
        <v>47.8</v>
      </c>
      <c r="AU22" s="188">
        <v>47.9</v>
      </c>
      <c r="AV22" s="188">
        <v>48</v>
      </c>
      <c r="AW22" s="188">
        <v>48</v>
      </c>
      <c r="AX22" s="188">
        <v>48.1</v>
      </c>
      <c r="AY22" s="188">
        <v>48.1</v>
      </c>
      <c r="AZ22" s="188">
        <v>48.2</v>
      </c>
      <c r="BA22" s="188">
        <v>48.2</v>
      </c>
      <c r="BB22" s="188">
        <v>48.3</v>
      </c>
      <c r="BC22" s="188">
        <v>48.3</v>
      </c>
      <c r="BD22" s="188">
        <v>48.4</v>
      </c>
      <c r="BE22" s="188">
        <v>48.4</v>
      </c>
      <c r="BF22" s="188">
        <v>48.4</v>
      </c>
      <c r="BG22" s="188">
        <v>51.1</v>
      </c>
      <c r="BH22" s="188">
        <v>51.1</v>
      </c>
      <c r="BI22" s="188">
        <v>51.1</v>
      </c>
      <c r="BJ22" s="188">
        <v>51.1</v>
      </c>
      <c r="BK22" s="188">
        <v>51.2</v>
      </c>
      <c r="BL22" s="188">
        <v>51.2</v>
      </c>
      <c r="BM22" s="188">
        <v>51.3</v>
      </c>
      <c r="BN22" s="188">
        <v>51.3</v>
      </c>
      <c r="BO22" s="188">
        <v>51.4</v>
      </c>
      <c r="BP22" s="188">
        <v>51.4</v>
      </c>
      <c r="BQ22" s="188">
        <v>51.5</v>
      </c>
      <c r="BR22" s="188">
        <v>51.7</v>
      </c>
      <c r="BS22" s="188">
        <v>51.8</v>
      </c>
      <c r="BT22" s="188">
        <v>51.9</v>
      </c>
      <c r="BU22" s="188">
        <v>51.9</v>
      </c>
      <c r="BV22" s="188">
        <v>52</v>
      </c>
      <c r="BW22" s="188">
        <v>52</v>
      </c>
      <c r="BX22" s="188">
        <v>52.1</v>
      </c>
      <c r="BY22" s="188">
        <v>52.1</v>
      </c>
      <c r="BZ22" s="188">
        <v>52.1</v>
      </c>
      <c r="CA22" s="188">
        <v>52.2</v>
      </c>
      <c r="CB22" s="188">
        <v>52.2</v>
      </c>
      <c r="CC22" s="188">
        <v>52.3</v>
      </c>
      <c r="CD22" s="188">
        <v>52.3</v>
      </c>
      <c r="CE22" s="188">
        <v>52.4</v>
      </c>
      <c r="CF22" s="188">
        <v>52.5</v>
      </c>
      <c r="CG22" s="188">
        <v>52.5</v>
      </c>
      <c r="CH22" s="188">
        <v>52.6</v>
      </c>
      <c r="CI22" s="188">
        <v>52.7</v>
      </c>
      <c r="CJ22" s="188">
        <v>52.7</v>
      </c>
      <c r="CK22" s="188">
        <v>52.8</v>
      </c>
      <c r="CL22" s="188">
        <f t="shared" si="1"/>
        <v>9.9999999999994316E-2</v>
      </c>
      <c r="CM22" s="188" t="s">
        <v>42</v>
      </c>
      <c r="CN22" s="188" t="s">
        <v>43</v>
      </c>
      <c r="CO22" s="188" t="b">
        <f t="shared" si="0"/>
        <v>1</v>
      </c>
    </row>
    <row r="23" spans="1:93" x14ac:dyDescent="0.3">
      <c r="A23" t="s">
        <v>44</v>
      </c>
      <c r="B23" t="s">
        <v>45</v>
      </c>
      <c r="D23" s="1">
        <v>43920</v>
      </c>
      <c r="E23">
        <v>43</v>
      </c>
      <c r="F23">
        <v>0.9</v>
      </c>
      <c r="G23">
        <v>1.2</v>
      </c>
      <c r="H23">
        <v>0</v>
      </c>
      <c r="I23">
        <v>28.3</v>
      </c>
      <c r="J23">
        <v>29.4</v>
      </c>
      <c r="K23">
        <v>31.2</v>
      </c>
      <c r="L23">
        <v>33.5</v>
      </c>
      <c r="M23">
        <v>36.700000000000003</v>
      </c>
      <c r="N23" s="61">
        <v>37.200000000000003</v>
      </c>
      <c r="O23">
        <v>37.700000000000003</v>
      </c>
      <c r="P23">
        <v>38.299999999999997</v>
      </c>
      <c r="Q23">
        <v>38.700000000000003</v>
      </c>
      <c r="R23" s="61">
        <v>39.4</v>
      </c>
      <c r="S23" s="61">
        <v>39.6</v>
      </c>
      <c r="T23" s="61">
        <v>40</v>
      </c>
      <c r="U23" s="61">
        <v>40.200000000000003</v>
      </c>
      <c r="V23" s="61">
        <v>40.4</v>
      </c>
      <c r="W23" s="61">
        <v>41.3</v>
      </c>
      <c r="X23" s="61">
        <v>41.4</v>
      </c>
      <c r="Y23" s="61">
        <v>41.5</v>
      </c>
      <c r="Z23" s="61">
        <v>42.4</v>
      </c>
      <c r="AA23" s="61">
        <v>42.5</v>
      </c>
      <c r="AB23" s="188">
        <v>42.5</v>
      </c>
      <c r="AC23" s="61">
        <v>43.6</v>
      </c>
      <c r="AD23" s="188">
        <v>45.1</v>
      </c>
      <c r="AE23" s="188">
        <v>45.3</v>
      </c>
      <c r="AF23" s="188">
        <v>45.6</v>
      </c>
      <c r="AG23" s="188">
        <v>45.9</v>
      </c>
      <c r="AH23" s="188">
        <v>46.3</v>
      </c>
      <c r="AI23" s="188">
        <v>46.9</v>
      </c>
      <c r="AJ23" s="188">
        <v>47.1</v>
      </c>
      <c r="AK23" s="188">
        <v>47.2</v>
      </c>
      <c r="AL23" s="188">
        <v>47.3</v>
      </c>
      <c r="AM23" s="188">
        <v>47.5</v>
      </c>
      <c r="AN23" s="188">
        <v>47.8</v>
      </c>
      <c r="AO23" s="188">
        <v>47.9</v>
      </c>
      <c r="AP23" s="188">
        <v>48</v>
      </c>
      <c r="AQ23" s="188">
        <v>48.1</v>
      </c>
      <c r="AR23" s="188">
        <v>48.3</v>
      </c>
      <c r="AS23" s="188">
        <v>48.3</v>
      </c>
      <c r="AT23" s="188">
        <v>48.3</v>
      </c>
      <c r="AU23" s="188">
        <v>48.4</v>
      </c>
      <c r="AV23" s="188">
        <v>48.5</v>
      </c>
      <c r="AW23" s="188">
        <v>48.5</v>
      </c>
      <c r="AX23" s="188">
        <v>48.6</v>
      </c>
      <c r="AY23" s="188">
        <v>48.6</v>
      </c>
      <c r="AZ23" s="188">
        <v>48.7</v>
      </c>
      <c r="BA23" s="188">
        <v>48.7</v>
      </c>
      <c r="BB23" s="188">
        <v>48.8</v>
      </c>
      <c r="BC23" s="188">
        <v>48.9</v>
      </c>
      <c r="BD23" s="188">
        <v>48.9</v>
      </c>
      <c r="BE23" s="188">
        <v>48.9</v>
      </c>
      <c r="BF23" s="188">
        <v>49</v>
      </c>
      <c r="BG23" s="188">
        <v>57.4</v>
      </c>
      <c r="BH23" s="188">
        <v>57.5</v>
      </c>
      <c r="BI23" s="188">
        <v>57.5</v>
      </c>
      <c r="BJ23" s="188">
        <v>57.5</v>
      </c>
      <c r="BK23" s="188">
        <v>57.6</v>
      </c>
      <c r="BL23" s="188">
        <v>57.8</v>
      </c>
      <c r="BM23" s="188">
        <v>57.8</v>
      </c>
      <c r="BN23" s="188">
        <v>57.8</v>
      </c>
      <c r="BO23" s="188">
        <v>57.9</v>
      </c>
      <c r="BP23" s="188">
        <v>57.9</v>
      </c>
      <c r="BQ23" s="188">
        <v>58.1</v>
      </c>
      <c r="BR23" s="188">
        <v>58.1</v>
      </c>
      <c r="BS23" s="188">
        <v>58.1</v>
      </c>
      <c r="BT23" s="188">
        <v>58.2</v>
      </c>
      <c r="BU23" s="188">
        <v>58.2</v>
      </c>
      <c r="BV23" s="188">
        <v>58.2</v>
      </c>
      <c r="BW23" s="188">
        <v>58.2</v>
      </c>
      <c r="BX23" s="188">
        <v>58.3</v>
      </c>
      <c r="BY23" s="188">
        <v>58.4</v>
      </c>
      <c r="BZ23" s="188">
        <v>58.6</v>
      </c>
      <c r="CA23" s="188">
        <v>58.8</v>
      </c>
      <c r="CB23" s="188">
        <v>58.9</v>
      </c>
      <c r="CC23" s="188">
        <v>59</v>
      </c>
      <c r="CD23" s="188">
        <v>59.2</v>
      </c>
      <c r="CE23" s="188">
        <v>59.5</v>
      </c>
      <c r="CF23" s="188">
        <v>59.5</v>
      </c>
      <c r="CG23" s="188">
        <v>59.6</v>
      </c>
      <c r="CH23" s="188">
        <v>59.7</v>
      </c>
      <c r="CI23" s="188">
        <v>59.8</v>
      </c>
      <c r="CJ23" s="188">
        <v>59.9</v>
      </c>
      <c r="CK23" s="188">
        <v>59.9</v>
      </c>
      <c r="CL23" s="188">
        <f t="shared" si="1"/>
        <v>0</v>
      </c>
      <c r="CM23" s="188" t="s">
        <v>44</v>
      </c>
      <c r="CN23" s="188" t="s">
        <v>45</v>
      </c>
      <c r="CO23" s="188" t="b">
        <f t="shared" si="0"/>
        <v>1</v>
      </c>
    </row>
    <row r="24" spans="1:93" x14ac:dyDescent="0.3">
      <c r="A24" t="s">
        <v>46</v>
      </c>
      <c r="B24" t="s">
        <v>47</v>
      </c>
      <c r="D24" s="1">
        <v>43920</v>
      </c>
      <c r="E24">
        <v>45</v>
      </c>
      <c r="F24">
        <v>0.3</v>
      </c>
      <c r="G24">
        <v>0.3</v>
      </c>
      <c r="H24">
        <v>0</v>
      </c>
      <c r="I24">
        <v>8.6</v>
      </c>
      <c r="J24">
        <v>9.4</v>
      </c>
      <c r="K24">
        <v>11</v>
      </c>
      <c r="L24">
        <v>12.1</v>
      </c>
      <c r="M24">
        <v>14.2</v>
      </c>
      <c r="N24" s="61">
        <v>14.7</v>
      </c>
      <c r="O24">
        <v>15.2</v>
      </c>
      <c r="P24">
        <v>15.4</v>
      </c>
      <c r="Q24">
        <v>15.7</v>
      </c>
      <c r="R24" s="61">
        <v>16.3</v>
      </c>
      <c r="S24" s="61">
        <v>16.600000000000001</v>
      </c>
      <c r="T24" s="61">
        <v>17.2</v>
      </c>
      <c r="U24" s="61">
        <v>17.5</v>
      </c>
      <c r="V24" s="61">
        <v>17.8</v>
      </c>
      <c r="W24" s="61">
        <v>19</v>
      </c>
      <c r="X24" s="61">
        <v>19.100000000000001</v>
      </c>
      <c r="Y24" s="61">
        <v>19.100000000000001</v>
      </c>
      <c r="Z24" s="61">
        <v>19.899999999999999</v>
      </c>
      <c r="AA24" s="61">
        <v>20</v>
      </c>
      <c r="AB24" s="188">
        <v>20</v>
      </c>
      <c r="AC24" s="61">
        <v>20.399999999999999</v>
      </c>
      <c r="AD24" s="188">
        <v>21</v>
      </c>
      <c r="AE24" s="188">
        <v>21.2</v>
      </c>
      <c r="AF24" s="188">
        <v>21.3</v>
      </c>
      <c r="AG24" s="188">
        <v>21.3</v>
      </c>
      <c r="AH24" s="188">
        <v>21.3</v>
      </c>
      <c r="AI24" s="188">
        <v>21.4</v>
      </c>
      <c r="AJ24" s="188">
        <v>21.5</v>
      </c>
      <c r="AK24" s="188">
        <v>21.6</v>
      </c>
      <c r="AL24" s="188">
        <v>21.8</v>
      </c>
      <c r="AM24" s="188">
        <v>21.9</v>
      </c>
      <c r="AN24" s="188">
        <v>22</v>
      </c>
      <c r="AO24" s="188">
        <v>22</v>
      </c>
      <c r="AP24" s="188">
        <v>22.1</v>
      </c>
      <c r="AQ24" s="188">
        <v>22.3</v>
      </c>
      <c r="AR24" s="188">
        <v>22.3</v>
      </c>
      <c r="AS24" s="188">
        <v>22.3</v>
      </c>
      <c r="AT24" s="188">
        <v>22.3</v>
      </c>
      <c r="AU24" s="188">
        <v>22.3</v>
      </c>
      <c r="AV24" s="188">
        <v>22.4</v>
      </c>
      <c r="AW24" s="188">
        <v>22.4</v>
      </c>
      <c r="AX24" s="188">
        <v>22.4</v>
      </c>
      <c r="AY24" s="188">
        <v>22.4</v>
      </c>
      <c r="AZ24" s="188">
        <v>22.4</v>
      </c>
      <c r="BA24" s="188">
        <v>22.4</v>
      </c>
      <c r="BB24" s="188">
        <v>22.4</v>
      </c>
      <c r="BC24" s="188">
        <v>22.5</v>
      </c>
      <c r="BD24" s="188">
        <v>22.5</v>
      </c>
      <c r="BE24" s="188">
        <v>22.5</v>
      </c>
      <c r="BF24" s="188">
        <v>22.6</v>
      </c>
      <c r="BG24" s="188">
        <v>37.700000000000003</v>
      </c>
      <c r="BH24" s="188">
        <v>37.700000000000003</v>
      </c>
      <c r="BI24" s="188">
        <v>37.9</v>
      </c>
      <c r="BJ24" s="188">
        <v>38</v>
      </c>
      <c r="BK24" s="188">
        <v>38</v>
      </c>
      <c r="BL24" s="188">
        <v>38</v>
      </c>
      <c r="BM24" s="188">
        <v>38.1</v>
      </c>
      <c r="BN24" s="188">
        <v>38.1</v>
      </c>
      <c r="BO24" s="188">
        <v>38.200000000000003</v>
      </c>
      <c r="BP24" s="188">
        <v>38.200000000000003</v>
      </c>
      <c r="BQ24" s="188">
        <v>38.200000000000003</v>
      </c>
      <c r="BR24" s="188">
        <v>38.299999999999997</v>
      </c>
      <c r="BS24" s="188">
        <v>38.299999999999997</v>
      </c>
      <c r="BT24" s="188">
        <v>38.299999999999997</v>
      </c>
      <c r="BU24" s="188">
        <v>38.4</v>
      </c>
      <c r="BV24" s="188">
        <v>38.4</v>
      </c>
      <c r="BW24" s="188">
        <v>38.5</v>
      </c>
      <c r="BX24" s="188">
        <v>38.700000000000003</v>
      </c>
      <c r="BY24" s="188">
        <v>38.700000000000003</v>
      </c>
      <c r="BZ24" s="188">
        <v>38.700000000000003</v>
      </c>
      <c r="CA24" s="188">
        <v>38.700000000000003</v>
      </c>
      <c r="CB24" s="188">
        <v>38.700000000000003</v>
      </c>
      <c r="CC24" s="188">
        <v>38.700000000000003</v>
      </c>
      <c r="CD24" s="188">
        <v>38.9</v>
      </c>
      <c r="CE24" s="188">
        <v>38.9</v>
      </c>
      <c r="CF24" s="188">
        <v>39</v>
      </c>
      <c r="CG24" s="188">
        <v>39.1</v>
      </c>
      <c r="CH24" s="188">
        <v>39.1</v>
      </c>
      <c r="CI24" s="188">
        <v>39.4</v>
      </c>
      <c r="CJ24" s="188">
        <v>39.4</v>
      </c>
      <c r="CK24" s="188">
        <v>39.4</v>
      </c>
      <c r="CL24" s="188">
        <f t="shared" si="1"/>
        <v>0</v>
      </c>
      <c r="CM24" s="188" t="s">
        <v>46</v>
      </c>
      <c r="CN24" s="188" t="s">
        <v>47</v>
      </c>
      <c r="CO24" s="188" t="b">
        <f t="shared" si="0"/>
        <v>1</v>
      </c>
    </row>
    <row r="25" spans="1:93" x14ac:dyDescent="0.3">
      <c r="A25" t="s">
        <v>48</v>
      </c>
      <c r="B25" t="s">
        <v>49</v>
      </c>
      <c r="D25" s="1">
        <v>43920</v>
      </c>
      <c r="E25">
        <v>47</v>
      </c>
      <c r="F25">
        <v>0.7</v>
      </c>
      <c r="G25">
        <v>1.3</v>
      </c>
      <c r="H25">
        <v>0</v>
      </c>
      <c r="I25">
        <v>18.899999999999999</v>
      </c>
      <c r="J25">
        <v>19.8</v>
      </c>
      <c r="K25">
        <v>21.4</v>
      </c>
      <c r="L25">
        <v>23.1</v>
      </c>
      <c r="M25">
        <v>25.7</v>
      </c>
      <c r="N25" s="61">
        <v>26.2</v>
      </c>
      <c r="O25">
        <v>26.6</v>
      </c>
      <c r="P25">
        <v>27</v>
      </c>
      <c r="Q25">
        <v>27.5</v>
      </c>
      <c r="R25" s="61">
        <v>28.3</v>
      </c>
      <c r="S25" s="61">
        <v>28.4</v>
      </c>
      <c r="T25" s="61">
        <v>28.7</v>
      </c>
      <c r="U25" s="61">
        <v>28.9</v>
      </c>
      <c r="V25" s="61">
        <v>29.1</v>
      </c>
      <c r="W25" s="61">
        <v>29.6</v>
      </c>
      <c r="X25" s="61">
        <v>29.7</v>
      </c>
      <c r="Y25" s="61">
        <v>29.8</v>
      </c>
      <c r="Z25" s="61">
        <v>31.2</v>
      </c>
      <c r="AA25" s="61">
        <v>31.3</v>
      </c>
      <c r="AB25" s="188">
        <v>31.4</v>
      </c>
      <c r="AC25" s="61">
        <v>31.7</v>
      </c>
      <c r="AD25" s="188">
        <v>33.200000000000003</v>
      </c>
      <c r="AE25" s="188">
        <v>33.4</v>
      </c>
      <c r="AF25" s="188">
        <v>33.5</v>
      </c>
      <c r="AG25" s="188">
        <v>33.799999999999997</v>
      </c>
      <c r="AH25" s="188">
        <v>34.200000000000003</v>
      </c>
      <c r="AI25" s="188">
        <v>34.9</v>
      </c>
      <c r="AJ25" s="188">
        <v>35</v>
      </c>
      <c r="AK25" s="188">
        <v>35.1</v>
      </c>
      <c r="AL25" s="188">
        <v>35.299999999999997</v>
      </c>
      <c r="AM25" s="188">
        <v>35.5</v>
      </c>
      <c r="AN25" s="188">
        <v>35.799999999999997</v>
      </c>
      <c r="AO25" s="188">
        <v>35.799999999999997</v>
      </c>
      <c r="AP25" s="188">
        <v>35.9</v>
      </c>
      <c r="AQ25" s="188">
        <v>36.1</v>
      </c>
      <c r="AR25" s="188">
        <v>36.299999999999997</v>
      </c>
      <c r="AS25" s="188">
        <v>36.299999999999997</v>
      </c>
      <c r="AT25" s="188">
        <v>36.4</v>
      </c>
      <c r="AU25" s="188">
        <v>36.4</v>
      </c>
      <c r="AV25" s="188">
        <v>36.6</v>
      </c>
      <c r="AW25" s="188">
        <v>36.6</v>
      </c>
      <c r="AX25" s="188">
        <v>36.6</v>
      </c>
      <c r="AY25" s="188">
        <v>36.700000000000003</v>
      </c>
      <c r="AZ25" s="188">
        <v>36.700000000000003</v>
      </c>
      <c r="BA25" s="188">
        <v>36.700000000000003</v>
      </c>
      <c r="BB25" s="188">
        <v>36.799999999999997</v>
      </c>
      <c r="BC25" s="188">
        <v>36.799999999999997</v>
      </c>
      <c r="BD25" s="188">
        <v>36.799999999999997</v>
      </c>
      <c r="BE25" s="188">
        <v>36.9</v>
      </c>
      <c r="BF25" s="188">
        <v>36.9</v>
      </c>
      <c r="BG25" s="188">
        <v>38.5</v>
      </c>
      <c r="BH25" s="188">
        <v>38.700000000000003</v>
      </c>
      <c r="BI25" s="188">
        <v>38.799999999999997</v>
      </c>
      <c r="BJ25" s="188">
        <v>38.9</v>
      </c>
      <c r="BK25" s="188">
        <v>38.9</v>
      </c>
      <c r="BL25" s="188">
        <v>39</v>
      </c>
      <c r="BM25" s="188">
        <v>39.200000000000003</v>
      </c>
      <c r="BN25" s="188">
        <v>39.299999999999997</v>
      </c>
      <c r="BO25" s="188">
        <v>39.299999999999997</v>
      </c>
      <c r="BP25" s="188">
        <v>39.4</v>
      </c>
      <c r="BQ25" s="188">
        <v>39.4</v>
      </c>
      <c r="BR25" s="188">
        <v>39.5</v>
      </c>
      <c r="BS25" s="188">
        <v>39.5</v>
      </c>
      <c r="BT25" s="188">
        <v>39.6</v>
      </c>
      <c r="BU25" s="188">
        <v>39.700000000000003</v>
      </c>
      <c r="BV25" s="188">
        <v>39.700000000000003</v>
      </c>
      <c r="BW25" s="188">
        <v>39.700000000000003</v>
      </c>
      <c r="BX25" s="188">
        <v>39.799999999999997</v>
      </c>
      <c r="BY25" s="188">
        <v>39.9</v>
      </c>
      <c r="BZ25" s="188">
        <v>39.9</v>
      </c>
      <c r="CA25" s="188">
        <v>39.9</v>
      </c>
      <c r="CB25" s="188">
        <v>40</v>
      </c>
      <c r="CC25" s="188">
        <v>40</v>
      </c>
      <c r="CD25" s="188">
        <v>40.1</v>
      </c>
      <c r="CE25" s="188">
        <v>40.200000000000003</v>
      </c>
      <c r="CF25" s="188">
        <v>40.299999999999997</v>
      </c>
      <c r="CG25" s="188">
        <v>40.299999999999997</v>
      </c>
      <c r="CH25" s="188">
        <v>40.299999999999997</v>
      </c>
      <c r="CI25" s="188">
        <v>40.4</v>
      </c>
      <c r="CJ25" s="188">
        <v>40.5</v>
      </c>
      <c r="CK25" s="188">
        <v>40.5</v>
      </c>
      <c r="CL25" s="188">
        <f t="shared" si="1"/>
        <v>0</v>
      </c>
      <c r="CM25" s="188" t="s">
        <v>48</v>
      </c>
      <c r="CN25" s="188" t="s">
        <v>49</v>
      </c>
      <c r="CO25" s="188" t="b">
        <f t="shared" si="0"/>
        <v>1</v>
      </c>
    </row>
    <row r="26" spans="1:93" x14ac:dyDescent="0.3">
      <c r="A26" t="s">
        <v>50</v>
      </c>
      <c r="B26" t="s">
        <v>51</v>
      </c>
      <c r="D26" s="1">
        <v>43920</v>
      </c>
      <c r="E26">
        <v>49</v>
      </c>
      <c r="F26">
        <v>1.4</v>
      </c>
      <c r="G26">
        <v>1.4</v>
      </c>
      <c r="H26">
        <v>0</v>
      </c>
      <c r="I26">
        <v>35.700000000000003</v>
      </c>
      <c r="J26">
        <v>37.4</v>
      </c>
      <c r="K26">
        <v>39.299999999999997</v>
      </c>
      <c r="L26">
        <v>42.1</v>
      </c>
      <c r="M26">
        <v>46.4</v>
      </c>
      <c r="N26" s="61">
        <v>47.1</v>
      </c>
      <c r="O26">
        <v>47.9</v>
      </c>
      <c r="P26">
        <v>48.6</v>
      </c>
      <c r="Q26">
        <v>49.1</v>
      </c>
      <c r="R26" s="61">
        <v>50.6</v>
      </c>
      <c r="S26" s="61">
        <v>51.2</v>
      </c>
      <c r="T26" s="61">
        <v>51.8</v>
      </c>
      <c r="U26" s="61">
        <v>52.7</v>
      </c>
      <c r="V26" s="61">
        <v>53.3</v>
      </c>
      <c r="W26" s="61">
        <v>54.5</v>
      </c>
      <c r="X26" s="61">
        <v>54.8</v>
      </c>
      <c r="Y26" s="61">
        <v>55</v>
      </c>
      <c r="Z26" s="61">
        <v>57</v>
      </c>
      <c r="AA26" s="61">
        <v>57.1</v>
      </c>
      <c r="AB26" s="188">
        <v>57.4</v>
      </c>
      <c r="AC26" s="61">
        <v>58.9</v>
      </c>
      <c r="AD26" s="188">
        <v>60.8</v>
      </c>
      <c r="AE26" s="188">
        <v>61.1</v>
      </c>
      <c r="AF26" s="188">
        <v>61.3</v>
      </c>
      <c r="AG26" s="188">
        <v>61.7</v>
      </c>
      <c r="AH26" s="188">
        <v>62</v>
      </c>
      <c r="AI26" s="188">
        <v>62.7</v>
      </c>
      <c r="AJ26" s="188">
        <v>62.8</v>
      </c>
      <c r="AK26" s="188">
        <v>62.9</v>
      </c>
      <c r="AL26" s="188">
        <v>63.1</v>
      </c>
      <c r="AM26" s="188">
        <v>63.2</v>
      </c>
      <c r="AN26" s="188">
        <v>63.5</v>
      </c>
      <c r="AO26" s="188">
        <v>63.6</v>
      </c>
      <c r="AP26" s="188">
        <v>63.6</v>
      </c>
      <c r="AQ26" s="188">
        <v>63.8</v>
      </c>
      <c r="AR26" s="188">
        <v>64</v>
      </c>
      <c r="AS26" s="188">
        <v>64.099999999999994</v>
      </c>
      <c r="AT26" s="188">
        <v>64.2</v>
      </c>
      <c r="AU26" s="188">
        <v>64.2</v>
      </c>
      <c r="AV26" s="188">
        <v>64.400000000000006</v>
      </c>
      <c r="AW26" s="188">
        <v>64.400000000000006</v>
      </c>
      <c r="AX26" s="188">
        <v>64.400000000000006</v>
      </c>
      <c r="AY26" s="188">
        <v>64.5</v>
      </c>
      <c r="AZ26" s="188">
        <v>64.599999999999994</v>
      </c>
      <c r="BA26" s="188">
        <v>64.599999999999994</v>
      </c>
      <c r="BB26" s="188">
        <v>64.7</v>
      </c>
      <c r="BC26" s="188">
        <v>64.7</v>
      </c>
      <c r="BD26" s="188">
        <v>64.8</v>
      </c>
      <c r="BE26" s="188">
        <v>64.8</v>
      </c>
      <c r="BF26" s="188">
        <v>64.900000000000006</v>
      </c>
      <c r="BG26" s="188">
        <v>66.099999999999994</v>
      </c>
      <c r="BH26" s="188">
        <v>66.099999999999994</v>
      </c>
      <c r="BI26" s="188">
        <v>66.2</v>
      </c>
      <c r="BJ26" s="188">
        <v>66.3</v>
      </c>
      <c r="BK26" s="188">
        <v>66.3</v>
      </c>
      <c r="BL26" s="188">
        <v>66.3</v>
      </c>
      <c r="BM26" s="188">
        <v>66.400000000000006</v>
      </c>
      <c r="BN26" s="188">
        <v>66.400000000000006</v>
      </c>
      <c r="BO26" s="188">
        <v>66.400000000000006</v>
      </c>
      <c r="BP26" s="188">
        <v>66.5</v>
      </c>
      <c r="BQ26" s="188">
        <v>66.5</v>
      </c>
      <c r="BR26" s="188">
        <v>66.5</v>
      </c>
      <c r="BS26" s="188">
        <v>66.599999999999994</v>
      </c>
      <c r="BT26" s="188">
        <v>66.599999999999994</v>
      </c>
      <c r="BU26" s="188">
        <v>66.599999999999994</v>
      </c>
      <c r="BV26" s="188">
        <v>66.599999999999994</v>
      </c>
      <c r="BW26" s="188">
        <v>66.7</v>
      </c>
      <c r="BX26" s="188">
        <v>66.7</v>
      </c>
      <c r="BY26" s="188">
        <v>66.7</v>
      </c>
      <c r="BZ26" s="188">
        <v>66.7</v>
      </c>
      <c r="CA26" s="188">
        <v>66.8</v>
      </c>
      <c r="CB26" s="188">
        <v>66.8</v>
      </c>
      <c r="CC26" s="188">
        <v>66.8</v>
      </c>
      <c r="CD26" s="188">
        <v>66.8</v>
      </c>
      <c r="CE26" s="188">
        <v>67</v>
      </c>
      <c r="CF26" s="188">
        <v>67</v>
      </c>
      <c r="CG26" s="188">
        <v>67</v>
      </c>
      <c r="CH26" s="188">
        <v>67.099999999999994</v>
      </c>
      <c r="CI26" s="188">
        <v>67.2</v>
      </c>
      <c r="CJ26" s="188">
        <v>67.3</v>
      </c>
      <c r="CK26" s="188">
        <v>67.3</v>
      </c>
      <c r="CL26" s="188">
        <f t="shared" si="1"/>
        <v>0</v>
      </c>
      <c r="CM26" s="188" t="s">
        <v>50</v>
      </c>
      <c r="CN26" s="188" t="s">
        <v>51</v>
      </c>
      <c r="CO26" s="188" t="b">
        <f t="shared" si="0"/>
        <v>1</v>
      </c>
    </row>
    <row r="27" spans="1:93" x14ac:dyDescent="0.3">
      <c r="A27" t="s">
        <v>52</v>
      </c>
      <c r="B27" t="s">
        <v>53</v>
      </c>
      <c r="D27" s="1">
        <v>43920</v>
      </c>
      <c r="E27">
        <v>51</v>
      </c>
      <c r="F27">
        <v>0.2</v>
      </c>
      <c r="G27">
        <v>0.6</v>
      </c>
      <c r="H27">
        <v>0</v>
      </c>
      <c r="I27">
        <v>7.4</v>
      </c>
      <c r="J27">
        <v>8.6</v>
      </c>
      <c r="K27">
        <v>12.2</v>
      </c>
      <c r="L27">
        <v>13.9</v>
      </c>
      <c r="M27">
        <v>17.5</v>
      </c>
      <c r="N27" s="61">
        <v>18.2</v>
      </c>
      <c r="O27">
        <v>19.2</v>
      </c>
      <c r="P27">
        <v>19.8</v>
      </c>
      <c r="Q27">
        <v>20.6</v>
      </c>
      <c r="R27" s="61">
        <v>21.9</v>
      </c>
      <c r="S27" s="61">
        <v>22.1</v>
      </c>
      <c r="T27" s="61">
        <v>22.3</v>
      </c>
      <c r="U27" s="61">
        <v>23.5</v>
      </c>
      <c r="V27" s="61">
        <v>25</v>
      </c>
      <c r="W27" s="61">
        <v>25.6</v>
      </c>
      <c r="X27" s="61">
        <v>25.8</v>
      </c>
      <c r="Y27" s="61">
        <v>26</v>
      </c>
      <c r="Z27" s="61">
        <v>26.8</v>
      </c>
      <c r="AA27" s="61">
        <v>27</v>
      </c>
      <c r="AB27" s="188">
        <v>27.3</v>
      </c>
      <c r="AC27" s="61">
        <v>27.4</v>
      </c>
      <c r="AD27" s="188">
        <v>27.6</v>
      </c>
      <c r="AE27" s="188">
        <v>27.9</v>
      </c>
      <c r="AF27" s="188">
        <v>28.2</v>
      </c>
      <c r="AG27" s="188">
        <v>28.3</v>
      </c>
      <c r="AH27" s="188">
        <v>28.5</v>
      </c>
      <c r="AI27" s="188">
        <v>28.8</v>
      </c>
      <c r="AJ27" s="188">
        <v>28.9</v>
      </c>
      <c r="AK27" s="188">
        <v>29.1</v>
      </c>
      <c r="AL27" s="188">
        <v>29.3</v>
      </c>
      <c r="AM27" s="188">
        <v>29.6</v>
      </c>
      <c r="AN27" s="188">
        <v>30.1</v>
      </c>
      <c r="AO27" s="188">
        <v>30.2</v>
      </c>
      <c r="AP27" s="188">
        <v>30.2</v>
      </c>
      <c r="AQ27" s="188">
        <v>30.2</v>
      </c>
      <c r="AR27" s="188">
        <v>30.4</v>
      </c>
      <c r="AS27" s="188">
        <v>30.4</v>
      </c>
      <c r="AT27" s="188">
        <v>30.5</v>
      </c>
      <c r="AU27" s="188">
        <v>30.7</v>
      </c>
      <c r="AV27" s="188">
        <v>30.7</v>
      </c>
      <c r="AW27" s="188">
        <v>30.7</v>
      </c>
      <c r="AX27" s="188">
        <v>30.7</v>
      </c>
      <c r="AY27" s="188">
        <v>30.7</v>
      </c>
      <c r="AZ27" s="188">
        <v>30.8</v>
      </c>
      <c r="BA27" s="188">
        <v>30.8</v>
      </c>
      <c r="BB27" s="188">
        <v>30.8</v>
      </c>
      <c r="BC27" s="188">
        <v>30.8</v>
      </c>
      <c r="BD27" s="188">
        <v>30.8</v>
      </c>
      <c r="BE27" s="188">
        <v>30.8</v>
      </c>
      <c r="BF27" s="188">
        <v>30.8</v>
      </c>
      <c r="BG27" s="188">
        <v>39.6</v>
      </c>
      <c r="BH27" s="188">
        <v>39.9</v>
      </c>
      <c r="BI27" s="188">
        <v>40</v>
      </c>
      <c r="BJ27" s="188">
        <v>40</v>
      </c>
      <c r="BK27" s="188">
        <v>40</v>
      </c>
      <c r="BL27" s="188">
        <v>40.1</v>
      </c>
      <c r="BM27" s="188">
        <v>40.200000000000003</v>
      </c>
      <c r="BN27" s="188">
        <v>40.200000000000003</v>
      </c>
      <c r="BO27" s="188">
        <v>40.299999999999997</v>
      </c>
      <c r="BP27" s="188">
        <v>40.299999999999997</v>
      </c>
      <c r="BQ27" s="188">
        <v>40.299999999999997</v>
      </c>
      <c r="BR27" s="188">
        <v>40.299999999999997</v>
      </c>
      <c r="BS27" s="188">
        <v>40.299999999999997</v>
      </c>
      <c r="BT27" s="188">
        <v>40.299999999999997</v>
      </c>
      <c r="BU27" s="188">
        <v>40.299999999999997</v>
      </c>
      <c r="BV27" s="188">
        <v>40.299999999999997</v>
      </c>
      <c r="BW27" s="188">
        <v>40.4</v>
      </c>
      <c r="BX27" s="188">
        <v>40.5</v>
      </c>
      <c r="BY27" s="188">
        <v>40.5</v>
      </c>
      <c r="BZ27" s="188">
        <v>40.5</v>
      </c>
      <c r="CA27" s="188">
        <v>40.5</v>
      </c>
      <c r="CB27" s="188">
        <v>40.6</v>
      </c>
      <c r="CC27" s="188">
        <v>40.6</v>
      </c>
      <c r="CD27" s="188">
        <v>41</v>
      </c>
      <c r="CE27" s="188">
        <v>41.3</v>
      </c>
      <c r="CF27" s="188">
        <v>41.3</v>
      </c>
      <c r="CG27" s="188">
        <v>41.6</v>
      </c>
      <c r="CH27" s="188">
        <v>41.6</v>
      </c>
      <c r="CI27" s="188">
        <v>41.6</v>
      </c>
      <c r="CJ27" s="188">
        <v>41.6</v>
      </c>
      <c r="CK27" s="188">
        <v>41.6</v>
      </c>
      <c r="CL27" s="188">
        <f t="shared" si="1"/>
        <v>0</v>
      </c>
      <c r="CM27" s="188" t="s">
        <v>52</v>
      </c>
      <c r="CN27" s="188" t="s">
        <v>53</v>
      </c>
      <c r="CO27" s="188" t="b">
        <f t="shared" si="0"/>
        <v>1</v>
      </c>
    </row>
    <row r="28" spans="1:93" x14ac:dyDescent="0.3">
      <c r="A28" t="s">
        <v>54</v>
      </c>
      <c r="B28" t="s">
        <v>55</v>
      </c>
      <c r="D28" s="1">
        <v>43920</v>
      </c>
      <c r="E28">
        <v>53</v>
      </c>
      <c r="F28">
        <v>0.3</v>
      </c>
      <c r="G28">
        <v>1.3</v>
      </c>
      <c r="H28">
        <v>0</v>
      </c>
      <c r="I28">
        <v>19.3</v>
      </c>
      <c r="J28">
        <v>19.8</v>
      </c>
      <c r="K28">
        <v>20.9</v>
      </c>
      <c r="L28">
        <v>21.9</v>
      </c>
      <c r="M28">
        <v>23.8</v>
      </c>
      <c r="N28" s="61">
        <v>24.1</v>
      </c>
      <c r="O28">
        <v>24.3</v>
      </c>
      <c r="P28">
        <v>24.4</v>
      </c>
      <c r="Q28">
        <v>24.8</v>
      </c>
      <c r="R28" s="61">
        <v>25.4</v>
      </c>
      <c r="S28" s="61">
        <v>25.5</v>
      </c>
      <c r="T28" s="61">
        <v>25.7</v>
      </c>
      <c r="U28" s="61">
        <v>25.8</v>
      </c>
      <c r="V28" s="61">
        <v>25.9</v>
      </c>
      <c r="W28" s="61">
        <v>26.3</v>
      </c>
      <c r="X28" s="61">
        <v>26.4</v>
      </c>
      <c r="Y28" s="61">
        <v>26.5</v>
      </c>
      <c r="Z28" s="61">
        <v>26.8</v>
      </c>
      <c r="AA28" s="61">
        <v>26.9</v>
      </c>
      <c r="AB28" s="188">
        <v>26.9</v>
      </c>
      <c r="AC28" s="61">
        <v>27.1</v>
      </c>
      <c r="AD28" s="188">
        <v>27.9</v>
      </c>
      <c r="AE28" s="188">
        <v>28.1</v>
      </c>
      <c r="AF28" s="188">
        <v>28.2</v>
      </c>
      <c r="AG28" s="188">
        <v>28.4</v>
      </c>
      <c r="AH28" s="188">
        <v>28.6</v>
      </c>
      <c r="AI28" s="188">
        <v>29</v>
      </c>
      <c r="AJ28" s="188">
        <v>29.1</v>
      </c>
      <c r="AK28" s="188">
        <v>29.2</v>
      </c>
      <c r="AL28" s="188">
        <v>29.3</v>
      </c>
      <c r="AM28" s="188">
        <v>29.4</v>
      </c>
      <c r="AN28" s="188">
        <v>29.6</v>
      </c>
      <c r="AO28" s="188">
        <v>29.7</v>
      </c>
      <c r="AP28" s="188">
        <v>29.7</v>
      </c>
      <c r="AQ28" s="188">
        <v>29.8</v>
      </c>
      <c r="AR28" s="188">
        <v>29.9</v>
      </c>
      <c r="AS28" s="188">
        <v>29.9</v>
      </c>
      <c r="AT28" s="188">
        <v>29.9</v>
      </c>
      <c r="AU28" s="188">
        <v>30</v>
      </c>
      <c r="AV28" s="188">
        <v>30.1</v>
      </c>
      <c r="AW28" s="188">
        <v>30.1</v>
      </c>
      <c r="AX28" s="188">
        <v>30.1</v>
      </c>
      <c r="AY28" s="188">
        <v>30.2</v>
      </c>
      <c r="AZ28" s="188">
        <v>30.2</v>
      </c>
      <c r="BA28" s="188">
        <v>30.2</v>
      </c>
      <c r="BB28" s="188">
        <v>30.3</v>
      </c>
      <c r="BC28" s="188">
        <v>30.3</v>
      </c>
      <c r="BD28" s="188">
        <v>30.3</v>
      </c>
      <c r="BE28" s="188">
        <v>30.3</v>
      </c>
      <c r="BF28" s="188">
        <v>30.3</v>
      </c>
      <c r="BG28" s="188">
        <v>38.1</v>
      </c>
      <c r="BH28" s="188">
        <v>38.200000000000003</v>
      </c>
      <c r="BI28" s="188">
        <v>38.200000000000003</v>
      </c>
      <c r="BJ28" s="188">
        <v>38.299999999999997</v>
      </c>
      <c r="BK28" s="188">
        <v>38.4</v>
      </c>
      <c r="BL28" s="188">
        <v>38.4</v>
      </c>
      <c r="BM28" s="188">
        <v>38.5</v>
      </c>
      <c r="BN28" s="188">
        <v>38.5</v>
      </c>
      <c r="BO28" s="188">
        <v>38.5</v>
      </c>
      <c r="BP28" s="188">
        <v>38.5</v>
      </c>
      <c r="BQ28" s="188">
        <v>38.6</v>
      </c>
      <c r="BR28" s="188">
        <v>38.6</v>
      </c>
      <c r="BS28" s="188">
        <v>38.700000000000003</v>
      </c>
      <c r="BT28" s="188">
        <v>38.700000000000003</v>
      </c>
      <c r="BU28" s="188">
        <v>38.799999999999997</v>
      </c>
      <c r="BV28" s="188">
        <v>38.799999999999997</v>
      </c>
      <c r="BW28" s="188">
        <v>38.799999999999997</v>
      </c>
      <c r="BX28" s="188">
        <v>38.799999999999997</v>
      </c>
      <c r="BY28" s="188">
        <v>38.9</v>
      </c>
      <c r="BZ28" s="188">
        <v>38.9</v>
      </c>
      <c r="CA28" s="188">
        <v>38.9</v>
      </c>
      <c r="CB28" s="188">
        <v>38.9</v>
      </c>
      <c r="CC28" s="188">
        <v>39</v>
      </c>
      <c r="CD28" s="188">
        <v>39.1</v>
      </c>
      <c r="CE28" s="188">
        <v>39.200000000000003</v>
      </c>
      <c r="CF28" s="188">
        <v>39.299999999999997</v>
      </c>
      <c r="CG28" s="188">
        <v>39.299999999999997</v>
      </c>
      <c r="CH28" s="188">
        <v>39.299999999999997</v>
      </c>
      <c r="CI28" s="188">
        <v>39.4</v>
      </c>
      <c r="CJ28" s="188">
        <v>39.5</v>
      </c>
      <c r="CK28" s="188">
        <v>39.5</v>
      </c>
      <c r="CL28" s="188">
        <f t="shared" si="1"/>
        <v>0</v>
      </c>
      <c r="CM28" s="188" t="s">
        <v>54</v>
      </c>
      <c r="CN28" s="188" t="s">
        <v>55</v>
      </c>
      <c r="CO28" s="188" t="b">
        <f t="shared" si="0"/>
        <v>1</v>
      </c>
    </row>
    <row r="29" spans="1:93" x14ac:dyDescent="0.3">
      <c r="A29" t="s">
        <v>56</v>
      </c>
      <c r="B29" t="s">
        <v>57</v>
      </c>
      <c r="D29" s="1">
        <v>43920</v>
      </c>
      <c r="E29">
        <v>55</v>
      </c>
      <c r="F29">
        <v>0.4</v>
      </c>
      <c r="G29">
        <v>1.1000000000000001</v>
      </c>
      <c r="H29">
        <v>0</v>
      </c>
      <c r="I29">
        <v>14.1</v>
      </c>
      <c r="J29">
        <v>14.9</v>
      </c>
      <c r="K29">
        <v>17.8</v>
      </c>
      <c r="L29">
        <v>20.2</v>
      </c>
      <c r="M29">
        <v>22.7</v>
      </c>
      <c r="N29" s="61">
        <v>23.3</v>
      </c>
      <c r="O29">
        <v>23.5</v>
      </c>
      <c r="P29">
        <v>23.8</v>
      </c>
      <c r="Q29">
        <v>24.5</v>
      </c>
      <c r="R29" s="61">
        <v>25</v>
      </c>
      <c r="S29" s="61">
        <v>25.1</v>
      </c>
      <c r="T29" s="61">
        <v>25.3</v>
      </c>
      <c r="U29" s="61">
        <v>25.7</v>
      </c>
      <c r="V29" s="61">
        <v>25.9</v>
      </c>
      <c r="W29" s="61">
        <v>26.4</v>
      </c>
      <c r="X29" s="61">
        <v>26.5</v>
      </c>
      <c r="Y29" s="61">
        <v>26.7</v>
      </c>
      <c r="Z29" s="61">
        <v>27.2</v>
      </c>
      <c r="AA29" s="61">
        <v>27.2</v>
      </c>
      <c r="AB29" s="188">
        <v>27.2</v>
      </c>
      <c r="AC29" s="61">
        <v>27.4</v>
      </c>
      <c r="AD29" s="188">
        <v>28.1</v>
      </c>
      <c r="AE29" s="188">
        <v>28.1</v>
      </c>
      <c r="AF29" s="188">
        <v>28.3</v>
      </c>
      <c r="AG29" s="188">
        <v>28.5</v>
      </c>
      <c r="AH29" s="188">
        <v>28.7</v>
      </c>
      <c r="AI29" s="188">
        <v>28.7</v>
      </c>
      <c r="AJ29" s="188">
        <v>28.8</v>
      </c>
      <c r="AK29" s="188">
        <v>28.9</v>
      </c>
      <c r="AL29" s="188">
        <v>29.4</v>
      </c>
      <c r="AM29" s="188">
        <v>29.6</v>
      </c>
      <c r="AN29" s="188">
        <v>29.8</v>
      </c>
      <c r="AO29" s="188">
        <v>29.8</v>
      </c>
      <c r="AP29" s="188">
        <v>29.8</v>
      </c>
      <c r="AQ29" s="188">
        <v>29.8</v>
      </c>
      <c r="AR29" s="188">
        <v>30.1</v>
      </c>
      <c r="AS29" s="188">
        <v>30.1</v>
      </c>
      <c r="AT29" s="188">
        <v>30.2</v>
      </c>
      <c r="AU29" s="188">
        <v>30.2</v>
      </c>
      <c r="AV29" s="188">
        <v>30.2</v>
      </c>
      <c r="AW29" s="188">
        <v>30.2</v>
      </c>
      <c r="AX29" s="188">
        <v>30.2</v>
      </c>
      <c r="AY29" s="188">
        <v>30.2</v>
      </c>
      <c r="AZ29" s="188">
        <v>30.2</v>
      </c>
      <c r="BA29" s="188">
        <v>30.4</v>
      </c>
      <c r="BB29" s="188">
        <v>30.5</v>
      </c>
      <c r="BC29" s="188">
        <v>30.6</v>
      </c>
      <c r="BD29" s="188">
        <v>30.6</v>
      </c>
      <c r="BE29" s="188">
        <v>30.6</v>
      </c>
      <c r="BF29" s="188">
        <v>30.6</v>
      </c>
      <c r="BG29" s="188">
        <v>44.8</v>
      </c>
      <c r="BH29" s="188">
        <v>44.8</v>
      </c>
      <c r="BI29" s="188">
        <v>45</v>
      </c>
      <c r="BJ29" s="188">
        <v>45.4</v>
      </c>
      <c r="BK29" s="188">
        <v>45.7</v>
      </c>
      <c r="BL29" s="188">
        <v>45.7</v>
      </c>
      <c r="BM29" s="188">
        <v>45.8</v>
      </c>
      <c r="BN29" s="188">
        <v>45.8</v>
      </c>
      <c r="BO29" s="188">
        <v>46</v>
      </c>
      <c r="BP29" s="188">
        <v>46</v>
      </c>
      <c r="BQ29" s="188">
        <v>46</v>
      </c>
      <c r="BR29" s="188">
        <v>46</v>
      </c>
      <c r="BS29" s="188">
        <v>46.1</v>
      </c>
      <c r="BT29" s="188">
        <v>46.1</v>
      </c>
      <c r="BU29" s="188">
        <v>46.2</v>
      </c>
      <c r="BV29" s="188">
        <v>46.2</v>
      </c>
      <c r="BW29" s="188">
        <v>46.3</v>
      </c>
      <c r="BX29" s="188">
        <v>46.3</v>
      </c>
      <c r="BY29" s="188">
        <v>46.4</v>
      </c>
      <c r="BZ29" s="188">
        <v>46.5</v>
      </c>
      <c r="CA29" s="188">
        <v>46.5</v>
      </c>
      <c r="CB29" s="188">
        <v>46.5</v>
      </c>
      <c r="CC29" s="188">
        <v>46.5</v>
      </c>
      <c r="CD29" s="188">
        <v>46.6</v>
      </c>
      <c r="CE29" s="188">
        <v>46.8</v>
      </c>
      <c r="CF29" s="188">
        <v>46.9</v>
      </c>
      <c r="CG29" s="188">
        <v>46.9</v>
      </c>
      <c r="CH29" s="188">
        <v>46.9</v>
      </c>
      <c r="CI29" s="188">
        <v>46.9</v>
      </c>
      <c r="CJ29" s="188">
        <v>46.9</v>
      </c>
      <c r="CK29" s="188">
        <v>46.9</v>
      </c>
      <c r="CL29" s="188">
        <f t="shared" si="1"/>
        <v>0</v>
      </c>
      <c r="CM29" s="188" t="s">
        <v>56</v>
      </c>
      <c r="CN29" s="188" t="s">
        <v>57</v>
      </c>
      <c r="CO29" s="188" t="b">
        <f t="shared" si="0"/>
        <v>1</v>
      </c>
    </row>
    <row r="30" spans="1:93" x14ac:dyDescent="0.3">
      <c r="A30" t="s">
        <v>58</v>
      </c>
      <c r="B30" t="s">
        <v>59</v>
      </c>
      <c r="D30" s="1">
        <v>43920</v>
      </c>
      <c r="E30">
        <v>57</v>
      </c>
      <c r="F30">
        <v>0.3</v>
      </c>
      <c r="G30">
        <v>0.4</v>
      </c>
      <c r="H30">
        <v>0</v>
      </c>
      <c r="I30">
        <v>9.6</v>
      </c>
      <c r="J30">
        <v>10</v>
      </c>
      <c r="K30">
        <v>10.8</v>
      </c>
      <c r="L30">
        <v>12</v>
      </c>
      <c r="M30">
        <v>14.2</v>
      </c>
      <c r="N30" s="61">
        <v>14.6</v>
      </c>
      <c r="O30">
        <v>14.8</v>
      </c>
      <c r="P30">
        <v>15</v>
      </c>
      <c r="Q30">
        <v>15.3</v>
      </c>
      <c r="R30" s="61">
        <v>16</v>
      </c>
      <c r="S30" s="61">
        <v>16.100000000000001</v>
      </c>
      <c r="T30" s="61">
        <v>16.5</v>
      </c>
      <c r="U30" s="61">
        <v>16.8</v>
      </c>
      <c r="V30" s="61">
        <v>17.100000000000001</v>
      </c>
      <c r="W30" s="61">
        <v>17.7</v>
      </c>
      <c r="X30" s="61">
        <v>17.8</v>
      </c>
      <c r="Y30" s="61">
        <v>17.8</v>
      </c>
      <c r="Z30" s="61">
        <v>18.7</v>
      </c>
      <c r="AA30" s="61">
        <v>18.8</v>
      </c>
      <c r="AB30" s="188">
        <v>18.899999999999999</v>
      </c>
      <c r="AC30" s="61">
        <v>19.2</v>
      </c>
      <c r="AD30" s="188">
        <v>19.7</v>
      </c>
      <c r="AE30" s="188">
        <v>19.899999999999999</v>
      </c>
      <c r="AF30" s="188">
        <v>20</v>
      </c>
      <c r="AG30" s="188">
        <v>20.2</v>
      </c>
      <c r="AH30" s="188">
        <v>20.3</v>
      </c>
      <c r="AI30" s="188">
        <v>20.5</v>
      </c>
      <c r="AJ30" s="188">
        <v>20.6</v>
      </c>
      <c r="AK30" s="188">
        <v>20.7</v>
      </c>
      <c r="AL30" s="188">
        <v>20.8</v>
      </c>
      <c r="AM30" s="188">
        <v>20.9</v>
      </c>
      <c r="AN30" s="188">
        <v>21.2</v>
      </c>
      <c r="AO30" s="188">
        <v>21.2</v>
      </c>
      <c r="AP30" s="188">
        <v>21.3</v>
      </c>
      <c r="AQ30" s="188">
        <v>21.4</v>
      </c>
      <c r="AR30" s="188">
        <v>21.6</v>
      </c>
      <c r="AS30" s="188">
        <v>21.6</v>
      </c>
      <c r="AT30" s="188">
        <v>21.7</v>
      </c>
      <c r="AU30" s="188">
        <v>21.7</v>
      </c>
      <c r="AV30" s="188">
        <v>21.8</v>
      </c>
      <c r="AW30" s="188">
        <v>21.8</v>
      </c>
      <c r="AX30" s="188">
        <v>21.9</v>
      </c>
      <c r="AY30" s="188">
        <v>21.9</v>
      </c>
      <c r="AZ30" s="188">
        <v>21.9</v>
      </c>
      <c r="BA30" s="188">
        <v>22</v>
      </c>
      <c r="BB30" s="188">
        <v>22.1</v>
      </c>
      <c r="BC30" s="188">
        <v>22.1</v>
      </c>
      <c r="BD30" s="188">
        <v>22.2</v>
      </c>
      <c r="BE30" s="188">
        <v>22.2</v>
      </c>
      <c r="BF30" s="188">
        <v>22.2</v>
      </c>
      <c r="BG30" s="188">
        <v>28.7</v>
      </c>
      <c r="BH30" s="188">
        <v>28.8</v>
      </c>
      <c r="BI30" s="188">
        <v>28.8</v>
      </c>
      <c r="BJ30" s="188">
        <v>29.1</v>
      </c>
      <c r="BK30" s="188">
        <v>29.2</v>
      </c>
      <c r="BL30" s="188">
        <v>29.4</v>
      </c>
      <c r="BM30" s="188">
        <v>29.4</v>
      </c>
      <c r="BN30" s="188">
        <v>29.5</v>
      </c>
      <c r="BO30" s="188">
        <v>29.6</v>
      </c>
      <c r="BP30" s="188">
        <v>29.6</v>
      </c>
      <c r="BQ30" s="188">
        <v>29.8</v>
      </c>
      <c r="BR30" s="188">
        <v>29.9</v>
      </c>
      <c r="BS30" s="188">
        <v>29.9</v>
      </c>
      <c r="BT30" s="188">
        <v>29.9</v>
      </c>
      <c r="BU30" s="188">
        <v>29.9</v>
      </c>
      <c r="BV30" s="188">
        <v>30</v>
      </c>
      <c r="BW30" s="188">
        <v>30.1</v>
      </c>
      <c r="BX30" s="188">
        <v>30.2</v>
      </c>
      <c r="BY30" s="188">
        <v>30.3</v>
      </c>
      <c r="BZ30" s="188">
        <v>30.4</v>
      </c>
      <c r="CA30" s="188">
        <v>30.4</v>
      </c>
      <c r="CB30" s="188">
        <v>30.6</v>
      </c>
      <c r="CC30" s="188">
        <v>30.7</v>
      </c>
      <c r="CD30" s="188">
        <v>30.9</v>
      </c>
      <c r="CE30" s="188">
        <v>31</v>
      </c>
      <c r="CF30" s="188">
        <v>31.1</v>
      </c>
      <c r="CG30" s="188">
        <v>31.3</v>
      </c>
      <c r="CH30" s="188">
        <v>31.4</v>
      </c>
      <c r="CI30" s="188">
        <v>31.5</v>
      </c>
      <c r="CJ30" s="188">
        <v>31.6</v>
      </c>
      <c r="CK30" s="188">
        <v>31.6</v>
      </c>
      <c r="CL30" s="188">
        <f t="shared" si="1"/>
        <v>0</v>
      </c>
      <c r="CM30" s="188" t="s">
        <v>58</v>
      </c>
      <c r="CN30" s="188" t="s">
        <v>59</v>
      </c>
      <c r="CO30" s="188" t="b">
        <f t="shared" si="0"/>
        <v>1</v>
      </c>
    </row>
    <row r="31" spans="1:93" x14ac:dyDescent="0.3">
      <c r="A31" t="s">
        <v>60</v>
      </c>
      <c r="B31" t="s">
        <v>61</v>
      </c>
      <c r="D31" s="1">
        <v>43920</v>
      </c>
      <c r="E31">
        <v>59</v>
      </c>
      <c r="F31">
        <v>0.2</v>
      </c>
      <c r="G31">
        <v>0.2</v>
      </c>
      <c r="H31">
        <v>0</v>
      </c>
      <c r="I31">
        <v>5.9</v>
      </c>
      <c r="J31">
        <v>6.6</v>
      </c>
      <c r="K31">
        <v>7.3</v>
      </c>
      <c r="L31">
        <v>8.1</v>
      </c>
      <c r="M31">
        <v>10</v>
      </c>
      <c r="N31" s="61">
        <v>10.1</v>
      </c>
      <c r="O31">
        <v>11</v>
      </c>
      <c r="P31">
        <v>11.2</v>
      </c>
      <c r="Q31">
        <v>11.7</v>
      </c>
      <c r="R31" s="61">
        <v>12</v>
      </c>
      <c r="S31" s="61">
        <v>12.1</v>
      </c>
      <c r="T31" s="61">
        <v>12.8</v>
      </c>
      <c r="U31" s="61">
        <v>13.2</v>
      </c>
      <c r="V31" s="61">
        <v>13.4</v>
      </c>
      <c r="W31" s="61">
        <v>14</v>
      </c>
      <c r="X31" s="61">
        <v>14</v>
      </c>
      <c r="Y31" s="61">
        <v>14.2</v>
      </c>
      <c r="Z31" s="61">
        <v>14.9</v>
      </c>
      <c r="AA31" s="61">
        <v>15.1</v>
      </c>
      <c r="AB31" s="188">
        <v>15.2</v>
      </c>
      <c r="AC31" s="61">
        <v>15.4</v>
      </c>
      <c r="AD31" s="188">
        <v>15.9</v>
      </c>
      <c r="AE31" s="188">
        <v>15.9</v>
      </c>
      <c r="AF31" s="188">
        <v>15.9</v>
      </c>
      <c r="AG31" s="188">
        <v>16</v>
      </c>
      <c r="AH31" s="188">
        <v>16</v>
      </c>
      <c r="AI31" s="188">
        <v>16.3</v>
      </c>
      <c r="AJ31" s="188">
        <v>16.399999999999999</v>
      </c>
      <c r="AK31" s="188">
        <v>16.399999999999999</v>
      </c>
      <c r="AL31" s="188">
        <v>16.399999999999999</v>
      </c>
      <c r="AM31" s="188">
        <v>16.5</v>
      </c>
      <c r="AN31" s="188">
        <v>16.600000000000001</v>
      </c>
      <c r="AO31" s="188">
        <v>16.8</v>
      </c>
      <c r="AP31" s="188">
        <v>16.8</v>
      </c>
      <c r="AQ31" s="188">
        <v>17</v>
      </c>
      <c r="AR31" s="188">
        <v>17.2</v>
      </c>
      <c r="AS31" s="188">
        <v>17.2</v>
      </c>
      <c r="AT31" s="188">
        <v>17.3</v>
      </c>
      <c r="AU31" s="188">
        <v>17.399999999999999</v>
      </c>
      <c r="AV31" s="188">
        <v>17.600000000000001</v>
      </c>
      <c r="AW31" s="188">
        <v>17.600000000000001</v>
      </c>
      <c r="AX31" s="188">
        <v>17.7</v>
      </c>
      <c r="AY31" s="188">
        <v>17.8</v>
      </c>
      <c r="AZ31" s="188">
        <v>17.8</v>
      </c>
      <c r="BA31" s="188">
        <v>17.8</v>
      </c>
      <c r="BB31" s="188">
        <v>17.8</v>
      </c>
      <c r="BC31" s="188">
        <v>18</v>
      </c>
      <c r="BD31" s="188">
        <v>18.100000000000001</v>
      </c>
      <c r="BE31" s="188">
        <v>18.2</v>
      </c>
      <c r="BF31" s="188">
        <v>18.399999999999999</v>
      </c>
      <c r="BG31" s="188">
        <v>23.3</v>
      </c>
      <c r="BH31" s="188">
        <v>23.3</v>
      </c>
      <c r="BI31" s="188">
        <v>23.5</v>
      </c>
      <c r="BJ31" s="188">
        <v>23.6</v>
      </c>
      <c r="BK31" s="188">
        <v>23.7</v>
      </c>
      <c r="BL31" s="188">
        <v>23.7</v>
      </c>
      <c r="BM31" s="188">
        <v>23.7</v>
      </c>
      <c r="BN31" s="188">
        <v>23.7</v>
      </c>
      <c r="BO31" s="188">
        <v>23.8</v>
      </c>
      <c r="BP31" s="188">
        <v>23.8</v>
      </c>
      <c r="BQ31" s="188">
        <v>24</v>
      </c>
      <c r="BR31" s="188">
        <v>24.2</v>
      </c>
      <c r="BS31" s="188">
        <v>24.3</v>
      </c>
      <c r="BT31" s="188">
        <v>24.4</v>
      </c>
      <c r="BU31" s="188">
        <v>24.5</v>
      </c>
      <c r="BV31" s="188">
        <v>24.5</v>
      </c>
      <c r="BW31" s="188">
        <v>24.5</v>
      </c>
      <c r="BX31" s="188">
        <v>24.6</v>
      </c>
      <c r="BY31" s="188">
        <v>24.6</v>
      </c>
      <c r="BZ31" s="188">
        <v>24.8</v>
      </c>
      <c r="CA31" s="188">
        <v>24.8</v>
      </c>
      <c r="CB31" s="188">
        <v>25</v>
      </c>
      <c r="CC31" s="188">
        <v>25.2</v>
      </c>
      <c r="CD31" s="188">
        <v>25.3</v>
      </c>
      <c r="CE31" s="188">
        <v>25.4</v>
      </c>
      <c r="CF31" s="188">
        <v>25.4</v>
      </c>
      <c r="CG31" s="188">
        <v>25.4</v>
      </c>
      <c r="CH31" s="188">
        <v>25.6</v>
      </c>
      <c r="CI31" s="188">
        <v>25.7</v>
      </c>
      <c r="CJ31" s="188">
        <v>25.9</v>
      </c>
      <c r="CK31" s="188">
        <v>26</v>
      </c>
      <c r="CL31" s="188">
        <f t="shared" si="1"/>
        <v>0.10000000000000142</v>
      </c>
      <c r="CM31" s="188" t="s">
        <v>60</v>
      </c>
      <c r="CN31" s="188" t="s">
        <v>61</v>
      </c>
      <c r="CO31" s="188" t="b">
        <f t="shared" si="0"/>
        <v>1</v>
      </c>
    </row>
    <row r="32" spans="1:93" x14ac:dyDescent="0.3">
      <c r="A32" t="s">
        <v>62</v>
      </c>
      <c r="B32" t="s">
        <v>63</v>
      </c>
      <c r="D32" s="1">
        <v>43920</v>
      </c>
      <c r="E32">
        <v>61</v>
      </c>
      <c r="F32">
        <v>0.2</v>
      </c>
      <c r="G32">
        <v>0.5</v>
      </c>
      <c r="H32">
        <v>0</v>
      </c>
      <c r="I32">
        <v>12.1</v>
      </c>
      <c r="J32">
        <v>13</v>
      </c>
      <c r="K32">
        <v>14.4</v>
      </c>
      <c r="L32">
        <v>15.8</v>
      </c>
      <c r="M32">
        <v>17.5</v>
      </c>
      <c r="N32" s="61">
        <v>17.8</v>
      </c>
      <c r="O32">
        <v>18.100000000000001</v>
      </c>
      <c r="P32">
        <v>18.2</v>
      </c>
      <c r="Q32">
        <v>18.7</v>
      </c>
      <c r="R32" s="61">
        <v>19.2</v>
      </c>
      <c r="S32" s="61">
        <v>19.3</v>
      </c>
      <c r="T32" s="61">
        <v>19.5</v>
      </c>
      <c r="U32" s="61">
        <v>19.7</v>
      </c>
      <c r="V32" s="61">
        <v>20</v>
      </c>
      <c r="W32" s="61">
        <v>20.7</v>
      </c>
      <c r="X32" s="61">
        <v>20.8</v>
      </c>
      <c r="Y32" s="61">
        <v>21</v>
      </c>
      <c r="Z32" s="61">
        <v>21.5</v>
      </c>
      <c r="AA32" s="61">
        <v>21.5</v>
      </c>
      <c r="AB32" s="188">
        <v>21.6</v>
      </c>
      <c r="AC32" s="61">
        <v>21.8</v>
      </c>
      <c r="AD32" s="188">
        <v>22.4</v>
      </c>
      <c r="AE32" s="188">
        <v>22.5</v>
      </c>
      <c r="AF32" s="188">
        <v>22.6</v>
      </c>
      <c r="AG32" s="188">
        <v>22.8</v>
      </c>
      <c r="AH32" s="188">
        <v>22.8</v>
      </c>
      <c r="AI32" s="188">
        <v>23.1</v>
      </c>
      <c r="AJ32" s="188">
        <v>23.1</v>
      </c>
      <c r="AK32" s="188">
        <v>23.3</v>
      </c>
      <c r="AL32" s="188">
        <v>23.5</v>
      </c>
      <c r="AM32" s="188">
        <v>23.6</v>
      </c>
      <c r="AN32" s="188">
        <v>23.8</v>
      </c>
      <c r="AO32" s="188">
        <v>23.8</v>
      </c>
      <c r="AP32" s="188">
        <v>23.8</v>
      </c>
      <c r="AQ32" s="188">
        <v>24</v>
      </c>
      <c r="AR32" s="188">
        <v>24.2</v>
      </c>
      <c r="AS32" s="188">
        <v>24.2</v>
      </c>
      <c r="AT32" s="188">
        <v>24.3</v>
      </c>
      <c r="AU32" s="188">
        <v>24.3</v>
      </c>
      <c r="AV32" s="188">
        <v>24.3</v>
      </c>
      <c r="AW32" s="188">
        <v>24.3</v>
      </c>
      <c r="AX32" s="188">
        <v>24.3</v>
      </c>
      <c r="AY32" s="188">
        <v>24.3</v>
      </c>
      <c r="AZ32" s="188">
        <v>24.4</v>
      </c>
      <c r="BA32" s="188">
        <v>24.4</v>
      </c>
      <c r="BB32" s="188">
        <v>24.4</v>
      </c>
      <c r="BC32" s="188">
        <v>24.4</v>
      </c>
      <c r="BD32" s="188">
        <v>24.5</v>
      </c>
      <c r="BE32" s="188">
        <v>24.6</v>
      </c>
      <c r="BF32" s="188">
        <v>24.6</v>
      </c>
      <c r="BG32" s="188">
        <v>35.799999999999997</v>
      </c>
      <c r="BH32" s="188">
        <v>35.799999999999997</v>
      </c>
      <c r="BI32" s="188">
        <v>36</v>
      </c>
      <c r="BJ32" s="188">
        <v>36</v>
      </c>
      <c r="BK32" s="188">
        <v>36.1</v>
      </c>
      <c r="BL32" s="188">
        <v>36.200000000000003</v>
      </c>
      <c r="BM32" s="188">
        <v>36.200000000000003</v>
      </c>
      <c r="BN32" s="188">
        <v>36.299999999999997</v>
      </c>
      <c r="BO32" s="188">
        <v>36.299999999999997</v>
      </c>
      <c r="BP32" s="188">
        <v>36.4</v>
      </c>
      <c r="BQ32" s="188">
        <v>36.4</v>
      </c>
      <c r="BR32" s="188">
        <v>36.5</v>
      </c>
      <c r="BS32" s="188">
        <v>36.5</v>
      </c>
      <c r="BT32" s="188">
        <v>36.5</v>
      </c>
      <c r="BU32" s="188">
        <v>36.700000000000003</v>
      </c>
      <c r="BV32" s="188">
        <v>36.700000000000003</v>
      </c>
      <c r="BW32" s="188">
        <v>36.700000000000003</v>
      </c>
      <c r="BX32" s="188">
        <v>36.799999999999997</v>
      </c>
      <c r="BY32" s="188">
        <v>36.799999999999997</v>
      </c>
      <c r="BZ32" s="188">
        <v>36.799999999999997</v>
      </c>
      <c r="CA32" s="188">
        <v>36.799999999999997</v>
      </c>
      <c r="CB32" s="188">
        <v>37</v>
      </c>
      <c r="CC32" s="188">
        <v>37</v>
      </c>
      <c r="CD32" s="188">
        <v>37.200000000000003</v>
      </c>
      <c r="CE32" s="188">
        <v>37.299999999999997</v>
      </c>
      <c r="CF32" s="188">
        <v>37.299999999999997</v>
      </c>
      <c r="CG32" s="188">
        <v>37.5</v>
      </c>
      <c r="CH32" s="188">
        <v>37.5</v>
      </c>
      <c r="CI32" s="188">
        <v>37.700000000000003</v>
      </c>
      <c r="CJ32" s="188">
        <v>37.700000000000003</v>
      </c>
      <c r="CK32" s="188">
        <v>37.700000000000003</v>
      </c>
      <c r="CL32" s="188">
        <f t="shared" si="1"/>
        <v>0</v>
      </c>
      <c r="CM32" s="188" t="s">
        <v>62</v>
      </c>
      <c r="CN32" s="188" t="s">
        <v>63</v>
      </c>
      <c r="CO32" s="188" t="b">
        <f t="shared" si="0"/>
        <v>1</v>
      </c>
    </row>
    <row r="33" spans="1:93" x14ac:dyDescent="0.3">
      <c r="A33" t="s">
        <v>64</v>
      </c>
      <c r="B33" t="s">
        <v>65</v>
      </c>
      <c r="D33" s="1">
        <v>43920</v>
      </c>
      <c r="E33">
        <v>63</v>
      </c>
      <c r="F33">
        <v>1.6</v>
      </c>
      <c r="G33">
        <v>1.6</v>
      </c>
      <c r="H33">
        <v>0</v>
      </c>
      <c r="I33">
        <v>33.700000000000003</v>
      </c>
      <c r="J33">
        <v>35.5</v>
      </c>
      <c r="K33">
        <v>37.5</v>
      </c>
      <c r="L33">
        <v>40.9</v>
      </c>
      <c r="M33">
        <v>45.3</v>
      </c>
      <c r="N33" s="61">
        <v>46.1</v>
      </c>
      <c r="O33">
        <v>47</v>
      </c>
      <c r="P33">
        <v>47.7</v>
      </c>
      <c r="Q33">
        <v>48.2</v>
      </c>
      <c r="R33" s="61">
        <v>49.6</v>
      </c>
      <c r="S33" s="61">
        <v>50.2</v>
      </c>
      <c r="T33" s="61">
        <v>51.3</v>
      </c>
      <c r="U33" s="61">
        <v>51.9</v>
      </c>
      <c r="V33" s="61">
        <v>52.4</v>
      </c>
      <c r="W33" s="61">
        <v>53.5</v>
      </c>
      <c r="X33" s="61">
        <v>53.7</v>
      </c>
      <c r="Y33" s="61">
        <v>54</v>
      </c>
      <c r="Z33" s="61">
        <v>56.1</v>
      </c>
      <c r="AA33" s="61">
        <v>56.3</v>
      </c>
      <c r="AB33" s="188">
        <v>56.6</v>
      </c>
      <c r="AC33" s="61">
        <v>57.5</v>
      </c>
      <c r="AD33" s="188">
        <v>59.8</v>
      </c>
      <c r="AE33" s="188">
        <v>60</v>
      </c>
      <c r="AF33" s="188">
        <v>60.3</v>
      </c>
      <c r="AG33" s="188">
        <v>60.8</v>
      </c>
      <c r="AH33" s="188">
        <v>61.3</v>
      </c>
      <c r="AI33" s="188">
        <v>61.9</v>
      </c>
      <c r="AJ33" s="188">
        <v>62.1</v>
      </c>
      <c r="AK33" s="188">
        <v>62.3</v>
      </c>
      <c r="AL33" s="188">
        <v>62.5</v>
      </c>
      <c r="AM33" s="188">
        <v>62.8</v>
      </c>
      <c r="AN33" s="188">
        <v>63</v>
      </c>
      <c r="AO33" s="188">
        <v>63.1</v>
      </c>
      <c r="AP33" s="188">
        <v>63.2</v>
      </c>
      <c r="AQ33" s="188">
        <v>63.4</v>
      </c>
      <c r="AR33" s="188">
        <v>63.7</v>
      </c>
      <c r="AS33" s="188">
        <v>63.7</v>
      </c>
      <c r="AT33" s="188">
        <v>63.8</v>
      </c>
      <c r="AU33" s="188">
        <v>63.9</v>
      </c>
      <c r="AV33" s="188">
        <v>64.099999999999994</v>
      </c>
      <c r="AW33" s="188">
        <v>64.099999999999994</v>
      </c>
      <c r="AX33" s="188">
        <v>64.2</v>
      </c>
      <c r="AY33" s="188">
        <v>64.3</v>
      </c>
      <c r="AZ33" s="188">
        <v>64.3</v>
      </c>
      <c r="BA33" s="188">
        <v>64.400000000000006</v>
      </c>
      <c r="BB33" s="188">
        <v>64.5</v>
      </c>
      <c r="BC33" s="188">
        <v>64.5</v>
      </c>
      <c r="BD33" s="188">
        <v>64.5</v>
      </c>
      <c r="BE33" s="188">
        <v>64.599999999999994</v>
      </c>
      <c r="BF33" s="188">
        <v>64.599999999999994</v>
      </c>
      <c r="BG33" s="188">
        <v>66.099999999999994</v>
      </c>
      <c r="BH33" s="188">
        <v>66.099999999999994</v>
      </c>
      <c r="BI33" s="188">
        <v>66.2</v>
      </c>
      <c r="BJ33" s="188">
        <v>66.2</v>
      </c>
      <c r="BK33" s="188">
        <v>66.3</v>
      </c>
      <c r="BL33" s="188">
        <v>66.3</v>
      </c>
      <c r="BM33" s="188">
        <v>66.400000000000006</v>
      </c>
      <c r="BN33" s="188">
        <v>66.400000000000006</v>
      </c>
      <c r="BO33" s="188">
        <v>66.400000000000006</v>
      </c>
      <c r="BP33" s="188">
        <v>66.5</v>
      </c>
      <c r="BQ33" s="188">
        <v>66.5</v>
      </c>
      <c r="BR33" s="188">
        <v>66.5</v>
      </c>
      <c r="BS33" s="188">
        <v>66.599999999999994</v>
      </c>
      <c r="BT33" s="188">
        <v>66.599999999999994</v>
      </c>
      <c r="BU33" s="188">
        <v>66.7</v>
      </c>
      <c r="BV33" s="188">
        <v>66.7</v>
      </c>
      <c r="BW33" s="188">
        <v>66.7</v>
      </c>
      <c r="BX33" s="188">
        <v>66.8</v>
      </c>
      <c r="BY33" s="188">
        <v>66.8</v>
      </c>
      <c r="BZ33" s="188">
        <v>66.8</v>
      </c>
      <c r="CA33" s="188">
        <v>66.900000000000006</v>
      </c>
      <c r="CB33" s="188">
        <v>66.900000000000006</v>
      </c>
      <c r="CC33" s="188">
        <v>66.900000000000006</v>
      </c>
      <c r="CD33" s="188">
        <v>66.900000000000006</v>
      </c>
      <c r="CE33" s="188">
        <v>67</v>
      </c>
      <c r="CF33" s="188">
        <v>67.099999999999994</v>
      </c>
      <c r="CG33" s="188">
        <v>67.099999999999994</v>
      </c>
      <c r="CH33" s="188">
        <v>67.099999999999994</v>
      </c>
      <c r="CI33" s="188">
        <v>67.3</v>
      </c>
      <c r="CJ33" s="188">
        <v>67.400000000000006</v>
      </c>
      <c r="CK33" s="188">
        <v>67.400000000000006</v>
      </c>
      <c r="CL33" s="188">
        <f t="shared" si="1"/>
        <v>0</v>
      </c>
      <c r="CM33" s="188" t="s">
        <v>64</v>
      </c>
      <c r="CN33" s="188" t="s">
        <v>65</v>
      </c>
      <c r="CO33" s="188" t="b">
        <f t="shared" si="0"/>
        <v>1</v>
      </c>
    </row>
    <row r="34" spans="1:93" x14ac:dyDescent="0.3">
      <c r="A34" t="s">
        <v>66</v>
      </c>
      <c r="B34" t="s">
        <v>67</v>
      </c>
      <c r="D34" s="1">
        <v>43920</v>
      </c>
      <c r="E34">
        <v>65</v>
      </c>
      <c r="F34">
        <v>0.4</v>
      </c>
      <c r="G34">
        <v>2.2000000000000002</v>
      </c>
      <c r="H34">
        <v>0</v>
      </c>
      <c r="I34">
        <v>32.299999999999997</v>
      </c>
      <c r="J34">
        <v>32.700000000000003</v>
      </c>
      <c r="K34">
        <v>34.299999999999997</v>
      </c>
      <c r="L34">
        <v>35.5</v>
      </c>
      <c r="M34">
        <v>37.200000000000003</v>
      </c>
      <c r="N34" s="61">
        <v>37.5</v>
      </c>
      <c r="O34">
        <v>37.700000000000003</v>
      </c>
      <c r="P34">
        <v>37.9</v>
      </c>
      <c r="Q34">
        <v>38.700000000000003</v>
      </c>
      <c r="R34" s="61">
        <v>39.200000000000003</v>
      </c>
      <c r="S34" s="61">
        <v>39.299999999999997</v>
      </c>
      <c r="T34" s="61">
        <v>39.4</v>
      </c>
      <c r="U34" s="61">
        <v>39.6</v>
      </c>
      <c r="V34" s="61">
        <v>39.700000000000003</v>
      </c>
      <c r="W34" s="61">
        <v>40</v>
      </c>
      <c r="X34" s="61">
        <v>40.1</v>
      </c>
      <c r="Y34" s="61">
        <v>40.1</v>
      </c>
      <c r="Z34" s="61">
        <v>40.700000000000003</v>
      </c>
      <c r="AA34" s="61">
        <v>40.700000000000003</v>
      </c>
      <c r="AB34" s="188">
        <v>40.700000000000003</v>
      </c>
      <c r="AC34" s="61">
        <v>40.9</v>
      </c>
      <c r="AD34" s="188">
        <v>42</v>
      </c>
      <c r="AE34" s="188">
        <v>42</v>
      </c>
      <c r="AF34" s="188">
        <v>42.1</v>
      </c>
      <c r="AG34" s="188">
        <v>42.4</v>
      </c>
      <c r="AH34" s="188">
        <v>42.8</v>
      </c>
      <c r="AI34" s="188">
        <v>43.4</v>
      </c>
      <c r="AJ34" s="188">
        <v>43.4</v>
      </c>
      <c r="AK34" s="188">
        <v>43.4</v>
      </c>
      <c r="AL34" s="188">
        <v>43.6</v>
      </c>
      <c r="AM34" s="188">
        <v>43.8</v>
      </c>
      <c r="AN34" s="188">
        <v>43.9</v>
      </c>
      <c r="AO34" s="188">
        <v>43.9</v>
      </c>
      <c r="AP34" s="188">
        <v>43.9</v>
      </c>
      <c r="AQ34" s="188">
        <v>44</v>
      </c>
      <c r="AR34" s="188">
        <v>44.3</v>
      </c>
      <c r="AS34" s="188">
        <v>44.3</v>
      </c>
      <c r="AT34" s="188">
        <v>44.3</v>
      </c>
      <c r="AU34" s="188">
        <v>44.4</v>
      </c>
      <c r="AV34" s="188">
        <v>44.6</v>
      </c>
      <c r="AW34" s="188">
        <v>44.6</v>
      </c>
      <c r="AX34" s="188">
        <v>44.7</v>
      </c>
      <c r="AY34" s="188">
        <v>44.7</v>
      </c>
      <c r="AZ34" s="188">
        <v>44.8</v>
      </c>
      <c r="BA34" s="188">
        <v>44.8</v>
      </c>
      <c r="BB34" s="188">
        <v>44.8</v>
      </c>
      <c r="BC34" s="188">
        <v>44.9</v>
      </c>
      <c r="BD34" s="188">
        <v>44.9</v>
      </c>
      <c r="BE34" s="188">
        <v>44.9</v>
      </c>
      <c r="BF34" s="188">
        <v>44.9</v>
      </c>
      <c r="BG34" s="188">
        <v>47</v>
      </c>
      <c r="BH34" s="188">
        <v>47.1</v>
      </c>
      <c r="BI34" s="188">
        <v>47.1</v>
      </c>
      <c r="BJ34" s="188">
        <v>47.2</v>
      </c>
      <c r="BK34" s="188">
        <v>47.2</v>
      </c>
      <c r="BL34" s="188">
        <v>47.2</v>
      </c>
      <c r="BM34" s="188">
        <v>47.2</v>
      </c>
      <c r="BN34" s="188">
        <v>47.2</v>
      </c>
      <c r="BO34" s="188">
        <v>47.2</v>
      </c>
      <c r="BP34" s="188">
        <v>47.3</v>
      </c>
      <c r="BQ34" s="188">
        <v>47.4</v>
      </c>
      <c r="BR34" s="188">
        <v>47.6</v>
      </c>
      <c r="BS34" s="188">
        <v>47.6</v>
      </c>
      <c r="BT34" s="188">
        <v>47.6</v>
      </c>
      <c r="BU34" s="188">
        <v>47.6</v>
      </c>
      <c r="BV34" s="188">
        <v>47.6</v>
      </c>
      <c r="BW34" s="188">
        <v>47.6</v>
      </c>
      <c r="BX34" s="188">
        <v>47.6</v>
      </c>
      <c r="BY34" s="188">
        <v>47.6</v>
      </c>
      <c r="BZ34" s="188">
        <v>47.6</v>
      </c>
      <c r="CA34" s="188">
        <v>47.6</v>
      </c>
      <c r="CB34" s="188">
        <v>47.6</v>
      </c>
      <c r="CC34" s="188">
        <v>47.7</v>
      </c>
      <c r="CD34" s="188">
        <v>47.8</v>
      </c>
      <c r="CE34" s="188">
        <v>47.9</v>
      </c>
      <c r="CF34" s="188">
        <v>48</v>
      </c>
      <c r="CG34" s="188">
        <v>48</v>
      </c>
      <c r="CH34" s="188">
        <v>48</v>
      </c>
      <c r="CI34" s="188">
        <v>48</v>
      </c>
      <c r="CJ34" s="188">
        <v>48</v>
      </c>
      <c r="CK34" s="188">
        <v>48.1</v>
      </c>
      <c r="CL34" s="188">
        <f t="shared" si="1"/>
        <v>0.10000000000000142</v>
      </c>
      <c r="CM34" s="188" t="s">
        <v>66</v>
      </c>
      <c r="CN34" s="188" t="s">
        <v>67</v>
      </c>
      <c r="CO34" s="188" t="b">
        <f t="shared" si="0"/>
        <v>1</v>
      </c>
    </row>
    <row r="35" spans="1:93" x14ac:dyDescent="0.3">
      <c r="A35" t="s">
        <v>68</v>
      </c>
      <c r="B35" t="s">
        <v>69</v>
      </c>
      <c r="D35" s="1">
        <v>43920</v>
      </c>
      <c r="E35">
        <v>67</v>
      </c>
      <c r="F35">
        <v>0.9</v>
      </c>
      <c r="G35">
        <v>1</v>
      </c>
      <c r="H35">
        <v>0</v>
      </c>
      <c r="I35">
        <v>22.6</v>
      </c>
      <c r="J35">
        <v>24.1</v>
      </c>
      <c r="K35">
        <v>25.8</v>
      </c>
      <c r="L35">
        <v>27.8</v>
      </c>
      <c r="M35">
        <v>30.8</v>
      </c>
      <c r="N35" s="61">
        <v>31.2</v>
      </c>
      <c r="O35">
        <v>31.8</v>
      </c>
      <c r="P35">
        <v>32.299999999999997</v>
      </c>
      <c r="Q35">
        <v>32.700000000000003</v>
      </c>
      <c r="R35" s="61">
        <v>33.700000000000003</v>
      </c>
      <c r="S35" s="61">
        <v>34.1</v>
      </c>
      <c r="T35" s="61">
        <v>34.9</v>
      </c>
      <c r="U35" s="61">
        <v>35.4</v>
      </c>
      <c r="V35" s="61">
        <v>35.799999999999997</v>
      </c>
      <c r="W35" s="61">
        <v>36.700000000000003</v>
      </c>
      <c r="X35" s="61">
        <v>36.799999999999997</v>
      </c>
      <c r="Y35" s="61">
        <v>37</v>
      </c>
      <c r="Z35" s="61">
        <v>39.700000000000003</v>
      </c>
      <c r="AA35" s="61">
        <v>39.799999999999997</v>
      </c>
      <c r="AB35" s="188">
        <v>40</v>
      </c>
      <c r="AC35" s="61">
        <v>41.1</v>
      </c>
      <c r="AD35" s="188">
        <v>42.5</v>
      </c>
      <c r="AE35" s="188">
        <v>42.7</v>
      </c>
      <c r="AF35" s="188">
        <v>42.8</v>
      </c>
      <c r="AG35" s="188">
        <v>43.3</v>
      </c>
      <c r="AH35" s="188">
        <v>43.6</v>
      </c>
      <c r="AI35" s="188">
        <v>44.1</v>
      </c>
      <c r="AJ35" s="188">
        <v>44.2</v>
      </c>
      <c r="AK35" s="188">
        <v>44.3</v>
      </c>
      <c r="AL35" s="188">
        <v>44.6</v>
      </c>
      <c r="AM35" s="188">
        <v>44.8</v>
      </c>
      <c r="AN35" s="188">
        <v>45</v>
      </c>
      <c r="AO35" s="188">
        <v>45</v>
      </c>
      <c r="AP35" s="188">
        <v>45.1</v>
      </c>
      <c r="AQ35" s="188">
        <v>45.2</v>
      </c>
      <c r="AR35" s="188">
        <v>45.6</v>
      </c>
      <c r="AS35" s="188">
        <v>45.6</v>
      </c>
      <c r="AT35" s="188">
        <v>45.7</v>
      </c>
      <c r="AU35" s="188">
        <v>45.8</v>
      </c>
      <c r="AV35" s="188">
        <v>46</v>
      </c>
      <c r="AW35" s="188">
        <v>46</v>
      </c>
      <c r="AX35" s="188">
        <v>46.1</v>
      </c>
      <c r="AY35" s="188">
        <v>46.2</v>
      </c>
      <c r="AZ35" s="188">
        <v>46.2</v>
      </c>
      <c r="BA35" s="188">
        <v>46.3</v>
      </c>
      <c r="BB35" s="188">
        <v>46.3</v>
      </c>
      <c r="BC35" s="188">
        <v>46.3</v>
      </c>
      <c r="BD35" s="188">
        <v>46.3</v>
      </c>
      <c r="BE35" s="188">
        <v>46.4</v>
      </c>
      <c r="BF35" s="188">
        <v>46.5</v>
      </c>
      <c r="BG35" s="188">
        <v>50.1</v>
      </c>
      <c r="BH35" s="188">
        <v>50.1</v>
      </c>
      <c r="BI35" s="188">
        <v>50.3</v>
      </c>
      <c r="BJ35" s="188">
        <v>50.3</v>
      </c>
      <c r="BK35" s="188">
        <v>50.4</v>
      </c>
      <c r="BL35" s="188">
        <v>50.5</v>
      </c>
      <c r="BM35" s="188">
        <v>50.6</v>
      </c>
      <c r="BN35" s="188">
        <v>50.6</v>
      </c>
      <c r="BO35" s="188">
        <v>50.7</v>
      </c>
      <c r="BP35" s="188">
        <v>50.7</v>
      </c>
      <c r="BQ35" s="188">
        <v>50.7</v>
      </c>
      <c r="BR35" s="188">
        <v>50.8</v>
      </c>
      <c r="BS35" s="188">
        <v>50.8</v>
      </c>
      <c r="BT35" s="188">
        <v>50.9</v>
      </c>
      <c r="BU35" s="188">
        <v>50.9</v>
      </c>
      <c r="BV35" s="188">
        <v>51</v>
      </c>
      <c r="BW35" s="188">
        <v>51</v>
      </c>
      <c r="BX35" s="188">
        <v>51.1</v>
      </c>
      <c r="BY35" s="188">
        <v>51.2</v>
      </c>
      <c r="BZ35" s="188">
        <v>51.2</v>
      </c>
      <c r="CA35" s="188">
        <v>51.3</v>
      </c>
      <c r="CB35" s="188">
        <v>51.3</v>
      </c>
      <c r="CC35" s="188">
        <v>51.4</v>
      </c>
      <c r="CD35" s="188">
        <v>51.5</v>
      </c>
      <c r="CE35" s="188">
        <v>51.6</v>
      </c>
      <c r="CF35" s="188">
        <v>51.7</v>
      </c>
      <c r="CG35" s="188">
        <v>51.7</v>
      </c>
      <c r="CH35" s="188">
        <v>51.8</v>
      </c>
      <c r="CI35" s="188">
        <v>51.9</v>
      </c>
      <c r="CJ35" s="188">
        <v>51.9</v>
      </c>
      <c r="CK35" s="188">
        <v>52</v>
      </c>
      <c r="CL35" s="188">
        <f t="shared" si="1"/>
        <v>0.10000000000000142</v>
      </c>
      <c r="CM35" s="188" t="s">
        <v>68</v>
      </c>
      <c r="CN35" s="188" t="s">
        <v>69</v>
      </c>
      <c r="CO35" s="188" t="b">
        <f t="shared" si="0"/>
        <v>1</v>
      </c>
    </row>
    <row r="36" spans="1:93" x14ac:dyDescent="0.3">
      <c r="A36" t="s">
        <v>70</v>
      </c>
      <c r="B36" t="s">
        <v>71</v>
      </c>
      <c r="D36" s="1">
        <v>43920</v>
      </c>
      <c r="E36">
        <v>69</v>
      </c>
      <c r="F36">
        <v>0.2</v>
      </c>
      <c r="G36">
        <v>0.2</v>
      </c>
      <c r="H36">
        <v>0</v>
      </c>
      <c r="I36">
        <v>4.8</v>
      </c>
      <c r="J36">
        <v>5.5</v>
      </c>
      <c r="K36">
        <v>6</v>
      </c>
      <c r="L36">
        <v>7.9</v>
      </c>
      <c r="M36">
        <v>9.1</v>
      </c>
      <c r="N36" s="61">
        <v>9.3000000000000007</v>
      </c>
      <c r="O36">
        <v>9.6999999999999993</v>
      </c>
      <c r="P36">
        <v>9.6999999999999993</v>
      </c>
      <c r="Q36">
        <v>10.199999999999999</v>
      </c>
      <c r="R36" s="61">
        <v>10.199999999999999</v>
      </c>
      <c r="S36" s="61">
        <v>10.5</v>
      </c>
      <c r="T36" s="61">
        <v>10.7</v>
      </c>
      <c r="U36" s="61">
        <v>10.7</v>
      </c>
      <c r="V36" s="61">
        <v>10.7</v>
      </c>
      <c r="W36" s="61">
        <v>10.9</v>
      </c>
      <c r="X36" s="61">
        <v>10.9</v>
      </c>
      <c r="Y36" s="61">
        <v>10.9</v>
      </c>
      <c r="Z36" s="61">
        <v>10.9</v>
      </c>
      <c r="AA36" s="61">
        <v>10.9</v>
      </c>
      <c r="AB36" s="188">
        <v>10.9</v>
      </c>
      <c r="AC36" s="61">
        <v>10.9</v>
      </c>
      <c r="AD36" s="188">
        <v>11</v>
      </c>
      <c r="AE36" s="188">
        <v>11.2</v>
      </c>
      <c r="AF36" s="188">
        <v>11.2</v>
      </c>
      <c r="AG36" s="188">
        <v>11.2</v>
      </c>
      <c r="AH36" s="188">
        <v>11.2</v>
      </c>
      <c r="AI36" s="188">
        <v>11.2</v>
      </c>
      <c r="AJ36" s="188">
        <v>11.2</v>
      </c>
      <c r="AK36" s="188">
        <v>11.2</v>
      </c>
      <c r="AL36" s="188">
        <v>11.4</v>
      </c>
      <c r="AM36" s="188">
        <v>11.4</v>
      </c>
      <c r="AN36" s="188">
        <v>11.4</v>
      </c>
      <c r="AO36" s="188">
        <v>11.4</v>
      </c>
      <c r="AP36" s="188">
        <v>11.4</v>
      </c>
      <c r="AQ36" s="188">
        <v>11.6</v>
      </c>
      <c r="AR36" s="188">
        <v>11.6</v>
      </c>
      <c r="AS36" s="188">
        <v>11.6</v>
      </c>
      <c r="AT36" s="188">
        <v>11.6</v>
      </c>
      <c r="AU36" s="188">
        <v>11.6</v>
      </c>
      <c r="AV36" s="188">
        <v>11.6</v>
      </c>
      <c r="AW36" s="188">
        <v>11.6</v>
      </c>
      <c r="AX36" s="188">
        <v>11.6</v>
      </c>
      <c r="AY36" s="188">
        <v>11.6</v>
      </c>
      <c r="AZ36" s="188">
        <v>11.6</v>
      </c>
      <c r="BA36" s="188">
        <v>11.6</v>
      </c>
      <c r="BB36" s="188">
        <v>11.6</v>
      </c>
      <c r="BC36" s="188">
        <v>11.6</v>
      </c>
      <c r="BD36" s="188">
        <v>11.7</v>
      </c>
      <c r="BE36" s="188">
        <v>11.7</v>
      </c>
      <c r="BF36" s="188">
        <v>11.7</v>
      </c>
      <c r="BG36" s="188">
        <v>27.2</v>
      </c>
      <c r="BH36" s="188">
        <v>27.4</v>
      </c>
      <c r="BI36" s="188">
        <v>27.6</v>
      </c>
      <c r="BJ36" s="188">
        <v>27.6</v>
      </c>
      <c r="BK36" s="188">
        <v>27.6</v>
      </c>
      <c r="BL36" s="188">
        <v>27.8</v>
      </c>
      <c r="BM36" s="188">
        <v>27.8</v>
      </c>
      <c r="BN36" s="188">
        <v>27.9</v>
      </c>
      <c r="BO36" s="188">
        <v>28.1</v>
      </c>
      <c r="BP36" s="188">
        <v>28.1</v>
      </c>
      <c r="BQ36" s="188">
        <v>28.1</v>
      </c>
      <c r="BR36" s="188">
        <v>28.1</v>
      </c>
      <c r="BS36" s="188">
        <v>28.1</v>
      </c>
      <c r="BT36" s="188">
        <v>28.1</v>
      </c>
      <c r="BU36" s="188">
        <v>28.1</v>
      </c>
      <c r="BV36" s="188">
        <v>28.1</v>
      </c>
      <c r="BW36" s="188">
        <v>28.1</v>
      </c>
      <c r="BX36" s="188">
        <v>28.1</v>
      </c>
      <c r="BY36" s="188">
        <v>28.1</v>
      </c>
      <c r="BZ36" s="188">
        <v>28.1</v>
      </c>
      <c r="CA36" s="188">
        <v>28.1</v>
      </c>
      <c r="CB36" s="188">
        <v>28.1</v>
      </c>
      <c r="CC36" s="188">
        <v>28.1</v>
      </c>
      <c r="CD36" s="188">
        <v>28.3</v>
      </c>
      <c r="CE36" s="188">
        <v>28.3</v>
      </c>
      <c r="CF36" s="188">
        <v>29</v>
      </c>
      <c r="CG36" s="188">
        <v>29</v>
      </c>
      <c r="CH36" s="188">
        <v>29</v>
      </c>
      <c r="CI36" s="188">
        <v>29.3</v>
      </c>
      <c r="CJ36" s="188">
        <v>29.3</v>
      </c>
      <c r="CK36" s="188">
        <v>29.3</v>
      </c>
      <c r="CL36" s="188">
        <f t="shared" si="1"/>
        <v>0</v>
      </c>
      <c r="CM36" s="188" t="s">
        <v>70</v>
      </c>
      <c r="CN36" s="188" t="s">
        <v>71</v>
      </c>
      <c r="CO36" s="188" t="b">
        <f t="shared" si="0"/>
        <v>1</v>
      </c>
    </row>
    <row r="37" spans="1:93" x14ac:dyDescent="0.3">
      <c r="A37" t="s">
        <v>72</v>
      </c>
      <c r="B37" t="s">
        <v>73</v>
      </c>
      <c r="D37" s="1">
        <v>43920</v>
      </c>
      <c r="E37">
        <v>71</v>
      </c>
      <c r="F37">
        <v>0.2</v>
      </c>
      <c r="G37">
        <v>0.2</v>
      </c>
      <c r="H37">
        <v>0</v>
      </c>
      <c r="I37">
        <v>3.6</v>
      </c>
      <c r="J37">
        <v>4.3</v>
      </c>
      <c r="K37">
        <v>5</v>
      </c>
      <c r="L37">
        <v>5.8</v>
      </c>
      <c r="M37">
        <v>7.3</v>
      </c>
      <c r="N37" s="61">
        <v>7.6</v>
      </c>
      <c r="O37">
        <v>8</v>
      </c>
      <c r="P37">
        <v>8.1999999999999993</v>
      </c>
      <c r="Q37">
        <v>8.3000000000000007</v>
      </c>
      <c r="R37" s="61">
        <v>9.3000000000000007</v>
      </c>
      <c r="S37" s="61">
        <v>9.3000000000000007</v>
      </c>
      <c r="T37" s="61">
        <v>9.6</v>
      </c>
      <c r="U37" s="61">
        <v>9.8000000000000007</v>
      </c>
      <c r="V37" s="61">
        <v>10.3</v>
      </c>
      <c r="W37" s="61">
        <v>11.1</v>
      </c>
      <c r="X37" s="61">
        <v>11.3</v>
      </c>
      <c r="Y37" s="61">
        <v>11.4</v>
      </c>
      <c r="Z37" s="61">
        <v>12.1</v>
      </c>
      <c r="AA37" s="61">
        <v>12.2</v>
      </c>
      <c r="AB37" s="188">
        <v>12.4</v>
      </c>
      <c r="AC37" s="61">
        <v>12.5</v>
      </c>
      <c r="AD37" s="188">
        <v>13.1</v>
      </c>
      <c r="AE37" s="188">
        <v>13.2</v>
      </c>
      <c r="AF37" s="188">
        <v>13.3</v>
      </c>
      <c r="AG37" s="188">
        <v>13.6</v>
      </c>
      <c r="AH37" s="188">
        <v>13.8</v>
      </c>
      <c r="AI37" s="188">
        <v>14.4</v>
      </c>
      <c r="AJ37" s="188">
        <v>14.5</v>
      </c>
      <c r="AK37" s="188">
        <v>14.6</v>
      </c>
      <c r="AL37" s="188">
        <v>14.8</v>
      </c>
      <c r="AM37" s="188">
        <v>14.8</v>
      </c>
      <c r="AN37" s="188">
        <v>15</v>
      </c>
      <c r="AO37" s="188">
        <v>15</v>
      </c>
      <c r="AP37" s="188">
        <v>15.1</v>
      </c>
      <c r="AQ37" s="188">
        <v>15.1</v>
      </c>
      <c r="AR37" s="188">
        <v>15.3</v>
      </c>
      <c r="AS37" s="188">
        <v>15.3</v>
      </c>
      <c r="AT37" s="188">
        <v>15.4</v>
      </c>
      <c r="AU37" s="188">
        <v>15.4</v>
      </c>
      <c r="AV37" s="188">
        <v>15.6</v>
      </c>
      <c r="AW37" s="188">
        <v>15.6</v>
      </c>
      <c r="AX37" s="188">
        <v>15.7</v>
      </c>
      <c r="AY37" s="188">
        <v>15.7</v>
      </c>
      <c r="AZ37" s="188">
        <v>15.7</v>
      </c>
      <c r="BA37" s="188">
        <v>15.7</v>
      </c>
      <c r="BB37" s="188">
        <v>15.8</v>
      </c>
      <c r="BC37" s="188">
        <v>15.9</v>
      </c>
      <c r="BD37" s="188">
        <v>15.9</v>
      </c>
      <c r="BE37" s="188">
        <v>16</v>
      </c>
      <c r="BF37" s="188">
        <v>16.100000000000001</v>
      </c>
      <c r="BG37" s="188">
        <v>23</v>
      </c>
      <c r="BH37" s="188">
        <v>23</v>
      </c>
      <c r="BI37" s="188">
        <v>23.1</v>
      </c>
      <c r="BJ37" s="188">
        <v>23.2</v>
      </c>
      <c r="BK37" s="188">
        <v>23.5</v>
      </c>
      <c r="BL37" s="188">
        <v>23.8</v>
      </c>
      <c r="BM37" s="188">
        <v>23.9</v>
      </c>
      <c r="BN37" s="188">
        <v>24</v>
      </c>
      <c r="BO37" s="188">
        <v>24.1</v>
      </c>
      <c r="BP37" s="188">
        <v>24.2</v>
      </c>
      <c r="BQ37" s="188">
        <v>24.3</v>
      </c>
      <c r="BR37" s="188">
        <v>24.3</v>
      </c>
      <c r="BS37" s="188">
        <v>24.4</v>
      </c>
      <c r="BT37" s="188">
        <v>24.4</v>
      </c>
      <c r="BU37" s="188">
        <v>24.7</v>
      </c>
      <c r="BV37" s="188">
        <v>24.7</v>
      </c>
      <c r="BW37" s="188">
        <v>24.8</v>
      </c>
      <c r="BX37" s="188">
        <v>24.9</v>
      </c>
      <c r="BY37" s="188">
        <v>25.1</v>
      </c>
      <c r="BZ37" s="188">
        <v>25.6</v>
      </c>
      <c r="CA37" s="188">
        <v>25.9</v>
      </c>
      <c r="CB37" s="188">
        <v>26.3</v>
      </c>
      <c r="CC37" s="188">
        <v>26.4</v>
      </c>
      <c r="CD37" s="188">
        <v>26.7</v>
      </c>
      <c r="CE37" s="188">
        <v>26.9</v>
      </c>
      <c r="CF37" s="188">
        <v>27.2</v>
      </c>
      <c r="CG37" s="188">
        <v>27.4</v>
      </c>
      <c r="CH37" s="188">
        <v>27.5</v>
      </c>
      <c r="CI37" s="188">
        <v>27.6</v>
      </c>
      <c r="CJ37" s="188">
        <v>28</v>
      </c>
      <c r="CK37" s="188">
        <v>28.1</v>
      </c>
      <c r="CL37" s="188">
        <f t="shared" si="1"/>
        <v>0.10000000000000142</v>
      </c>
      <c r="CM37" s="188" t="s">
        <v>72</v>
      </c>
      <c r="CN37" s="188" t="s">
        <v>73</v>
      </c>
      <c r="CO37" s="188" t="b">
        <f t="shared" si="0"/>
        <v>1</v>
      </c>
    </row>
    <row r="38" spans="1:93" x14ac:dyDescent="0.3">
      <c r="A38" t="s">
        <v>74</v>
      </c>
      <c r="B38" t="s">
        <v>75</v>
      </c>
      <c r="D38" s="1">
        <v>43920</v>
      </c>
      <c r="E38">
        <v>73</v>
      </c>
      <c r="F38">
        <v>0.7</v>
      </c>
      <c r="G38">
        <v>0.8</v>
      </c>
      <c r="H38">
        <v>0</v>
      </c>
      <c r="I38">
        <v>24.2</v>
      </c>
      <c r="J38">
        <v>25.1</v>
      </c>
      <c r="K38">
        <v>26.2</v>
      </c>
      <c r="L38">
        <v>27.4</v>
      </c>
      <c r="M38">
        <v>29.3</v>
      </c>
      <c r="N38" s="61">
        <v>29.7</v>
      </c>
      <c r="O38">
        <v>30.2</v>
      </c>
      <c r="P38">
        <v>30.5</v>
      </c>
      <c r="Q38">
        <v>31.3</v>
      </c>
      <c r="R38" s="61">
        <v>32.9</v>
      </c>
      <c r="S38" s="61">
        <v>33.9</v>
      </c>
      <c r="T38" s="61">
        <v>35.4</v>
      </c>
      <c r="U38" s="61">
        <v>36.4</v>
      </c>
      <c r="V38" s="61">
        <v>37.6</v>
      </c>
      <c r="W38" s="61">
        <v>39.4</v>
      </c>
      <c r="X38" s="61">
        <v>39.700000000000003</v>
      </c>
      <c r="Y38" s="61">
        <v>39.799999999999997</v>
      </c>
      <c r="Z38" s="61">
        <v>40.700000000000003</v>
      </c>
      <c r="AA38" s="61">
        <v>40.799999999999997</v>
      </c>
      <c r="AB38" s="188">
        <v>40.9</v>
      </c>
      <c r="AC38" s="61">
        <v>41.4</v>
      </c>
      <c r="AD38" s="188">
        <v>42.2</v>
      </c>
      <c r="AE38" s="188">
        <v>42.4</v>
      </c>
      <c r="AF38" s="188">
        <v>42.4</v>
      </c>
      <c r="AG38" s="188">
        <v>42.6</v>
      </c>
      <c r="AH38" s="188">
        <v>42.7</v>
      </c>
      <c r="AI38" s="188">
        <v>43</v>
      </c>
      <c r="AJ38" s="188">
        <v>43.1</v>
      </c>
      <c r="AK38" s="188">
        <v>43.1</v>
      </c>
      <c r="AL38" s="188">
        <v>43.2</v>
      </c>
      <c r="AM38" s="188">
        <v>43.3</v>
      </c>
      <c r="AN38" s="188">
        <v>43.4</v>
      </c>
      <c r="AO38" s="188">
        <v>43.4</v>
      </c>
      <c r="AP38" s="188">
        <v>43.5</v>
      </c>
      <c r="AQ38" s="188">
        <v>43.6</v>
      </c>
      <c r="AR38" s="188">
        <v>43.6</v>
      </c>
      <c r="AS38" s="188">
        <v>43.6</v>
      </c>
      <c r="AT38" s="188">
        <v>43.7</v>
      </c>
      <c r="AU38" s="188">
        <v>43.7</v>
      </c>
      <c r="AV38" s="188">
        <v>43.8</v>
      </c>
      <c r="AW38" s="188">
        <v>43.8</v>
      </c>
      <c r="AX38" s="188">
        <v>43.8</v>
      </c>
      <c r="AY38" s="188">
        <v>43.8</v>
      </c>
      <c r="AZ38" s="188">
        <v>43.8</v>
      </c>
      <c r="BA38" s="188">
        <v>43.9</v>
      </c>
      <c r="BB38" s="188">
        <v>43.9</v>
      </c>
      <c r="BC38" s="188">
        <v>44</v>
      </c>
      <c r="BD38" s="188">
        <v>44.1</v>
      </c>
      <c r="BE38" s="188">
        <v>44.1</v>
      </c>
      <c r="BF38" s="188">
        <v>44.2</v>
      </c>
      <c r="BG38" s="188">
        <v>51.1</v>
      </c>
      <c r="BH38" s="188">
        <v>51.1</v>
      </c>
      <c r="BI38" s="188">
        <v>51.5</v>
      </c>
      <c r="BJ38" s="188">
        <v>51.5</v>
      </c>
      <c r="BK38" s="188">
        <v>51.6</v>
      </c>
      <c r="BL38" s="188">
        <v>51.7</v>
      </c>
      <c r="BM38" s="188">
        <v>51.8</v>
      </c>
      <c r="BN38" s="188">
        <v>51.8</v>
      </c>
      <c r="BO38" s="188">
        <v>51.8</v>
      </c>
      <c r="BP38" s="188">
        <v>51.9</v>
      </c>
      <c r="BQ38" s="188">
        <v>51.9</v>
      </c>
      <c r="BR38" s="188">
        <v>51.9</v>
      </c>
      <c r="BS38" s="188">
        <v>51.9</v>
      </c>
      <c r="BT38" s="188">
        <v>52</v>
      </c>
      <c r="BU38" s="188">
        <v>52</v>
      </c>
      <c r="BV38" s="188">
        <v>52</v>
      </c>
      <c r="BW38" s="188">
        <v>52.1</v>
      </c>
      <c r="BX38" s="188">
        <v>52.1</v>
      </c>
      <c r="BY38" s="188">
        <v>52.1</v>
      </c>
      <c r="BZ38" s="188">
        <v>52.1</v>
      </c>
      <c r="CA38" s="188">
        <v>52.1</v>
      </c>
      <c r="CB38" s="188">
        <v>52.2</v>
      </c>
      <c r="CC38" s="188">
        <v>52.2</v>
      </c>
      <c r="CD38" s="188">
        <v>52.3</v>
      </c>
      <c r="CE38" s="188">
        <v>52.3</v>
      </c>
      <c r="CF38" s="188">
        <v>52.4</v>
      </c>
      <c r="CG38" s="188">
        <v>52.4</v>
      </c>
      <c r="CH38" s="188">
        <v>52.4</v>
      </c>
      <c r="CI38" s="188">
        <v>52.5</v>
      </c>
      <c r="CJ38" s="188">
        <v>52.5</v>
      </c>
      <c r="CK38" s="188">
        <v>52.6</v>
      </c>
      <c r="CL38" s="188">
        <f t="shared" si="1"/>
        <v>0.10000000000000142</v>
      </c>
      <c r="CM38" s="188" t="s">
        <v>74</v>
      </c>
      <c r="CN38" s="188" t="s">
        <v>75</v>
      </c>
      <c r="CO38" s="188" t="b">
        <f t="shared" si="0"/>
        <v>1</v>
      </c>
    </row>
    <row r="39" spans="1:93" x14ac:dyDescent="0.3">
      <c r="A39" t="s">
        <v>76</v>
      </c>
      <c r="B39" t="s">
        <v>77</v>
      </c>
      <c r="D39" s="1">
        <v>43920</v>
      </c>
      <c r="E39">
        <v>75</v>
      </c>
      <c r="F39">
        <v>0.3</v>
      </c>
      <c r="G39">
        <v>0.3</v>
      </c>
      <c r="H39">
        <v>0</v>
      </c>
      <c r="I39">
        <v>6.1</v>
      </c>
      <c r="J39">
        <v>6.6</v>
      </c>
      <c r="K39">
        <v>7.8</v>
      </c>
      <c r="L39">
        <v>8.6999999999999993</v>
      </c>
      <c r="M39">
        <v>11.5</v>
      </c>
      <c r="N39" s="61">
        <v>11.9</v>
      </c>
      <c r="O39">
        <v>12.1</v>
      </c>
      <c r="P39">
        <v>12.6</v>
      </c>
      <c r="Q39">
        <v>13.1</v>
      </c>
      <c r="R39" s="61">
        <v>13.7</v>
      </c>
      <c r="S39" s="61">
        <v>13.9</v>
      </c>
      <c r="T39" s="61">
        <v>14.2</v>
      </c>
      <c r="U39" s="61">
        <v>14.5</v>
      </c>
      <c r="V39" s="61">
        <v>15</v>
      </c>
      <c r="W39" s="61">
        <v>15.8</v>
      </c>
      <c r="X39" s="61">
        <v>16</v>
      </c>
      <c r="Y39" s="61">
        <v>16.100000000000001</v>
      </c>
      <c r="Z39" s="61">
        <v>17.100000000000001</v>
      </c>
      <c r="AA39" s="61">
        <v>17.2</v>
      </c>
      <c r="AB39" s="188">
        <v>17.2</v>
      </c>
      <c r="AC39" s="61">
        <v>17.5</v>
      </c>
      <c r="AD39" s="188">
        <v>18.3</v>
      </c>
      <c r="AE39" s="188">
        <v>18.3</v>
      </c>
      <c r="AF39" s="188">
        <v>18.3</v>
      </c>
      <c r="AG39" s="188">
        <v>18.399999999999999</v>
      </c>
      <c r="AH39" s="188">
        <v>18.7</v>
      </c>
      <c r="AI39" s="188">
        <v>19.2</v>
      </c>
      <c r="AJ39" s="188">
        <v>19.3</v>
      </c>
      <c r="AK39" s="188">
        <v>19.3</v>
      </c>
      <c r="AL39" s="188">
        <v>19.399999999999999</v>
      </c>
      <c r="AM39" s="188">
        <v>19.5</v>
      </c>
      <c r="AN39" s="188">
        <v>19.5</v>
      </c>
      <c r="AO39" s="188">
        <v>19.600000000000001</v>
      </c>
      <c r="AP39" s="188">
        <v>19.600000000000001</v>
      </c>
      <c r="AQ39" s="188">
        <v>19.600000000000001</v>
      </c>
      <c r="AR39" s="188">
        <v>19.8</v>
      </c>
      <c r="AS39" s="188">
        <v>19.8</v>
      </c>
      <c r="AT39" s="188">
        <v>19.899999999999999</v>
      </c>
      <c r="AU39" s="188">
        <v>19.899999999999999</v>
      </c>
      <c r="AV39" s="188">
        <v>19.899999999999999</v>
      </c>
      <c r="AW39" s="188">
        <v>19.899999999999999</v>
      </c>
      <c r="AX39" s="188">
        <v>19.899999999999999</v>
      </c>
      <c r="AY39" s="188">
        <v>19.899999999999999</v>
      </c>
      <c r="AZ39" s="188">
        <v>19.899999999999999</v>
      </c>
      <c r="BA39" s="188">
        <v>19.899999999999999</v>
      </c>
      <c r="BB39" s="188">
        <v>19.899999999999999</v>
      </c>
      <c r="BC39" s="188">
        <v>19.899999999999999</v>
      </c>
      <c r="BD39" s="188">
        <v>19.899999999999999</v>
      </c>
      <c r="BE39" s="188">
        <v>20.100000000000001</v>
      </c>
      <c r="BF39" s="188">
        <v>20.2</v>
      </c>
      <c r="BG39" s="188">
        <v>36.200000000000003</v>
      </c>
      <c r="BH39" s="188">
        <v>36.799999999999997</v>
      </c>
      <c r="BI39" s="188">
        <v>37</v>
      </c>
      <c r="BJ39" s="188">
        <v>37.299999999999997</v>
      </c>
      <c r="BK39" s="188">
        <v>37.6</v>
      </c>
      <c r="BL39" s="188">
        <v>37.9</v>
      </c>
      <c r="BM39" s="188">
        <v>37.9</v>
      </c>
      <c r="BN39" s="188">
        <v>37.9</v>
      </c>
      <c r="BO39" s="188">
        <v>37.9</v>
      </c>
      <c r="BP39" s="188">
        <v>38</v>
      </c>
      <c r="BQ39" s="188">
        <v>38.200000000000003</v>
      </c>
      <c r="BR39" s="188">
        <v>38.200000000000003</v>
      </c>
      <c r="BS39" s="188">
        <v>38.200000000000003</v>
      </c>
      <c r="BT39" s="188">
        <v>38.299999999999997</v>
      </c>
      <c r="BU39" s="188">
        <v>38.5</v>
      </c>
      <c r="BV39" s="188">
        <v>38.6</v>
      </c>
      <c r="BW39" s="188">
        <v>38.6</v>
      </c>
      <c r="BX39" s="188">
        <v>38.700000000000003</v>
      </c>
      <c r="BY39" s="188">
        <v>38.700000000000003</v>
      </c>
      <c r="BZ39" s="188">
        <v>38.700000000000003</v>
      </c>
      <c r="CA39" s="188">
        <v>38.799999999999997</v>
      </c>
      <c r="CB39" s="188">
        <v>38.9</v>
      </c>
      <c r="CC39" s="188">
        <v>38.9</v>
      </c>
      <c r="CD39" s="188">
        <v>39.200000000000003</v>
      </c>
      <c r="CE39" s="188">
        <v>39.200000000000003</v>
      </c>
      <c r="CF39" s="188">
        <v>39.299999999999997</v>
      </c>
      <c r="CG39" s="188">
        <v>39.299999999999997</v>
      </c>
      <c r="CH39" s="188">
        <v>39.6</v>
      </c>
      <c r="CI39" s="188">
        <v>39.6</v>
      </c>
      <c r="CJ39" s="188">
        <v>39.700000000000003</v>
      </c>
      <c r="CK39" s="188">
        <v>39.9</v>
      </c>
      <c r="CL39" s="188">
        <f t="shared" si="1"/>
        <v>0.19999999999999574</v>
      </c>
      <c r="CM39" s="188" t="s">
        <v>76</v>
      </c>
      <c r="CN39" s="188" t="s">
        <v>77</v>
      </c>
      <c r="CO39" s="188" t="b">
        <f t="shared" si="0"/>
        <v>1</v>
      </c>
    </row>
    <row r="40" spans="1:93" x14ac:dyDescent="0.3">
      <c r="A40" t="s">
        <v>78</v>
      </c>
      <c r="B40" t="s">
        <v>79</v>
      </c>
      <c r="D40" s="1">
        <v>43920</v>
      </c>
      <c r="E40">
        <v>77</v>
      </c>
      <c r="F40">
        <v>0.5</v>
      </c>
      <c r="G40">
        <v>0.6</v>
      </c>
      <c r="H40">
        <v>0</v>
      </c>
      <c r="I40">
        <v>23.1</v>
      </c>
      <c r="J40">
        <v>24.3</v>
      </c>
      <c r="K40">
        <v>25.9</v>
      </c>
      <c r="L40">
        <v>27.9</v>
      </c>
      <c r="M40">
        <v>31.6</v>
      </c>
      <c r="N40" s="61">
        <v>31.9</v>
      </c>
      <c r="O40">
        <v>32.4</v>
      </c>
      <c r="P40">
        <v>32.799999999999997</v>
      </c>
      <c r="Q40">
        <v>33.299999999999997</v>
      </c>
      <c r="R40" s="61">
        <v>34.299999999999997</v>
      </c>
      <c r="S40" s="61">
        <v>34.700000000000003</v>
      </c>
      <c r="T40" s="61">
        <v>34.9</v>
      </c>
      <c r="U40" s="61">
        <v>35.200000000000003</v>
      </c>
      <c r="V40" s="61">
        <v>35.5</v>
      </c>
      <c r="W40" s="61">
        <v>35.9</v>
      </c>
      <c r="X40" s="61">
        <v>36.1</v>
      </c>
      <c r="Y40" s="61">
        <v>36.200000000000003</v>
      </c>
      <c r="Z40" s="61">
        <v>41.8</v>
      </c>
      <c r="AA40" s="61">
        <v>42.1</v>
      </c>
      <c r="AB40" s="188">
        <v>42.1</v>
      </c>
      <c r="AC40" s="61">
        <v>42.9</v>
      </c>
      <c r="AD40" s="188">
        <v>44.6</v>
      </c>
      <c r="AE40" s="188">
        <v>44.9</v>
      </c>
      <c r="AF40" s="188">
        <v>45.1</v>
      </c>
      <c r="AG40" s="188">
        <v>45.6</v>
      </c>
      <c r="AH40" s="188">
        <v>45.9</v>
      </c>
      <c r="AI40" s="188">
        <v>46.7</v>
      </c>
      <c r="AJ40" s="188">
        <v>46.8</v>
      </c>
      <c r="AK40" s="188">
        <v>46.9</v>
      </c>
      <c r="AL40" s="188">
        <v>47.1</v>
      </c>
      <c r="AM40" s="188">
        <v>47.3</v>
      </c>
      <c r="AN40" s="188">
        <v>47.7</v>
      </c>
      <c r="AO40" s="188">
        <v>47.7</v>
      </c>
      <c r="AP40" s="188">
        <v>47.8</v>
      </c>
      <c r="AQ40" s="188">
        <v>48</v>
      </c>
      <c r="AR40" s="188">
        <v>48.1</v>
      </c>
      <c r="AS40" s="188">
        <v>48.1</v>
      </c>
      <c r="AT40" s="188">
        <v>48.1</v>
      </c>
      <c r="AU40" s="188">
        <v>48.2</v>
      </c>
      <c r="AV40" s="188">
        <v>48.4</v>
      </c>
      <c r="AW40" s="188">
        <v>48.5</v>
      </c>
      <c r="AX40" s="188">
        <v>48.6</v>
      </c>
      <c r="AY40" s="188">
        <v>48.6</v>
      </c>
      <c r="AZ40" s="188">
        <v>48.6</v>
      </c>
      <c r="BA40" s="188">
        <v>48.7</v>
      </c>
      <c r="BB40" s="188">
        <v>49</v>
      </c>
      <c r="BC40" s="188">
        <v>49</v>
      </c>
      <c r="BD40" s="188">
        <v>49</v>
      </c>
      <c r="BE40" s="188">
        <v>49.1</v>
      </c>
      <c r="BF40" s="188">
        <v>49.1</v>
      </c>
      <c r="BG40" s="188">
        <v>53</v>
      </c>
      <c r="BH40" s="188">
        <v>53</v>
      </c>
      <c r="BI40" s="188">
        <v>53.1</v>
      </c>
      <c r="BJ40" s="188">
        <v>53.1</v>
      </c>
      <c r="BK40" s="188">
        <v>53.1</v>
      </c>
      <c r="BL40" s="188">
        <v>53.2</v>
      </c>
      <c r="BM40" s="188">
        <v>53.2</v>
      </c>
      <c r="BN40" s="188">
        <v>53.2</v>
      </c>
      <c r="BO40" s="188">
        <v>53.3</v>
      </c>
      <c r="BP40" s="188">
        <v>53.3</v>
      </c>
      <c r="BQ40" s="188">
        <v>53.3</v>
      </c>
      <c r="BR40" s="188">
        <v>53.3</v>
      </c>
      <c r="BS40" s="188">
        <v>53.3</v>
      </c>
      <c r="BT40" s="188">
        <v>53.4</v>
      </c>
      <c r="BU40" s="188">
        <v>53.4</v>
      </c>
      <c r="BV40" s="188">
        <v>53.4</v>
      </c>
      <c r="BW40" s="188">
        <v>53.5</v>
      </c>
      <c r="BX40" s="188">
        <v>53.5</v>
      </c>
      <c r="BY40" s="188">
        <v>53.6</v>
      </c>
      <c r="BZ40" s="188">
        <v>53.6</v>
      </c>
      <c r="CA40" s="188">
        <v>53.6</v>
      </c>
      <c r="CB40" s="188">
        <v>53.6</v>
      </c>
      <c r="CC40" s="188">
        <v>53.6</v>
      </c>
      <c r="CD40" s="188">
        <v>53.6</v>
      </c>
      <c r="CE40" s="188">
        <v>53.7</v>
      </c>
      <c r="CF40" s="188">
        <v>53.8</v>
      </c>
      <c r="CG40" s="188">
        <v>53.8</v>
      </c>
      <c r="CH40" s="188">
        <v>53.8</v>
      </c>
      <c r="CI40" s="188">
        <v>53.9</v>
      </c>
      <c r="CJ40" s="188">
        <v>54</v>
      </c>
      <c r="CK40" s="188">
        <v>54</v>
      </c>
      <c r="CL40" s="188">
        <f t="shared" si="1"/>
        <v>0</v>
      </c>
      <c r="CM40" s="188" t="s">
        <v>78</v>
      </c>
      <c r="CN40" s="188" t="s">
        <v>79</v>
      </c>
      <c r="CO40" s="188" t="b">
        <f t="shared" si="0"/>
        <v>1</v>
      </c>
    </row>
    <row r="41" spans="1:93" x14ac:dyDescent="0.3">
      <c r="A41" t="s">
        <v>80</v>
      </c>
      <c r="B41" t="s">
        <v>81</v>
      </c>
      <c r="D41" s="1">
        <v>43920</v>
      </c>
      <c r="E41">
        <v>79</v>
      </c>
      <c r="F41">
        <v>0.1</v>
      </c>
      <c r="G41">
        <v>0.1</v>
      </c>
      <c r="H41">
        <v>0</v>
      </c>
      <c r="I41">
        <v>3.2</v>
      </c>
      <c r="J41">
        <v>3.4</v>
      </c>
      <c r="K41">
        <v>4.2</v>
      </c>
      <c r="L41">
        <v>5.2</v>
      </c>
      <c r="M41">
        <v>7.6</v>
      </c>
      <c r="N41" s="61">
        <v>7.7</v>
      </c>
      <c r="O41">
        <v>8.1999999999999993</v>
      </c>
      <c r="P41">
        <v>8.4</v>
      </c>
      <c r="Q41">
        <v>8.4</v>
      </c>
      <c r="R41" s="61">
        <v>8.9</v>
      </c>
      <c r="S41" s="61">
        <v>9.1999999999999993</v>
      </c>
      <c r="T41" s="61">
        <v>9.5</v>
      </c>
      <c r="U41" s="61">
        <v>9.6</v>
      </c>
      <c r="V41" s="61">
        <v>9.9</v>
      </c>
      <c r="W41" s="61">
        <v>10.6</v>
      </c>
      <c r="X41" s="61">
        <v>10.6</v>
      </c>
      <c r="Y41" s="61">
        <v>10.8</v>
      </c>
      <c r="Z41" s="61">
        <v>11.3</v>
      </c>
      <c r="AA41" s="61">
        <v>11.3</v>
      </c>
      <c r="AB41" s="188">
        <v>11.3</v>
      </c>
      <c r="AC41" s="61">
        <v>11.9</v>
      </c>
      <c r="AD41" s="188">
        <v>12.3</v>
      </c>
      <c r="AE41" s="188">
        <v>12.8</v>
      </c>
      <c r="AF41" s="188">
        <v>12.8</v>
      </c>
      <c r="AG41" s="188">
        <v>13.1</v>
      </c>
      <c r="AH41" s="188">
        <v>13.5</v>
      </c>
      <c r="AI41" s="188">
        <v>13.6</v>
      </c>
      <c r="AJ41" s="188">
        <v>13.6</v>
      </c>
      <c r="AK41" s="188">
        <v>13.6</v>
      </c>
      <c r="AL41" s="188">
        <v>14.1</v>
      </c>
      <c r="AM41" s="188">
        <v>14.2</v>
      </c>
      <c r="AN41" s="188">
        <v>14.2</v>
      </c>
      <c r="AO41" s="188">
        <v>14.3</v>
      </c>
      <c r="AP41" s="188">
        <v>14.3</v>
      </c>
      <c r="AQ41" s="188">
        <v>14.3</v>
      </c>
      <c r="AR41" s="188">
        <v>14.4</v>
      </c>
      <c r="AS41" s="188">
        <v>14.5</v>
      </c>
      <c r="AT41" s="188">
        <v>14.5</v>
      </c>
      <c r="AU41" s="188">
        <v>14.7</v>
      </c>
      <c r="AV41" s="188">
        <v>14.8</v>
      </c>
      <c r="AW41" s="188">
        <v>14.9</v>
      </c>
      <c r="AX41" s="188">
        <v>14.9</v>
      </c>
      <c r="AY41" s="188">
        <v>14.9</v>
      </c>
      <c r="AZ41" s="188">
        <v>14.9</v>
      </c>
      <c r="BA41" s="188">
        <v>14.9</v>
      </c>
      <c r="BB41" s="188">
        <v>15</v>
      </c>
      <c r="BC41" s="188">
        <v>15</v>
      </c>
      <c r="BD41" s="188">
        <v>15</v>
      </c>
      <c r="BE41" s="188">
        <v>15</v>
      </c>
      <c r="BF41" s="188">
        <v>15</v>
      </c>
      <c r="BG41" s="188">
        <v>31.4</v>
      </c>
      <c r="BH41" s="188">
        <v>31.4</v>
      </c>
      <c r="BI41" s="188">
        <v>31.5</v>
      </c>
      <c r="BJ41" s="188">
        <v>31.5</v>
      </c>
      <c r="BK41" s="188">
        <v>31.5</v>
      </c>
      <c r="BL41" s="188">
        <v>31.7</v>
      </c>
      <c r="BM41" s="188">
        <v>31.7</v>
      </c>
      <c r="BN41" s="188">
        <v>31.7</v>
      </c>
      <c r="BO41" s="188">
        <v>31.7</v>
      </c>
      <c r="BP41" s="188">
        <v>31.8</v>
      </c>
      <c r="BQ41" s="188">
        <v>31.8</v>
      </c>
      <c r="BR41" s="188">
        <v>31.8</v>
      </c>
      <c r="BS41" s="188">
        <v>31.8</v>
      </c>
      <c r="BT41" s="188">
        <v>31.8</v>
      </c>
      <c r="BU41" s="188">
        <v>32</v>
      </c>
      <c r="BV41" s="188">
        <v>32</v>
      </c>
      <c r="BW41" s="188">
        <v>32</v>
      </c>
      <c r="BX41" s="188">
        <v>32.200000000000003</v>
      </c>
      <c r="BY41" s="188">
        <v>32.200000000000003</v>
      </c>
      <c r="BZ41" s="188">
        <v>32.200000000000003</v>
      </c>
      <c r="CA41" s="188">
        <v>32.200000000000003</v>
      </c>
      <c r="CB41" s="188">
        <v>32.200000000000003</v>
      </c>
      <c r="CC41" s="188">
        <v>32.200000000000003</v>
      </c>
      <c r="CD41" s="188">
        <v>32.5</v>
      </c>
      <c r="CE41" s="188">
        <v>32.5</v>
      </c>
      <c r="CF41" s="188">
        <v>32.5</v>
      </c>
      <c r="CG41" s="188">
        <v>32.700000000000003</v>
      </c>
      <c r="CH41" s="188">
        <v>32.700000000000003</v>
      </c>
      <c r="CI41" s="188">
        <v>32.700000000000003</v>
      </c>
      <c r="CJ41" s="188">
        <v>32.700000000000003</v>
      </c>
      <c r="CK41" s="188">
        <v>32.700000000000003</v>
      </c>
      <c r="CL41" s="188">
        <f t="shared" si="1"/>
        <v>0</v>
      </c>
      <c r="CM41" s="188" t="s">
        <v>80</v>
      </c>
      <c r="CN41" s="188" t="s">
        <v>81</v>
      </c>
      <c r="CO41" s="188" t="b">
        <f t="shared" si="0"/>
        <v>1</v>
      </c>
    </row>
    <row r="42" spans="1:93" x14ac:dyDescent="0.3">
      <c r="A42" t="s">
        <v>82</v>
      </c>
      <c r="B42" t="s">
        <v>83</v>
      </c>
      <c r="D42" s="1">
        <v>43920</v>
      </c>
      <c r="E42">
        <v>81</v>
      </c>
      <c r="F42">
        <v>1</v>
      </c>
      <c r="G42">
        <v>2.2999999999999998</v>
      </c>
      <c r="H42">
        <v>0</v>
      </c>
      <c r="I42">
        <v>35.9</v>
      </c>
      <c r="J42">
        <v>37.1</v>
      </c>
      <c r="K42">
        <v>38.9</v>
      </c>
      <c r="L42">
        <v>40.9</v>
      </c>
      <c r="M42">
        <v>44.3</v>
      </c>
      <c r="N42" s="61">
        <v>45</v>
      </c>
      <c r="O42">
        <v>45.6</v>
      </c>
      <c r="P42">
        <v>46</v>
      </c>
      <c r="Q42">
        <v>46.6</v>
      </c>
      <c r="R42" s="61">
        <v>47.6</v>
      </c>
      <c r="S42" s="61">
        <v>47.9</v>
      </c>
      <c r="T42" s="61">
        <v>48.5</v>
      </c>
      <c r="U42" s="61">
        <v>48.8</v>
      </c>
      <c r="V42" s="61">
        <v>49</v>
      </c>
      <c r="W42" s="61">
        <v>49.7</v>
      </c>
      <c r="X42" s="61">
        <v>49.9</v>
      </c>
      <c r="Y42" s="61">
        <v>50</v>
      </c>
      <c r="Z42" s="61">
        <v>50.9</v>
      </c>
      <c r="AA42" s="61">
        <v>51</v>
      </c>
      <c r="AB42" s="188">
        <v>51.2</v>
      </c>
      <c r="AC42" s="61">
        <v>51.6</v>
      </c>
      <c r="AD42" s="188">
        <v>54</v>
      </c>
      <c r="AE42" s="188">
        <v>54.3</v>
      </c>
      <c r="AF42" s="188">
        <v>54.4</v>
      </c>
      <c r="AG42" s="188">
        <v>55</v>
      </c>
      <c r="AH42" s="188">
        <v>55.6</v>
      </c>
      <c r="AI42" s="188">
        <v>56.6</v>
      </c>
      <c r="AJ42" s="188">
        <v>56.7</v>
      </c>
      <c r="AK42" s="188">
        <v>56.8</v>
      </c>
      <c r="AL42" s="188">
        <v>57</v>
      </c>
      <c r="AM42" s="188">
        <v>57.3</v>
      </c>
      <c r="AN42" s="188">
        <v>57.5</v>
      </c>
      <c r="AO42" s="188">
        <v>57.6</v>
      </c>
      <c r="AP42" s="188">
        <v>57.7</v>
      </c>
      <c r="AQ42" s="188">
        <v>57.9</v>
      </c>
      <c r="AR42" s="188">
        <v>58.1</v>
      </c>
      <c r="AS42" s="188">
        <v>58.2</v>
      </c>
      <c r="AT42" s="188">
        <v>58.3</v>
      </c>
      <c r="AU42" s="188">
        <v>58.3</v>
      </c>
      <c r="AV42" s="188">
        <v>58.5</v>
      </c>
      <c r="AW42" s="188">
        <v>58.5</v>
      </c>
      <c r="AX42" s="188">
        <v>58.6</v>
      </c>
      <c r="AY42" s="188">
        <v>58.6</v>
      </c>
      <c r="AZ42" s="188">
        <v>58.6</v>
      </c>
      <c r="BA42" s="188">
        <v>58.7</v>
      </c>
      <c r="BB42" s="188">
        <v>58.7</v>
      </c>
      <c r="BC42" s="188">
        <v>58.7</v>
      </c>
      <c r="BD42" s="188">
        <v>58.8</v>
      </c>
      <c r="BE42" s="188">
        <v>58.8</v>
      </c>
      <c r="BF42" s="188">
        <v>58.9</v>
      </c>
      <c r="BG42" s="188">
        <v>60.6</v>
      </c>
      <c r="BH42" s="188">
        <v>60.6</v>
      </c>
      <c r="BI42" s="188">
        <v>60.6</v>
      </c>
      <c r="BJ42" s="188">
        <v>60.7</v>
      </c>
      <c r="BK42" s="188">
        <v>60.7</v>
      </c>
      <c r="BL42" s="188">
        <v>60.7</v>
      </c>
      <c r="BM42" s="188">
        <v>60.8</v>
      </c>
      <c r="BN42" s="188">
        <v>60.8</v>
      </c>
      <c r="BO42" s="188">
        <v>60.8</v>
      </c>
      <c r="BP42" s="188">
        <v>60.8</v>
      </c>
      <c r="BQ42" s="188">
        <v>60.9</v>
      </c>
      <c r="BR42" s="188">
        <v>60.9</v>
      </c>
      <c r="BS42" s="188">
        <v>60.9</v>
      </c>
      <c r="BT42" s="188">
        <v>60.9</v>
      </c>
      <c r="BU42" s="188">
        <v>61</v>
      </c>
      <c r="BV42" s="188">
        <v>61</v>
      </c>
      <c r="BW42" s="188">
        <v>61.1</v>
      </c>
      <c r="BX42" s="188">
        <v>61.1</v>
      </c>
      <c r="BY42" s="188">
        <v>61.1</v>
      </c>
      <c r="BZ42" s="188">
        <v>61.1</v>
      </c>
      <c r="CA42" s="188">
        <v>61.1</v>
      </c>
      <c r="CB42" s="188">
        <v>61.2</v>
      </c>
      <c r="CC42" s="188">
        <v>61.2</v>
      </c>
      <c r="CD42" s="188">
        <v>61.2</v>
      </c>
      <c r="CE42" s="188">
        <v>61.3</v>
      </c>
      <c r="CF42" s="188">
        <v>61.3</v>
      </c>
      <c r="CG42" s="188">
        <v>61.4</v>
      </c>
      <c r="CH42" s="188">
        <v>61.4</v>
      </c>
      <c r="CI42" s="188">
        <v>61.4</v>
      </c>
      <c r="CJ42" s="188">
        <v>61.5</v>
      </c>
      <c r="CK42" s="188">
        <v>61.5</v>
      </c>
      <c r="CL42" s="188">
        <f t="shared" si="1"/>
        <v>0</v>
      </c>
      <c r="CM42" s="188" t="s">
        <v>82</v>
      </c>
      <c r="CN42" s="188" t="s">
        <v>83</v>
      </c>
      <c r="CO42" s="188" t="b">
        <f t="shared" si="0"/>
        <v>1</v>
      </c>
    </row>
    <row r="43" spans="1:93" x14ac:dyDescent="0.3">
      <c r="A43" t="s">
        <v>84</v>
      </c>
      <c r="B43" t="s">
        <v>85</v>
      </c>
      <c r="D43" s="1">
        <v>43920</v>
      </c>
      <c r="E43">
        <v>83</v>
      </c>
      <c r="F43">
        <v>0.8</v>
      </c>
      <c r="G43">
        <v>0.9</v>
      </c>
      <c r="H43">
        <v>0</v>
      </c>
      <c r="I43">
        <v>23.8</v>
      </c>
      <c r="J43">
        <v>25.2</v>
      </c>
      <c r="K43">
        <v>26.9</v>
      </c>
      <c r="L43">
        <v>28.7</v>
      </c>
      <c r="M43">
        <v>31.4</v>
      </c>
      <c r="N43" s="61">
        <v>32</v>
      </c>
      <c r="O43">
        <v>32.6</v>
      </c>
      <c r="P43">
        <v>33.1</v>
      </c>
      <c r="Q43">
        <v>33.5</v>
      </c>
      <c r="R43" s="61">
        <v>34.5</v>
      </c>
      <c r="S43" s="61">
        <v>35.200000000000003</v>
      </c>
      <c r="T43" s="61">
        <v>35.6</v>
      </c>
      <c r="U43" s="61">
        <v>36.200000000000003</v>
      </c>
      <c r="V43" s="61">
        <v>36.799999999999997</v>
      </c>
      <c r="W43" s="61">
        <v>37.9</v>
      </c>
      <c r="X43" s="61">
        <v>38</v>
      </c>
      <c r="Y43" s="61">
        <v>38.200000000000003</v>
      </c>
      <c r="Z43" s="61">
        <v>40.299999999999997</v>
      </c>
      <c r="AA43" s="61">
        <v>40.700000000000003</v>
      </c>
      <c r="AB43" s="188">
        <v>40.9</v>
      </c>
      <c r="AC43" s="61">
        <v>41.9</v>
      </c>
      <c r="AD43" s="188">
        <v>43.3</v>
      </c>
      <c r="AE43" s="188">
        <v>43.5</v>
      </c>
      <c r="AF43" s="188">
        <v>43.6</v>
      </c>
      <c r="AG43" s="188">
        <v>44</v>
      </c>
      <c r="AH43" s="188">
        <v>44.3</v>
      </c>
      <c r="AI43" s="188">
        <v>44.7</v>
      </c>
      <c r="AJ43" s="188">
        <v>44.8</v>
      </c>
      <c r="AK43" s="188">
        <v>45</v>
      </c>
      <c r="AL43" s="188">
        <v>45.2</v>
      </c>
      <c r="AM43" s="188">
        <v>45.4</v>
      </c>
      <c r="AN43" s="188">
        <v>45.6</v>
      </c>
      <c r="AO43" s="188">
        <v>45.6</v>
      </c>
      <c r="AP43" s="188">
        <v>45.7</v>
      </c>
      <c r="AQ43" s="188">
        <v>45.8</v>
      </c>
      <c r="AR43" s="188">
        <v>45.9</v>
      </c>
      <c r="AS43" s="188">
        <v>45.9</v>
      </c>
      <c r="AT43" s="188">
        <v>45.9</v>
      </c>
      <c r="AU43" s="188">
        <v>46</v>
      </c>
      <c r="AV43" s="188">
        <v>46.2</v>
      </c>
      <c r="AW43" s="188">
        <v>46.2</v>
      </c>
      <c r="AX43" s="188">
        <v>46.3</v>
      </c>
      <c r="AY43" s="188">
        <v>46.4</v>
      </c>
      <c r="AZ43" s="188">
        <v>46.4</v>
      </c>
      <c r="BA43" s="188">
        <v>46.4</v>
      </c>
      <c r="BB43" s="188">
        <v>46.5</v>
      </c>
      <c r="BC43" s="188">
        <v>46.6</v>
      </c>
      <c r="BD43" s="188">
        <v>46.6</v>
      </c>
      <c r="BE43" s="188">
        <v>46.6</v>
      </c>
      <c r="BF43" s="188">
        <v>46.7</v>
      </c>
      <c r="BG43" s="188">
        <v>50.3</v>
      </c>
      <c r="BH43" s="188">
        <v>50.3</v>
      </c>
      <c r="BI43" s="188">
        <v>50.4</v>
      </c>
      <c r="BJ43" s="188">
        <v>50.4</v>
      </c>
      <c r="BK43" s="188">
        <v>50.4</v>
      </c>
      <c r="BL43" s="188">
        <v>50.4</v>
      </c>
      <c r="BM43" s="188">
        <v>50.5</v>
      </c>
      <c r="BN43" s="188">
        <v>50.5</v>
      </c>
      <c r="BO43" s="188">
        <v>50.5</v>
      </c>
      <c r="BP43" s="188">
        <v>50.5</v>
      </c>
      <c r="BQ43" s="188">
        <v>50.6</v>
      </c>
      <c r="BR43" s="188">
        <v>50.6</v>
      </c>
      <c r="BS43" s="188">
        <v>50.6</v>
      </c>
      <c r="BT43" s="188">
        <v>50.6</v>
      </c>
      <c r="BU43" s="188">
        <v>50.6</v>
      </c>
      <c r="BV43" s="188">
        <v>50.7</v>
      </c>
      <c r="BW43" s="188">
        <v>50.7</v>
      </c>
      <c r="BX43" s="188">
        <v>50.7</v>
      </c>
      <c r="BY43" s="188">
        <v>50.7</v>
      </c>
      <c r="BZ43" s="188">
        <v>50.8</v>
      </c>
      <c r="CA43" s="188">
        <v>50.8</v>
      </c>
      <c r="CB43" s="188">
        <v>50.8</v>
      </c>
      <c r="CC43" s="188">
        <v>50.8</v>
      </c>
      <c r="CD43" s="188">
        <v>50.8</v>
      </c>
      <c r="CE43" s="188">
        <v>50.9</v>
      </c>
      <c r="CF43" s="188">
        <v>50.9</v>
      </c>
      <c r="CG43" s="188">
        <v>50.9</v>
      </c>
      <c r="CH43" s="188">
        <v>51</v>
      </c>
      <c r="CI43" s="188">
        <v>51</v>
      </c>
      <c r="CJ43" s="188">
        <v>51.1</v>
      </c>
      <c r="CK43" s="188">
        <v>51.1</v>
      </c>
      <c r="CL43" s="188">
        <f t="shared" si="1"/>
        <v>0</v>
      </c>
      <c r="CM43" s="188" t="s">
        <v>84</v>
      </c>
      <c r="CN43" s="188" t="s">
        <v>85</v>
      </c>
      <c r="CO43" s="188" t="b">
        <f t="shared" si="0"/>
        <v>1</v>
      </c>
    </row>
    <row r="44" spans="1:93" x14ac:dyDescent="0.3">
      <c r="A44" t="s">
        <v>86</v>
      </c>
      <c r="B44" t="s">
        <v>87</v>
      </c>
      <c r="D44" s="1">
        <v>43920</v>
      </c>
      <c r="E44">
        <v>85</v>
      </c>
      <c r="F44">
        <v>0.3</v>
      </c>
      <c r="G44">
        <v>0.3</v>
      </c>
      <c r="H44">
        <v>0</v>
      </c>
      <c r="I44">
        <v>4.8</v>
      </c>
      <c r="J44">
        <v>6</v>
      </c>
      <c r="K44">
        <v>7.2</v>
      </c>
      <c r="L44">
        <v>8.9</v>
      </c>
      <c r="M44">
        <v>10.6</v>
      </c>
      <c r="N44" s="61">
        <v>11</v>
      </c>
      <c r="O44">
        <v>11.4</v>
      </c>
      <c r="P44">
        <v>11.6</v>
      </c>
      <c r="Q44">
        <v>11.9</v>
      </c>
      <c r="R44" s="61">
        <v>12.5</v>
      </c>
      <c r="S44" s="61">
        <v>12.7</v>
      </c>
      <c r="T44" s="61">
        <v>13</v>
      </c>
      <c r="U44" s="61">
        <v>13.2</v>
      </c>
      <c r="V44" s="61">
        <v>13.4</v>
      </c>
      <c r="W44" s="61">
        <v>13.8</v>
      </c>
      <c r="X44" s="61">
        <v>14</v>
      </c>
      <c r="Y44" s="61">
        <v>14.1</v>
      </c>
      <c r="Z44" s="61">
        <v>14.7</v>
      </c>
      <c r="AA44" s="61">
        <v>14.9</v>
      </c>
      <c r="AB44" s="188">
        <v>15</v>
      </c>
      <c r="AC44" s="61">
        <v>15.1</v>
      </c>
      <c r="AD44" s="188">
        <v>15.5</v>
      </c>
      <c r="AE44" s="188">
        <v>15.6</v>
      </c>
      <c r="AF44" s="188">
        <v>15.7</v>
      </c>
      <c r="AG44" s="188">
        <v>15.8</v>
      </c>
      <c r="AH44" s="188">
        <v>15.9</v>
      </c>
      <c r="AI44" s="188">
        <v>16.3</v>
      </c>
      <c r="AJ44" s="188">
        <v>16.3</v>
      </c>
      <c r="AK44" s="188">
        <v>16.399999999999999</v>
      </c>
      <c r="AL44" s="188">
        <v>16.600000000000001</v>
      </c>
      <c r="AM44" s="188">
        <v>16.7</v>
      </c>
      <c r="AN44" s="188">
        <v>16.899999999999999</v>
      </c>
      <c r="AO44" s="188">
        <v>16.899999999999999</v>
      </c>
      <c r="AP44" s="188">
        <v>17</v>
      </c>
      <c r="AQ44" s="188">
        <v>17.100000000000001</v>
      </c>
      <c r="AR44" s="188">
        <v>17.2</v>
      </c>
      <c r="AS44" s="188">
        <v>17.2</v>
      </c>
      <c r="AT44" s="188">
        <v>17.3</v>
      </c>
      <c r="AU44" s="188">
        <v>17.399999999999999</v>
      </c>
      <c r="AV44" s="188">
        <v>17.5</v>
      </c>
      <c r="AW44" s="188">
        <v>17.5</v>
      </c>
      <c r="AX44" s="188">
        <v>17.600000000000001</v>
      </c>
      <c r="AY44" s="188">
        <v>17.600000000000001</v>
      </c>
      <c r="AZ44" s="188">
        <v>18.100000000000001</v>
      </c>
      <c r="BA44" s="188">
        <v>18.7</v>
      </c>
      <c r="BB44" s="188">
        <v>18.899999999999999</v>
      </c>
      <c r="BC44" s="188">
        <v>18.899999999999999</v>
      </c>
      <c r="BD44" s="188">
        <v>19</v>
      </c>
      <c r="BE44" s="188">
        <v>19</v>
      </c>
      <c r="BF44" s="188">
        <v>19</v>
      </c>
      <c r="BG44" s="188">
        <v>26.6</v>
      </c>
      <c r="BH44" s="188">
        <v>27.4</v>
      </c>
      <c r="BI44" s="188">
        <v>28.2</v>
      </c>
      <c r="BJ44" s="188">
        <v>28.7</v>
      </c>
      <c r="BK44" s="188">
        <v>29.1</v>
      </c>
      <c r="BL44" s="188">
        <v>29.4</v>
      </c>
      <c r="BM44" s="188">
        <v>29.8</v>
      </c>
      <c r="BN44" s="188">
        <v>29.8</v>
      </c>
      <c r="BO44" s="188">
        <v>30.2</v>
      </c>
      <c r="BP44" s="188">
        <v>30.4</v>
      </c>
      <c r="BQ44" s="188">
        <v>30.6</v>
      </c>
      <c r="BR44" s="188">
        <v>30.6</v>
      </c>
      <c r="BS44" s="188">
        <v>30.9</v>
      </c>
      <c r="BT44" s="188">
        <v>31</v>
      </c>
      <c r="BU44" s="188">
        <v>31.2</v>
      </c>
      <c r="BV44" s="188">
        <v>31.2</v>
      </c>
      <c r="BW44" s="188">
        <v>31.3</v>
      </c>
      <c r="BX44" s="188">
        <v>31.5</v>
      </c>
      <c r="BY44" s="188">
        <v>31.6</v>
      </c>
      <c r="BZ44" s="188">
        <v>31.6</v>
      </c>
      <c r="CA44" s="188">
        <v>31.8</v>
      </c>
      <c r="CB44" s="188">
        <v>31.9</v>
      </c>
      <c r="CC44" s="188">
        <v>32</v>
      </c>
      <c r="CD44" s="188">
        <v>32.1</v>
      </c>
      <c r="CE44" s="188">
        <v>32.299999999999997</v>
      </c>
      <c r="CF44" s="188">
        <v>32.6</v>
      </c>
      <c r="CG44" s="188">
        <v>32.700000000000003</v>
      </c>
      <c r="CH44" s="188">
        <v>32.9</v>
      </c>
      <c r="CI44" s="188">
        <v>33.1</v>
      </c>
      <c r="CJ44" s="188">
        <v>33.1</v>
      </c>
      <c r="CK44" s="188">
        <v>33.200000000000003</v>
      </c>
      <c r="CL44" s="188">
        <f t="shared" si="1"/>
        <v>0.10000000000000142</v>
      </c>
      <c r="CM44" s="188" t="s">
        <v>86</v>
      </c>
      <c r="CN44" s="188" t="s">
        <v>87</v>
      </c>
      <c r="CO44" s="188" t="b">
        <f t="shared" si="0"/>
        <v>1</v>
      </c>
    </row>
    <row r="45" spans="1:93" x14ac:dyDescent="0.3">
      <c r="A45" t="s">
        <v>88</v>
      </c>
      <c r="B45" t="s">
        <v>89</v>
      </c>
      <c r="D45" s="1">
        <v>43920</v>
      </c>
      <c r="E45">
        <v>87</v>
      </c>
      <c r="F45">
        <v>0.5</v>
      </c>
      <c r="G45">
        <v>0.6</v>
      </c>
      <c r="H45">
        <v>0</v>
      </c>
      <c r="I45">
        <v>8.5</v>
      </c>
      <c r="J45">
        <v>9.4</v>
      </c>
      <c r="K45">
        <v>10.8</v>
      </c>
      <c r="L45">
        <v>12.1</v>
      </c>
      <c r="M45">
        <v>14.1</v>
      </c>
      <c r="N45" s="61">
        <v>14.5</v>
      </c>
      <c r="O45">
        <v>15.1</v>
      </c>
      <c r="P45">
        <v>15.5</v>
      </c>
      <c r="Q45">
        <v>16</v>
      </c>
      <c r="R45" s="61">
        <v>16.399999999999999</v>
      </c>
      <c r="S45" s="61">
        <v>16.600000000000001</v>
      </c>
      <c r="T45" s="61">
        <v>16.899999999999999</v>
      </c>
      <c r="U45" s="61">
        <v>17.2</v>
      </c>
      <c r="V45" s="61">
        <v>17.3</v>
      </c>
      <c r="W45" s="61">
        <v>17.8</v>
      </c>
      <c r="X45" s="61">
        <v>17.8</v>
      </c>
      <c r="Y45" s="61">
        <v>17.899999999999999</v>
      </c>
      <c r="Z45" s="61">
        <v>18.5</v>
      </c>
      <c r="AA45" s="61">
        <v>18.7</v>
      </c>
      <c r="AB45" s="188">
        <v>18.8</v>
      </c>
      <c r="AC45" s="61">
        <v>19.100000000000001</v>
      </c>
      <c r="AD45" s="188">
        <v>19.7</v>
      </c>
      <c r="AE45" s="188">
        <v>19.8</v>
      </c>
      <c r="AF45" s="188">
        <v>19.899999999999999</v>
      </c>
      <c r="AG45" s="188">
        <v>20.100000000000001</v>
      </c>
      <c r="AH45" s="188">
        <v>20.2</v>
      </c>
      <c r="AI45" s="188">
        <v>20.7</v>
      </c>
      <c r="AJ45" s="188">
        <v>20.7</v>
      </c>
      <c r="AK45" s="188">
        <v>20.8</v>
      </c>
      <c r="AL45" s="188">
        <v>20.9</v>
      </c>
      <c r="AM45" s="188">
        <v>20.9</v>
      </c>
      <c r="AN45" s="188">
        <v>21</v>
      </c>
      <c r="AO45" s="188">
        <v>21</v>
      </c>
      <c r="AP45" s="188">
        <v>21.1</v>
      </c>
      <c r="AQ45" s="188">
        <v>21.1</v>
      </c>
      <c r="AR45" s="188">
        <v>21.2</v>
      </c>
      <c r="AS45" s="188">
        <v>21.2</v>
      </c>
      <c r="AT45" s="188">
        <v>21.3</v>
      </c>
      <c r="AU45" s="188">
        <v>21.3</v>
      </c>
      <c r="AV45" s="188">
        <v>21.4</v>
      </c>
      <c r="AW45" s="188">
        <v>21.4</v>
      </c>
      <c r="AX45" s="188">
        <v>21.5</v>
      </c>
      <c r="AY45" s="188">
        <v>21.5</v>
      </c>
      <c r="AZ45" s="188">
        <v>21.5</v>
      </c>
      <c r="BA45" s="188">
        <v>21.5</v>
      </c>
      <c r="BB45" s="188">
        <v>21.6</v>
      </c>
      <c r="BC45" s="188">
        <v>21.6</v>
      </c>
      <c r="BD45" s="188">
        <v>21.7</v>
      </c>
      <c r="BE45" s="188">
        <v>21.7</v>
      </c>
      <c r="BF45" s="188">
        <v>21.8</v>
      </c>
      <c r="BG45" s="188">
        <v>33.1</v>
      </c>
      <c r="BH45" s="188">
        <v>33.200000000000003</v>
      </c>
      <c r="BI45" s="188">
        <v>33.299999999999997</v>
      </c>
      <c r="BJ45" s="188">
        <v>33.6</v>
      </c>
      <c r="BK45" s="188">
        <v>33.700000000000003</v>
      </c>
      <c r="BL45" s="188">
        <v>33.799999999999997</v>
      </c>
      <c r="BM45" s="188">
        <v>33.9</v>
      </c>
      <c r="BN45" s="188">
        <v>33.9</v>
      </c>
      <c r="BO45" s="188">
        <v>34</v>
      </c>
      <c r="BP45" s="188">
        <v>34</v>
      </c>
      <c r="BQ45" s="188">
        <v>34.1</v>
      </c>
      <c r="BR45" s="188">
        <v>34.200000000000003</v>
      </c>
      <c r="BS45" s="188">
        <v>34.200000000000003</v>
      </c>
      <c r="BT45" s="188">
        <v>34.200000000000003</v>
      </c>
      <c r="BU45" s="188">
        <v>34.299999999999997</v>
      </c>
      <c r="BV45" s="188">
        <v>34.299999999999997</v>
      </c>
      <c r="BW45" s="188">
        <v>34.4</v>
      </c>
      <c r="BX45" s="188">
        <v>34.4</v>
      </c>
      <c r="BY45" s="188">
        <v>34.4</v>
      </c>
      <c r="BZ45" s="188">
        <v>34.4</v>
      </c>
      <c r="CA45" s="188">
        <v>34.5</v>
      </c>
      <c r="CB45" s="188">
        <v>34.5</v>
      </c>
      <c r="CC45" s="188">
        <v>34.5</v>
      </c>
      <c r="CD45" s="188">
        <v>34.6</v>
      </c>
      <c r="CE45" s="188">
        <v>34.6</v>
      </c>
      <c r="CF45" s="188">
        <v>34.700000000000003</v>
      </c>
      <c r="CG45" s="188">
        <v>34.9</v>
      </c>
      <c r="CH45" s="188">
        <v>35.1</v>
      </c>
      <c r="CI45" s="188">
        <v>35.200000000000003</v>
      </c>
      <c r="CJ45" s="188">
        <v>35.200000000000003</v>
      </c>
      <c r="CK45" s="188">
        <v>35.299999999999997</v>
      </c>
      <c r="CL45" s="188">
        <f t="shared" si="1"/>
        <v>9.9999999999994316E-2</v>
      </c>
      <c r="CM45" s="188" t="s">
        <v>88</v>
      </c>
      <c r="CN45" s="188" t="s">
        <v>89</v>
      </c>
      <c r="CO45" s="188" t="b">
        <f t="shared" si="0"/>
        <v>1</v>
      </c>
    </row>
    <row r="46" spans="1:93" x14ac:dyDescent="0.3">
      <c r="A46" t="s">
        <v>90</v>
      </c>
      <c r="B46" t="s">
        <v>91</v>
      </c>
      <c r="D46" s="1">
        <v>43920</v>
      </c>
      <c r="E46">
        <v>89</v>
      </c>
      <c r="F46">
        <v>0.4</v>
      </c>
      <c r="G46">
        <v>0.6</v>
      </c>
      <c r="H46">
        <v>0</v>
      </c>
      <c r="I46">
        <v>11.6</v>
      </c>
      <c r="J46">
        <v>12.3</v>
      </c>
      <c r="K46">
        <v>13.4</v>
      </c>
      <c r="L46">
        <v>14.6</v>
      </c>
      <c r="M46">
        <v>16.600000000000001</v>
      </c>
      <c r="N46" s="61">
        <v>16.899999999999999</v>
      </c>
      <c r="O46">
        <v>17.3</v>
      </c>
      <c r="P46">
        <v>17.600000000000001</v>
      </c>
      <c r="Q46">
        <v>17.8</v>
      </c>
      <c r="R46" s="61">
        <v>18.399999999999999</v>
      </c>
      <c r="S46" s="61">
        <v>18.5</v>
      </c>
      <c r="T46" s="61">
        <v>18.7</v>
      </c>
      <c r="U46" s="61">
        <v>18.899999999999999</v>
      </c>
      <c r="V46" s="61">
        <v>19.100000000000001</v>
      </c>
      <c r="W46" s="61">
        <v>19.600000000000001</v>
      </c>
      <c r="X46" s="61">
        <v>19.7</v>
      </c>
      <c r="Y46" s="61">
        <v>19.8</v>
      </c>
      <c r="Z46" s="61">
        <v>20.9</v>
      </c>
      <c r="AA46" s="61">
        <v>21.1</v>
      </c>
      <c r="AB46" s="188">
        <v>21.2</v>
      </c>
      <c r="AC46" s="61">
        <v>21.7</v>
      </c>
      <c r="AD46" s="188">
        <v>22.5</v>
      </c>
      <c r="AE46" s="188">
        <v>22.7</v>
      </c>
      <c r="AF46" s="188">
        <v>22.8</v>
      </c>
      <c r="AG46" s="188">
        <v>23</v>
      </c>
      <c r="AH46" s="188">
        <v>23.2</v>
      </c>
      <c r="AI46" s="188">
        <v>23.6</v>
      </c>
      <c r="AJ46" s="188">
        <v>23.8</v>
      </c>
      <c r="AK46" s="188">
        <v>23.8</v>
      </c>
      <c r="AL46" s="188">
        <v>23.9</v>
      </c>
      <c r="AM46" s="188">
        <v>24.1</v>
      </c>
      <c r="AN46" s="188">
        <v>24.4</v>
      </c>
      <c r="AO46" s="188">
        <v>24.5</v>
      </c>
      <c r="AP46" s="188">
        <v>24.5</v>
      </c>
      <c r="AQ46" s="188">
        <v>24.7</v>
      </c>
      <c r="AR46" s="188">
        <v>24.8</v>
      </c>
      <c r="AS46" s="188">
        <v>24.9</v>
      </c>
      <c r="AT46" s="188">
        <v>24.9</v>
      </c>
      <c r="AU46" s="188">
        <v>24.9</v>
      </c>
      <c r="AV46" s="188">
        <v>25.1</v>
      </c>
      <c r="AW46" s="188">
        <v>25.1</v>
      </c>
      <c r="AX46" s="188">
        <v>25.2</v>
      </c>
      <c r="AY46" s="188">
        <v>25.2</v>
      </c>
      <c r="AZ46" s="188">
        <v>25.2</v>
      </c>
      <c r="BA46" s="188">
        <v>25.2</v>
      </c>
      <c r="BB46" s="188">
        <v>25.2</v>
      </c>
      <c r="BC46" s="188">
        <v>25.3</v>
      </c>
      <c r="BD46" s="188">
        <v>25.3</v>
      </c>
      <c r="BE46" s="188">
        <v>25.3</v>
      </c>
      <c r="BF46" s="188">
        <v>25.3</v>
      </c>
      <c r="BG46" s="188">
        <v>37.799999999999997</v>
      </c>
      <c r="BH46" s="188">
        <v>38</v>
      </c>
      <c r="BI46" s="188">
        <v>38.200000000000003</v>
      </c>
      <c r="BJ46" s="188">
        <v>38.299999999999997</v>
      </c>
      <c r="BK46" s="188">
        <v>38.299999999999997</v>
      </c>
      <c r="BL46" s="188">
        <v>38.5</v>
      </c>
      <c r="BM46" s="188">
        <v>38.6</v>
      </c>
      <c r="BN46" s="188">
        <v>38.6</v>
      </c>
      <c r="BO46" s="188">
        <v>38.700000000000003</v>
      </c>
      <c r="BP46" s="188">
        <v>38.799999999999997</v>
      </c>
      <c r="BQ46" s="188">
        <v>39</v>
      </c>
      <c r="BR46" s="188">
        <v>39</v>
      </c>
      <c r="BS46" s="188">
        <v>39.1</v>
      </c>
      <c r="BT46" s="188">
        <v>39.200000000000003</v>
      </c>
      <c r="BU46" s="188">
        <v>39.4</v>
      </c>
      <c r="BV46" s="188">
        <v>39.4</v>
      </c>
      <c r="BW46" s="188">
        <v>39.5</v>
      </c>
      <c r="BX46" s="188">
        <v>39.5</v>
      </c>
      <c r="BY46" s="188">
        <v>39.6</v>
      </c>
      <c r="BZ46" s="188">
        <v>39.6</v>
      </c>
      <c r="CA46" s="188">
        <v>39.700000000000003</v>
      </c>
      <c r="CB46" s="188">
        <v>39.799999999999997</v>
      </c>
      <c r="CC46" s="188">
        <v>39.9</v>
      </c>
      <c r="CD46" s="188">
        <v>40.1</v>
      </c>
      <c r="CE46" s="188">
        <v>40.200000000000003</v>
      </c>
      <c r="CF46" s="188">
        <v>40.299999999999997</v>
      </c>
      <c r="CG46" s="188">
        <v>40.4</v>
      </c>
      <c r="CH46" s="188">
        <v>40.4</v>
      </c>
      <c r="CI46" s="188">
        <v>40.6</v>
      </c>
      <c r="CJ46" s="188">
        <v>40.6</v>
      </c>
      <c r="CK46" s="188">
        <v>40.6</v>
      </c>
      <c r="CL46" s="188">
        <f t="shared" si="1"/>
        <v>0</v>
      </c>
      <c r="CM46" s="188" t="s">
        <v>90</v>
      </c>
      <c r="CN46" s="188" t="s">
        <v>91</v>
      </c>
      <c r="CO46" s="188" t="b">
        <f t="shared" si="0"/>
        <v>1</v>
      </c>
    </row>
    <row r="47" spans="1:93" x14ac:dyDescent="0.3">
      <c r="A47" t="s">
        <v>92</v>
      </c>
      <c r="B47" t="s">
        <v>93</v>
      </c>
      <c r="D47" s="1">
        <v>43920</v>
      </c>
      <c r="E47">
        <v>91</v>
      </c>
      <c r="F47">
        <v>0.4</v>
      </c>
      <c r="G47">
        <v>0.8</v>
      </c>
      <c r="H47">
        <v>0</v>
      </c>
      <c r="I47">
        <v>20.8</v>
      </c>
      <c r="J47">
        <v>22.4</v>
      </c>
      <c r="K47">
        <v>24.4</v>
      </c>
      <c r="L47">
        <v>26.2</v>
      </c>
      <c r="M47">
        <v>29.1</v>
      </c>
      <c r="N47" s="61">
        <v>29.3</v>
      </c>
      <c r="O47">
        <v>29.7</v>
      </c>
      <c r="P47">
        <v>30.4</v>
      </c>
      <c r="Q47">
        <v>30.9</v>
      </c>
      <c r="R47" s="61">
        <v>32.200000000000003</v>
      </c>
      <c r="S47" s="61">
        <v>32.4</v>
      </c>
      <c r="T47" s="61">
        <v>32.6</v>
      </c>
      <c r="U47" s="61">
        <v>32.799999999999997</v>
      </c>
      <c r="V47" s="61">
        <v>33.1</v>
      </c>
      <c r="W47" s="61">
        <v>33.6</v>
      </c>
      <c r="X47" s="61">
        <v>33.799999999999997</v>
      </c>
      <c r="Y47" s="61">
        <v>34</v>
      </c>
      <c r="Z47" s="61">
        <v>37.9</v>
      </c>
      <c r="AA47" s="61">
        <v>38.1</v>
      </c>
      <c r="AB47" s="188">
        <v>38.200000000000003</v>
      </c>
      <c r="AC47" s="61">
        <v>39.1</v>
      </c>
      <c r="AD47" s="188">
        <v>40.9</v>
      </c>
      <c r="AE47" s="188">
        <v>40.9</v>
      </c>
      <c r="AF47" s="188">
        <v>41.1</v>
      </c>
      <c r="AG47" s="188">
        <v>41.4</v>
      </c>
      <c r="AH47" s="188">
        <v>41.7</v>
      </c>
      <c r="AI47" s="188">
        <v>42.2</v>
      </c>
      <c r="AJ47" s="188">
        <v>42.2</v>
      </c>
      <c r="AK47" s="188">
        <v>42.3</v>
      </c>
      <c r="AL47" s="188">
        <v>42.4</v>
      </c>
      <c r="AM47" s="188">
        <v>42.5</v>
      </c>
      <c r="AN47" s="188">
        <v>42.7</v>
      </c>
      <c r="AO47" s="188">
        <v>42.8</v>
      </c>
      <c r="AP47" s="188">
        <v>42.8</v>
      </c>
      <c r="AQ47" s="188">
        <v>42.9</v>
      </c>
      <c r="AR47" s="188">
        <v>43</v>
      </c>
      <c r="AS47" s="188">
        <v>43</v>
      </c>
      <c r="AT47" s="188">
        <v>43.1</v>
      </c>
      <c r="AU47" s="188">
        <v>43.1</v>
      </c>
      <c r="AV47" s="188">
        <v>43.2</v>
      </c>
      <c r="AW47" s="188">
        <v>43.2</v>
      </c>
      <c r="AX47" s="188">
        <v>43.2</v>
      </c>
      <c r="AY47" s="188">
        <v>43.2</v>
      </c>
      <c r="AZ47" s="188">
        <v>43.2</v>
      </c>
      <c r="BA47" s="188">
        <v>43.2</v>
      </c>
      <c r="BB47" s="188">
        <v>43.2</v>
      </c>
      <c r="BC47" s="188">
        <v>43.3</v>
      </c>
      <c r="BD47" s="188">
        <v>43.3</v>
      </c>
      <c r="BE47" s="188">
        <v>43.3</v>
      </c>
      <c r="BF47" s="188">
        <v>43.3</v>
      </c>
      <c r="BG47" s="188">
        <v>47.3</v>
      </c>
      <c r="BH47" s="188">
        <v>47.3</v>
      </c>
      <c r="BI47" s="188">
        <v>47.4</v>
      </c>
      <c r="BJ47" s="188">
        <v>47.5</v>
      </c>
      <c r="BK47" s="188">
        <v>47.5</v>
      </c>
      <c r="BL47" s="188">
        <v>47.6</v>
      </c>
      <c r="BM47" s="188">
        <v>47.7</v>
      </c>
      <c r="BN47" s="188">
        <v>47.7</v>
      </c>
      <c r="BO47" s="188">
        <v>47.7</v>
      </c>
      <c r="BP47" s="188">
        <v>47.7</v>
      </c>
      <c r="BQ47" s="188">
        <v>47.7</v>
      </c>
      <c r="BR47" s="188">
        <v>47.7</v>
      </c>
      <c r="BS47" s="188">
        <v>47.7</v>
      </c>
      <c r="BT47" s="188">
        <v>47.7</v>
      </c>
      <c r="BU47" s="188">
        <v>47.7</v>
      </c>
      <c r="BV47" s="188">
        <v>47.8</v>
      </c>
      <c r="BW47" s="188">
        <v>47.9</v>
      </c>
      <c r="BX47" s="188">
        <v>48.1</v>
      </c>
      <c r="BY47" s="188">
        <v>48.1</v>
      </c>
      <c r="BZ47" s="188">
        <v>48.1</v>
      </c>
      <c r="CA47" s="188">
        <v>48.1</v>
      </c>
      <c r="CB47" s="188">
        <v>48.1</v>
      </c>
      <c r="CC47" s="188">
        <v>48.1</v>
      </c>
      <c r="CD47" s="188">
        <v>48.3</v>
      </c>
      <c r="CE47" s="188">
        <v>48.3</v>
      </c>
      <c r="CF47" s="188">
        <v>48.4</v>
      </c>
      <c r="CG47" s="188">
        <v>48.5</v>
      </c>
      <c r="CH47" s="188">
        <v>48.5</v>
      </c>
      <c r="CI47" s="188">
        <v>48.6</v>
      </c>
      <c r="CJ47" s="188">
        <v>48.6</v>
      </c>
      <c r="CK47" s="188">
        <v>48.6</v>
      </c>
      <c r="CL47" s="188">
        <f t="shared" si="1"/>
        <v>0</v>
      </c>
      <c r="CM47" s="188" t="s">
        <v>92</v>
      </c>
      <c r="CN47" s="188" t="s">
        <v>93</v>
      </c>
      <c r="CO47" s="188" t="b">
        <f t="shared" si="0"/>
        <v>1</v>
      </c>
    </row>
    <row r="48" spans="1:93" x14ac:dyDescent="0.3">
      <c r="A48" t="s">
        <v>94</v>
      </c>
      <c r="B48" t="s">
        <v>95</v>
      </c>
      <c r="D48" s="1">
        <v>43920</v>
      </c>
      <c r="E48">
        <v>93</v>
      </c>
      <c r="F48">
        <v>1.2</v>
      </c>
      <c r="G48">
        <v>1.2</v>
      </c>
      <c r="H48">
        <v>0</v>
      </c>
      <c r="I48">
        <v>33.5</v>
      </c>
      <c r="J48">
        <v>35.4</v>
      </c>
      <c r="K48">
        <v>37.200000000000003</v>
      </c>
      <c r="L48">
        <v>39.200000000000003</v>
      </c>
      <c r="M48">
        <v>42.4</v>
      </c>
      <c r="N48" s="61">
        <v>43.1</v>
      </c>
      <c r="O48">
        <v>43.9</v>
      </c>
      <c r="P48">
        <v>44.4</v>
      </c>
      <c r="Q48">
        <v>44.8</v>
      </c>
      <c r="R48" s="61">
        <v>46.2</v>
      </c>
      <c r="S48" s="61">
        <v>46.9</v>
      </c>
      <c r="T48" s="61">
        <v>47.3</v>
      </c>
      <c r="U48" s="61">
        <v>48.6</v>
      </c>
      <c r="V48" s="61">
        <v>49.3</v>
      </c>
      <c r="W48" s="61">
        <v>50.6</v>
      </c>
      <c r="X48" s="61">
        <v>50.9</v>
      </c>
      <c r="Y48" s="61">
        <v>51.2</v>
      </c>
      <c r="Z48" s="61">
        <v>55.5</v>
      </c>
      <c r="AA48" s="61">
        <v>55.9</v>
      </c>
      <c r="AB48" s="188">
        <v>56.2</v>
      </c>
      <c r="AC48" s="61">
        <v>57.5</v>
      </c>
      <c r="AD48" s="188">
        <v>59.5</v>
      </c>
      <c r="AE48" s="188">
        <v>59.8</v>
      </c>
      <c r="AF48" s="188">
        <v>60</v>
      </c>
      <c r="AG48" s="188">
        <v>60.4</v>
      </c>
      <c r="AH48" s="188">
        <v>60.7</v>
      </c>
      <c r="AI48" s="188">
        <v>61.2</v>
      </c>
      <c r="AJ48" s="188">
        <v>61.4</v>
      </c>
      <c r="AK48" s="188">
        <v>61.4</v>
      </c>
      <c r="AL48" s="188">
        <v>61.6</v>
      </c>
      <c r="AM48" s="188">
        <v>61.8</v>
      </c>
      <c r="AN48" s="188">
        <v>62.1</v>
      </c>
      <c r="AO48" s="188">
        <v>62.2</v>
      </c>
      <c r="AP48" s="188">
        <v>62.2</v>
      </c>
      <c r="AQ48" s="188">
        <v>62.5</v>
      </c>
      <c r="AR48" s="188">
        <v>62.7</v>
      </c>
      <c r="AS48" s="188">
        <v>62.7</v>
      </c>
      <c r="AT48" s="188">
        <v>62.7</v>
      </c>
      <c r="AU48" s="188">
        <v>62.8</v>
      </c>
      <c r="AV48" s="188">
        <v>63</v>
      </c>
      <c r="AW48" s="188">
        <v>63</v>
      </c>
      <c r="AX48" s="188">
        <v>63</v>
      </c>
      <c r="AY48" s="188">
        <v>63.1</v>
      </c>
      <c r="AZ48" s="188">
        <v>63.1</v>
      </c>
      <c r="BA48" s="188">
        <v>63.1</v>
      </c>
      <c r="BB48" s="188">
        <v>63.3</v>
      </c>
      <c r="BC48" s="188">
        <v>63.3</v>
      </c>
      <c r="BD48" s="188">
        <v>63.4</v>
      </c>
      <c r="BE48" s="188">
        <v>63.4</v>
      </c>
      <c r="BF48" s="188">
        <v>63.4</v>
      </c>
      <c r="BG48" s="188">
        <v>64.400000000000006</v>
      </c>
      <c r="BH48" s="188">
        <v>64.400000000000006</v>
      </c>
      <c r="BI48" s="188">
        <v>64.400000000000006</v>
      </c>
      <c r="BJ48" s="188">
        <v>64.400000000000006</v>
      </c>
      <c r="BK48" s="188">
        <v>64.5</v>
      </c>
      <c r="BL48" s="188">
        <v>64.599999999999994</v>
      </c>
      <c r="BM48" s="188">
        <v>64.599999999999994</v>
      </c>
      <c r="BN48" s="188">
        <v>64.599999999999994</v>
      </c>
      <c r="BO48" s="188">
        <v>64.599999999999994</v>
      </c>
      <c r="BP48" s="188">
        <v>64.7</v>
      </c>
      <c r="BQ48" s="188">
        <v>64.7</v>
      </c>
      <c r="BR48" s="188">
        <v>64.7</v>
      </c>
      <c r="BS48" s="188">
        <v>64.7</v>
      </c>
      <c r="BT48" s="188">
        <v>64.8</v>
      </c>
      <c r="BU48" s="188">
        <v>64.8</v>
      </c>
      <c r="BV48" s="188">
        <v>64.8</v>
      </c>
      <c r="BW48" s="188">
        <v>64.8</v>
      </c>
      <c r="BX48" s="188">
        <v>64.900000000000006</v>
      </c>
      <c r="BY48" s="188">
        <v>64.900000000000006</v>
      </c>
      <c r="BZ48" s="188">
        <v>64.900000000000006</v>
      </c>
      <c r="CA48" s="188">
        <v>65</v>
      </c>
      <c r="CB48" s="188">
        <v>65</v>
      </c>
      <c r="CC48" s="188">
        <v>65</v>
      </c>
      <c r="CD48" s="188">
        <v>65</v>
      </c>
      <c r="CE48" s="188">
        <v>65.2</v>
      </c>
      <c r="CF48" s="188">
        <v>65.2</v>
      </c>
      <c r="CG48" s="188">
        <v>65.2</v>
      </c>
      <c r="CH48" s="188">
        <v>65.3</v>
      </c>
      <c r="CI48" s="188">
        <v>65.5</v>
      </c>
      <c r="CJ48" s="188">
        <v>65.5</v>
      </c>
      <c r="CK48" s="188">
        <v>65.5</v>
      </c>
      <c r="CL48" s="188">
        <f t="shared" si="1"/>
        <v>0</v>
      </c>
      <c r="CM48" s="188" t="s">
        <v>94</v>
      </c>
      <c r="CN48" s="188" t="s">
        <v>95</v>
      </c>
      <c r="CO48" s="188" t="b">
        <f t="shared" si="0"/>
        <v>1</v>
      </c>
    </row>
    <row r="49" spans="1:93" x14ac:dyDescent="0.3">
      <c r="A49" t="s">
        <v>96</v>
      </c>
      <c r="B49" t="s">
        <v>97</v>
      </c>
      <c r="D49" s="1">
        <v>43920</v>
      </c>
      <c r="E49">
        <v>95</v>
      </c>
      <c r="F49">
        <v>0.8</v>
      </c>
      <c r="G49">
        <v>1.3</v>
      </c>
      <c r="H49">
        <v>0</v>
      </c>
      <c r="I49">
        <v>22.3</v>
      </c>
      <c r="J49">
        <v>23.3</v>
      </c>
      <c r="K49">
        <v>24.6</v>
      </c>
      <c r="L49">
        <v>26</v>
      </c>
      <c r="M49">
        <v>28.9</v>
      </c>
      <c r="N49" s="61">
        <v>29.5</v>
      </c>
      <c r="O49">
        <v>30</v>
      </c>
      <c r="P49">
        <v>30.4</v>
      </c>
      <c r="Q49">
        <v>30.9</v>
      </c>
      <c r="R49" s="61">
        <v>31.9</v>
      </c>
      <c r="S49" s="61">
        <v>32</v>
      </c>
      <c r="T49" s="61">
        <v>32.700000000000003</v>
      </c>
      <c r="U49" s="61">
        <v>33.700000000000003</v>
      </c>
      <c r="V49" s="61">
        <v>34.1</v>
      </c>
      <c r="W49" s="61">
        <v>35.1</v>
      </c>
      <c r="X49" s="61">
        <v>35.299999999999997</v>
      </c>
      <c r="Y49" s="61">
        <v>35.5</v>
      </c>
      <c r="Z49" s="61">
        <v>36.6</v>
      </c>
      <c r="AA49" s="61">
        <v>36.700000000000003</v>
      </c>
      <c r="AB49" s="188">
        <v>36.9</v>
      </c>
      <c r="AC49" s="61">
        <v>37.700000000000003</v>
      </c>
      <c r="AD49" s="188">
        <v>39.299999999999997</v>
      </c>
      <c r="AE49" s="188">
        <v>39.5</v>
      </c>
      <c r="AF49" s="188">
        <v>39.6</v>
      </c>
      <c r="AG49" s="188">
        <v>40.1</v>
      </c>
      <c r="AH49" s="188">
        <v>40.6</v>
      </c>
      <c r="AI49" s="188">
        <v>41.4</v>
      </c>
      <c r="AJ49" s="188">
        <v>41.6</v>
      </c>
      <c r="AK49" s="188">
        <v>41.8</v>
      </c>
      <c r="AL49" s="188">
        <v>42</v>
      </c>
      <c r="AM49" s="188">
        <v>42.2</v>
      </c>
      <c r="AN49" s="188">
        <v>42.6</v>
      </c>
      <c r="AO49" s="188">
        <v>42.6</v>
      </c>
      <c r="AP49" s="188">
        <v>42.6</v>
      </c>
      <c r="AQ49" s="188">
        <v>42.8</v>
      </c>
      <c r="AR49" s="188">
        <v>43</v>
      </c>
      <c r="AS49" s="188">
        <v>43</v>
      </c>
      <c r="AT49" s="188">
        <v>43</v>
      </c>
      <c r="AU49" s="188">
        <v>43.1</v>
      </c>
      <c r="AV49" s="188">
        <v>43.2</v>
      </c>
      <c r="AW49" s="188">
        <v>43.2</v>
      </c>
      <c r="AX49" s="188">
        <v>43.2</v>
      </c>
      <c r="AY49" s="188">
        <v>43.3</v>
      </c>
      <c r="AZ49" s="188">
        <v>43.3</v>
      </c>
      <c r="BA49" s="188">
        <v>43.3</v>
      </c>
      <c r="BB49" s="188">
        <v>43.4</v>
      </c>
      <c r="BC49" s="188">
        <v>43.5</v>
      </c>
      <c r="BD49" s="188">
        <v>43.5</v>
      </c>
      <c r="BE49" s="188">
        <v>43.5</v>
      </c>
      <c r="BF49" s="188">
        <v>43.7</v>
      </c>
      <c r="BG49" s="188">
        <v>51.7</v>
      </c>
      <c r="BH49" s="188">
        <v>51.7</v>
      </c>
      <c r="BI49" s="188">
        <v>51.8</v>
      </c>
      <c r="BJ49" s="188">
        <v>51.9</v>
      </c>
      <c r="BK49" s="188">
        <v>51.9</v>
      </c>
      <c r="BL49" s="188">
        <v>52</v>
      </c>
      <c r="BM49" s="188">
        <v>52</v>
      </c>
      <c r="BN49" s="188">
        <v>52</v>
      </c>
      <c r="BO49" s="188">
        <v>52</v>
      </c>
      <c r="BP49" s="188">
        <v>52.1</v>
      </c>
      <c r="BQ49" s="188">
        <v>52.1</v>
      </c>
      <c r="BR49" s="188">
        <v>52.1</v>
      </c>
      <c r="BS49" s="188">
        <v>52.2</v>
      </c>
      <c r="BT49" s="188">
        <v>52.2</v>
      </c>
      <c r="BU49" s="188">
        <v>52.3</v>
      </c>
      <c r="BV49" s="188">
        <v>52.3</v>
      </c>
      <c r="BW49" s="188">
        <v>52.3</v>
      </c>
      <c r="BX49" s="188">
        <v>52.4</v>
      </c>
      <c r="BY49" s="188">
        <v>52.4</v>
      </c>
      <c r="BZ49" s="188">
        <v>52.4</v>
      </c>
      <c r="CA49" s="188">
        <v>52.4</v>
      </c>
      <c r="CB49" s="188">
        <v>52.4</v>
      </c>
      <c r="CC49" s="188">
        <v>52.4</v>
      </c>
      <c r="CD49" s="188">
        <v>52.5</v>
      </c>
      <c r="CE49" s="188">
        <v>52.8</v>
      </c>
      <c r="CF49" s="188">
        <v>52.9</v>
      </c>
      <c r="CG49" s="188">
        <v>52.9</v>
      </c>
      <c r="CH49" s="188">
        <v>53</v>
      </c>
      <c r="CI49" s="188">
        <v>53.1</v>
      </c>
      <c r="CJ49" s="188">
        <v>53.1</v>
      </c>
      <c r="CK49" s="188">
        <v>53.1</v>
      </c>
      <c r="CL49" s="188">
        <f t="shared" si="1"/>
        <v>0</v>
      </c>
      <c r="CM49" s="188" t="s">
        <v>96</v>
      </c>
      <c r="CN49" s="188" t="s">
        <v>97</v>
      </c>
      <c r="CO49" s="188" t="b">
        <f t="shared" ref="CO49:CO112" si="2">EXACT(A49,CM49)</f>
        <v>1</v>
      </c>
    </row>
    <row r="50" spans="1:93" x14ac:dyDescent="0.3">
      <c r="A50" t="s">
        <v>98</v>
      </c>
      <c r="B50" t="s">
        <v>99</v>
      </c>
      <c r="D50" s="1">
        <v>43920</v>
      </c>
      <c r="E50">
        <v>97</v>
      </c>
      <c r="F50">
        <v>0.5</v>
      </c>
      <c r="G50">
        <v>0.5</v>
      </c>
      <c r="H50">
        <v>0</v>
      </c>
      <c r="I50">
        <v>8</v>
      </c>
      <c r="J50">
        <v>8.8000000000000007</v>
      </c>
      <c r="K50">
        <v>9.5</v>
      </c>
      <c r="L50">
        <v>10.3</v>
      </c>
      <c r="M50">
        <v>11.8</v>
      </c>
      <c r="N50" s="61">
        <v>12</v>
      </c>
      <c r="O50">
        <v>12.3</v>
      </c>
      <c r="P50">
        <v>13.9</v>
      </c>
      <c r="Q50">
        <v>15.1</v>
      </c>
      <c r="R50" s="61">
        <v>16.399999999999999</v>
      </c>
      <c r="S50" s="61">
        <v>16.7</v>
      </c>
      <c r="T50" s="61">
        <v>17.100000000000001</v>
      </c>
      <c r="U50" s="61">
        <v>17.7</v>
      </c>
      <c r="V50" s="61">
        <v>18.100000000000001</v>
      </c>
      <c r="W50" s="61">
        <v>20.6</v>
      </c>
      <c r="X50" s="61">
        <v>20.8</v>
      </c>
      <c r="Y50" s="61">
        <v>21</v>
      </c>
      <c r="Z50" s="61">
        <v>21.8</v>
      </c>
      <c r="AA50" s="61">
        <v>22.1</v>
      </c>
      <c r="AB50" s="188">
        <v>22.4</v>
      </c>
      <c r="AC50" s="61">
        <v>22.8</v>
      </c>
      <c r="AD50" s="188">
        <v>23.5</v>
      </c>
      <c r="AE50" s="188">
        <v>23.6</v>
      </c>
      <c r="AF50" s="188">
        <v>23.8</v>
      </c>
      <c r="AG50" s="188">
        <v>24.1</v>
      </c>
      <c r="AH50" s="188">
        <v>24.4</v>
      </c>
      <c r="AI50" s="188">
        <v>24.8</v>
      </c>
      <c r="AJ50" s="188">
        <v>24.9</v>
      </c>
      <c r="AK50" s="188">
        <v>25.1</v>
      </c>
      <c r="AL50" s="188">
        <v>25.4</v>
      </c>
      <c r="AM50" s="188">
        <v>25.6</v>
      </c>
      <c r="AN50" s="188">
        <v>26.1</v>
      </c>
      <c r="AO50" s="188">
        <v>26.1</v>
      </c>
      <c r="AP50" s="188">
        <v>26.2</v>
      </c>
      <c r="AQ50" s="188">
        <v>26.4</v>
      </c>
      <c r="AR50" s="188">
        <v>26.7</v>
      </c>
      <c r="AS50" s="188">
        <v>26.7</v>
      </c>
      <c r="AT50" s="188">
        <v>26.8</v>
      </c>
      <c r="AU50" s="188">
        <v>26.8</v>
      </c>
      <c r="AV50" s="188">
        <v>27</v>
      </c>
      <c r="AW50" s="188">
        <v>27</v>
      </c>
      <c r="AX50" s="188">
        <v>27.1</v>
      </c>
      <c r="AY50" s="188">
        <v>27.2</v>
      </c>
      <c r="AZ50" s="188">
        <v>27.2</v>
      </c>
      <c r="BA50" s="188">
        <v>27.2</v>
      </c>
      <c r="BB50" s="188">
        <v>27.3</v>
      </c>
      <c r="BC50" s="188">
        <v>27.3</v>
      </c>
      <c r="BD50" s="188">
        <v>27.4</v>
      </c>
      <c r="BE50" s="188">
        <v>27.4</v>
      </c>
      <c r="BF50" s="188">
        <v>27.4</v>
      </c>
      <c r="BG50" s="188">
        <v>31.7</v>
      </c>
      <c r="BH50" s="188">
        <v>31.7</v>
      </c>
      <c r="BI50" s="188">
        <v>31.8</v>
      </c>
      <c r="BJ50" s="188">
        <v>32.1</v>
      </c>
      <c r="BK50" s="188">
        <v>32.1</v>
      </c>
      <c r="BL50" s="188">
        <v>32.6</v>
      </c>
      <c r="BM50" s="188">
        <v>32.9</v>
      </c>
      <c r="BN50" s="188">
        <v>33.1</v>
      </c>
      <c r="BO50" s="188">
        <v>33.4</v>
      </c>
      <c r="BP50" s="188">
        <v>33.5</v>
      </c>
      <c r="BQ50" s="188">
        <v>33.6</v>
      </c>
      <c r="BR50" s="188">
        <v>33.9</v>
      </c>
      <c r="BS50" s="188">
        <v>34</v>
      </c>
      <c r="BT50" s="188">
        <v>34.1</v>
      </c>
      <c r="BU50" s="188">
        <v>34.4</v>
      </c>
      <c r="BV50" s="188">
        <v>34.4</v>
      </c>
      <c r="BW50" s="188">
        <v>34.4</v>
      </c>
      <c r="BX50" s="188">
        <v>34.5</v>
      </c>
      <c r="BY50" s="188">
        <v>34.799999999999997</v>
      </c>
      <c r="BZ50" s="188">
        <v>35.1</v>
      </c>
      <c r="CA50" s="188">
        <v>35.700000000000003</v>
      </c>
      <c r="CB50" s="188">
        <v>36.1</v>
      </c>
      <c r="CC50" s="188">
        <v>36.5</v>
      </c>
      <c r="CD50" s="188">
        <v>37</v>
      </c>
      <c r="CE50" s="188">
        <v>37.5</v>
      </c>
      <c r="CF50" s="188">
        <v>37.700000000000003</v>
      </c>
      <c r="CG50" s="188">
        <v>37.9</v>
      </c>
      <c r="CH50" s="188">
        <v>38</v>
      </c>
      <c r="CI50" s="188">
        <v>38.299999999999997</v>
      </c>
      <c r="CJ50" s="188">
        <v>38.4</v>
      </c>
      <c r="CK50" s="188">
        <v>38.5</v>
      </c>
      <c r="CL50" s="188">
        <f t="shared" si="1"/>
        <v>0.10000000000000142</v>
      </c>
      <c r="CM50" s="188" t="s">
        <v>98</v>
      </c>
      <c r="CN50" s="188" t="s">
        <v>99</v>
      </c>
      <c r="CO50" s="188" t="b">
        <f t="shared" si="2"/>
        <v>1</v>
      </c>
    </row>
    <row r="51" spans="1:93" x14ac:dyDescent="0.3">
      <c r="A51" t="s">
        <v>100</v>
      </c>
      <c r="B51" t="s">
        <v>101</v>
      </c>
      <c r="D51" s="1">
        <v>43920</v>
      </c>
      <c r="E51">
        <v>99</v>
      </c>
      <c r="F51">
        <v>0.4</v>
      </c>
      <c r="G51">
        <v>0.8</v>
      </c>
      <c r="H51">
        <v>0</v>
      </c>
      <c r="I51">
        <v>17.2</v>
      </c>
      <c r="J51">
        <v>18.2</v>
      </c>
      <c r="K51">
        <v>20</v>
      </c>
      <c r="L51">
        <v>21.9</v>
      </c>
      <c r="M51">
        <v>24.2</v>
      </c>
      <c r="N51" s="61">
        <v>24.5</v>
      </c>
      <c r="O51">
        <v>24.8</v>
      </c>
      <c r="P51">
        <v>25.2</v>
      </c>
      <c r="Q51">
        <v>25.8</v>
      </c>
      <c r="R51" s="61">
        <v>26.6</v>
      </c>
      <c r="S51" s="61">
        <v>27</v>
      </c>
      <c r="T51" s="61">
        <v>27.9</v>
      </c>
      <c r="U51" s="61">
        <v>28.8</v>
      </c>
      <c r="V51" s="61">
        <v>29.5</v>
      </c>
      <c r="W51" s="61">
        <v>30.8</v>
      </c>
      <c r="X51" s="61">
        <v>31.1</v>
      </c>
      <c r="Y51" s="61">
        <v>31.3</v>
      </c>
      <c r="Z51" s="61">
        <v>32.299999999999997</v>
      </c>
      <c r="AA51" s="61">
        <v>32.4</v>
      </c>
      <c r="AB51" s="188">
        <v>32.6</v>
      </c>
      <c r="AC51" s="61">
        <v>32.9</v>
      </c>
      <c r="AD51" s="188">
        <v>34.200000000000003</v>
      </c>
      <c r="AE51" s="188">
        <v>34.4</v>
      </c>
      <c r="AF51" s="188">
        <v>34.6</v>
      </c>
      <c r="AG51" s="188">
        <v>34.9</v>
      </c>
      <c r="AH51" s="188">
        <v>35</v>
      </c>
      <c r="AI51" s="188">
        <v>35.5</v>
      </c>
      <c r="AJ51" s="188">
        <v>35.5</v>
      </c>
      <c r="AK51" s="188">
        <v>35.700000000000003</v>
      </c>
      <c r="AL51" s="188">
        <v>35.799999999999997</v>
      </c>
      <c r="AM51" s="188">
        <v>35.9</v>
      </c>
      <c r="AN51" s="188">
        <v>36.1</v>
      </c>
      <c r="AO51" s="188">
        <v>36.200000000000003</v>
      </c>
      <c r="AP51" s="188">
        <v>36.200000000000003</v>
      </c>
      <c r="AQ51" s="188">
        <v>36.5</v>
      </c>
      <c r="AR51" s="188">
        <v>36.6</v>
      </c>
      <c r="AS51" s="188">
        <v>36.700000000000003</v>
      </c>
      <c r="AT51" s="188">
        <v>36.799999999999997</v>
      </c>
      <c r="AU51" s="188">
        <v>36.799999999999997</v>
      </c>
      <c r="AV51" s="188">
        <v>36.9</v>
      </c>
      <c r="AW51" s="188">
        <v>36.9</v>
      </c>
      <c r="AX51" s="188">
        <v>36.9</v>
      </c>
      <c r="AY51" s="188">
        <v>36.9</v>
      </c>
      <c r="AZ51" s="188">
        <v>36.9</v>
      </c>
      <c r="BA51" s="188">
        <v>37</v>
      </c>
      <c r="BB51" s="188">
        <v>37</v>
      </c>
      <c r="BC51" s="188">
        <v>37.1</v>
      </c>
      <c r="BD51" s="188">
        <v>37.1</v>
      </c>
      <c r="BE51" s="188">
        <v>37.1</v>
      </c>
      <c r="BF51" s="188">
        <v>37.200000000000003</v>
      </c>
      <c r="BG51" s="188">
        <v>48.5</v>
      </c>
      <c r="BH51" s="188">
        <v>48.5</v>
      </c>
      <c r="BI51" s="188">
        <v>48.7</v>
      </c>
      <c r="BJ51" s="188">
        <v>48.9</v>
      </c>
      <c r="BK51" s="188">
        <v>48.9</v>
      </c>
      <c r="BL51" s="188">
        <v>49</v>
      </c>
      <c r="BM51" s="188">
        <v>49.1</v>
      </c>
      <c r="BN51" s="188">
        <v>49.2</v>
      </c>
      <c r="BO51" s="188">
        <v>49.2</v>
      </c>
      <c r="BP51" s="188">
        <v>49.2</v>
      </c>
      <c r="BQ51" s="188">
        <v>49.3</v>
      </c>
      <c r="BR51" s="188">
        <v>49.3</v>
      </c>
      <c r="BS51" s="188">
        <v>49.3</v>
      </c>
      <c r="BT51" s="188">
        <v>49.4</v>
      </c>
      <c r="BU51" s="188">
        <v>49.4</v>
      </c>
      <c r="BV51" s="188">
        <v>49.4</v>
      </c>
      <c r="BW51" s="188">
        <v>49.6</v>
      </c>
      <c r="BX51" s="188">
        <v>49.6</v>
      </c>
      <c r="BY51" s="188">
        <v>49.6</v>
      </c>
      <c r="BZ51" s="188">
        <v>49.6</v>
      </c>
      <c r="CA51" s="188">
        <v>49.6</v>
      </c>
      <c r="CB51" s="188">
        <v>49.7</v>
      </c>
      <c r="CC51" s="188">
        <v>49.7</v>
      </c>
      <c r="CD51" s="188">
        <v>49.7</v>
      </c>
      <c r="CE51" s="188">
        <v>49.8</v>
      </c>
      <c r="CF51" s="188">
        <v>49.9</v>
      </c>
      <c r="CG51" s="188">
        <v>49.9</v>
      </c>
      <c r="CH51" s="188">
        <v>49.9</v>
      </c>
      <c r="CI51" s="188">
        <v>50</v>
      </c>
      <c r="CJ51" s="188">
        <v>50</v>
      </c>
      <c r="CK51" s="188">
        <v>50.1</v>
      </c>
      <c r="CL51" s="188">
        <f t="shared" si="1"/>
        <v>0.10000000000000142</v>
      </c>
      <c r="CM51" s="188" t="s">
        <v>100</v>
      </c>
      <c r="CN51" s="188" t="s">
        <v>101</v>
      </c>
      <c r="CO51" s="188" t="b">
        <f t="shared" si="2"/>
        <v>1</v>
      </c>
    </row>
    <row r="52" spans="1:93" x14ac:dyDescent="0.3">
      <c r="A52" t="s">
        <v>102</v>
      </c>
      <c r="B52" t="s">
        <v>103</v>
      </c>
      <c r="D52" s="1">
        <v>43920</v>
      </c>
      <c r="E52">
        <v>101</v>
      </c>
      <c r="F52">
        <v>0.2</v>
      </c>
      <c r="G52">
        <v>1</v>
      </c>
      <c r="H52">
        <v>0</v>
      </c>
      <c r="I52">
        <v>22.2</v>
      </c>
      <c r="J52">
        <v>22.7</v>
      </c>
      <c r="K52">
        <v>24.2</v>
      </c>
      <c r="L52">
        <v>25.6</v>
      </c>
      <c r="M52">
        <v>27.5</v>
      </c>
      <c r="N52" s="61">
        <v>27.8</v>
      </c>
      <c r="O52">
        <v>27.9</v>
      </c>
      <c r="P52">
        <v>28.2</v>
      </c>
      <c r="Q52">
        <v>28.4</v>
      </c>
      <c r="R52" s="61">
        <v>29.3</v>
      </c>
      <c r="S52" s="61">
        <v>29.5</v>
      </c>
      <c r="T52" s="61">
        <v>29.8</v>
      </c>
      <c r="U52" s="61">
        <v>30.2</v>
      </c>
      <c r="V52" s="61">
        <v>30.4</v>
      </c>
      <c r="W52" s="61">
        <v>30.7</v>
      </c>
      <c r="X52" s="61">
        <v>30.9</v>
      </c>
      <c r="Y52" s="61">
        <v>31</v>
      </c>
      <c r="Z52" s="61">
        <v>31.3</v>
      </c>
      <c r="AA52" s="61">
        <v>31.5</v>
      </c>
      <c r="AB52" s="188">
        <v>32.299999999999997</v>
      </c>
      <c r="AC52" s="61">
        <v>32.6</v>
      </c>
      <c r="AD52" s="188">
        <v>33.299999999999997</v>
      </c>
      <c r="AE52" s="188">
        <v>33.299999999999997</v>
      </c>
      <c r="AF52" s="188">
        <v>33.299999999999997</v>
      </c>
      <c r="AG52" s="188">
        <v>33.5</v>
      </c>
      <c r="AH52" s="188">
        <v>33.799999999999997</v>
      </c>
      <c r="AI52" s="188">
        <v>34.299999999999997</v>
      </c>
      <c r="AJ52" s="188">
        <v>34.299999999999997</v>
      </c>
      <c r="AK52" s="188">
        <v>34.4</v>
      </c>
      <c r="AL52" s="188">
        <v>34.4</v>
      </c>
      <c r="AM52" s="188">
        <v>34.5</v>
      </c>
      <c r="AN52" s="188">
        <v>34.6</v>
      </c>
      <c r="AO52" s="188">
        <v>34.6</v>
      </c>
      <c r="AP52" s="188">
        <v>34.6</v>
      </c>
      <c r="AQ52" s="188">
        <v>34.700000000000003</v>
      </c>
      <c r="AR52" s="188">
        <v>34.700000000000003</v>
      </c>
      <c r="AS52" s="188">
        <v>34.700000000000003</v>
      </c>
      <c r="AT52" s="188">
        <v>34.700000000000003</v>
      </c>
      <c r="AU52" s="188">
        <v>34.700000000000003</v>
      </c>
      <c r="AV52" s="188">
        <v>34.700000000000003</v>
      </c>
      <c r="AW52" s="188">
        <v>34.799999999999997</v>
      </c>
      <c r="AX52" s="188">
        <v>34.799999999999997</v>
      </c>
      <c r="AY52" s="188">
        <v>34.9</v>
      </c>
      <c r="AZ52" s="188">
        <v>34.9</v>
      </c>
      <c r="BA52" s="188">
        <v>34.9</v>
      </c>
      <c r="BB52" s="188">
        <v>34.9</v>
      </c>
      <c r="BC52" s="188">
        <v>34.9</v>
      </c>
      <c r="BD52" s="188">
        <v>35.1</v>
      </c>
      <c r="BE52" s="188">
        <v>35.1</v>
      </c>
      <c r="BF52" s="188">
        <v>35.1</v>
      </c>
      <c r="BG52" s="188">
        <v>40.700000000000003</v>
      </c>
      <c r="BH52" s="188">
        <v>41.1</v>
      </c>
      <c r="BI52" s="188">
        <v>41.2</v>
      </c>
      <c r="BJ52" s="188">
        <v>41.2</v>
      </c>
      <c r="BK52" s="188">
        <v>41.2</v>
      </c>
      <c r="BL52" s="188">
        <v>41.2</v>
      </c>
      <c r="BM52" s="188">
        <v>41.2</v>
      </c>
      <c r="BN52" s="188">
        <v>41.2</v>
      </c>
      <c r="BO52" s="188">
        <v>41.2</v>
      </c>
      <c r="BP52" s="188">
        <v>41.3</v>
      </c>
      <c r="BQ52" s="188">
        <v>41.3</v>
      </c>
      <c r="BR52" s="188">
        <v>41.3</v>
      </c>
      <c r="BS52" s="188">
        <v>41.4</v>
      </c>
      <c r="BT52" s="188">
        <v>41.4</v>
      </c>
      <c r="BU52" s="188">
        <v>41.4</v>
      </c>
      <c r="BV52" s="188">
        <v>41.4</v>
      </c>
      <c r="BW52" s="188">
        <v>41.5</v>
      </c>
      <c r="BX52" s="188">
        <v>41.5</v>
      </c>
      <c r="BY52" s="188">
        <v>41.6</v>
      </c>
      <c r="BZ52" s="188">
        <v>41.6</v>
      </c>
      <c r="CA52" s="188">
        <v>41.7</v>
      </c>
      <c r="CB52" s="188">
        <v>41.7</v>
      </c>
      <c r="CC52" s="188">
        <v>41.8</v>
      </c>
      <c r="CD52" s="188">
        <v>41.8</v>
      </c>
      <c r="CE52" s="188">
        <v>41.9</v>
      </c>
      <c r="CF52" s="188">
        <v>41.9</v>
      </c>
      <c r="CG52" s="188">
        <v>41.9</v>
      </c>
      <c r="CH52" s="188">
        <v>42</v>
      </c>
      <c r="CI52" s="188">
        <v>42</v>
      </c>
      <c r="CJ52" s="188">
        <v>42</v>
      </c>
      <c r="CK52" s="188">
        <v>42.1</v>
      </c>
      <c r="CL52" s="188">
        <f t="shared" si="1"/>
        <v>0.10000000000000142</v>
      </c>
      <c r="CM52" s="188" t="s">
        <v>102</v>
      </c>
      <c r="CN52" s="188" t="s">
        <v>103</v>
      </c>
      <c r="CO52" s="188" t="b">
        <f t="shared" si="2"/>
        <v>1</v>
      </c>
    </row>
    <row r="53" spans="1:93" x14ac:dyDescent="0.3">
      <c r="A53" t="s">
        <v>104</v>
      </c>
      <c r="B53" t="s">
        <v>105</v>
      </c>
      <c r="D53" s="1">
        <v>43920</v>
      </c>
      <c r="E53">
        <v>103</v>
      </c>
      <c r="F53">
        <v>0.5</v>
      </c>
      <c r="G53">
        <v>0.7</v>
      </c>
      <c r="H53">
        <v>0</v>
      </c>
      <c r="I53">
        <v>13.4</v>
      </c>
      <c r="J53">
        <v>14.2</v>
      </c>
      <c r="K53">
        <v>16.100000000000001</v>
      </c>
      <c r="L53">
        <v>17.399999999999999</v>
      </c>
      <c r="M53">
        <v>20.100000000000001</v>
      </c>
      <c r="N53" s="61">
        <v>20.3</v>
      </c>
      <c r="O53">
        <v>20.6</v>
      </c>
      <c r="P53">
        <v>20.6</v>
      </c>
      <c r="Q53">
        <v>21.5</v>
      </c>
      <c r="R53" s="61">
        <v>22</v>
      </c>
      <c r="S53" s="61">
        <v>22</v>
      </c>
      <c r="T53" s="61">
        <v>22</v>
      </c>
      <c r="U53" s="61">
        <v>22.3</v>
      </c>
      <c r="V53" s="61">
        <v>22.5</v>
      </c>
      <c r="W53" s="61">
        <v>23.4</v>
      </c>
      <c r="X53" s="61">
        <v>23.4</v>
      </c>
      <c r="Y53" s="61">
        <v>23.4</v>
      </c>
      <c r="Z53" s="61">
        <v>24</v>
      </c>
      <c r="AA53" s="61">
        <v>24.2</v>
      </c>
      <c r="AB53" s="188">
        <v>24.2</v>
      </c>
      <c r="AC53" s="61">
        <v>24.4</v>
      </c>
      <c r="AD53" s="188">
        <v>24.7</v>
      </c>
      <c r="AE53" s="188">
        <v>24.7</v>
      </c>
      <c r="AF53" s="188">
        <v>25</v>
      </c>
      <c r="AG53" s="188">
        <v>25.4</v>
      </c>
      <c r="AH53" s="188">
        <v>25.4</v>
      </c>
      <c r="AI53" s="188">
        <v>25.4</v>
      </c>
      <c r="AJ53" s="188">
        <v>25.4</v>
      </c>
      <c r="AK53" s="188">
        <v>25.4</v>
      </c>
      <c r="AL53" s="188">
        <v>25.7</v>
      </c>
      <c r="AM53" s="188">
        <v>26.1</v>
      </c>
      <c r="AN53" s="188">
        <v>26.2</v>
      </c>
      <c r="AO53" s="188">
        <v>26.2</v>
      </c>
      <c r="AP53" s="188">
        <v>26.4</v>
      </c>
      <c r="AQ53" s="188">
        <v>26.6</v>
      </c>
      <c r="AR53" s="188">
        <v>26.7</v>
      </c>
      <c r="AS53" s="188">
        <v>26.7</v>
      </c>
      <c r="AT53" s="188">
        <v>26.7</v>
      </c>
      <c r="AU53" s="188">
        <v>26.7</v>
      </c>
      <c r="AV53" s="188">
        <v>26.7</v>
      </c>
      <c r="AW53" s="188">
        <v>26.7</v>
      </c>
      <c r="AX53" s="188">
        <v>26.7</v>
      </c>
      <c r="AY53" s="188">
        <v>26.7</v>
      </c>
      <c r="AZ53" s="188">
        <v>26.7</v>
      </c>
      <c r="BA53" s="188">
        <v>26.7</v>
      </c>
      <c r="BB53" s="188">
        <v>26.7</v>
      </c>
      <c r="BC53" s="188">
        <v>26.7</v>
      </c>
      <c r="BD53" s="188">
        <v>26.7</v>
      </c>
      <c r="BE53" s="188">
        <v>26.7</v>
      </c>
      <c r="BF53" s="188">
        <v>26.9</v>
      </c>
      <c r="BG53" s="188">
        <v>39.799999999999997</v>
      </c>
      <c r="BH53" s="188">
        <v>39.799999999999997</v>
      </c>
      <c r="BI53" s="188">
        <v>39.799999999999997</v>
      </c>
      <c r="BJ53" s="188">
        <v>39.799999999999997</v>
      </c>
      <c r="BK53" s="188">
        <v>39.9</v>
      </c>
      <c r="BL53" s="188">
        <v>40.4</v>
      </c>
      <c r="BM53" s="188">
        <v>40.4</v>
      </c>
      <c r="BN53" s="188">
        <v>40.4</v>
      </c>
      <c r="BO53" s="188">
        <v>40.4</v>
      </c>
      <c r="BP53" s="188">
        <v>40.6</v>
      </c>
      <c r="BQ53" s="188">
        <v>40.9</v>
      </c>
      <c r="BR53" s="188">
        <v>40.9</v>
      </c>
      <c r="BS53" s="188">
        <v>40.9</v>
      </c>
      <c r="BT53" s="188">
        <v>40.9</v>
      </c>
      <c r="BU53" s="188">
        <v>40.9</v>
      </c>
      <c r="BV53" s="188">
        <v>40.9</v>
      </c>
      <c r="BW53" s="188">
        <v>40.9</v>
      </c>
      <c r="BX53" s="188">
        <v>41.3</v>
      </c>
      <c r="BY53" s="188">
        <v>41.6</v>
      </c>
      <c r="BZ53" s="188">
        <v>41.6</v>
      </c>
      <c r="CA53" s="188">
        <v>41.6</v>
      </c>
      <c r="CB53" s="188">
        <v>41.6</v>
      </c>
      <c r="CC53" s="188">
        <v>41.6</v>
      </c>
      <c r="CD53" s="188">
        <v>41.6</v>
      </c>
      <c r="CE53" s="188">
        <v>41.6</v>
      </c>
      <c r="CF53" s="188">
        <v>42.1</v>
      </c>
      <c r="CG53" s="188">
        <v>42.1</v>
      </c>
      <c r="CH53" s="188">
        <v>42.1</v>
      </c>
      <c r="CI53" s="188">
        <v>42.3</v>
      </c>
      <c r="CJ53" s="188">
        <v>42.3</v>
      </c>
      <c r="CK53" s="188">
        <v>42.3</v>
      </c>
      <c r="CL53" s="188">
        <f t="shared" si="1"/>
        <v>0</v>
      </c>
      <c r="CM53" s="188" t="s">
        <v>104</v>
      </c>
      <c r="CN53" s="188" t="s">
        <v>105</v>
      </c>
      <c r="CO53" s="188" t="b">
        <f t="shared" si="2"/>
        <v>1</v>
      </c>
    </row>
    <row r="54" spans="1:93" x14ac:dyDescent="0.3">
      <c r="A54" t="s">
        <v>106</v>
      </c>
      <c r="B54" t="s">
        <v>107</v>
      </c>
      <c r="D54" s="1">
        <v>43920</v>
      </c>
      <c r="E54">
        <v>105</v>
      </c>
      <c r="F54">
        <v>0.5</v>
      </c>
      <c r="G54">
        <v>0.6</v>
      </c>
      <c r="H54">
        <v>0</v>
      </c>
      <c r="I54">
        <v>16.5</v>
      </c>
      <c r="J54">
        <v>17.2</v>
      </c>
      <c r="K54">
        <v>18.600000000000001</v>
      </c>
      <c r="L54">
        <v>20.2</v>
      </c>
      <c r="M54">
        <v>21.7</v>
      </c>
      <c r="N54" s="61">
        <v>22</v>
      </c>
      <c r="O54">
        <v>22.4</v>
      </c>
      <c r="P54">
        <v>22.6</v>
      </c>
      <c r="Q54">
        <v>23</v>
      </c>
      <c r="R54" s="61">
        <v>23.8</v>
      </c>
      <c r="S54" s="61">
        <v>24.2</v>
      </c>
      <c r="T54" s="61">
        <v>24.5</v>
      </c>
      <c r="U54" s="61">
        <v>25.2</v>
      </c>
      <c r="V54" s="61">
        <v>25.7</v>
      </c>
      <c r="W54" s="61">
        <v>26.3</v>
      </c>
      <c r="X54" s="61">
        <v>26.5</v>
      </c>
      <c r="Y54" s="61">
        <v>26.7</v>
      </c>
      <c r="Z54" s="61">
        <v>27.5</v>
      </c>
      <c r="AA54" s="61">
        <v>27.5</v>
      </c>
      <c r="AB54" s="188">
        <v>27.6</v>
      </c>
      <c r="AC54" s="61">
        <v>28.2</v>
      </c>
      <c r="AD54" s="188">
        <v>29</v>
      </c>
      <c r="AE54" s="188">
        <v>29.2</v>
      </c>
      <c r="AF54" s="188">
        <v>29.3</v>
      </c>
      <c r="AG54" s="188">
        <v>29.5</v>
      </c>
      <c r="AH54" s="188">
        <v>29.7</v>
      </c>
      <c r="AI54" s="188">
        <v>30</v>
      </c>
      <c r="AJ54" s="188">
        <v>30.1</v>
      </c>
      <c r="AK54" s="188">
        <v>30.1</v>
      </c>
      <c r="AL54" s="188">
        <v>30.3</v>
      </c>
      <c r="AM54" s="188">
        <v>30.4</v>
      </c>
      <c r="AN54" s="188">
        <v>30.6</v>
      </c>
      <c r="AO54" s="188">
        <v>30.6</v>
      </c>
      <c r="AP54" s="188">
        <v>30.7</v>
      </c>
      <c r="AQ54" s="188">
        <v>30.7</v>
      </c>
      <c r="AR54" s="188">
        <v>30.9</v>
      </c>
      <c r="AS54" s="188">
        <v>30.9</v>
      </c>
      <c r="AT54" s="188">
        <v>31</v>
      </c>
      <c r="AU54" s="188">
        <v>31.1</v>
      </c>
      <c r="AV54" s="188">
        <v>31.2</v>
      </c>
      <c r="AW54" s="188">
        <v>31.2</v>
      </c>
      <c r="AX54" s="188">
        <v>31.2</v>
      </c>
      <c r="AY54" s="188">
        <v>31.2</v>
      </c>
      <c r="AZ54" s="188">
        <v>31.3</v>
      </c>
      <c r="BA54" s="188">
        <v>31.3</v>
      </c>
      <c r="BB54" s="188">
        <v>31.3</v>
      </c>
      <c r="BC54" s="188">
        <v>31.4</v>
      </c>
      <c r="BD54" s="188">
        <v>31.4</v>
      </c>
      <c r="BE54" s="188">
        <v>31.4</v>
      </c>
      <c r="BF54" s="188">
        <v>31.4</v>
      </c>
      <c r="BG54" s="188">
        <v>37.200000000000003</v>
      </c>
      <c r="BH54" s="188">
        <v>37.299999999999997</v>
      </c>
      <c r="BI54" s="188">
        <v>37.4</v>
      </c>
      <c r="BJ54" s="188">
        <v>37.5</v>
      </c>
      <c r="BK54" s="188">
        <v>37.6</v>
      </c>
      <c r="BL54" s="188">
        <v>37.799999999999997</v>
      </c>
      <c r="BM54" s="188">
        <v>37.9</v>
      </c>
      <c r="BN54" s="188">
        <v>37.9</v>
      </c>
      <c r="BO54" s="188">
        <v>37.9</v>
      </c>
      <c r="BP54" s="188">
        <v>37.9</v>
      </c>
      <c r="BQ54" s="188">
        <v>38</v>
      </c>
      <c r="BR54" s="188">
        <v>38</v>
      </c>
      <c r="BS54" s="188">
        <v>38</v>
      </c>
      <c r="BT54" s="188">
        <v>38.1</v>
      </c>
      <c r="BU54" s="188">
        <v>38.299999999999997</v>
      </c>
      <c r="BV54" s="188">
        <v>38.299999999999997</v>
      </c>
      <c r="BW54" s="188">
        <v>38.299999999999997</v>
      </c>
      <c r="BX54" s="188">
        <v>38.4</v>
      </c>
      <c r="BY54" s="188">
        <v>38.5</v>
      </c>
      <c r="BZ54" s="188">
        <v>38.5</v>
      </c>
      <c r="CA54" s="188">
        <v>38.6</v>
      </c>
      <c r="CB54" s="188">
        <v>38.6</v>
      </c>
      <c r="CC54" s="188">
        <v>38.6</v>
      </c>
      <c r="CD54" s="188">
        <v>38.700000000000003</v>
      </c>
      <c r="CE54" s="188">
        <v>38.799999999999997</v>
      </c>
      <c r="CF54" s="188">
        <v>38.9</v>
      </c>
      <c r="CG54" s="188">
        <v>38.9</v>
      </c>
      <c r="CH54" s="188">
        <v>39</v>
      </c>
      <c r="CI54" s="188">
        <v>39</v>
      </c>
      <c r="CJ54" s="188">
        <v>39</v>
      </c>
      <c r="CK54" s="188">
        <v>39</v>
      </c>
      <c r="CL54" s="188">
        <f t="shared" si="1"/>
        <v>0</v>
      </c>
      <c r="CM54" s="188" t="s">
        <v>106</v>
      </c>
      <c r="CN54" s="188" t="s">
        <v>107</v>
      </c>
      <c r="CO54" s="188" t="b">
        <f t="shared" si="2"/>
        <v>1</v>
      </c>
    </row>
    <row r="55" spans="1:93" x14ac:dyDescent="0.3">
      <c r="A55" t="s">
        <v>108</v>
      </c>
      <c r="B55" t="s">
        <v>109</v>
      </c>
      <c r="D55" s="1">
        <v>43920</v>
      </c>
      <c r="E55">
        <v>107</v>
      </c>
      <c r="F55">
        <v>0.4</v>
      </c>
      <c r="G55">
        <v>0.5</v>
      </c>
      <c r="H55">
        <v>0</v>
      </c>
      <c r="I55">
        <v>8.1999999999999993</v>
      </c>
      <c r="J55">
        <v>8.6999999999999993</v>
      </c>
      <c r="K55">
        <v>9.8000000000000007</v>
      </c>
      <c r="L55">
        <v>10.8</v>
      </c>
      <c r="M55">
        <v>12.4</v>
      </c>
      <c r="N55" s="61">
        <v>12.7</v>
      </c>
      <c r="O55">
        <v>12.8</v>
      </c>
      <c r="P55">
        <v>13.1</v>
      </c>
      <c r="Q55">
        <v>13.8</v>
      </c>
      <c r="R55" s="61">
        <v>14.2</v>
      </c>
      <c r="S55" s="61">
        <v>14.3</v>
      </c>
      <c r="T55" s="61">
        <v>14.6</v>
      </c>
      <c r="U55" s="61">
        <v>14.9</v>
      </c>
      <c r="V55" s="61">
        <v>15.2</v>
      </c>
      <c r="W55" s="61">
        <v>15.5</v>
      </c>
      <c r="X55" s="61">
        <v>15.6</v>
      </c>
      <c r="Y55" s="61">
        <v>15.7</v>
      </c>
      <c r="Z55" s="61">
        <v>16</v>
      </c>
      <c r="AA55" s="61">
        <v>16</v>
      </c>
      <c r="AB55" s="188">
        <v>16.2</v>
      </c>
      <c r="AC55" s="61">
        <v>16.5</v>
      </c>
      <c r="AD55" s="188">
        <v>16.899999999999999</v>
      </c>
      <c r="AE55" s="188">
        <v>17</v>
      </c>
      <c r="AF55" s="188">
        <v>17</v>
      </c>
      <c r="AG55" s="188">
        <v>17.100000000000001</v>
      </c>
      <c r="AH55" s="188">
        <v>17.3</v>
      </c>
      <c r="AI55" s="188">
        <v>17.5</v>
      </c>
      <c r="AJ55" s="188">
        <v>17.600000000000001</v>
      </c>
      <c r="AK55" s="188">
        <v>17.8</v>
      </c>
      <c r="AL55" s="188">
        <v>18</v>
      </c>
      <c r="AM55" s="188">
        <v>18.399999999999999</v>
      </c>
      <c r="AN55" s="188">
        <v>18.600000000000001</v>
      </c>
      <c r="AO55" s="188">
        <v>18.600000000000001</v>
      </c>
      <c r="AP55" s="188">
        <v>18.600000000000001</v>
      </c>
      <c r="AQ55" s="188">
        <v>18.7</v>
      </c>
      <c r="AR55" s="188">
        <v>18.899999999999999</v>
      </c>
      <c r="AS55" s="188">
        <v>18.899999999999999</v>
      </c>
      <c r="AT55" s="188">
        <v>18.899999999999999</v>
      </c>
      <c r="AU55" s="188">
        <v>19</v>
      </c>
      <c r="AV55" s="188">
        <v>19</v>
      </c>
      <c r="AW55" s="188">
        <v>19</v>
      </c>
      <c r="AX55" s="188">
        <v>19.100000000000001</v>
      </c>
      <c r="AY55" s="188">
        <v>19.100000000000001</v>
      </c>
      <c r="AZ55" s="188">
        <v>19.2</v>
      </c>
      <c r="BA55" s="188">
        <v>19.2</v>
      </c>
      <c r="BB55" s="188">
        <v>19.2</v>
      </c>
      <c r="BC55" s="188">
        <v>19.2</v>
      </c>
      <c r="BD55" s="188">
        <v>19.2</v>
      </c>
      <c r="BE55" s="188">
        <v>19.2</v>
      </c>
      <c r="BF55" s="188">
        <v>19.3</v>
      </c>
      <c r="BG55" s="188">
        <v>22.7</v>
      </c>
      <c r="BH55" s="188">
        <v>22.7</v>
      </c>
      <c r="BI55" s="188">
        <v>22.9</v>
      </c>
      <c r="BJ55" s="188">
        <v>23</v>
      </c>
      <c r="BK55" s="188">
        <v>23.1</v>
      </c>
      <c r="BL55" s="188">
        <v>23.2</v>
      </c>
      <c r="BM55" s="188">
        <v>23.3</v>
      </c>
      <c r="BN55" s="188">
        <v>23.3</v>
      </c>
      <c r="BO55" s="188">
        <v>23.4</v>
      </c>
      <c r="BP55" s="188">
        <v>23.4</v>
      </c>
      <c r="BQ55" s="188">
        <v>23.4</v>
      </c>
      <c r="BR55" s="188">
        <v>23.4</v>
      </c>
      <c r="BS55" s="188">
        <v>23.6</v>
      </c>
      <c r="BT55" s="188">
        <v>23.7</v>
      </c>
      <c r="BU55" s="188">
        <v>23.8</v>
      </c>
      <c r="BV55" s="188">
        <v>23.9</v>
      </c>
      <c r="BW55" s="188">
        <v>23.9</v>
      </c>
      <c r="BX55" s="188">
        <v>24</v>
      </c>
      <c r="BY55" s="188">
        <v>24.1</v>
      </c>
      <c r="BZ55" s="188">
        <v>24.1</v>
      </c>
      <c r="CA55" s="188">
        <v>24.2</v>
      </c>
      <c r="CB55" s="188">
        <v>24.3</v>
      </c>
      <c r="CC55" s="188">
        <v>24.4</v>
      </c>
      <c r="CD55" s="188">
        <v>24.5</v>
      </c>
      <c r="CE55" s="188">
        <v>24.6</v>
      </c>
      <c r="CF55" s="188">
        <v>24.9</v>
      </c>
      <c r="CG55" s="188">
        <v>24.9</v>
      </c>
      <c r="CH55" s="188">
        <v>25</v>
      </c>
      <c r="CI55" s="188">
        <v>25.2</v>
      </c>
      <c r="CJ55" s="188">
        <v>25.4</v>
      </c>
      <c r="CK55" s="188">
        <v>25.7</v>
      </c>
      <c r="CL55" s="188">
        <f t="shared" si="1"/>
        <v>0.30000000000000071</v>
      </c>
      <c r="CM55" s="188" t="s">
        <v>108</v>
      </c>
      <c r="CN55" s="188" t="s">
        <v>109</v>
      </c>
      <c r="CO55" s="188" t="b">
        <f t="shared" si="2"/>
        <v>1</v>
      </c>
    </row>
    <row r="56" spans="1:93" x14ac:dyDescent="0.3">
      <c r="A56" t="s">
        <v>110</v>
      </c>
      <c r="B56" t="s">
        <v>111</v>
      </c>
      <c r="D56" s="1">
        <v>43920</v>
      </c>
      <c r="E56">
        <v>109</v>
      </c>
      <c r="F56">
        <v>0.5</v>
      </c>
      <c r="G56">
        <v>1.4</v>
      </c>
      <c r="H56">
        <v>0</v>
      </c>
      <c r="I56">
        <v>30.8</v>
      </c>
      <c r="J56">
        <v>31.4</v>
      </c>
      <c r="K56">
        <v>32.9</v>
      </c>
      <c r="L56">
        <v>33.700000000000003</v>
      </c>
      <c r="M56">
        <v>35.799999999999997</v>
      </c>
      <c r="N56" s="61">
        <v>35.799999999999997</v>
      </c>
      <c r="O56">
        <v>36.1</v>
      </c>
      <c r="P56">
        <v>36.1</v>
      </c>
      <c r="Q56">
        <v>36.299999999999997</v>
      </c>
      <c r="R56" s="61">
        <v>36.700000000000003</v>
      </c>
      <c r="S56" s="61">
        <v>36.700000000000003</v>
      </c>
      <c r="T56" s="61">
        <v>36.9</v>
      </c>
      <c r="U56" s="61">
        <v>37.200000000000003</v>
      </c>
      <c r="V56" s="61">
        <v>37.200000000000003</v>
      </c>
      <c r="W56" s="61">
        <v>37.799999999999997</v>
      </c>
      <c r="X56" s="61">
        <v>37.799999999999997</v>
      </c>
      <c r="Y56" s="61">
        <v>37.799999999999997</v>
      </c>
      <c r="Z56" s="61">
        <v>37.799999999999997</v>
      </c>
      <c r="AA56" s="61">
        <v>37.9</v>
      </c>
      <c r="AB56" s="188">
        <v>38.1</v>
      </c>
      <c r="AC56" s="61">
        <v>38.4</v>
      </c>
      <c r="AD56" s="188">
        <v>39.5</v>
      </c>
      <c r="AE56" s="188">
        <v>39.6</v>
      </c>
      <c r="AF56" s="188">
        <v>39.799999999999997</v>
      </c>
      <c r="AG56" s="188">
        <v>40.1</v>
      </c>
      <c r="AH56" s="188">
        <v>40.1</v>
      </c>
      <c r="AI56" s="188">
        <v>40.4</v>
      </c>
      <c r="AJ56" s="188">
        <v>40.4</v>
      </c>
      <c r="AK56" s="188">
        <v>40.4</v>
      </c>
      <c r="AL56" s="188">
        <v>40.4</v>
      </c>
      <c r="AM56" s="188">
        <v>41.1</v>
      </c>
      <c r="AN56" s="188">
        <v>41.4</v>
      </c>
      <c r="AO56" s="188">
        <v>41.6</v>
      </c>
      <c r="AP56" s="188">
        <v>41.6</v>
      </c>
      <c r="AQ56" s="188">
        <v>41.6</v>
      </c>
      <c r="AR56" s="188">
        <v>41.7</v>
      </c>
      <c r="AS56" s="188">
        <v>41.7</v>
      </c>
      <c r="AT56" s="188">
        <v>41.7</v>
      </c>
      <c r="AU56" s="188">
        <v>41.7</v>
      </c>
      <c r="AV56" s="188">
        <v>41.7</v>
      </c>
      <c r="AW56" s="188">
        <v>41.7</v>
      </c>
      <c r="AX56" s="188">
        <v>41.7</v>
      </c>
      <c r="AY56" s="188">
        <v>41.7</v>
      </c>
      <c r="AZ56" s="188">
        <v>41.9</v>
      </c>
      <c r="BA56" s="188">
        <v>41.9</v>
      </c>
      <c r="BB56" s="188">
        <v>42</v>
      </c>
      <c r="BC56" s="188">
        <v>42</v>
      </c>
      <c r="BD56" s="188">
        <v>42</v>
      </c>
      <c r="BE56" s="188">
        <v>42</v>
      </c>
      <c r="BF56" s="188">
        <v>42</v>
      </c>
      <c r="BG56" s="188">
        <v>42.9</v>
      </c>
      <c r="BH56" s="188">
        <v>43.1</v>
      </c>
      <c r="BI56" s="188">
        <v>43.1</v>
      </c>
      <c r="BJ56" s="188">
        <v>43.1</v>
      </c>
      <c r="BK56" s="188">
        <v>43.2</v>
      </c>
      <c r="BL56" s="188">
        <v>43.7</v>
      </c>
      <c r="BM56" s="188">
        <v>43.7</v>
      </c>
      <c r="BN56" s="188">
        <v>43.7</v>
      </c>
      <c r="BO56" s="188">
        <v>43.7</v>
      </c>
      <c r="BP56" s="188">
        <v>43.7</v>
      </c>
      <c r="BQ56" s="188">
        <v>43.7</v>
      </c>
      <c r="BR56" s="188">
        <v>43.7</v>
      </c>
      <c r="BS56" s="188">
        <v>43.7</v>
      </c>
      <c r="BT56" s="188">
        <v>43.7</v>
      </c>
      <c r="BU56" s="188">
        <v>43.9</v>
      </c>
      <c r="BV56" s="188">
        <v>43.9</v>
      </c>
      <c r="BW56" s="188">
        <v>43.9</v>
      </c>
      <c r="BX56" s="188">
        <v>43.9</v>
      </c>
      <c r="BY56" s="188">
        <v>43.9</v>
      </c>
      <c r="BZ56" s="188">
        <v>43.9</v>
      </c>
      <c r="CA56" s="188">
        <v>43.9</v>
      </c>
      <c r="CB56" s="188">
        <v>43.9</v>
      </c>
      <c r="CC56" s="188">
        <v>43.9</v>
      </c>
      <c r="CD56" s="188">
        <v>44</v>
      </c>
      <c r="CE56" s="188">
        <v>44</v>
      </c>
      <c r="CF56" s="188">
        <v>44</v>
      </c>
      <c r="CG56" s="188">
        <v>44.3</v>
      </c>
      <c r="CH56" s="188">
        <v>44.3</v>
      </c>
      <c r="CI56" s="188">
        <v>44.3</v>
      </c>
      <c r="CJ56" s="188">
        <v>44.3</v>
      </c>
      <c r="CK56" s="188">
        <v>44.3</v>
      </c>
      <c r="CL56" s="188">
        <f t="shared" si="1"/>
        <v>0</v>
      </c>
      <c r="CM56" s="188" t="s">
        <v>110</v>
      </c>
      <c r="CN56" s="188" t="s">
        <v>111</v>
      </c>
      <c r="CO56" s="188" t="b">
        <f t="shared" si="2"/>
        <v>1</v>
      </c>
    </row>
    <row r="57" spans="1:93" x14ac:dyDescent="0.3">
      <c r="A57" t="s">
        <v>112</v>
      </c>
      <c r="B57" t="s">
        <v>113</v>
      </c>
      <c r="D57" s="1">
        <v>43920</v>
      </c>
      <c r="E57">
        <v>111</v>
      </c>
      <c r="F57">
        <v>1.3</v>
      </c>
      <c r="G57">
        <v>1.4</v>
      </c>
      <c r="H57">
        <v>0</v>
      </c>
      <c r="I57">
        <v>38.200000000000003</v>
      </c>
      <c r="J57">
        <v>40</v>
      </c>
      <c r="K57">
        <v>42.1</v>
      </c>
      <c r="L57">
        <v>44.2</v>
      </c>
      <c r="M57">
        <v>48.5</v>
      </c>
      <c r="N57" s="61">
        <v>49.2</v>
      </c>
      <c r="O57">
        <v>50</v>
      </c>
      <c r="P57">
        <v>50.7</v>
      </c>
      <c r="Q57">
        <v>51.2</v>
      </c>
      <c r="R57" s="61">
        <v>52.7</v>
      </c>
      <c r="S57" s="61">
        <v>53.1</v>
      </c>
      <c r="T57" s="61">
        <v>53.9</v>
      </c>
      <c r="U57" s="61">
        <v>54.7</v>
      </c>
      <c r="V57" s="61">
        <v>55.2</v>
      </c>
      <c r="W57" s="61">
        <v>56.5</v>
      </c>
      <c r="X57" s="61">
        <v>56.7</v>
      </c>
      <c r="Y57" s="61">
        <v>56.9</v>
      </c>
      <c r="Z57" s="61">
        <v>60.6</v>
      </c>
      <c r="AA57" s="61">
        <v>60.7</v>
      </c>
      <c r="AB57" s="188">
        <v>61</v>
      </c>
      <c r="AC57" s="61">
        <v>62.3</v>
      </c>
      <c r="AD57" s="188">
        <v>64.400000000000006</v>
      </c>
      <c r="AE57" s="188">
        <v>64.5</v>
      </c>
      <c r="AF57" s="188">
        <v>64.900000000000006</v>
      </c>
      <c r="AG57" s="188">
        <v>65.400000000000006</v>
      </c>
      <c r="AH57" s="188">
        <v>65.8</v>
      </c>
      <c r="AI57" s="188">
        <v>66.5</v>
      </c>
      <c r="AJ57" s="188">
        <v>66.599999999999994</v>
      </c>
      <c r="AK57" s="188">
        <v>66.7</v>
      </c>
      <c r="AL57" s="188">
        <v>67</v>
      </c>
      <c r="AM57" s="188">
        <v>67.2</v>
      </c>
      <c r="AN57" s="188">
        <v>67.599999999999994</v>
      </c>
      <c r="AO57" s="188">
        <v>67.599999999999994</v>
      </c>
      <c r="AP57" s="188">
        <v>67.7</v>
      </c>
      <c r="AQ57" s="188">
        <v>67.900000000000006</v>
      </c>
      <c r="AR57" s="188">
        <v>68.2</v>
      </c>
      <c r="AS57" s="188">
        <v>68.2</v>
      </c>
      <c r="AT57" s="188">
        <v>68.3</v>
      </c>
      <c r="AU57" s="188">
        <v>68.400000000000006</v>
      </c>
      <c r="AV57" s="188">
        <v>68.5</v>
      </c>
      <c r="AW57" s="188">
        <v>68.599999999999994</v>
      </c>
      <c r="AX57" s="188">
        <v>68.599999999999994</v>
      </c>
      <c r="AY57" s="188">
        <v>68.7</v>
      </c>
      <c r="AZ57" s="188">
        <v>68.7</v>
      </c>
      <c r="BA57" s="188">
        <v>68.7</v>
      </c>
      <c r="BB57" s="188">
        <v>68.8</v>
      </c>
      <c r="BC57" s="188">
        <v>68.900000000000006</v>
      </c>
      <c r="BD57" s="188">
        <v>68.900000000000006</v>
      </c>
      <c r="BE57" s="188">
        <v>69</v>
      </c>
      <c r="BF57" s="188">
        <v>69</v>
      </c>
      <c r="BG57" s="188">
        <v>69.2</v>
      </c>
      <c r="BH57" s="188">
        <v>69.3</v>
      </c>
      <c r="BI57" s="188">
        <v>69.3</v>
      </c>
      <c r="BJ57" s="188">
        <v>69.400000000000006</v>
      </c>
      <c r="BK57" s="188">
        <v>69.400000000000006</v>
      </c>
      <c r="BL57" s="188">
        <v>69.5</v>
      </c>
      <c r="BM57" s="188">
        <v>69.5</v>
      </c>
      <c r="BN57" s="188">
        <v>69.5</v>
      </c>
      <c r="BO57" s="188">
        <v>69.5</v>
      </c>
      <c r="BP57" s="188">
        <v>69.599999999999994</v>
      </c>
      <c r="BQ57" s="188">
        <v>69.599999999999994</v>
      </c>
      <c r="BR57" s="188">
        <v>69.599999999999994</v>
      </c>
      <c r="BS57" s="188">
        <v>69.7</v>
      </c>
      <c r="BT57" s="188">
        <v>69.7</v>
      </c>
      <c r="BU57" s="188">
        <v>69.7</v>
      </c>
      <c r="BV57" s="188">
        <v>69.7</v>
      </c>
      <c r="BW57" s="188">
        <v>69.8</v>
      </c>
      <c r="BX57" s="188">
        <v>69.8</v>
      </c>
      <c r="BY57" s="188">
        <v>69.8</v>
      </c>
      <c r="BZ57" s="188">
        <v>69.8</v>
      </c>
      <c r="CA57" s="188">
        <v>69.900000000000006</v>
      </c>
      <c r="CB57" s="188">
        <v>69.900000000000006</v>
      </c>
      <c r="CC57" s="188">
        <v>69.900000000000006</v>
      </c>
      <c r="CD57" s="188">
        <v>69.900000000000006</v>
      </c>
      <c r="CE57" s="188">
        <v>70</v>
      </c>
      <c r="CF57" s="188">
        <v>70.099999999999994</v>
      </c>
      <c r="CG57" s="188">
        <v>70.099999999999994</v>
      </c>
      <c r="CH57" s="188">
        <v>70.2</v>
      </c>
      <c r="CI57" s="188">
        <v>70.400000000000006</v>
      </c>
      <c r="CJ57" s="188">
        <v>70.400000000000006</v>
      </c>
      <c r="CK57" s="188">
        <v>70.400000000000006</v>
      </c>
      <c r="CL57" s="188">
        <f t="shared" si="1"/>
        <v>0</v>
      </c>
      <c r="CM57" s="188" t="s">
        <v>112</v>
      </c>
      <c r="CN57" s="188" t="s">
        <v>113</v>
      </c>
      <c r="CO57" s="188" t="b">
        <f t="shared" si="2"/>
        <v>1</v>
      </c>
    </row>
    <row r="58" spans="1:93" x14ac:dyDescent="0.3">
      <c r="A58" t="s">
        <v>114</v>
      </c>
      <c r="B58" t="s">
        <v>115</v>
      </c>
      <c r="D58" s="1">
        <v>43920</v>
      </c>
      <c r="E58">
        <v>1</v>
      </c>
      <c r="F58">
        <v>0.7</v>
      </c>
      <c r="G58">
        <v>1.1000000000000001</v>
      </c>
      <c r="H58">
        <v>0</v>
      </c>
      <c r="I58">
        <v>26.8</v>
      </c>
      <c r="J58">
        <v>27.8</v>
      </c>
      <c r="K58">
        <v>29.4</v>
      </c>
      <c r="L58">
        <v>30.8</v>
      </c>
      <c r="M58">
        <v>33.5</v>
      </c>
      <c r="N58" s="61">
        <v>34.1</v>
      </c>
      <c r="O58">
        <v>34.700000000000003</v>
      </c>
      <c r="P58">
        <v>35.1</v>
      </c>
      <c r="Q58">
        <v>35.5</v>
      </c>
      <c r="R58" s="61">
        <v>36.5</v>
      </c>
      <c r="S58" s="61">
        <v>37.5</v>
      </c>
      <c r="T58" s="61">
        <v>37.799999999999997</v>
      </c>
      <c r="U58" s="61">
        <v>38.700000000000003</v>
      </c>
      <c r="V58" s="61">
        <v>39.5</v>
      </c>
      <c r="W58" s="61">
        <v>40.5</v>
      </c>
      <c r="X58" s="61">
        <v>40.700000000000003</v>
      </c>
      <c r="Y58" s="61">
        <v>40.9</v>
      </c>
      <c r="Z58" s="61">
        <v>42.1</v>
      </c>
      <c r="AA58" s="61">
        <v>42.3</v>
      </c>
      <c r="AB58" s="188">
        <v>42.4</v>
      </c>
      <c r="AC58" s="61">
        <v>43</v>
      </c>
      <c r="AD58" s="188">
        <v>44</v>
      </c>
      <c r="AE58" s="188">
        <v>44.3</v>
      </c>
      <c r="AF58" s="188">
        <v>44.5</v>
      </c>
      <c r="AG58" s="188">
        <v>44.6</v>
      </c>
      <c r="AH58" s="188">
        <v>44.8</v>
      </c>
      <c r="AI58" s="188">
        <v>45.3</v>
      </c>
      <c r="AJ58" s="188">
        <v>45.4</v>
      </c>
      <c r="AK58" s="188">
        <v>45.5</v>
      </c>
      <c r="AL58" s="188">
        <v>45.6</v>
      </c>
      <c r="AM58" s="188">
        <v>45.8</v>
      </c>
      <c r="AN58" s="188">
        <v>46.1</v>
      </c>
      <c r="AO58" s="188">
        <v>46.1</v>
      </c>
      <c r="AP58" s="188">
        <v>46.2</v>
      </c>
      <c r="AQ58" s="188">
        <v>46.3</v>
      </c>
      <c r="AR58" s="188">
        <v>46.5</v>
      </c>
      <c r="AS58" s="188">
        <v>46.5</v>
      </c>
      <c r="AT58" s="188">
        <v>46.6</v>
      </c>
      <c r="AU58" s="188">
        <v>46.7</v>
      </c>
      <c r="AV58" s="188">
        <v>46.8</v>
      </c>
      <c r="AW58" s="188">
        <v>46.8</v>
      </c>
      <c r="AX58" s="188">
        <v>46.9</v>
      </c>
      <c r="AY58" s="188">
        <v>46.9</v>
      </c>
      <c r="AZ58" s="188">
        <v>46.9</v>
      </c>
      <c r="BA58" s="188">
        <v>46.9</v>
      </c>
      <c r="BB58" s="188">
        <v>47</v>
      </c>
      <c r="BC58" s="188">
        <v>47.1</v>
      </c>
      <c r="BD58" s="188">
        <v>47.1</v>
      </c>
      <c r="BE58" s="188">
        <v>47.1</v>
      </c>
      <c r="BF58" s="188">
        <v>47.2</v>
      </c>
      <c r="BG58" s="188">
        <v>51</v>
      </c>
      <c r="BH58" s="188">
        <v>51.1</v>
      </c>
      <c r="BI58" s="188">
        <v>51.2</v>
      </c>
      <c r="BJ58" s="188">
        <v>51.3</v>
      </c>
      <c r="BK58" s="188">
        <v>51.3</v>
      </c>
      <c r="BL58" s="188">
        <v>51.4</v>
      </c>
      <c r="BM58" s="188">
        <v>51.4</v>
      </c>
      <c r="BN58" s="188">
        <v>51.4</v>
      </c>
      <c r="BO58" s="188">
        <v>51.4</v>
      </c>
      <c r="BP58" s="188">
        <v>51.5</v>
      </c>
      <c r="BQ58" s="188">
        <v>51.5</v>
      </c>
      <c r="BR58" s="188">
        <v>51.5</v>
      </c>
      <c r="BS58" s="188">
        <v>51.5</v>
      </c>
      <c r="BT58" s="188">
        <v>51.6</v>
      </c>
      <c r="BU58" s="188">
        <v>51.6</v>
      </c>
      <c r="BV58" s="188">
        <v>51.6</v>
      </c>
      <c r="BW58" s="188">
        <v>51.6</v>
      </c>
      <c r="BX58" s="188">
        <v>51.7</v>
      </c>
      <c r="BY58" s="188">
        <v>51.7</v>
      </c>
      <c r="BZ58" s="188">
        <v>51.8</v>
      </c>
      <c r="CA58" s="188">
        <v>51.8</v>
      </c>
      <c r="CB58" s="188">
        <v>51.8</v>
      </c>
      <c r="CC58" s="188">
        <v>51.8</v>
      </c>
      <c r="CD58" s="188">
        <v>51.8</v>
      </c>
      <c r="CE58" s="188">
        <v>51.8</v>
      </c>
      <c r="CF58" s="188">
        <v>51.9</v>
      </c>
      <c r="CG58" s="188">
        <v>51.9</v>
      </c>
      <c r="CH58" s="188">
        <v>51.9</v>
      </c>
      <c r="CI58" s="188">
        <v>52</v>
      </c>
      <c r="CJ58" s="188">
        <v>52</v>
      </c>
      <c r="CK58" s="188">
        <v>52</v>
      </c>
      <c r="CL58" s="188">
        <f t="shared" si="1"/>
        <v>0</v>
      </c>
      <c r="CM58" s="188" t="s">
        <v>114</v>
      </c>
      <c r="CN58" s="188" t="s">
        <v>115</v>
      </c>
      <c r="CO58" s="188" t="b">
        <f t="shared" si="2"/>
        <v>1</v>
      </c>
    </row>
    <row r="59" spans="1:93" x14ac:dyDescent="0.3">
      <c r="A59" t="s">
        <v>116</v>
      </c>
      <c r="B59" t="s">
        <v>117</v>
      </c>
      <c r="C59">
        <v>30075000100</v>
      </c>
      <c r="D59" s="1">
        <v>43920</v>
      </c>
      <c r="E59">
        <v>75</v>
      </c>
      <c r="F59">
        <v>0.3</v>
      </c>
      <c r="G59">
        <v>0.3</v>
      </c>
      <c r="H59" t="s">
        <v>1364</v>
      </c>
      <c r="I59">
        <v>6.1</v>
      </c>
      <c r="J59">
        <v>6.6</v>
      </c>
      <c r="K59">
        <v>7.8</v>
      </c>
      <c r="L59">
        <v>8.6999999999999993</v>
      </c>
      <c r="M59">
        <v>11.5</v>
      </c>
      <c r="N59" s="61">
        <v>11.9</v>
      </c>
      <c r="O59">
        <v>12.1</v>
      </c>
      <c r="P59">
        <v>12.6</v>
      </c>
      <c r="Q59">
        <v>13.1</v>
      </c>
      <c r="R59" s="61">
        <v>13.7</v>
      </c>
      <c r="S59" s="61">
        <v>13.9</v>
      </c>
      <c r="T59" s="61">
        <v>14.2</v>
      </c>
      <c r="U59" s="61">
        <v>14.5</v>
      </c>
      <c r="V59" s="61">
        <v>15</v>
      </c>
      <c r="W59" s="61">
        <v>15.8</v>
      </c>
      <c r="X59" s="61">
        <v>16</v>
      </c>
      <c r="Y59" s="61">
        <v>16.100000000000001</v>
      </c>
      <c r="Z59" s="61">
        <v>17.100000000000001</v>
      </c>
      <c r="AA59" s="61">
        <v>17.2</v>
      </c>
      <c r="AB59" s="188">
        <v>17.2</v>
      </c>
      <c r="AC59" s="61">
        <v>17.5</v>
      </c>
      <c r="AD59" s="188">
        <v>18.3</v>
      </c>
      <c r="AE59" s="188">
        <v>18.3</v>
      </c>
      <c r="AF59" s="188">
        <v>18.3</v>
      </c>
      <c r="AG59" s="188">
        <v>18.399999999999999</v>
      </c>
      <c r="AH59" s="188">
        <v>18.7</v>
      </c>
      <c r="AI59" s="188">
        <v>19.2</v>
      </c>
      <c r="AJ59" s="188">
        <v>19.3</v>
      </c>
      <c r="AK59" s="188">
        <v>19.3</v>
      </c>
      <c r="AL59" s="188">
        <v>19.399999999999999</v>
      </c>
      <c r="AM59" s="188">
        <v>19.5</v>
      </c>
      <c r="AN59" s="188">
        <v>19.5</v>
      </c>
      <c r="AO59" s="188">
        <v>19.600000000000001</v>
      </c>
      <c r="AP59" s="188">
        <v>19.600000000000001</v>
      </c>
      <c r="AQ59" s="188">
        <v>19.600000000000001</v>
      </c>
      <c r="AR59" s="188">
        <v>19.8</v>
      </c>
      <c r="AS59" s="188">
        <v>19.8</v>
      </c>
      <c r="AT59" s="188">
        <v>19.899999999999999</v>
      </c>
      <c r="AU59" s="188">
        <v>19.899999999999999</v>
      </c>
      <c r="AV59" s="188">
        <v>19.899999999999999</v>
      </c>
      <c r="AW59" s="188">
        <v>19.899999999999999</v>
      </c>
      <c r="AX59" s="188">
        <v>19.899999999999999</v>
      </c>
      <c r="AY59" s="188">
        <v>19.899999999999999</v>
      </c>
      <c r="AZ59" s="188">
        <v>19.899999999999999</v>
      </c>
      <c r="BA59" s="188">
        <v>19.899999999999999</v>
      </c>
      <c r="BB59" s="188">
        <v>19.899999999999999</v>
      </c>
      <c r="BC59" s="188">
        <v>19.899999999999999</v>
      </c>
      <c r="BD59" s="188">
        <v>19.899999999999999</v>
      </c>
      <c r="BE59" s="188">
        <v>20.100000000000001</v>
      </c>
      <c r="BF59" s="188">
        <v>20.2</v>
      </c>
      <c r="BG59" s="188">
        <v>36.200000000000003</v>
      </c>
      <c r="BH59" s="188">
        <v>36.799999999999997</v>
      </c>
      <c r="BI59" s="188">
        <v>37</v>
      </c>
      <c r="BJ59" s="188">
        <v>37.299999999999997</v>
      </c>
      <c r="BK59" s="188">
        <v>37.6</v>
      </c>
      <c r="BL59" s="188">
        <v>37.9</v>
      </c>
      <c r="BM59" s="188">
        <v>37.9</v>
      </c>
      <c r="BN59" s="188">
        <v>37.9</v>
      </c>
      <c r="BO59" s="188">
        <v>37.9</v>
      </c>
      <c r="BP59" s="188">
        <v>38</v>
      </c>
      <c r="BQ59" s="188">
        <v>38.200000000000003</v>
      </c>
      <c r="BR59" s="188">
        <v>38.200000000000003</v>
      </c>
      <c r="BS59" s="188">
        <v>38.200000000000003</v>
      </c>
      <c r="BT59" s="188">
        <v>38.299999999999997</v>
      </c>
      <c r="BU59" s="188">
        <v>38.5</v>
      </c>
      <c r="BV59" s="188">
        <v>38.6</v>
      </c>
      <c r="BW59" s="188">
        <v>38.6</v>
      </c>
      <c r="BX59" s="188">
        <v>38.700000000000003</v>
      </c>
      <c r="BY59" s="188">
        <v>38.700000000000003</v>
      </c>
      <c r="BZ59" s="188">
        <v>38.700000000000003</v>
      </c>
      <c r="CA59" s="188">
        <v>38.799999999999997</v>
      </c>
      <c r="CB59" s="188">
        <v>38.9</v>
      </c>
      <c r="CC59" s="188">
        <v>38.9</v>
      </c>
      <c r="CD59" s="188">
        <v>39.200000000000003</v>
      </c>
      <c r="CE59" s="188">
        <v>39.200000000000003</v>
      </c>
      <c r="CF59" s="188">
        <v>39.299999999999997</v>
      </c>
      <c r="CG59" s="188">
        <v>39.299999999999997</v>
      </c>
      <c r="CH59" s="188">
        <v>39.6</v>
      </c>
      <c r="CI59" s="188">
        <v>39.6</v>
      </c>
      <c r="CJ59" s="188">
        <v>39.700000000000003</v>
      </c>
      <c r="CK59" s="188">
        <v>39.9</v>
      </c>
      <c r="CL59" s="188">
        <f t="shared" si="1"/>
        <v>0.19999999999999574</v>
      </c>
      <c r="CM59" s="188" t="s">
        <v>116</v>
      </c>
      <c r="CN59" s="188" t="s">
        <v>117</v>
      </c>
      <c r="CO59" s="188" t="b">
        <f t="shared" si="2"/>
        <v>1</v>
      </c>
    </row>
    <row r="60" spans="1:93" x14ac:dyDescent="0.3">
      <c r="A60" t="s">
        <v>118</v>
      </c>
      <c r="B60" t="s">
        <v>119</v>
      </c>
      <c r="C60">
        <v>30077000100</v>
      </c>
      <c r="D60" s="1">
        <v>43920</v>
      </c>
      <c r="E60">
        <v>77</v>
      </c>
      <c r="F60">
        <v>0.1</v>
      </c>
      <c r="G60">
        <v>0.4</v>
      </c>
      <c r="H60" t="s">
        <v>1365</v>
      </c>
      <c r="I60">
        <v>11.1</v>
      </c>
      <c r="J60">
        <v>11.3</v>
      </c>
      <c r="K60">
        <v>12.7</v>
      </c>
      <c r="L60">
        <v>14.6</v>
      </c>
      <c r="M60">
        <v>18.600000000000001</v>
      </c>
      <c r="N60" s="61">
        <v>18.8</v>
      </c>
      <c r="O60">
        <v>19.3</v>
      </c>
      <c r="P60">
        <v>19.899999999999999</v>
      </c>
      <c r="Q60">
        <v>20.5</v>
      </c>
      <c r="R60" s="61">
        <v>21.5</v>
      </c>
      <c r="S60" s="61">
        <v>21.7</v>
      </c>
      <c r="T60" s="61">
        <v>21.9</v>
      </c>
      <c r="U60" s="61">
        <v>22.1</v>
      </c>
      <c r="V60" s="61">
        <v>22.4</v>
      </c>
      <c r="W60" s="61">
        <v>23</v>
      </c>
      <c r="X60" s="61">
        <v>23.1</v>
      </c>
      <c r="Y60" s="61">
        <v>23.1</v>
      </c>
      <c r="Z60" s="61">
        <v>23.7</v>
      </c>
      <c r="AA60" s="61">
        <v>23.9</v>
      </c>
      <c r="AB60" s="188">
        <v>23.9</v>
      </c>
      <c r="AC60" s="61">
        <v>23.9</v>
      </c>
      <c r="AD60" s="188">
        <v>25.3</v>
      </c>
      <c r="AE60" s="188">
        <v>25.4</v>
      </c>
      <c r="AF60" s="188">
        <v>25.4</v>
      </c>
      <c r="AG60" s="188">
        <v>25.7</v>
      </c>
      <c r="AH60" s="188">
        <v>26</v>
      </c>
      <c r="AI60" s="188">
        <v>26.5</v>
      </c>
      <c r="AJ60" s="188">
        <v>26.5</v>
      </c>
      <c r="AK60" s="188">
        <v>26.6</v>
      </c>
      <c r="AL60" s="188">
        <v>26.7</v>
      </c>
      <c r="AM60" s="188">
        <v>27</v>
      </c>
      <c r="AN60" s="188">
        <v>27.4</v>
      </c>
      <c r="AO60" s="188">
        <v>27.4</v>
      </c>
      <c r="AP60" s="188">
        <v>27.5</v>
      </c>
      <c r="AQ60" s="188">
        <v>27.6</v>
      </c>
      <c r="AR60" s="188">
        <v>27.6</v>
      </c>
      <c r="AS60" s="188">
        <v>27.6</v>
      </c>
      <c r="AT60" s="188">
        <v>27.6</v>
      </c>
      <c r="AU60" s="188">
        <v>27.7</v>
      </c>
      <c r="AV60" s="188">
        <v>27.7</v>
      </c>
      <c r="AW60" s="188">
        <v>27.8</v>
      </c>
      <c r="AX60" s="188">
        <v>27.9</v>
      </c>
      <c r="AY60" s="188">
        <v>27.9</v>
      </c>
      <c r="AZ60" s="188">
        <v>27.9</v>
      </c>
      <c r="BA60" s="188">
        <v>28</v>
      </c>
      <c r="BB60" s="188">
        <v>28.1</v>
      </c>
      <c r="BC60" s="188">
        <v>28.2</v>
      </c>
      <c r="BD60" s="188">
        <v>28.4</v>
      </c>
      <c r="BE60" s="188">
        <v>28.4</v>
      </c>
      <c r="BF60" s="188">
        <v>28.4</v>
      </c>
      <c r="BG60" s="188">
        <v>39.200000000000003</v>
      </c>
      <c r="BH60" s="188">
        <v>39.200000000000003</v>
      </c>
      <c r="BI60" s="188">
        <v>39.5</v>
      </c>
      <c r="BJ60" s="188">
        <v>39.5</v>
      </c>
      <c r="BK60" s="188">
        <v>39.5</v>
      </c>
      <c r="BL60" s="188">
        <v>39.700000000000003</v>
      </c>
      <c r="BM60" s="188">
        <v>39.799999999999997</v>
      </c>
      <c r="BN60" s="188">
        <v>39.799999999999997</v>
      </c>
      <c r="BO60" s="188">
        <v>39.9</v>
      </c>
      <c r="BP60" s="188">
        <v>39.9</v>
      </c>
      <c r="BQ60" s="188">
        <v>39.9</v>
      </c>
      <c r="BR60" s="188">
        <v>39.9</v>
      </c>
      <c r="BS60" s="188">
        <v>39.9</v>
      </c>
      <c r="BT60" s="188">
        <v>40</v>
      </c>
      <c r="BU60" s="188">
        <v>40</v>
      </c>
      <c r="BV60" s="188">
        <v>40</v>
      </c>
      <c r="BW60" s="188">
        <v>40</v>
      </c>
      <c r="BX60" s="188">
        <v>40</v>
      </c>
      <c r="BY60" s="188">
        <v>40.1</v>
      </c>
      <c r="BZ60" s="188">
        <v>40.1</v>
      </c>
      <c r="CA60" s="188">
        <v>40.1</v>
      </c>
      <c r="CB60" s="188">
        <v>40.1</v>
      </c>
      <c r="CC60" s="188">
        <v>40.1</v>
      </c>
      <c r="CD60" s="188">
        <v>40.1</v>
      </c>
      <c r="CE60" s="188">
        <v>40.200000000000003</v>
      </c>
      <c r="CF60" s="188">
        <v>40.4</v>
      </c>
      <c r="CG60" s="188">
        <v>40.4</v>
      </c>
      <c r="CH60" s="188">
        <v>40.4</v>
      </c>
      <c r="CI60" s="188">
        <v>40.5</v>
      </c>
      <c r="CJ60" s="188">
        <v>40.700000000000003</v>
      </c>
      <c r="CK60" s="188">
        <v>40.700000000000003</v>
      </c>
      <c r="CL60" s="188">
        <f t="shared" si="1"/>
        <v>0</v>
      </c>
      <c r="CM60" s="188" t="s">
        <v>118</v>
      </c>
      <c r="CN60" s="188" t="s">
        <v>119</v>
      </c>
      <c r="CO60" s="188" t="b">
        <f t="shared" si="2"/>
        <v>1</v>
      </c>
    </row>
    <row r="61" spans="1:93" x14ac:dyDescent="0.3">
      <c r="A61" t="s">
        <v>120</v>
      </c>
      <c r="B61" t="s">
        <v>121</v>
      </c>
      <c r="C61">
        <v>30077000200</v>
      </c>
      <c r="D61" s="1">
        <v>43920</v>
      </c>
      <c r="E61">
        <v>77</v>
      </c>
      <c r="F61">
        <v>0.7</v>
      </c>
      <c r="G61">
        <v>0.7</v>
      </c>
      <c r="H61" t="s">
        <v>1366</v>
      </c>
      <c r="I61">
        <v>29.4</v>
      </c>
      <c r="J61">
        <v>31.1</v>
      </c>
      <c r="K61">
        <v>32.9</v>
      </c>
      <c r="L61">
        <v>34.9</v>
      </c>
      <c r="M61">
        <v>38.5</v>
      </c>
      <c r="N61" s="61">
        <v>38.799999999999997</v>
      </c>
      <c r="O61">
        <v>39.299999999999997</v>
      </c>
      <c r="P61">
        <v>39.6</v>
      </c>
      <c r="Q61">
        <v>40</v>
      </c>
      <c r="R61" s="61">
        <v>41.1</v>
      </c>
      <c r="S61" s="61">
        <v>41.5</v>
      </c>
      <c r="T61" s="61">
        <v>41.7</v>
      </c>
      <c r="U61" s="61">
        <v>42</v>
      </c>
      <c r="V61" s="61">
        <v>42.3</v>
      </c>
      <c r="W61" s="61">
        <v>42.7</v>
      </c>
      <c r="X61" s="61">
        <v>42.9</v>
      </c>
      <c r="Y61" s="61">
        <v>43.1</v>
      </c>
      <c r="Z61" s="61">
        <v>51.2</v>
      </c>
      <c r="AA61" s="61">
        <v>51.6</v>
      </c>
      <c r="AB61" s="188">
        <v>51.6</v>
      </c>
      <c r="AC61" s="61">
        <v>52.9</v>
      </c>
      <c r="AD61" s="188">
        <v>54.8</v>
      </c>
      <c r="AE61" s="188">
        <v>55.2</v>
      </c>
      <c r="AF61" s="188">
        <v>55.4</v>
      </c>
      <c r="AG61" s="188">
        <v>56</v>
      </c>
      <c r="AH61" s="188">
        <v>56.3</v>
      </c>
      <c r="AI61" s="188">
        <v>57.3</v>
      </c>
      <c r="AJ61" s="188">
        <v>57.5</v>
      </c>
      <c r="AK61" s="188">
        <v>57.6</v>
      </c>
      <c r="AL61" s="188">
        <v>57.8</v>
      </c>
      <c r="AM61" s="188">
        <v>57.9</v>
      </c>
      <c r="AN61" s="188">
        <v>58.3</v>
      </c>
      <c r="AO61" s="188">
        <v>58.4</v>
      </c>
      <c r="AP61" s="188">
        <v>58.4</v>
      </c>
      <c r="AQ61" s="188">
        <v>58.7</v>
      </c>
      <c r="AR61" s="188">
        <v>58.9</v>
      </c>
      <c r="AS61" s="188">
        <v>58.9</v>
      </c>
      <c r="AT61" s="188">
        <v>58.9</v>
      </c>
      <c r="AU61" s="188">
        <v>58.9</v>
      </c>
      <c r="AV61" s="188">
        <v>59.3</v>
      </c>
      <c r="AW61" s="188">
        <v>59.3</v>
      </c>
      <c r="AX61" s="188">
        <v>59.4</v>
      </c>
      <c r="AY61" s="188">
        <v>59.4</v>
      </c>
      <c r="AZ61" s="188">
        <v>59.5</v>
      </c>
      <c r="BA61" s="188">
        <v>59.6</v>
      </c>
      <c r="BB61" s="188">
        <v>59.9</v>
      </c>
      <c r="BC61" s="188">
        <v>59.9</v>
      </c>
      <c r="BD61" s="188">
        <v>59.9</v>
      </c>
      <c r="BE61" s="188">
        <v>59.9</v>
      </c>
      <c r="BF61" s="188">
        <v>59.9</v>
      </c>
      <c r="BG61" s="188">
        <v>60.2</v>
      </c>
      <c r="BH61" s="188">
        <v>60.2</v>
      </c>
      <c r="BI61" s="188">
        <v>60.2</v>
      </c>
      <c r="BJ61" s="188">
        <v>60.3</v>
      </c>
      <c r="BK61" s="188">
        <v>60.3</v>
      </c>
      <c r="BL61" s="188">
        <v>60.3</v>
      </c>
      <c r="BM61" s="188">
        <v>60.3</v>
      </c>
      <c r="BN61" s="188">
        <v>60.3</v>
      </c>
      <c r="BO61" s="188">
        <v>60.3</v>
      </c>
      <c r="BP61" s="188">
        <v>60.3</v>
      </c>
      <c r="BQ61" s="188">
        <v>60.3</v>
      </c>
      <c r="BR61" s="188">
        <v>60.3</v>
      </c>
      <c r="BS61" s="188">
        <v>60.3</v>
      </c>
      <c r="BT61" s="188">
        <v>60.4</v>
      </c>
      <c r="BU61" s="188">
        <v>60.5</v>
      </c>
      <c r="BV61" s="188">
        <v>60.5</v>
      </c>
      <c r="BW61" s="188">
        <v>60.6</v>
      </c>
      <c r="BX61" s="188">
        <v>60.7</v>
      </c>
      <c r="BY61" s="188">
        <v>60.7</v>
      </c>
      <c r="BZ61" s="188">
        <v>60.7</v>
      </c>
      <c r="CA61" s="188">
        <v>60.7</v>
      </c>
      <c r="CB61" s="188">
        <v>60.7</v>
      </c>
      <c r="CC61" s="188">
        <v>60.7</v>
      </c>
      <c r="CD61" s="188">
        <v>60.7</v>
      </c>
      <c r="CE61" s="188">
        <v>60.8</v>
      </c>
      <c r="CF61" s="188">
        <v>60.8</v>
      </c>
      <c r="CG61" s="188">
        <v>60.8</v>
      </c>
      <c r="CH61" s="188">
        <v>60.8</v>
      </c>
      <c r="CI61" s="188">
        <v>61</v>
      </c>
      <c r="CJ61" s="188">
        <v>61</v>
      </c>
      <c r="CK61" s="188">
        <v>61</v>
      </c>
      <c r="CL61" s="188">
        <f t="shared" si="1"/>
        <v>0</v>
      </c>
      <c r="CM61" s="188" t="s">
        <v>120</v>
      </c>
      <c r="CN61" s="188" t="s">
        <v>121</v>
      </c>
      <c r="CO61" s="188" t="b">
        <f t="shared" si="2"/>
        <v>1</v>
      </c>
    </row>
    <row r="62" spans="1:93" x14ac:dyDescent="0.3">
      <c r="A62" t="s">
        <v>122</v>
      </c>
      <c r="B62" t="s">
        <v>123</v>
      </c>
      <c r="C62">
        <v>30079000100</v>
      </c>
      <c r="D62" s="1">
        <v>43920</v>
      </c>
      <c r="E62">
        <v>79</v>
      </c>
      <c r="F62">
        <v>0.1</v>
      </c>
      <c r="G62">
        <v>0.1</v>
      </c>
      <c r="H62" t="s">
        <v>1367</v>
      </c>
      <c r="I62">
        <v>3.2</v>
      </c>
      <c r="J62">
        <v>3.4</v>
      </c>
      <c r="K62">
        <v>4.2</v>
      </c>
      <c r="L62">
        <v>5.2</v>
      </c>
      <c r="M62">
        <v>7.6</v>
      </c>
      <c r="N62" s="61">
        <v>7.7</v>
      </c>
      <c r="O62">
        <v>8.1999999999999993</v>
      </c>
      <c r="P62">
        <v>8.4</v>
      </c>
      <c r="Q62">
        <v>8.4</v>
      </c>
      <c r="R62" s="61">
        <v>8.9</v>
      </c>
      <c r="S62" s="61">
        <v>9.1999999999999993</v>
      </c>
      <c r="T62" s="61">
        <v>9.5</v>
      </c>
      <c r="U62" s="61">
        <v>9.6</v>
      </c>
      <c r="V62" s="61">
        <v>9.9</v>
      </c>
      <c r="W62" s="61">
        <v>10.6</v>
      </c>
      <c r="X62" s="61">
        <v>10.6</v>
      </c>
      <c r="Y62" s="61">
        <v>10.8</v>
      </c>
      <c r="Z62" s="61">
        <v>11.3</v>
      </c>
      <c r="AA62" s="61">
        <v>11.3</v>
      </c>
      <c r="AB62" s="188">
        <v>11.3</v>
      </c>
      <c r="AC62" s="61">
        <v>11.9</v>
      </c>
      <c r="AD62" s="188">
        <v>12.3</v>
      </c>
      <c r="AE62" s="188">
        <v>12.8</v>
      </c>
      <c r="AF62" s="188">
        <v>12.8</v>
      </c>
      <c r="AG62" s="188">
        <v>13.1</v>
      </c>
      <c r="AH62" s="188">
        <v>13.5</v>
      </c>
      <c r="AI62" s="188">
        <v>13.6</v>
      </c>
      <c r="AJ62" s="188">
        <v>13.6</v>
      </c>
      <c r="AK62" s="188">
        <v>13.6</v>
      </c>
      <c r="AL62" s="188">
        <v>14.1</v>
      </c>
      <c r="AM62" s="188">
        <v>14.2</v>
      </c>
      <c r="AN62" s="188">
        <v>14.2</v>
      </c>
      <c r="AO62" s="188">
        <v>14.3</v>
      </c>
      <c r="AP62" s="188">
        <v>14.3</v>
      </c>
      <c r="AQ62" s="188">
        <v>14.3</v>
      </c>
      <c r="AR62" s="188">
        <v>14.4</v>
      </c>
      <c r="AS62" s="188">
        <v>14.5</v>
      </c>
      <c r="AT62" s="188">
        <v>14.5</v>
      </c>
      <c r="AU62" s="188">
        <v>14.7</v>
      </c>
      <c r="AV62" s="188">
        <v>14.8</v>
      </c>
      <c r="AW62" s="188">
        <v>14.9</v>
      </c>
      <c r="AX62" s="188">
        <v>14.9</v>
      </c>
      <c r="AY62" s="188">
        <v>14.9</v>
      </c>
      <c r="AZ62" s="188">
        <v>14.9</v>
      </c>
      <c r="BA62" s="188">
        <v>14.9</v>
      </c>
      <c r="BB62" s="188">
        <v>15</v>
      </c>
      <c r="BC62" s="188">
        <v>15</v>
      </c>
      <c r="BD62" s="188">
        <v>15</v>
      </c>
      <c r="BE62" s="188">
        <v>15</v>
      </c>
      <c r="BF62" s="188">
        <v>15</v>
      </c>
      <c r="BG62" s="188">
        <v>31.4</v>
      </c>
      <c r="BH62" s="188">
        <v>31.4</v>
      </c>
      <c r="BI62" s="188">
        <v>31.5</v>
      </c>
      <c r="BJ62" s="188">
        <v>31.5</v>
      </c>
      <c r="BK62" s="188">
        <v>31.5</v>
      </c>
      <c r="BL62" s="188">
        <v>31.7</v>
      </c>
      <c r="BM62" s="188">
        <v>31.7</v>
      </c>
      <c r="BN62" s="188">
        <v>31.7</v>
      </c>
      <c r="BO62" s="188">
        <v>31.7</v>
      </c>
      <c r="BP62" s="188">
        <v>31.8</v>
      </c>
      <c r="BQ62" s="188">
        <v>31.8</v>
      </c>
      <c r="BR62" s="188">
        <v>31.8</v>
      </c>
      <c r="BS62" s="188">
        <v>31.8</v>
      </c>
      <c r="BT62" s="188">
        <v>31.8</v>
      </c>
      <c r="BU62" s="188">
        <v>32</v>
      </c>
      <c r="BV62" s="188">
        <v>32</v>
      </c>
      <c r="BW62" s="188">
        <v>32</v>
      </c>
      <c r="BX62" s="188">
        <v>32.200000000000003</v>
      </c>
      <c r="BY62" s="188">
        <v>32.200000000000003</v>
      </c>
      <c r="BZ62" s="188">
        <v>32.200000000000003</v>
      </c>
      <c r="CA62" s="188">
        <v>32.200000000000003</v>
      </c>
      <c r="CB62" s="188">
        <v>32.200000000000003</v>
      </c>
      <c r="CC62" s="188">
        <v>32.200000000000003</v>
      </c>
      <c r="CD62" s="188">
        <v>32.5</v>
      </c>
      <c r="CE62" s="188">
        <v>32.5</v>
      </c>
      <c r="CF62" s="188">
        <v>32.5</v>
      </c>
      <c r="CG62" s="188">
        <v>32.700000000000003</v>
      </c>
      <c r="CH62" s="188">
        <v>32.700000000000003</v>
      </c>
      <c r="CI62" s="188">
        <v>32.700000000000003</v>
      </c>
      <c r="CJ62" s="188">
        <v>32.700000000000003</v>
      </c>
      <c r="CK62" s="188">
        <v>32.700000000000003</v>
      </c>
      <c r="CL62" s="188">
        <f t="shared" si="1"/>
        <v>0</v>
      </c>
      <c r="CM62" s="188" t="s">
        <v>122</v>
      </c>
      <c r="CN62" s="188" t="s">
        <v>123</v>
      </c>
      <c r="CO62" s="188" t="b">
        <f t="shared" si="2"/>
        <v>1</v>
      </c>
    </row>
    <row r="63" spans="1:93" x14ac:dyDescent="0.3">
      <c r="A63" t="s">
        <v>124</v>
      </c>
      <c r="B63" t="s">
        <v>125</v>
      </c>
      <c r="C63">
        <v>30081000201</v>
      </c>
      <c r="D63" s="1">
        <v>43920</v>
      </c>
      <c r="E63">
        <v>81</v>
      </c>
      <c r="F63">
        <v>0.8</v>
      </c>
      <c r="G63">
        <v>3.5</v>
      </c>
      <c r="H63" t="s">
        <v>1368</v>
      </c>
      <c r="I63">
        <v>46.6</v>
      </c>
      <c r="J63">
        <v>47.7</v>
      </c>
      <c r="K63">
        <v>49.4</v>
      </c>
      <c r="L63">
        <v>51.4</v>
      </c>
      <c r="M63">
        <v>53.5</v>
      </c>
      <c r="N63" s="61">
        <v>54</v>
      </c>
      <c r="O63">
        <v>54.3</v>
      </c>
      <c r="P63">
        <v>54.4</v>
      </c>
      <c r="Q63">
        <v>55.3</v>
      </c>
      <c r="R63" s="61">
        <v>56.3</v>
      </c>
      <c r="S63" s="61">
        <v>56.4</v>
      </c>
      <c r="T63" s="61">
        <v>56.6</v>
      </c>
      <c r="U63" s="61">
        <v>57</v>
      </c>
      <c r="V63" s="61">
        <v>57.2</v>
      </c>
      <c r="W63" s="61">
        <v>57.9</v>
      </c>
      <c r="X63" s="61">
        <v>58</v>
      </c>
      <c r="Y63" s="61">
        <v>58.1</v>
      </c>
      <c r="Z63" s="61">
        <v>58.7</v>
      </c>
      <c r="AA63" s="61">
        <v>58.7</v>
      </c>
      <c r="AB63" s="188">
        <v>58.7</v>
      </c>
      <c r="AC63" s="61">
        <v>59.1</v>
      </c>
      <c r="AD63" s="188">
        <v>60.2</v>
      </c>
      <c r="AE63" s="188">
        <v>60.6</v>
      </c>
      <c r="AF63" s="188">
        <v>60.6</v>
      </c>
      <c r="AG63" s="188">
        <v>61.1</v>
      </c>
      <c r="AH63" s="188">
        <v>61.5</v>
      </c>
      <c r="AI63" s="188">
        <v>62.3</v>
      </c>
      <c r="AJ63" s="188">
        <v>62.4</v>
      </c>
      <c r="AK63" s="188">
        <v>62.5</v>
      </c>
      <c r="AL63" s="188">
        <v>62.7</v>
      </c>
      <c r="AM63" s="188">
        <v>63</v>
      </c>
      <c r="AN63" s="188">
        <v>63.3</v>
      </c>
      <c r="AO63" s="188">
        <v>63.4</v>
      </c>
      <c r="AP63" s="188">
        <v>63.5</v>
      </c>
      <c r="AQ63" s="188">
        <v>63.8</v>
      </c>
      <c r="AR63" s="188">
        <v>63.9</v>
      </c>
      <c r="AS63" s="188">
        <v>64</v>
      </c>
      <c r="AT63" s="188">
        <v>64</v>
      </c>
      <c r="AU63" s="188">
        <v>64</v>
      </c>
      <c r="AV63" s="188">
        <v>64.2</v>
      </c>
      <c r="AW63" s="188">
        <v>64.2</v>
      </c>
      <c r="AX63" s="188">
        <v>64.2</v>
      </c>
      <c r="AY63" s="188">
        <v>64.3</v>
      </c>
      <c r="AZ63" s="188">
        <v>64.3</v>
      </c>
      <c r="BA63" s="188">
        <v>64.3</v>
      </c>
      <c r="BB63" s="188">
        <v>64.3</v>
      </c>
      <c r="BC63" s="188">
        <v>64.3</v>
      </c>
      <c r="BD63" s="188">
        <v>64.3</v>
      </c>
      <c r="BE63" s="188">
        <v>64.3</v>
      </c>
      <c r="BF63" s="188">
        <v>64.3</v>
      </c>
      <c r="BG63" s="188">
        <v>64.3</v>
      </c>
      <c r="BH63" s="188">
        <v>64.3</v>
      </c>
      <c r="BI63" s="188">
        <v>64.3</v>
      </c>
      <c r="BJ63" s="188">
        <v>64.3</v>
      </c>
      <c r="BK63" s="188">
        <v>64.3</v>
      </c>
      <c r="BL63" s="188">
        <v>64.3</v>
      </c>
      <c r="BM63" s="188">
        <v>64.3</v>
      </c>
      <c r="BN63" s="188">
        <v>64.3</v>
      </c>
      <c r="BO63" s="188">
        <v>64.3</v>
      </c>
      <c r="BP63" s="188">
        <v>64.3</v>
      </c>
      <c r="BQ63" s="188">
        <v>64.3</v>
      </c>
      <c r="BR63" s="188">
        <v>64.3</v>
      </c>
      <c r="BS63" s="188">
        <v>64.3</v>
      </c>
      <c r="BT63" s="188">
        <v>64.3</v>
      </c>
      <c r="BU63" s="188">
        <v>64.3</v>
      </c>
      <c r="BV63" s="188">
        <v>64.3</v>
      </c>
      <c r="BW63" s="188">
        <v>64.3</v>
      </c>
      <c r="BX63" s="188">
        <v>64.3</v>
      </c>
      <c r="BY63" s="188">
        <v>64.3</v>
      </c>
      <c r="BZ63" s="188">
        <v>64.3</v>
      </c>
      <c r="CA63" s="188">
        <v>64.3</v>
      </c>
      <c r="CB63" s="188">
        <v>64.3</v>
      </c>
      <c r="CC63" s="188">
        <v>64.3</v>
      </c>
      <c r="CD63" s="188">
        <v>64.3</v>
      </c>
      <c r="CE63" s="188">
        <v>64.3</v>
      </c>
      <c r="CF63" s="188">
        <v>64.3</v>
      </c>
      <c r="CG63" s="188">
        <v>64.3</v>
      </c>
      <c r="CH63" s="188">
        <v>64.3</v>
      </c>
      <c r="CI63" s="188">
        <v>64.400000000000006</v>
      </c>
      <c r="CJ63" s="188">
        <v>64.400000000000006</v>
      </c>
      <c r="CK63" s="188">
        <v>64.400000000000006</v>
      </c>
      <c r="CL63" s="188">
        <f t="shared" si="1"/>
        <v>0</v>
      </c>
      <c r="CM63" s="188" t="s">
        <v>124</v>
      </c>
      <c r="CN63" s="188" t="s">
        <v>125</v>
      </c>
      <c r="CO63" s="188" t="b">
        <f t="shared" si="2"/>
        <v>1</v>
      </c>
    </row>
    <row r="64" spans="1:93" x14ac:dyDescent="0.3">
      <c r="A64" t="s">
        <v>126</v>
      </c>
      <c r="B64" t="s">
        <v>127</v>
      </c>
      <c r="C64">
        <v>30081000203</v>
      </c>
      <c r="D64" s="1">
        <v>43920</v>
      </c>
      <c r="E64">
        <v>81</v>
      </c>
      <c r="F64">
        <v>2.7</v>
      </c>
      <c r="G64">
        <v>2.7</v>
      </c>
      <c r="H64" t="s">
        <v>1369</v>
      </c>
      <c r="I64">
        <v>33.299999999999997</v>
      </c>
      <c r="J64">
        <v>35.700000000000003</v>
      </c>
      <c r="K64">
        <v>37.6</v>
      </c>
      <c r="L64">
        <v>40.200000000000003</v>
      </c>
      <c r="M64">
        <v>46.6</v>
      </c>
      <c r="N64" s="61">
        <v>48.1</v>
      </c>
      <c r="O64">
        <v>50.2</v>
      </c>
      <c r="P64">
        <v>50.9</v>
      </c>
      <c r="Q64">
        <v>51.9</v>
      </c>
      <c r="R64" s="61">
        <v>53.7</v>
      </c>
      <c r="S64" s="61">
        <v>54.1</v>
      </c>
      <c r="T64" s="61">
        <v>54.9</v>
      </c>
      <c r="U64" s="61">
        <v>55.5</v>
      </c>
      <c r="V64" s="61">
        <v>55.8</v>
      </c>
      <c r="W64" s="61">
        <v>56.8</v>
      </c>
      <c r="X64" s="61">
        <v>57</v>
      </c>
      <c r="Y64" s="61">
        <v>57.2</v>
      </c>
      <c r="Z64" s="61">
        <v>59.7</v>
      </c>
      <c r="AA64" s="61">
        <v>59.8</v>
      </c>
      <c r="AB64" s="188">
        <v>60.3</v>
      </c>
      <c r="AC64" s="61">
        <v>60.6</v>
      </c>
      <c r="AD64" s="188">
        <v>65</v>
      </c>
      <c r="AE64" s="188">
        <v>65.2</v>
      </c>
      <c r="AF64" s="188">
        <v>65.3</v>
      </c>
      <c r="AG64" s="188">
        <v>66.7</v>
      </c>
      <c r="AH64" s="188">
        <v>68.099999999999994</v>
      </c>
      <c r="AI64" s="188">
        <v>70</v>
      </c>
      <c r="AJ64" s="188">
        <v>70.400000000000006</v>
      </c>
      <c r="AK64" s="188">
        <v>70.5</v>
      </c>
      <c r="AL64" s="188">
        <v>70.5</v>
      </c>
      <c r="AM64" s="188">
        <v>70.599999999999994</v>
      </c>
      <c r="AN64" s="188">
        <v>71</v>
      </c>
      <c r="AO64" s="188">
        <v>71.099999999999994</v>
      </c>
      <c r="AP64" s="188">
        <v>71.2</v>
      </c>
      <c r="AQ64" s="188">
        <v>71.400000000000006</v>
      </c>
      <c r="AR64" s="188">
        <v>71.900000000000006</v>
      </c>
      <c r="AS64" s="188">
        <v>71.900000000000006</v>
      </c>
      <c r="AT64" s="188">
        <v>72.099999999999994</v>
      </c>
      <c r="AU64" s="188">
        <v>72.5</v>
      </c>
      <c r="AV64" s="188">
        <v>72.599999999999994</v>
      </c>
      <c r="AW64" s="188">
        <v>72.599999999999994</v>
      </c>
      <c r="AX64" s="188">
        <v>72.7</v>
      </c>
      <c r="AY64" s="188">
        <v>72.7</v>
      </c>
      <c r="AZ64" s="188">
        <v>72.7</v>
      </c>
      <c r="BA64" s="188">
        <v>72.7</v>
      </c>
      <c r="BB64" s="188">
        <v>72.8</v>
      </c>
      <c r="BC64" s="188">
        <v>72.8</v>
      </c>
      <c r="BD64" s="188">
        <v>72.900000000000006</v>
      </c>
      <c r="BE64" s="188">
        <v>73.099999999999994</v>
      </c>
      <c r="BF64" s="188">
        <v>73.099999999999994</v>
      </c>
      <c r="BG64" s="188">
        <v>73.3</v>
      </c>
      <c r="BH64" s="188">
        <v>73.3</v>
      </c>
      <c r="BI64" s="188">
        <v>73.3</v>
      </c>
      <c r="BJ64" s="188">
        <v>73.3</v>
      </c>
      <c r="BK64" s="188">
        <v>73.3</v>
      </c>
      <c r="BL64" s="188">
        <v>73.3</v>
      </c>
      <c r="BM64" s="188">
        <v>73.400000000000006</v>
      </c>
      <c r="BN64" s="188">
        <v>73.5</v>
      </c>
      <c r="BO64" s="188">
        <v>73.5</v>
      </c>
      <c r="BP64" s="188">
        <v>73.5</v>
      </c>
      <c r="BQ64" s="188">
        <v>73.5</v>
      </c>
      <c r="BR64" s="188">
        <v>73.5</v>
      </c>
      <c r="BS64" s="188">
        <v>73.5</v>
      </c>
      <c r="BT64" s="188">
        <v>73.5</v>
      </c>
      <c r="BU64" s="188">
        <v>73.599999999999994</v>
      </c>
      <c r="BV64" s="188">
        <v>73.7</v>
      </c>
      <c r="BW64" s="188">
        <v>73.7</v>
      </c>
      <c r="BX64" s="188">
        <v>73.8</v>
      </c>
      <c r="BY64" s="188">
        <v>73.8</v>
      </c>
      <c r="BZ64" s="188">
        <v>73.8</v>
      </c>
      <c r="CA64" s="188">
        <v>73.8</v>
      </c>
      <c r="CB64" s="188">
        <v>73.8</v>
      </c>
      <c r="CC64" s="188">
        <v>73.8</v>
      </c>
      <c r="CD64" s="188">
        <v>73.8</v>
      </c>
      <c r="CE64" s="188">
        <v>73.900000000000006</v>
      </c>
      <c r="CF64" s="188">
        <v>73.900000000000006</v>
      </c>
      <c r="CG64" s="188">
        <v>74.099999999999994</v>
      </c>
      <c r="CH64" s="188">
        <v>74.099999999999994</v>
      </c>
      <c r="CI64" s="188">
        <v>74.099999999999994</v>
      </c>
      <c r="CJ64" s="188">
        <v>74.099999999999994</v>
      </c>
      <c r="CK64" s="188">
        <v>74.099999999999994</v>
      </c>
      <c r="CL64" s="188">
        <f t="shared" si="1"/>
        <v>0</v>
      </c>
      <c r="CM64" s="188" t="s">
        <v>126</v>
      </c>
      <c r="CN64" s="188" t="s">
        <v>127</v>
      </c>
      <c r="CO64" s="188" t="b">
        <f t="shared" si="2"/>
        <v>1</v>
      </c>
    </row>
    <row r="65" spans="1:93" x14ac:dyDescent="0.3">
      <c r="A65" t="s">
        <v>128</v>
      </c>
      <c r="B65" t="s">
        <v>129</v>
      </c>
      <c r="C65">
        <v>30081000300</v>
      </c>
      <c r="D65" s="1">
        <v>43920</v>
      </c>
      <c r="E65">
        <v>81</v>
      </c>
      <c r="F65">
        <v>0.4</v>
      </c>
      <c r="G65">
        <v>2.8</v>
      </c>
      <c r="H65" t="s">
        <v>1371</v>
      </c>
      <c r="I65">
        <v>33.299999999999997</v>
      </c>
      <c r="J65">
        <v>34.4</v>
      </c>
      <c r="K65">
        <v>35.6</v>
      </c>
      <c r="L65">
        <v>37.5</v>
      </c>
      <c r="M65">
        <v>39.9</v>
      </c>
      <c r="N65" s="61">
        <v>40.200000000000003</v>
      </c>
      <c r="O65">
        <v>40.4</v>
      </c>
      <c r="P65">
        <v>40.6</v>
      </c>
      <c r="Q65">
        <v>41.3</v>
      </c>
      <c r="R65" s="61">
        <v>42.1</v>
      </c>
      <c r="S65" s="61">
        <v>42.2</v>
      </c>
      <c r="T65" s="61">
        <v>42.3</v>
      </c>
      <c r="U65" s="61">
        <v>42.4</v>
      </c>
      <c r="V65" s="61">
        <v>42.5</v>
      </c>
      <c r="W65" s="61">
        <v>43.1</v>
      </c>
      <c r="X65" s="61">
        <v>43.1</v>
      </c>
      <c r="Y65" s="61">
        <v>43.2</v>
      </c>
      <c r="Z65" s="61">
        <v>43.7</v>
      </c>
      <c r="AA65" s="61">
        <v>43.7</v>
      </c>
      <c r="AB65" s="188">
        <v>43.7</v>
      </c>
      <c r="AC65" s="61">
        <v>43.9</v>
      </c>
      <c r="AD65" s="188">
        <v>45</v>
      </c>
      <c r="AE65" s="188">
        <v>45.2</v>
      </c>
      <c r="AF65" s="188">
        <v>45.2</v>
      </c>
      <c r="AG65" s="188">
        <v>45.6</v>
      </c>
      <c r="AH65" s="188">
        <v>45.8</v>
      </c>
      <c r="AI65" s="188">
        <v>46.4</v>
      </c>
      <c r="AJ65" s="188">
        <v>46.6</v>
      </c>
      <c r="AK65" s="188">
        <v>46.6</v>
      </c>
      <c r="AL65" s="188">
        <v>46.8</v>
      </c>
      <c r="AM65" s="188">
        <v>47</v>
      </c>
      <c r="AN65" s="188">
        <v>47.5</v>
      </c>
      <c r="AO65" s="188">
        <v>47.6</v>
      </c>
      <c r="AP65" s="188">
        <v>47.8</v>
      </c>
      <c r="AQ65" s="188">
        <v>48</v>
      </c>
      <c r="AR65" s="188">
        <v>48.2</v>
      </c>
      <c r="AS65" s="188">
        <v>48.2</v>
      </c>
      <c r="AT65" s="188">
        <v>48.3</v>
      </c>
      <c r="AU65" s="188">
        <v>48.4</v>
      </c>
      <c r="AV65" s="188">
        <v>48.5</v>
      </c>
      <c r="AW65" s="188">
        <v>48.5</v>
      </c>
      <c r="AX65" s="188">
        <v>48.5</v>
      </c>
      <c r="AY65" s="188">
        <v>48.7</v>
      </c>
      <c r="AZ65" s="188">
        <v>48.7</v>
      </c>
      <c r="BA65" s="188">
        <v>48.8</v>
      </c>
      <c r="BB65" s="188">
        <v>48.8</v>
      </c>
      <c r="BC65" s="188">
        <v>48.9</v>
      </c>
      <c r="BD65" s="188">
        <v>49</v>
      </c>
      <c r="BE65" s="188">
        <v>49.1</v>
      </c>
      <c r="BF65" s="188">
        <v>49.1</v>
      </c>
      <c r="BG65" s="188">
        <v>50.3</v>
      </c>
      <c r="BH65" s="188">
        <v>50.4</v>
      </c>
      <c r="BI65" s="188">
        <v>50.4</v>
      </c>
      <c r="BJ65" s="188">
        <v>50.5</v>
      </c>
      <c r="BK65" s="188">
        <v>50.7</v>
      </c>
      <c r="BL65" s="188">
        <v>50.8</v>
      </c>
      <c r="BM65" s="188">
        <v>50.8</v>
      </c>
      <c r="BN65" s="188">
        <v>50.8</v>
      </c>
      <c r="BO65" s="188">
        <v>50.8</v>
      </c>
      <c r="BP65" s="188">
        <v>50.8</v>
      </c>
      <c r="BQ65" s="188">
        <v>50.9</v>
      </c>
      <c r="BR65" s="188">
        <v>50.9</v>
      </c>
      <c r="BS65" s="188">
        <v>51</v>
      </c>
      <c r="BT65" s="188">
        <v>51</v>
      </c>
      <c r="BU65" s="188">
        <v>51.1</v>
      </c>
      <c r="BV65" s="188">
        <v>51.1</v>
      </c>
      <c r="BW65" s="188">
        <v>51.3</v>
      </c>
      <c r="BX65" s="188">
        <v>51.3</v>
      </c>
      <c r="BY65" s="188">
        <v>51.4</v>
      </c>
      <c r="BZ65" s="188">
        <v>51.4</v>
      </c>
      <c r="CA65" s="188">
        <v>51.4</v>
      </c>
      <c r="CB65" s="188">
        <v>51.4</v>
      </c>
      <c r="CC65" s="188">
        <v>51.4</v>
      </c>
      <c r="CD65" s="188">
        <v>51.4</v>
      </c>
      <c r="CE65" s="188">
        <v>51.4</v>
      </c>
      <c r="CF65" s="188">
        <v>51.5</v>
      </c>
      <c r="CG65" s="188">
        <v>51.5</v>
      </c>
      <c r="CH65" s="188">
        <v>51.5</v>
      </c>
      <c r="CI65" s="188">
        <v>51.5</v>
      </c>
      <c r="CJ65" s="188">
        <v>51.6</v>
      </c>
      <c r="CK65" s="188">
        <v>51.6</v>
      </c>
      <c r="CL65" s="188">
        <f t="shared" si="1"/>
        <v>0</v>
      </c>
      <c r="CM65" s="188" t="s">
        <v>128</v>
      </c>
      <c r="CN65" s="188" t="s">
        <v>129</v>
      </c>
      <c r="CO65" s="188" t="b">
        <f t="shared" si="2"/>
        <v>1</v>
      </c>
    </row>
    <row r="66" spans="1:93" x14ac:dyDescent="0.3">
      <c r="A66" t="s">
        <v>130</v>
      </c>
      <c r="B66" t="s">
        <v>131</v>
      </c>
      <c r="C66">
        <v>30081000401</v>
      </c>
      <c r="D66" s="1">
        <v>43920</v>
      </c>
      <c r="E66">
        <v>81</v>
      </c>
      <c r="F66">
        <v>0.5</v>
      </c>
      <c r="G66">
        <v>3.2</v>
      </c>
      <c r="H66" t="s">
        <v>1372</v>
      </c>
      <c r="I66">
        <v>37.5</v>
      </c>
      <c r="J66">
        <v>37.9</v>
      </c>
      <c r="K66">
        <v>40.1</v>
      </c>
      <c r="L66">
        <v>42.6</v>
      </c>
      <c r="M66">
        <v>45.3</v>
      </c>
      <c r="N66" s="61">
        <v>45.6</v>
      </c>
      <c r="O66">
        <v>45.8</v>
      </c>
      <c r="P66">
        <v>45.9</v>
      </c>
      <c r="Q66">
        <v>46.7</v>
      </c>
      <c r="R66" s="61">
        <v>47.5</v>
      </c>
      <c r="S66" s="61">
        <v>47.5</v>
      </c>
      <c r="T66" s="61">
        <v>47.7</v>
      </c>
      <c r="U66" s="61">
        <v>47.8</v>
      </c>
      <c r="V66" s="61">
        <v>47.8</v>
      </c>
      <c r="W66" s="61">
        <v>48.6</v>
      </c>
      <c r="X66" s="61">
        <v>48.8</v>
      </c>
      <c r="Y66" s="61">
        <v>48.8</v>
      </c>
      <c r="Z66" s="61">
        <v>49.5</v>
      </c>
      <c r="AA66" s="61">
        <v>49.5</v>
      </c>
      <c r="AB66" s="188">
        <v>49.7</v>
      </c>
      <c r="AC66" s="61">
        <v>49.8</v>
      </c>
      <c r="AD66" s="188">
        <v>51</v>
      </c>
      <c r="AE66" s="188">
        <v>51.4</v>
      </c>
      <c r="AF66" s="188">
        <v>51.5</v>
      </c>
      <c r="AG66" s="188">
        <v>51.7</v>
      </c>
      <c r="AH66" s="188">
        <v>52.4</v>
      </c>
      <c r="AI66" s="188">
        <v>53.2</v>
      </c>
      <c r="AJ66" s="188">
        <v>53.2</v>
      </c>
      <c r="AK66" s="188">
        <v>53.5</v>
      </c>
      <c r="AL66" s="188">
        <v>53.8</v>
      </c>
      <c r="AM66" s="188">
        <v>54</v>
      </c>
      <c r="AN66" s="188">
        <v>54.1</v>
      </c>
      <c r="AO66" s="188">
        <v>54.1</v>
      </c>
      <c r="AP66" s="188">
        <v>54.1</v>
      </c>
      <c r="AQ66" s="188">
        <v>54.4</v>
      </c>
      <c r="AR66" s="188">
        <v>54.8</v>
      </c>
      <c r="AS66" s="188">
        <v>54.9</v>
      </c>
      <c r="AT66" s="188">
        <v>54.9</v>
      </c>
      <c r="AU66" s="188">
        <v>54.9</v>
      </c>
      <c r="AV66" s="188">
        <v>55</v>
      </c>
      <c r="AW66" s="188">
        <v>55</v>
      </c>
      <c r="AX66" s="188">
        <v>55</v>
      </c>
      <c r="AY66" s="188">
        <v>55</v>
      </c>
      <c r="AZ66" s="188">
        <v>55</v>
      </c>
      <c r="BA66" s="188">
        <v>55</v>
      </c>
      <c r="BB66" s="188">
        <v>55</v>
      </c>
      <c r="BC66" s="188">
        <v>55</v>
      </c>
      <c r="BD66" s="188">
        <v>55</v>
      </c>
      <c r="BE66" s="188">
        <v>55</v>
      </c>
      <c r="BF66" s="188">
        <v>55</v>
      </c>
      <c r="BG66" s="188">
        <v>59.3</v>
      </c>
      <c r="BH66" s="188">
        <v>59.3</v>
      </c>
      <c r="BI66" s="188">
        <v>59.4</v>
      </c>
      <c r="BJ66" s="188">
        <v>59.5</v>
      </c>
      <c r="BK66" s="188">
        <v>59.5</v>
      </c>
      <c r="BL66" s="188">
        <v>59.6</v>
      </c>
      <c r="BM66" s="188">
        <v>59.7</v>
      </c>
      <c r="BN66" s="188">
        <v>59.8</v>
      </c>
      <c r="BO66" s="188">
        <v>59.8</v>
      </c>
      <c r="BP66" s="188">
        <v>59.9</v>
      </c>
      <c r="BQ66" s="188">
        <v>59.9</v>
      </c>
      <c r="BR66" s="188">
        <v>60</v>
      </c>
      <c r="BS66" s="188">
        <v>60.1</v>
      </c>
      <c r="BT66" s="188">
        <v>60.1</v>
      </c>
      <c r="BU66" s="188">
        <v>60.2</v>
      </c>
      <c r="BV66" s="188">
        <v>60.3</v>
      </c>
      <c r="BW66" s="188">
        <v>60.4</v>
      </c>
      <c r="BX66" s="188">
        <v>60.4</v>
      </c>
      <c r="BY66" s="188">
        <v>60.6</v>
      </c>
      <c r="BZ66" s="188">
        <v>60.6</v>
      </c>
      <c r="CA66" s="188">
        <v>60.6</v>
      </c>
      <c r="CB66" s="188">
        <v>60.6</v>
      </c>
      <c r="CC66" s="188">
        <v>60.7</v>
      </c>
      <c r="CD66" s="188">
        <v>61</v>
      </c>
      <c r="CE66" s="188">
        <v>61</v>
      </c>
      <c r="CF66" s="188">
        <v>61.1</v>
      </c>
      <c r="CG66" s="188">
        <v>61.1</v>
      </c>
      <c r="CH66" s="188">
        <v>61.1</v>
      </c>
      <c r="CI66" s="188">
        <v>61.1</v>
      </c>
      <c r="CJ66" s="188">
        <v>61.2</v>
      </c>
      <c r="CK66" s="188">
        <v>61.3</v>
      </c>
      <c r="CL66" s="188">
        <f t="shared" si="1"/>
        <v>9.9999999999994316E-2</v>
      </c>
      <c r="CM66" s="188" t="s">
        <v>130</v>
      </c>
      <c r="CN66" s="188" t="s">
        <v>131</v>
      </c>
      <c r="CO66" s="188" t="b">
        <f t="shared" si="2"/>
        <v>1</v>
      </c>
    </row>
    <row r="67" spans="1:93" x14ac:dyDescent="0.3">
      <c r="A67" t="s">
        <v>132</v>
      </c>
      <c r="B67" t="s">
        <v>133</v>
      </c>
      <c r="C67">
        <v>30081000501</v>
      </c>
      <c r="D67" s="1">
        <v>43920</v>
      </c>
      <c r="E67">
        <v>81</v>
      </c>
      <c r="F67">
        <v>0.7</v>
      </c>
      <c r="G67">
        <v>3.5</v>
      </c>
      <c r="H67">
        <v>59840</v>
      </c>
      <c r="I67">
        <v>43.2</v>
      </c>
      <c r="J67">
        <v>43.8</v>
      </c>
      <c r="K67">
        <v>45.8</v>
      </c>
      <c r="L67">
        <v>48</v>
      </c>
      <c r="M67">
        <v>50.7</v>
      </c>
      <c r="N67" s="61">
        <v>52</v>
      </c>
      <c r="O67">
        <v>52.1</v>
      </c>
      <c r="P67">
        <v>52.2</v>
      </c>
      <c r="Q67">
        <v>53.1</v>
      </c>
      <c r="R67" s="61">
        <v>53.9</v>
      </c>
      <c r="S67" s="61">
        <v>53.9</v>
      </c>
      <c r="T67" s="61">
        <v>54.5</v>
      </c>
      <c r="U67" s="61">
        <v>54.7</v>
      </c>
      <c r="V67" s="61">
        <v>54.7</v>
      </c>
      <c r="W67" s="61">
        <v>55.2</v>
      </c>
      <c r="X67" s="61">
        <v>55.4</v>
      </c>
      <c r="Y67" s="61">
        <v>55.5</v>
      </c>
      <c r="Z67" s="61">
        <v>56.2</v>
      </c>
      <c r="AA67" s="61">
        <v>56.2</v>
      </c>
      <c r="AB67" s="188">
        <v>56.2</v>
      </c>
      <c r="AC67" s="61">
        <v>56.2</v>
      </c>
      <c r="AD67" s="188">
        <v>57.1</v>
      </c>
      <c r="AE67" s="188">
        <v>57.3</v>
      </c>
      <c r="AF67" s="188">
        <v>57.6</v>
      </c>
      <c r="AG67" s="188">
        <v>58.4</v>
      </c>
      <c r="AH67" s="188">
        <v>58.8</v>
      </c>
      <c r="AI67" s="188">
        <v>59.6</v>
      </c>
      <c r="AJ67" s="188">
        <v>59.7</v>
      </c>
      <c r="AK67" s="188">
        <v>59.8</v>
      </c>
      <c r="AL67" s="188">
        <v>59.9</v>
      </c>
      <c r="AM67" s="188">
        <v>60.1</v>
      </c>
      <c r="AN67" s="188">
        <v>60.6</v>
      </c>
      <c r="AO67" s="188">
        <v>60.7</v>
      </c>
      <c r="AP67" s="188">
        <v>60.7</v>
      </c>
      <c r="AQ67" s="188">
        <v>60.7</v>
      </c>
      <c r="AR67" s="188">
        <v>60.7</v>
      </c>
      <c r="AS67" s="188">
        <v>60.7</v>
      </c>
      <c r="AT67" s="188">
        <v>61</v>
      </c>
      <c r="AU67" s="188">
        <v>61.3</v>
      </c>
      <c r="AV67" s="188">
        <v>61.4</v>
      </c>
      <c r="AW67" s="188">
        <v>61.4</v>
      </c>
      <c r="AX67" s="188">
        <v>61.4</v>
      </c>
      <c r="AY67" s="188">
        <v>61.4</v>
      </c>
      <c r="AZ67" s="188">
        <v>61.4</v>
      </c>
      <c r="BA67" s="188">
        <v>61.5</v>
      </c>
      <c r="BB67" s="188">
        <v>61.6</v>
      </c>
      <c r="BC67" s="188">
        <v>61.6</v>
      </c>
      <c r="BD67" s="188">
        <v>61.6</v>
      </c>
      <c r="BE67" s="188">
        <v>61.8</v>
      </c>
      <c r="BF67" s="188">
        <v>61.8</v>
      </c>
      <c r="BG67" s="188">
        <v>61.8</v>
      </c>
      <c r="BH67" s="188">
        <v>61.8</v>
      </c>
      <c r="BI67" s="188">
        <v>61.9</v>
      </c>
      <c r="BJ67" s="188">
        <v>61.9</v>
      </c>
      <c r="BK67" s="188">
        <v>61.9</v>
      </c>
      <c r="BL67" s="188">
        <v>61.9</v>
      </c>
      <c r="BM67" s="188">
        <v>61.9</v>
      </c>
      <c r="BN67" s="188">
        <v>61.9</v>
      </c>
      <c r="BO67" s="188">
        <v>61.9</v>
      </c>
      <c r="BP67" s="188">
        <v>61.9</v>
      </c>
      <c r="BQ67" s="188">
        <v>61.9</v>
      </c>
      <c r="BR67" s="188">
        <v>61.9</v>
      </c>
      <c r="BS67" s="188">
        <v>61.9</v>
      </c>
      <c r="BT67" s="188">
        <v>61.9</v>
      </c>
      <c r="BU67" s="188">
        <v>61.9</v>
      </c>
      <c r="BV67" s="188">
        <v>61.9</v>
      </c>
      <c r="BW67" s="188">
        <v>61.9</v>
      </c>
      <c r="BX67" s="188">
        <v>61.9</v>
      </c>
      <c r="BY67" s="188">
        <v>61.9</v>
      </c>
      <c r="BZ67" s="188">
        <v>61.9</v>
      </c>
      <c r="CA67" s="188">
        <v>61.9</v>
      </c>
      <c r="CB67" s="188">
        <v>61.9</v>
      </c>
      <c r="CC67" s="188">
        <v>61.9</v>
      </c>
      <c r="CD67" s="188">
        <v>61.9</v>
      </c>
      <c r="CE67" s="188">
        <v>61.9</v>
      </c>
      <c r="CF67" s="188">
        <v>61.9</v>
      </c>
      <c r="CG67" s="188">
        <v>61.9</v>
      </c>
      <c r="CH67" s="188">
        <v>61.9</v>
      </c>
      <c r="CI67" s="188">
        <v>62</v>
      </c>
      <c r="CJ67" s="188">
        <v>62</v>
      </c>
      <c r="CK67" s="188">
        <v>62</v>
      </c>
      <c r="CL67" s="188">
        <f t="shared" si="1"/>
        <v>0</v>
      </c>
      <c r="CM67" s="188" t="s">
        <v>132</v>
      </c>
      <c r="CN67" s="188" t="s">
        <v>133</v>
      </c>
      <c r="CO67" s="188" t="b">
        <f t="shared" si="2"/>
        <v>1</v>
      </c>
    </row>
    <row r="68" spans="1:93" x14ac:dyDescent="0.3">
      <c r="A68" t="s">
        <v>134</v>
      </c>
      <c r="B68" t="s">
        <v>135</v>
      </c>
      <c r="C68">
        <v>30081000601</v>
      </c>
      <c r="D68" s="1">
        <v>43920</v>
      </c>
      <c r="E68">
        <v>81</v>
      </c>
      <c r="F68">
        <v>0.3</v>
      </c>
      <c r="G68">
        <v>2.5</v>
      </c>
      <c r="H68">
        <v>59840</v>
      </c>
      <c r="I68">
        <v>52.6</v>
      </c>
      <c r="J68">
        <v>52.9</v>
      </c>
      <c r="K68">
        <v>54.6</v>
      </c>
      <c r="L68">
        <v>56.2</v>
      </c>
      <c r="M68">
        <v>59.5</v>
      </c>
      <c r="N68" s="61">
        <v>60.3</v>
      </c>
      <c r="O68">
        <v>60.5</v>
      </c>
      <c r="P68">
        <v>60.5</v>
      </c>
      <c r="Q68">
        <v>61.4</v>
      </c>
      <c r="R68" s="61">
        <v>62.3</v>
      </c>
      <c r="S68" s="61">
        <v>62.3</v>
      </c>
      <c r="T68" s="61">
        <v>62.8</v>
      </c>
      <c r="U68" s="61">
        <v>63.2</v>
      </c>
      <c r="V68" s="61">
        <v>63.3</v>
      </c>
      <c r="W68" s="61">
        <v>63.9</v>
      </c>
      <c r="X68" s="61">
        <v>63.9</v>
      </c>
      <c r="Y68" s="61">
        <v>64.099999999999994</v>
      </c>
      <c r="Z68" s="61">
        <v>64.400000000000006</v>
      </c>
      <c r="AA68" s="61">
        <v>64.400000000000006</v>
      </c>
      <c r="AB68" s="188">
        <v>64.5</v>
      </c>
      <c r="AC68" s="61">
        <v>64.599999999999994</v>
      </c>
      <c r="AD68" s="188">
        <v>65.5</v>
      </c>
      <c r="AE68" s="188">
        <v>65.8</v>
      </c>
      <c r="AF68" s="188">
        <v>65.8</v>
      </c>
      <c r="AG68" s="188">
        <v>66.400000000000006</v>
      </c>
      <c r="AH68" s="188">
        <v>66.900000000000006</v>
      </c>
      <c r="AI68" s="188">
        <v>67.8</v>
      </c>
      <c r="AJ68" s="188">
        <v>67.8</v>
      </c>
      <c r="AK68" s="188">
        <v>67.8</v>
      </c>
      <c r="AL68" s="188">
        <v>68.099999999999994</v>
      </c>
      <c r="AM68" s="188">
        <v>68.400000000000006</v>
      </c>
      <c r="AN68" s="188">
        <v>68.400000000000006</v>
      </c>
      <c r="AO68" s="188">
        <v>68.5</v>
      </c>
      <c r="AP68" s="188">
        <v>68.7</v>
      </c>
      <c r="AQ68" s="188">
        <v>69</v>
      </c>
      <c r="AR68" s="188">
        <v>69.099999999999994</v>
      </c>
      <c r="AS68" s="188">
        <v>69.099999999999994</v>
      </c>
      <c r="AT68" s="188">
        <v>69.2</v>
      </c>
      <c r="AU68" s="188">
        <v>69.2</v>
      </c>
      <c r="AV68" s="188">
        <v>69.3</v>
      </c>
      <c r="AW68" s="188">
        <v>69.5</v>
      </c>
      <c r="AX68" s="188">
        <v>69.5</v>
      </c>
      <c r="AY68" s="188">
        <v>69.5</v>
      </c>
      <c r="AZ68" s="188">
        <v>69.5</v>
      </c>
      <c r="BA68" s="188">
        <v>69.5</v>
      </c>
      <c r="BB68" s="188">
        <v>69.5</v>
      </c>
      <c r="BC68" s="188">
        <v>69.5</v>
      </c>
      <c r="BD68" s="188">
        <v>69.5</v>
      </c>
      <c r="BE68" s="188">
        <v>69.5</v>
      </c>
      <c r="BF68" s="188">
        <v>69.5</v>
      </c>
      <c r="BG68" s="188">
        <v>69.7</v>
      </c>
      <c r="BH68" s="188">
        <v>69.7</v>
      </c>
      <c r="BI68" s="188">
        <v>69.7</v>
      </c>
      <c r="BJ68" s="188">
        <v>69.7</v>
      </c>
      <c r="BK68" s="188">
        <v>69.7</v>
      </c>
      <c r="BL68" s="188">
        <v>69.7</v>
      </c>
      <c r="BM68" s="188">
        <v>69.7</v>
      </c>
      <c r="BN68" s="188">
        <v>69.7</v>
      </c>
      <c r="BO68" s="188">
        <v>69.7</v>
      </c>
      <c r="BP68" s="188">
        <v>69.7</v>
      </c>
      <c r="BQ68" s="188">
        <v>69.7</v>
      </c>
      <c r="BR68" s="188">
        <v>69.7</v>
      </c>
      <c r="BS68" s="188">
        <v>69.7</v>
      </c>
      <c r="BT68" s="188">
        <v>69.7</v>
      </c>
      <c r="BU68" s="188">
        <v>69.7</v>
      </c>
      <c r="BV68" s="188">
        <v>69.7</v>
      </c>
      <c r="BW68" s="188">
        <v>69.7</v>
      </c>
      <c r="BX68" s="188">
        <v>69.7</v>
      </c>
      <c r="BY68" s="188">
        <v>69.7</v>
      </c>
      <c r="BZ68" s="188">
        <v>69.7</v>
      </c>
      <c r="CA68" s="188">
        <v>69.7</v>
      </c>
      <c r="CB68" s="188">
        <v>69.7</v>
      </c>
      <c r="CC68" s="188">
        <v>69.7</v>
      </c>
      <c r="CD68" s="188">
        <v>69.7</v>
      </c>
      <c r="CE68" s="188">
        <v>69.900000000000006</v>
      </c>
      <c r="CF68" s="188">
        <v>69.900000000000006</v>
      </c>
      <c r="CG68" s="188">
        <v>69.900000000000006</v>
      </c>
      <c r="CH68" s="188">
        <v>69.900000000000006</v>
      </c>
      <c r="CI68" s="188">
        <v>70</v>
      </c>
      <c r="CJ68" s="188">
        <v>70.099999999999994</v>
      </c>
      <c r="CK68" s="188">
        <v>70.2</v>
      </c>
      <c r="CL68" s="188">
        <f t="shared" ref="CL68:CL131" si="3">+CK68-CJ68</f>
        <v>0.10000000000000853</v>
      </c>
      <c r="CM68" s="188" t="s">
        <v>134</v>
      </c>
      <c r="CN68" s="188" t="s">
        <v>135</v>
      </c>
      <c r="CO68" s="188" t="b">
        <f t="shared" si="2"/>
        <v>1</v>
      </c>
    </row>
    <row r="69" spans="1:93" x14ac:dyDescent="0.3">
      <c r="A69" t="s">
        <v>136</v>
      </c>
      <c r="B69" t="s">
        <v>137</v>
      </c>
      <c r="C69">
        <v>30081000602</v>
      </c>
      <c r="D69" s="1">
        <v>43920</v>
      </c>
      <c r="E69">
        <v>81</v>
      </c>
      <c r="F69">
        <v>0.7</v>
      </c>
      <c r="G69">
        <v>2.6</v>
      </c>
      <c r="H69">
        <v>59840</v>
      </c>
      <c r="I69">
        <v>46.8</v>
      </c>
      <c r="J69">
        <v>47.3</v>
      </c>
      <c r="K69">
        <v>49.2</v>
      </c>
      <c r="L69">
        <v>51</v>
      </c>
      <c r="M69">
        <v>53.5</v>
      </c>
      <c r="N69" s="61">
        <v>53.8</v>
      </c>
      <c r="O69">
        <v>54</v>
      </c>
      <c r="P69">
        <v>54.2</v>
      </c>
      <c r="Q69">
        <v>55</v>
      </c>
      <c r="R69" s="61">
        <v>56.1</v>
      </c>
      <c r="S69" s="61">
        <v>56.4</v>
      </c>
      <c r="T69" s="61">
        <v>56.5</v>
      </c>
      <c r="U69" s="61">
        <v>56.6</v>
      </c>
      <c r="V69" s="61">
        <v>56.8</v>
      </c>
      <c r="W69" s="61">
        <v>57.4</v>
      </c>
      <c r="X69" s="61">
        <v>57.6</v>
      </c>
      <c r="Y69" s="61">
        <v>57.6</v>
      </c>
      <c r="Z69" s="61">
        <v>58.4</v>
      </c>
      <c r="AA69" s="61">
        <v>58.5</v>
      </c>
      <c r="AB69" s="188">
        <v>58.6</v>
      </c>
      <c r="AC69" s="61">
        <v>59</v>
      </c>
      <c r="AD69" s="188">
        <v>60.5</v>
      </c>
      <c r="AE69" s="188">
        <v>60.8</v>
      </c>
      <c r="AF69" s="188">
        <v>60.8</v>
      </c>
      <c r="AG69" s="188">
        <v>61.7</v>
      </c>
      <c r="AH69" s="188">
        <v>62.3</v>
      </c>
      <c r="AI69" s="188">
        <v>63.5</v>
      </c>
      <c r="AJ69" s="188">
        <v>63.6</v>
      </c>
      <c r="AK69" s="188">
        <v>63.8</v>
      </c>
      <c r="AL69" s="188">
        <v>64</v>
      </c>
      <c r="AM69" s="188">
        <v>64.5</v>
      </c>
      <c r="AN69" s="188">
        <v>64.8</v>
      </c>
      <c r="AO69" s="188">
        <v>64.8</v>
      </c>
      <c r="AP69" s="188">
        <v>64.900000000000006</v>
      </c>
      <c r="AQ69" s="188">
        <v>65.099999999999994</v>
      </c>
      <c r="AR69" s="188">
        <v>65.2</v>
      </c>
      <c r="AS69" s="188">
        <v>65.3</v>
      </c>
      <c r="AT69" s="188">
        <v>65.400000000000006</v>
      </c>
      <c r="AU69" s="188">
        <v>65.5</v>
      </c>
      <c r="AV69" s="188">
        <v>65.7</v>
      </c>
      <c r="AW69" s="188">
        <v>65.8</v>
      </c>
      <c r="AX69" s="188">
        <v>65.900000000000006</v>
      </c>
      <c r="AY69" s="188">
        <v>66</v>
      </c>
      <c r="AZ69" s="188">
        <v>66</v>
      </c>
      <c r="BA69" s="188">
        <v>66</v>
      </c>
      <c r="BB69" s="188">
        <v>66.099999999999994</v>
      </c>
      <c r="BC69" s="188">
        <v>66.099999999999994</v>
      </c>
      <c r="BD69" s="188">
        <v>66.2</v>
      </c>
      <c r="BE69" s="188">
        <v>66.2</v>
      </c>
      <c r="BF69" s="188">
        <v>66.2</v>
      </c>
      <c r="BG69" s="188">
        <v>66.2</v>
      </c>
      <c r="BH69" s="188">
        <v>66.2</v>
      </c>
      <c r="BI69" s="188">
        <v>66.3</v>
      </c>
      <c r="BJ69" s="188">
        <v>66.400000000000006</v>
      </c>
      <c r="BK69" s="188">
        <v>66.400000000000006</v>
      </c>
      <c r="BL69" s="188">
        <v>66.400000000000006</v>
      </c>
      <c r="BM69" s="188">
        <v>66.400000000000006</v>
      </c>
      <c r="BN69" s="188">
        <v>66.400000000000006</v>
      </c>
      <c r="BO69" s="188">
        <v>66.400000000000006</v>
      </c>
      <c r="BP69" s="188">
        <v>66.400000000000006</v>
      </c>
      <c r="BQ69" s="188">
        <v>66.400000000000006</v>
      </c>
      <c r="BR69" s="188">
        <v>66.400000000000006</v>
      </c>
      <c r="BS69" s="188">
        <v>66.5</v>
      </c>
      <c r="BT69" s="188">
        <v>66.5</v>
      </c>
      <c r="BU69" s="188">
        <v>66.5</v>
      </c>
      <c r="BV69" s="188">
        <v>66.5</v>
      </c>
      <c r="BW69" s="188">
        <v>66.599999999999994</v>
      </c>
      <c r="BX69" s="188">
        <v>66.599999999999994</v>
      </c>
      <c r="BY69" s="188">
        <v>66.599999999999994</v>
      </c>
      <c r="BZ69" s="188">
        <v>66.599999999999994</v>
      </c>
      <c r="CA69" s="188">
        <v>66.599999999999994</v>
      </c>
      <c r="CB69" s="188">
        <v>66.599999999999994</v>
      </c>
      <c r="CC69" s="188">
        <v>66.599999999999994</v>
      </c>
      <c r="CD69" s="188">
        <v>66.599999999999994</v>
      </c>
      <c r="CE69" s="188">
        <v>66.8</v>
      </c>
      <c r="CF69" s="188">
        <v>66.8</v>
      </c>
      <c r="CG69" s="188">
        <v>66.8</v>
      </c>
      <c r="CH69" s="188">
        <v>66.8</v>
      </c>
      <c r="CI69" s="188">
        <v>66.8</v>
      </c>
      <c r="CJ69" s="188">
        <v>66.900000000000006</v>
      </c>
      <c r="CK69" s="188">
        <v>66.900000000000006</v>
      </c>
      <c r="CL69" s="188">
        <f t="shared" si="3"/>
        <v>0</v>
      </c>
      <c r="CM69" s="188" t="s">
        <v>136</v>
      </c>
      <c r="CN69" s="188" t="s">
        <v>137</v>
      </c>
      <c r="CO69" s="188" t="b">
        <f t="shared" si="2"/>
        <v>1</v>
      </c>
    </row>
    <row r="70" spans="1:93" x14ac:dyDescent="0.3">
      <c r="A70" t="s">
        <v>138</v>
      </c>
      <c r="B70" t="s">
        <v>139</v>
      </c>
      <c r="C70">
        <v>30081000800</v>
      </c>
      <c r="D70" s="1">
        <v>43920</v>
      </c>
      <c r="E70">
        <v>81</v>
      </c>
      <c r="F70">
        <v>0.3</v>
      </c>
      <c r="G70">
        <v>0.9</v>
      </c>
      <c r="H70" t="s">
        <v>1375</v>
      </c>
      <c r="I70">
        <v>12.7</v>
      </c>
      <c r="J70">
        <v>13.2</v>
      </c>
      <c r="K70">
        <v>14.3</v>
      </c>
      <c r="L70">
        <v>14.9</v>
      </c>
      <c r="M70">
        <v>16</v>
      </c>
      <c r="N70" s="61">
        <v>16.399999999999999</v>
      </c>
      <c r="O70">
        <v>16.5</v>
      </c>
      <c r="P70">
        <v>16.600000000000001</v>
      </c>
      <c r="Q70">
        <v>17</v>
      </c>
      <c r="R70" s="61">
        <v>17.399999999999999</v>
      </c>
      <c r="S70" s="61">
        <v>17.5</v>
      </c>
      <c r="T70" s="61">
        <v>17.600000000000001</v>
      </c>
      <c r="U70" s="61">
        <v>17.7</v>
      </c>
      <c r="V70" s="61">
        <v>17.8</v>
      </c>
      <c r="W70" s="61">
        <v>17.899999999999999</v>
      </c>
      <c r="X70" s="61">
        <v>17.899999999999999</v>
      </c>
      <c r="Y70" s="61">
        <v>18</v>
      </c>
      <c r="Z70" s="61">
        <v>18.100000000000001</v>
      </c>
      <c r="AA70" s="61">
        <v>18.100000000000001</v>
      </c>
      <c r="AB70" s="188">
        <v>18.100000000000001</v>
      </c>
      <c r="AC70" s="61">
        <v>18.2</v>
      </c>
      <c r="AD70" s="188">
        <v>18.5</v>
      </c>
      <c r="AE70" s="188">
        <v>18.7</v>
      </c>
      <c r="AF70" s="188">
        <v>18.7</v>
      </c>
      <c r="AG70" s="188">
        <v>18.8</v>
      </c>
      <c r="AH70" s="188">
        <v>18.899999999999999</v>
      </c>
      <c r="AI70" s="188">
        <v>19.3</v>
      </c>
      <c r="AJ70" s="188">
        <v>19.3</v>
      </c>
      <c r="AK70" s="188">
        <v>19.5</v>
      </c>
      <c r="AL70" s="188">
        <v>19.5</v>
      </c>
      <c r="AM70" s="188">
        <v>19.600000000000001</v>
      </c>
      <c r="AN70" s="188">
        <v>19.7</v>
      </c>
      <c r="AO70" s="188">
        <v>19.7</v>
      </c>
      <c r="AP70" s="188">
        <v>19.7</v>
      </c>
      <c r="AQ70" s="188">
        <v>19.7</v>
      </c>
      <c r="AR70" s="188">
        <v>19.8</v>
      </c>
      <c r="AS70" s="188">
        <v>19.899999999999999</v>
      </c>
      <c r="AT70" s="188">
        <v>19.899999999999999</v>
      </c>
      <c r="AU70" s="188">
        <v>19.899999999999999</v>
      </c>
      <c r="AV70" s="188">
        <v>20.100000000000001</v>
      </c>
      <c r="AW70" s="188">
        <v>20.100000000000001</v>
      </c>
      <c r="AX70" s="188">
        <v>20.100000000000001</v>
      </c>
      <c r="AY70" s="188">
        <v>20.100000000000001</v>
      </c>
      <c r="AZ70" s="188">
        <v>20.100000000000001</v>
      </c>
      <c r="BA70" s="188">
        <v>20.100000000000001</v>
      </c>
      <c r="BB70" s="188">
        <v>20.100000000000001</v>
      </c>
      <c r="BC70" s="188">
        <v>20.100000000000001</v>
      </c>
      <c r="BD70" s="188">
        <v>20.100000000000001</v>
      </c>
      <c r="BE70" s="188">
        <v>20.100000000000001</v>
      </c>
      <c r="BF70" s="188">
        <v>20.100000000000001</v>
      </c>
      <c r="BG70" s="188">
        <v>26.3</v>
      </c>
      <c r="BH70" s="188">
        <v>26.3</v>
      </c>
      <c r="BI70" s="188">
        <v>26.4</v>
      </c>
      <c r="BJ70" s="188">
        <v>26.4</v>
      </c>
      <c r="BK70" s="188">
        <v>26.5</v>
      </c>
      <c r="BL70" s="188">
        <v>26.7</v>
      </c>
      <c r="BM70" s="188">
        <v>26.9</v>
      </c>
      <c r="BN70" s="188">
        <v>26.9</v>
      </c>
      <c r="BO70" s="188">
        <v>26.9</v>
      </c>
      <c r="BP70" s="188">
        <v>26.9</v>
      </c>
      <c r="BQ70" s="188">
        <v>26.9</v>
      </c>
      <c r="BR70" s="188">
        <v>26.9</v>
      </c>
      <c r="BS70" s="188">
        <v>26.9</v>
      </c>
      <c r="BT70" s="188">
        <v>26.9</v>
      </c>
      <c r="BU70" s="188">
        <v>27.1</v>
      </c>
      <c r="BV70" s="188">
        <v>27.1</v>
      </c>
      <c r="BW70" s="188">
        <v>27.3</v>
      </c>
      <c r="BX70" s="188">
        <v>27.3</v>
      </c>
      <c r="BY70" s="188">
        <v>27.4</v>
      </c>
      <c r="BZ70" s="188">
        <v>27.4</v>
      </c>
      <c r="CA70" s="188">
        <v>27.4</v>
      </c>
      <c r="CB70" s="188">
        <v>27.4</v>
      </c>
      <c r="CC70" s="188">
        <v>27.4</v>
      </c>
      <c r="CD70" s="188">
        <v>27.5</v>
      </c>
      <c r="CE70" s="188">
        <v>27.6</v>
      </c>
      <c r="CF70" s="188">
        <v>27.6</v>
      </c>
      <c r="CG70" s="188">
        <v>27.7</v>
      </c>
      <c r="CH70" s="188">
        <v>27.7</v>
      </c>
      <c r="CI70" s="188">
        <v>27.7</v>
      </c>
      <c r="CJ70" s="188">
        <v>27.7</v>
      </c>
      <c r="CK70" s="188">
        <v>27.7</v>
      </c>
      <c r="CL70" s="188">
        <f t="shared" si="3"/>
        <v>0</v>
      </c>
      <c r="CM70" s="188" t="s">
        <v>138</v>
      </c>
      <c r="CN70" s="188" t="s">
        <v>139</v>
      </c>
      <c r="CO70" s="188" t="b">
        <f t="shared" si="2"/>
        <v>1</v>
      </c>
    </row>
    <row r="71" spans="1:93" x14ac:dyDescent="0.3">
      <c r="A71" t="s">
        <v>140</v>
      </c>
      <c r="B71" t="s">
        <v>141</v>
      </c>
      <c r="C71">
        <v>30083070100</v>
      </c>
      <c r="D71" s="1">
        <v>43920</v>
      </c>
      <c r="E71">
        <v>83</v>
      </c>
      <c r="F71">
        <v>0.3</v>
      </c>
      <c r="G71">
        <v>0.6</v>
      </c>
      <c r="H71" t="s">
        <v>1376</v>
      </c>
      <c r="I71">
        <v>14.8</v>
      </c>
      <c r="J71">
        <v>15.4</v>
      </c>
      <c r="K71">
        <v>17</v>
      </c>
      <c r="L71">
        <v>18.5</v>
      </c>
      <c r="M71">
        <v>20.7</v>
      </c>
      <c r="N71" s="61">
        <v>21</v>
      </c>
      <c r="O71">
        <v>21.5</v>
      </c>
      <c r="P71">
        <v>21.8</v>
      </c>
      <c r="Q71">
        <v>22.4</v>
      </c>
      <c r="R71" s="61">
        <v>23.4</v>
      </c>
      <c r="S71" s="61">
        <v>23.5</v>
      </c>
      <c r="T71" s="61">
        <v>23.6</v>
      </c>
      <c r="U71" s="61">
        <v>23.6</v>
      </c>
      <c r="V71" s="61">
        <v>23.9</v>
      </c>
      <c r="W71" s="61">
        <v>24.1</v>
      </c>
      <c r="X71" s="61">
        <v>24.2</v>
      </c>
      <c r="Y71" s="61">
        <v>24.4</v>
      </c>
      <c r="Z71" s="61">
        <v>25.5</v>
      </c>
      <c r="AA71" s="61">
        <v>25.6</v>
      </c>
      <c r="AB71" s="188">
        <v>25.7</v>
      </c>
      <c r="AC71" s="61">
        <v>26.4</v>
      </c>
      <c r="AD71" s="188">
        <v>27.2</v>
      </c>
      <c r="AE71" s="188">
        <v>27.3</v>
      </c>
      <c r="AF71" s="188">
        <v>27.4</v>
      </c>
      <c r="AG71" s="188">
        <v>27.9</v>
      </c>
      <c r="AH71" s="188">
        <v>28.3</v>
      </c>
      <c r="AI71" s="188">
        <v>29</v>
      </c>
      <c r="AJ71" s="188">
        <v>29.3</v>
      </c>
      <c r="AK71" s="188">
        <v>29.3</v>
      </c>
      <c r="AL71" s="188">
        <v>29.5</v>
      </c>
      <c r="AM71" s="188">
        <v>29.6</v>
      </c>
      <c r="AN71" s="188">
        <v>29.6</v>
      </c>
      <c r="AO71" s="188">
        <v>29.6</v>
      </c>
      <c r="AP71" s="188">
        <v>29.6</v>
      </c>
      <c r="AQ71" s="188">
        <v>29.8</v>
      </c>
      <c r="AR71" s="188">
        <v>29.9</v>
      </c>
      <c r="AS71" s="188">
        <v>30</v>
      </c>
      <c r="AT71" s="188">
        <v>30</v>
      </c>
      <c r="AU71" s="188">
        <v>30</v>
      </c>
      <c r="AV71" s="188">
        <v>30.1</v>
      </c>
      <c r="AW71" s="188">
        <v>30.3</v>
      </c>
      <c r="AX71" s="188">
        <v>30.4</v>
      </c>
      <c r="AY71" s="188">
        <v>30.5</v>
      </c>
      <c r="AZ71" s="188">
        <v>30.6</v>
      </c>
      <c r="BA71" s="188">
        <v>30.6</v>
      </c>
      <c r="BB71" s="188">
        <v>30.6</v>
      </c>
      <c r="BC71" s="188">
        <v>30.6</v>
      </c>
      <c r="BD71" s="188">
        <v>30.6</v>
      </c>
      <c r="BE71" s="188">
        <v>30.6</v>
      </c>
      <c r="BF71" s="188">
        <v>30.6</v>
      </c>
      <c r="BG71" s="188">
        <v>41.5</v>
      </c>
      <c r="BH71" s="188">
        <v>41.5</v>
      </c>
      <c r="BI71" s="188">
        <v>41.5</v>
      </c>
      <c r="BJ71" s="188">
        <v>41.6</v>
      </c>
      <c r="BK71" s="188">
        <v>41.6</v>
      </c>
      <c r="BL71" s="188">
        <v>41.6</v>
      </c>
      <c r="BM71" s="188">
        <v>41.6</v>
      </c>
      <c r="BN71" s="188">
        <v>41.6</v>
      </c>
      <c r="BO71" s="188">
        <v>41.7</v>
      </c>
      <c r="BP71" s="188">
        <v>41.7</v>
      </c>
      <c r="BQ71" s="188">
        <v>41.7</v>
      </c>
      <c r="BR71" s="188">
        <v>41.8</v>
      </c>
      <c r="BS71" s="188">
        <v>41.8</v>
      </c>
      <c r="BT71" s="188">
        <v>41.8</v>
      </c>
      <c r="BU71" s="188">
        <v>41.8</v>
      </c>
      <c r="BV71" s="188">
        <v>41.8</v>
      </c>
      <c r="BW71" s="188">
        <v>41.8</v>
      </c>
      <c r="BX71" s="188">
        <v>41.9</v>
      </c>
      <c r="BY71" s="188">
        <v>41.9</v>
      </c>
      <c r="BZ71" s="188">
        <v>42</v>
      </c>
      <c r="CA71" s="188">
        <v>42</v>
      </c>
      <c r="CB71" s="188">
        <v>42</v>
      </c>
      <c r="CC71" s="188">
        <v>42</v>
      </c>
      <c r="CD71" s="188">
        <v>42</v>
      </c>
      <c r="CE71" s="188">
        <v>42.1</v>
      </c>
      <c r="CF71" s="188">
        <v>42.1</v>
      </c>
      <c r="CG71" s="188">
        <v>42.2</v>
      </c>
      <c r="CH71" s="188">
        <v>42.3</v>
      </c>
      <c r="CI71" s="188">
        <v>42.4</v>
      </c>
      <c r="CJ71" s="188">
        <v>42.4</v>
      </c>
      <c r="CK71" s="188">
        <v>42.4</v>
      </c>
      <c r="CL71" s="188">
        <f t="shared" si="3"/>
        <v>0</v>
      </c>
      <c r="CM71" s="188" t="s">
        <v>140</v>
      </c>
      <c r="CN71" s="188" t="s">
        <v>141</v>
      </c>
      <c r="CO71" s="188" t="b">
        <f t="shared" si="2"/>
        <v>1</v>
      </c>
    </row>
    <row r="72" spans="1:93" x14ac:dyDescent="0.3">
      <c r="A72" t="s">
        <v>142</v>
      </c>
      <c r="B72" t="s">
        <v>143</v>
      </c>
      <c r="C72">
        <v>30083070301</v>
      </c>
      <c r="D72" s="1">
        <v>43920</v>
      </c>
      <c r="E72">
        <v>83</v>
      </c>
      <c r="F72">
        <v>1</v>
      </c>
      <c r="G72">
        <v>1</v>
      </c>
      <c r="H72">
        <v>59270</v>
      </c>
      <c r="I72">
        <v>26.5</v>
      </c>
      <c r="J72">
        <v>28.5</v>
      </c>
      <c r="K72">
        <v>31</v>
      </c>
      <c r="L72">
        <v>33</v>
      </c>
      <c r="M72">
        <v>36.5</v>
      </c>
      <c r="N72" s="61">
        <v>37.4</v>
      </c>
      <c r="O72">
        <v>38.200000000000003</v>
      </c>
      <c r="P72">
        <v>39</v>
      </c>
      <c r="Q72">
        <v>39.5</v>
      </c>
      <c r="R72" s="61">
        <v>40.4</v>
      </c>
      <c r="S72" s="61">
        <v>40.700000000000003</v>
      </c>
      <c r="T72" s="61">
        <v>41.2</v>
      </c>
      <c r="U72" s="61">
        <v>41.3</v>
      </c>
      <c r="V72" s="61">
        <v>41.5</v>
      </c>
      <c r="W72" s="61">
        <v>42.1</v>
      </c>
      <c r="X72" s="61">
        <v>42.1</v>
      </c>
      <c r="Y72" s="61">
        <v>42.3</v>
      </c>
      <c r="Z72" s="61">
        <v>45.4</v>
      </c>
      <c r="AA72" s="61">
        <v>45.9</v>
      </c>
      <c r="AB72" s="188">
        <v>46</v>
      </c>
      <c r="AC72" s="61">
        <v>47</v>
      </c>
      <c r="AD72" s="188">
        <v>49.1</v>
      </c>
      <c r="AE72" s="188">
        <v>49.3</v>
      </c>
      <c r="AF72" s="188">
        <v>49.6</v>
      </c>
      <c r="AG72" s="188">
        <v>50.1</v>
      </c>
      <c r="AH72" s="188">
        <v>50.8</v>
      </c>
      <c r="AI72" s="188">
        <v>51.2</v>
      </c>
      <c r="AJ72" s="188">
        <v>51.2</v>
      </c>
      <c r="AK72" s="188">
        <v>51.4</v>
      </c>
      <c r="AL72" s="188">
        <v>51.8</v>
      </c>
      <c r="AM72" s="188">
        <v>52.2</v>
      </c>
      <c r="AN72" s="188">
        <v>52.4</v>
      </c>
      <c r="AO72" s="188">
        <v>52.4</v>
      </c>
      <c r="AP72" s="188">
        <v>52.7</v>
      </c>
      <c r="AQ72" s="188">
        <v>52.8</v>
      </c>
      <c r="AR72" s="188">
        <v>52.8</v>
      </c>
      <c r="AS72" s="188">
        <v>52.8</v>
      </c>
      <c r="AT72" s="188">
        <v>52.8</v>
      </c>
      <c r="AU72" s="188">
        <v>53</v>
      </c>
      <c r="AV72" s="188">
        <v>53.3</v>
      </c>
      <c r="AW72" s="188">
        <v>53.4</v>
      </c>
      <c r="AX72" s="188">
        <v>53.5</v>
      </c>
      <c r="AY72" s="188">
        <v>53.6</v>
      </c>
      <c r="AZ72" s="188">
        <v>53.6</v>
      </c>
      <c r="BA72" s="188">
        <v>53.7</v>
      </c>
      <c r="BB72" s="188">
        <v>53.7</v>
      </c>
      <c r="BC72" s="188">
        <v>53.9</v>
      </c>
      <c r="BD72" s="188">
        <v>53.9</v>
      </c>
      <c r="BE72" s="188">
        <v>54</v>
      </c>
      <c r="BF72" s="188">
        <v>54.1</v>
      </c>
      <c r="BG72" s="188">
        <v>54.3</v>
      </c>
      <c r="BH72" s="188">
        <v>54.3</v>
      </c>
      <c r="BI72" s="188">
        <v>54.4</v>
      </c>
      <c r="BJ72" s="188">
        <v>54.4</v>
      </c>
      <c r="BK72" s="188">
        <v>54.5</v>
      </c>
      <c r="BL72" s="188">
        <v>54.5</v>
      </c>
      <c r="BM72" s="188">
        <v>54.5</v>
      </c>
      <c r="BN72" s="188">
        <v>54.6</v>
      </c>
      <c r="BO72" s="188">
        <v>54.6</v>
      </c>
      <c r="BP72" s="188">
        <v>54.6</v>
      </c>
      <c r="BQ72" s="188">
        <v>54.7</v>
      </c>
      <c r="BR72" s="188">
        <v>54.7</v>
      </c>
      <c r="BS72" s="188">
        <v>54.7</v>
      </c>
      <c r="BT72" s="188">
        <v>54.7</v>
      </c>
      <c r="BU72" s="188">
        <v>54.7</v>
      </c>
      <c r="BV72" s="188">
        <v>54.7</v>
      </c>
      <c r="BW72" s="188">
        <v>54.7</v>
      </c>
      <c r="BX72" s="188">
        <v>54.7</v>
      </c>
      <c r="BY72" s="188">
        <v>54.8</v>
      </c>
      <c r="BZ72" s="188">
        <v>54.9</v>
      </c>
      <c r="CA72" s="188">
        <v>54.9</v>
      </c>
      <c r="CB72" s="188">
        <v>54.9</v>
      </c>
      <c r="CC72" s="188">
        <v>54.9</v>
      </c>
      <c r="CD72" s="188">
        <v>55</v>
      </c>
      <c r="CE72" s="188">
        <v>55.1</v>
      </c>
      <c r="CF72" s="188">
        <v>55.1</v>
      </c>
      <c r="CG72" s="188">
        <v>55.1</v>
      </c>
      <c r="CH72" s="188">
        <v>55.1</v>
      </c>
      <c r="CI72" s="188">
        <v>55.1</v>
      </c>
      <c r="CJ72" s="188">
        <v>55.1</v>
      </c>
      <c r="CK72" s="188">
        <v>55.1</v>
      </c>
      <c r="CL72" s="188">
        <f t="shared" si="3"/>
        <v>0</v>
      </c>
      <c r="CM72" s="188" t="s">
        <v>142</v>
      </c>
      <c r="CN72" s="188" t="s">
        <v>143</v>
      </c>
      <c r="CO72" s="188" t="b">
        <f t="shared" si="2"/>
        <v>1</v>
      </c>
    </row>
    <row r="73" spans="1:93" x14ac:dyDescent="0.3">
      <c r="A73" t="s">
        <v>144</v>
      </c>
      <c r="B73" t="s">
        <v>145</v>
      </c>
      <c r="C73">
        <v>30083070400</v>
      </c>
      <c r="D73" s="1">
        <v>43920</v>
      </c>
      <c r="E73">
        <v>83</v>
      </c>
      <c r="F73">
        <v>1</v>
      </c>
      <c r="G73">
        <v>1</v>
      </c>
      <c r="H73" t="e">
        <v>#N/A</v>
      </c>
      <c r="I73">
        <v>30.9</v>
      </c>
      <c r="J73">
        <v>32.700000000000003</v>
      </c>
      <c r="K73">
        <v>34.200000000000003</v>
      </c>
      <c r="L73">
        <v>36.5</v>
      </c>
      <c r="M73">
        <v>39.200000000000003</v>
      </c>
      <c r="N73" s="61">
        <v>39.799999999999997</v>
      </c>
      <c r="O73">
        <v>40.299999999999997</v>
      </c>
      <c r="P73">
        <v>40.700000000000003</v>
      </c>
      <c r="Q73">
        <v>41.1</v>
      </c>
      <c r="R73" s="61">
        <v>42.5</v>
      </c>
      <c r="S73" s="61">
        <v>44.2</v>
      </c>
      <c r="T73" s="61">
        <v>44.5</v>
      </c>
      <c r="U73" s="61">
        <v>45.9</v>
      </c>
      <c r="V73" s="61">
        <v>47.6</v>
      </c>
      <c r="W73" s="61">
        <v>49.8</v>
      </c>
      <c r="X73" s="61">
        <v>49.8</v>
      </c>
      <c r="Y73" s="61">
        <v>49.9</v>
      </c>
      <c r="Z73" s="61">
        <v>51</v>
      </c>
      <c r="AA73" s="61">
        <v>51.3</v>
      </c>
      <c r="AB73" s="188">
        <v>51.7</v>
      </c>
      <c r="AC73" s="61">
        <v>53.1</v>
      </c>
      <c r="AD73" s="188">
        <v>54</v>
      </c>
      <c r="AE73" s="188">
        <v>54.3</v>
      </c>
      <c r="AF73" s="188">
        <v>54.3</v>
      </c>
      <c r="AG73" s="188">
        <v>54.7</v>
      </c>
      <c r="AH73" s="188">
        <v>54.8</v>
      </c>
      <c r="AI73" s="188">
        <v>55.2</v>
      </c>
      <c r="AJ73" s="188">
        <v>55.2</v>
      </c>
      <c r="AK73" s="188">
        <v>55.4</v>
      </c>
      <c r="AL73" s="188">
        <v>55.5</v>
      </c>
      <c r="AM73" s="188">
        <v>55.7</v>
      </c>
      <c r="AN73" s="188">
        <v>55.8</v>
      </c>
      <c r="AO73" s="188">
        <v>55.8</v>
      </c>
      <c r="AP73" s="188">
        <v>55.9</v>
      </c>
      <c r="AQ73" s="188">
        <v>55.9</v>
      </c>
      <c r="AR73" s="188">
        <v>56.1</v>
      </c>
      <c r="AS73" s="188">
        <v>56.2</v>
      </c>
      <c r="AT73" s="188">
        <v>56.2</v>
      </c>
      <c r="AU73" s="188">
        <v>56.3</v>
      </c>
      <c r="AV73" s="188">
        <v>56.4</v>
      </c>
      <c r="AW73" s="188">
        <v>56.4</v>
      </c>
      <c r="AX73" s="188">
        <v>56.5</v>
      </c>
      <c r="AY73" s="188">
        <v>56.6</v>
      </c>
      <c r="AZ73" s="188">
        <v>56.6</v>
      </c>
      <c r="BA73" s="188">
        <v>56.6</v>
      </c>
      <c r="BB73" s="188">
        <v>56.6</v>
      </c>
      <c r="BC73" s="188">
        <v>56.6</v>
      </c>
      <c r="BD73" s="188">
        <v>56.6</v>
      </c>
      <c r="BE73" s="188">
        <v>56.6</v>
      </c>
      <c r="BF73" s="188">
        <v>56.7</v>
      </c>
      <c r="BG73" s="188">
        <v>56.7</v>
      </c>
      <c r="BH73" s="188">
        <v>56.7</v>
      </c>
      <c r="BI73" s="188">
        <v>56.8</v>
      </c>
      <c r="BJ73" s="188">
        <v>56.8</v>
      </c>
      <c r="BK73" s="188">
        <v>56.9</v>
      </c>
      <c r="BL73" s="188">
        <v>56.9</v>
      </c>
      <c r="BM73" s="188">
        <v>57</v>
      </c>
      <c r="BN73" s="188">
        <v>57</v>
      </c>
      <c r="BO73" s="188">
        <v>57</v>
      </c>
      <c r="BP73" s="188">
        <v>57</v>
      </c>
      <c r="BQ73" s="188">
        <v>57</v>
      </c>
      <c r="BR73" s="188">
        <v>57</v>
      </c>
      <c r="BS73" s="188">
        <v>57</v>
      </c>
      <c r="BT73" s="188">
        <v>57</v>
      </c>
      <c r="BU73" s="188">
        <v>57</v>
      </c>
      <c r="BV73" s="188">
        <v>57.1</v>
      </c>
      <c r="BW73" s="188">
        <v>57.1</v>
      </c>
      <c r="BX73" s="188">
        <v>57.1</v>
      </c>
      <c r="BY73" s="188">
        <v>57.1</v>
      </c>
      <c r="BZ73" s="188">
        <v>57.1</v>
      </c>
      <c r="CA73" s="188">
        <v>57.1</v>
      </c>
      <c r="CB73" s="188">
        <v>57.1</v>
      </c>
      <c r="CC73" s="188">
        <v>57.1</v>
      </c>
      <c r="CD73" s="188">
        <v>57.1</v>
      </c>
      <c r="CE73" s="188">
        <v>57.2</v>
      </c>
      <c r="CF73" s="188">
        <v>57.2</v>
      </c>
      <c r="CG73" s="188">
        <v>57.2</v>
      </c>
      <c r="CH73" s="188">
        <v>57.3</v>
      </c>
      <c r="CI73" s="188">
        <v>57.3</v>
      </c>
      <c r="CJ73" s="188">
        <v>57.3</v>
      </c>
      <c r="CK73" s="188">
        <v>57.3</v>
      </c>
      <c r="CL73" s="188">
        <f t="shared" si="3"/>
        <v>0</v>
      </c>
      <c r="CM73" s="188" t="s">
        <v>144</v>
      </c>
      <c r="CN73" s="188" t="s">
        <v>145</v>
      </c>
      <c r="CO73" s="188" t="b">
        <f t="shared" si="2"/>
        <v>1</v>
      </c>
    </row>
    <row r="74" spans="1:93" x14ac:dyDescent="0.3">
      <c r="A74" t="s">
        <v>146</v>
      </c>
      <c r="B74" t="s">
        <v>147</v>
      </c>
      <c r="C74">
        <v>30085080100</v>
      </c>
      <c r="D74" s="1">
        <v>43920</v>
      </c>
      <c r="E74">
        <v>85</v>
      </c>
      <c r="F74">
        <v>0.6</v>
      </c>
      <c r="G74">
        <v>0.7</v>
      </c>
      <c r="H74" t="s">
        <v>1379</v>
      </c>
      <c r="I74">
        <v>9.5</v>
      </c>
      <c r="J74">
        <v>10.7</v>
      </c>
      <c r="K74">
        <v>12.4</v>
      </c>
      <c r="L74">
        <v>15.7</v>
      </c>
      <c r="M74">
        <v>18.399999999999999</v>
      </c>
      <c r="N74" s="61">
        <v>19.100000000000001</v>
      </c>
      <c r="O74">
        <v>19.5</v>
      </c>
      <c r="P74">
        <v>19.600000000000001</v>
      </c>
      <c r="Q74">
        <v>20</v>
      </c>
      <c r="R74" s="61">
        <v>20.7</v>
      </c>
      <c r="S74" s="61">
        <v>21.1</v>
      </c>
      <c r="T74" s="61">
        <v>21.4</v>
      </c>
      <c r="U74" s="61">
        <v>21.6</v>
      </c>
      <c r="V74" s="61">
        <v>21.8</v>
      </c>
      <c r="W74" s="61">
        <v>22.3</v>
      </c>
      <c r="X74" s="61">
        <v>22.3</v>
      </c>
      <c r="Y74" s="61">
        <v>22.5</v>
      </c>
      <c r="Z74" s="61">
        <v>23</v>
      </c>
      <c r="AA74" s="61">
        <v>23.2</v>
      </c>
      <c r="AB74" s="188">
        <v>23.5</v>
      </c>
      <c r="AC74" s="61">
        <v>23.7</v>
      </c>
      <c r="AD74" s="188">
        <v>24.4</v>
      </c>
      <c r="AE74" s="188">
        <v>24.6</v>
      </c>
      <c r="AF74" s="188">
        <v>25</v>
      </c>
      <c r="AG74" s="188">
        <v>25.1</v>
      </c>
      <c r="AH74" s="188">
        <v>25.3</v>
      </c>
      <c r="AI74" s="188">
        <v>25.8</v>
      </c>
      <c r="AJ74" s="188">
        <v>25.9</v>
      </c>
      <c r="AK74" s="188">
        <v>25.9</v>
      </c>
      <c r="AL74" s="188">
        <v>26.1</v>
      </c>
      <c r="AM74" s="188">
        <v>26.1</v>
      </c>
      <c r="AN74" s="188">
        <v>26.3</v>
      </c>
      <c r="AO74" s="188">
        <v>26.3</v>
      </c>
      <c r="AP74" s="188">
        <v>26.3</v>
      </c>
      <c r="AQ74" s="188">
        <v>26.3</v>
      </c>
      <c r="AR74" s="188">
        <v>26.5</v>
      </c>
      <c r="AS74" s="188">
        <v>26.6</v>
      </c>
      <c r="AT74" s="188">
        <v>26.6</v>
      </c>
      <c r="AU74" s="188">
        <v>26.7</v>
      </c>
      <c r="AV74" s="188">
        <v>26.8</v>
      </c>
      <c r="AW74" s="188">
        <v>26.8</v>
      </c>
      <c r="AX74" s="188">
        <v>26.8</v>
      </c>
      <c r="AY74" s="188">
        <v>26.8</v>
      </c>
      <c r="AZ74" s="188">
        <v>26.8</v>
      </c>
      <c r="BA74" s="188">
        <v>26.9</v>
      </c>
      <c r="BB74" s="188">
        <v>26.9</v>
      </c>
      <c r="BC74" s="188">
        <v>26.9</v>
      </c>
      <c r="BD74" s="188">
        <v>26.9</v>
      </c>
      <c r="BE74" s="188">
        <v>26.9</v>
      </c>
      <c r="BF74" s="188">
        <v>27.1</v>
      </c>
      <c r="BG74" s="188">
        <v>37</v>
      </c>
      <c r="BH74" s="188">
        <v>37</v>
      </c>
      <c r="BI74" s="188">
        <v>37.1</v>
      </c>
      <c r="BJ74" s="188">
        <v>37.1</v>
      </c>
      <c r="BK74" s="188">
        <v>37.1</v>
      </c>
      <c r="BL74" s="188">
        <v>37.1</v>
      </c>
      <c r="BM74" s="188">
        <v>37.1</v>
      </c>
      <c r="BN74" s="188">
        <v>37.200000000000003</v>
      </c>
      <c r="BO74" s="188">
        <v>37.200000000000003</v>
      </c>
      <c r="BP74" s="188">
        <v>37.200000000000003</v>
      </c>
      <c r="BQ74" s="188">
        <v>37.299999999999997</v>
      </c>
      <c r="BR74" s="188">
        <v>37.4</v>
      </c>
      <c r="BS74" s="188">
        <v>37.4</v>
      </c>
      <c r="BT74" s="188">
        <v>37.4</v>
      </c>
      <c r="BU74" s="188">
        <v>37.5</v>
      </c>
      <c r="BV74" s="188">
        <v>37.5</v>
      </c>
      <c r="BW74" s="188">
        <v>37.5</v>
      </c>
      <c r="BX74" s="188">
        <v>37.6</v>
      </c>
      <c r="BY74" s="188">
        <v>37.6</v>
      </c>
      <c r="BZ74" s="188">
        <v>37.799999999999997</v>
      </c>
      <c r="CA74" s="188">
        <v>38</v>
      </c>
      <c r="CB74" s="188">
        <v>38.1</v>
      </c>
      <c r="CC74" s="188">
        <v>38.1</v>
      </c>
      <c r="CD74" s="188">
        <v>38.200000000000003</v>
      </c>
      <c r="CE74" s="188">
        <v>38.4</v>
      </c>
      <c r="CF74" s="188">
        <v>38.5</v>
      </c>
      <c r="CG74" s="188">
        <v>38.6</v>
      </c>
      <c r="CH74" s="188">
        <v>39</v>
      </c>
      <c r="CI74" s="188">
        <v>39.1</v>
      </c>
      <c r="CJ74" s="188">
        <v>39.1</v>
      </c>
      <c r="CK74" s="188">
        <v>39.1</v>
      </c>
      <c r="CL74" s="188">
        <f t="shared" si="3"/>
        <v>0</v>
      </c>
      <c r="CM74" s="188" t="s">
        <v>146</v>
      </c>
      <c r="CN74" s="188" t="s">
        <v>147</v>
      </c>
      <c r="CO74" s="188" t="b">
        <f t="shared" si="2"/>
        <v>1</v>
      </c>
    </row>
    <row r="75" spans="1:93" x14ac:dyDescent="0.3">
      <c r="A75" t="s">
        <v>148</v>
      </c>
      <c r="B75" t="s">
        <v>149</v>
      </c>
      <c r="C75">
        <v>30085940002</v>
      </c>
      <c r="D75" s="1">
        <v>43920</v>
      </c>
      <c r="E75">
        <v>85</v>
      </c>
      <c r="F75">
        <v>0.1</v>
      </c>
      <c r="G75">
        <v>0.1</v>
      </c>
      <c r="H75" t="s">
        <v>1380</v>
      </c>
      <c r="I75">
        <v>1.9</v>
      </c>
      <c r="J75">
        <v>2.2999999999999998</v>
      </c>
      <c r="K75">
        <v>2.9</v>
      </c>
      <c r="L75">
        <v>4</v>
      </c>
      <c r="M75">
        <v>4.9000000000000004</v>
      </c>
      <c r="N75" s="61">
        <v>5.0999999999999996</v>
      </c>
      <c r="O75">
        <v>5.2</v>
      </c>
      <c r="P75">
        <v>5.3</v>
      </c>
      <c r="Q75">
        <v>5.4</v>
      </c>
      <c r="R75" s="61">
        <v>5.9</v>
      </c>
      <c r="S75" s="61">
        <v>6</v>
      </c>
      <c r="T75" s="61">
        <v>6</v>
      </c>
      <c r="U75" s="61">
        <v>6.1</v>
      </c>
      <c r="V75" s="61">
        <v>6.2</v>
      </c>
      <c r="W75" s="61">
        <v>6.5</v>
      </c>
      <c r="X75" s="61">
        <v>6.7</v>
      </c>
      <c r="Y75" s="61">
        <v>6.7</v>
      </c>
      <c r="Z75" s="61">
        <v>7.2</v>
      </c>
      <c r="AA75" s="61">
        <v>7.2</v>
      </c>
      <c r="AB75" s="188">
        <v>7.3</v>
      </c>
      <c r="AC75" s="61">
        <v>7.3</v>
      </c>
      <c r="AD75" s="188">
        <v>7.5</v>
      </c>
      <c r="AE75" s="188">
        <v>7.5</v>
      </c>
      <c r="AF75" s="188">
        <v>7.6</v>
      </c>
      <c r="AG75" s="188">
        <v>7.6</v>
      </c>
      <c r="AH75" s="188">
        <v>7.6</v>
      </c>
      <c r="AI75" s="188">
        <v>7.8</v>
      </c>
      <c r="AJ75" s="188">
        <v>7.8</v>
      </c>
      <c r="AK75" s="188">
        <v>7.9</v>
      </c>
      <c r="AL75" s="188">
        <v>8</v>
      </c>
      <c r="AM75" s="188">
        <v>8.1</v>
      </c>
      <c r="AN75" s="188">
        <v>8.1999999999999993</v>
      </c>
      <c r="AO75" s="188">
        <v>8.3000000000000007</v>
      </c>
      <c r="AP75" s="188">
        <v>8.3000000000000007</v>
      </c>
      <c r="AQ75" s="188">
        <v>8.4</v>
      </c>
      <c r="AR75" s="188">
        <v>8.4</v>
      </c>
      <c r="AS75" s="188">
        <v>8.5</v>
      </c>
      <c r="AT75" s="188">
        <v>8.5</v>
      </c>
      <c r="AU75" s="188">
        <v>8.6</v>
      </c>
      <c r="AV75" s="188">
        <v>8.8000000000000007</v>
      </c>
      <c r="AW75" s="188">
        <v>8.8000000000000007</v>
      </c>
      <c r="AX75" s="188">
        <v>8.8000000000000007</v>
      </c>
      <c r="AY75" s="188">
        <v>8.8000000000000007</v>
      </c>
      <c r="AZ75" s="188">
        <v>9.8000000000000007</v>
      </c>
      <c r="BA75" s="188">
        <v>9.9</v>
      </c>
      <c r="BB75" s="188">
        <v>10.1</v>
      </c>
      <c r="BC75" s="188">
        <v>10.1</v>
      </c>
      <c r="BD75" s="188">
        <v>10.1</v>
      </c>
      <c r="BE75" s="188">
        <v>10.1</v>
      </c>
      <c r="BF75" s="188">
        <v>10.1</v>
      </c>
      <c r="BG75" s="188">
        <v>16</v>
      </c>
      <c r="BH75" s="188">
        <v>17.5</v>
      </c>
      <c r="BI75" s="188">
        <v>18.8</v>
      </c>
      <c r="BJ75" s="188">
        <v>19.3</v>
      </c>
      <c r="BK75" s="188">
        <v>19.8</v>
      </c>
      <c r="BL75" s="188">
        <v>20.2</v>
      </c>
      <c r="BM75" s="188">
        <v>20.7</v>
      </c>
      <c r="BN75" s="188">
        <v>20.7</v>
      </c>
      <c r="BO75" s="188">
        <v>21.5</v>
      </c>
      <c r="BP75" s="188">
        <v>21.6</v>
      </c>
      <c r="BQ75" s="188">
        <v>21.7</v>
      </c>
      <c r="BR75" s="188">
        <v>21.7</v>
      </c>
      <c r="BS75" s="188">
        <v>22</v>
      </c>
      <c r="BT75" s="188">
        <v>22.2</v>
      </c>
      <c r="BU75" s="188">
        <v>22.4</v>
      </c>
      <c r="BV75" s="188">
        <v>22.5</v>
      </c>
      <c r="BW75" s="188">
        <v>22.6</v>
      </c>
      <c r="BX75" s="188">
        <v>22.8</v>
      </c>
      <c r="BY75" s="188">
        <v>22.9</v>
      </c>
      <c r="BZ75" s="188">
        <v>23</v>
      </c>
      <c r="CA75" s="188">
        <v>23.1</v>
      </c>
      <c r="CB75" s="188">
        <v>23.2</v>
      </c>
      <c r="CC75" s="188">
        <v>23.3</v>
      </c>
      <c r="CD75" s="188">
        <v>23.4</v>
      </c>
      <c r="CE75" s="188">
        <v>23.5</v>
      </c>
      <c r="CF75" s="188">
        <v>23.9</v>
      </c>
      <c r="CG75" s="188">
        <v>24</v>
      </c>
      <c r="CH75" s="188">
        <v>24</v>
      </c>
      <c r="CI75" s="188">
        <v>24.1</v>
      </c>
      <c r="CJ75" s="188">
        <v>24.2</v>
      </c>
      <c r="CK75" s="188">
        <v>24.4</v>
      </c>
      <c r="CL75" s="188">
        <f t="shared" si="3"/>
        <v>0.19999999999999929</v>
      </c>
      <c r="CM75" s="188" t="s">
        <v>148</v>
      </c>
      <c r="CN75" s="188" t="s">
        <v>149</v>
      </c>
      <c r="CO75" s="188" t="b">
        <f t="shared" si="2"/>
        <v>1</v>
      </c>
    </row>
    <row r="76" spans="1:93" x14ac:dyDescent="0.3">
      <c r="A76" t="s">
        <v>150</v>
      </c>
      <c r="B76" t="s">
        <v>151</v>
      </c>
      <c r="C76">
        <v>30087000100</v>
      </c>
      <c r="D76" s="1">
        <v>43920</v>
      </c>
      <c r="E76">
        <v>87</v>
      </c>
      <c r="F76">
        <v>0.2</v>
      </c>
      <c r="G76">
        <v>0.3</v>
      </c>
      <c r="H76" t="s">
        <v>1381</v>
      </c>
      <c r="I76">
        <v>4</v>
      </c>
      <c r="J76">
        <v>4.8</v>
      </c>
      <c r="K76">
        <v>6.2</v>
      </c>
      <c r="L76">
        <v>7.4</v>
      </c>
      <c r="M76">
        <v>9.1999999999999993</v>
      </c>
      <c r="N76" s="61">
        <v>9.6</v>
      </c>
      <c r="O76">
        <v>10.199999999999999</v>
      </c>
      <c r="P76">
        <v>10.6</v>
      </c>
      <c r="Q76">
        <v>11.1</v>
      </c>
      <c r="R76" s="61">
        <v>11.5</v>
      </c>
      <c r="S76" s="61">
        <v>11.6</v>
      </c>
      <c r="T76" s="61">
        <v>11.8</v>
      </c>
      <c r="U76" s="61">
        <v>11.9</v>
      </c>
      <c r="V76" s="61">
        <v>12</v>
      </c>
      <c r="W76" s="61">
        <v>12.5</v>
      </c>
      <c r="X76" s="61">
        <v>12.6</v>
      </c>
      <c r="Y76" s="61">
        <v>12.7</v>
      </c>
      <c r="Z76" s="61">
        <v>13.2</v>
      </c>
      <c r="AA76" s="61">
        <v>13.3</v>
      </c>
      <c r="AB76" s="188">
        <v>13.4</v>
      </c>
      <c r="AC76" s="61">
        <v>13.7</v>
      </c>
      <c r="AD76" s="188">
        <v>13.8</v>
      </c>
      <c r="AE76" s="188">
        <v>13.9</v>
      </c>
      <c r="AF76" s="188">
        <v>13.9</v>
      </c>
      <c r="AG76" s="188">
        <v>14</v>
      </c>
      <c r="AH76" s="188">
        <v>14.2</v>
      </c>
      <c r="AI76" s="188">
        <v>14.5</v>
      </c>
      <c r="AJ76" s="188">
        <v>14.6</v>
      </c>
      <c r="AK76" s="188">
        <v>14.7</v>
      </c>
      <c r="AL76" s="188">
        <v>14.9</v>
      </c>
      <c r="AM76" s="188">
        <v>14.9</v>
      </c>
      <c r="AN76" s="188">
        <v>15</v>
      </c>
      <c r="AO76" s="188">
        <v>15</v>
      </c>
      <c r="AP76" s="188">
        <v>15.1</v>
      </c>
      <c r="AQ76" s="188">
        <v>15.1</v>
      </c>
      <c r="AR76" s="188">
        <v>15.1</v>
      </c>
      <c r="AS76" s="188">
        <v>15.1</v>
      </c>
      <c r="AT76" s="188">
        <v>15.1</v>
      </c>
      <c r="AU76" s="188">
        <v>15.1</v>
      </c>
      <c r="AV76" s="188">
        <v>15.1</v>
      </c>
      <c r="AW76" s="188">
        <v>15.1</v>
      </c>
      <c r="AX76" s="188">
        <v>15.1</v>
      </c>
      <c r="AY76" s="188">
        <v>15.1</v>
      </c>
      <c r="AZ76" s="188">
        <v>15.1</v>
      </c>
      <c r="BA76" s="188">
        <v>15.1</v>
      </c>
      <c r="BB76" s="188">
        <v>15.1</v>
      </c>
      <c r="BC76" s="188">
        <v>15.2</v>
      </c>
      <c r="BD76" s="188">
        <v>15.2</v>
      </c>
      <c r="BE76" s="188">
        <v>15.3</v>
      </c>
      <c r="BF76" s="188">
        <v>15.3</v>
      </c>
      <c r="BG76" s="188">
        <v>42.6</v>
      </c>
      <c r="BH76" s="188">
        <v>42.7</v>
      </c>
      <c r="BI76" s="188">
        <v>42.8</v>
      </c>
      <c r="BJ76" s="188">
        <v>43</v>
      </c>
      <c r="BK76" s="188">
        <v>43.3</v>
      </c>
      <c r="BL76" s="188">
        <v>43.5</v>
      </c>
      <c r="BM76" s="188">
        <v>43.5</v>
      </c>
      <c r="BN76" s="188">
        <v>43.5</v>
      </c>
      <c r="BO76" s="188">
        <v>43.6</v>
      </c>
      <c r="BP76" s="188">
        <v>43.7</v>
      </c>
      <c r="BQ76" s="188">
        <v>44</v>
      </c>
      <c r="BR76" s="188">
        <v>44</v>
      </c>
      <c r="BS76" s="188">
        <v>44.1</v>
      </c>
      <c r="BT76" s="188">
        <v>44.1</v>
      </c>
      <c r="BU76" s="188">
        <v>44.2</v>
      </c>
      <c r="BV76" s="188">
        <v>44.3</v>
      </c>
      <c r="BW76" s="188">
        <v>44.4</v>
      </c>
      <c r="BX76" s="188">
        <v>44.4</v>
      </c>
      <c r="BY76" s="188">
        <v>44.4</v>
      </c>
      <c r="BZ76" s="188">
        <v>44.4</v>
      </c>
      <c r="CA76" s="188">
        <v>44.4</v>
      </c>
      <c r="CB76" s="188">
        <v>44.4</v>
      </c>
      <c r="CC76" s="188">
        <v>44.5</v>
      </c>
      <c r="CD76" s="188">
        <v>44.6</v>
      </c>
      <c r="CE76" s="188">
        <v>44.7</v>
      </c>
      <c r="CF76" s="188">
        <v>44.8</v>
      </c>
      <c r="CG76" s="188">
        <v>44.8</v>
      </c>
      <c r="CH76" s="188">
        <v>44.8</v>
      </c>
      <c r="CI76" s="188">
        <v>44.8</v>
      </c>
      <c r="CJ76" s="188">
        <v>44.8</v>
      </c>
      <c r="CK76" s="188">
        <v>44.9</v>
      </c>
      <c r="CL76" s="188">
        <f t="shared" si="3"/>
        <v>0.10000000000000142</v>
      </c>
      <c r="CM76" s="188" t="s">
        <v>150</v>
      </c>
      <c r="CN76" s="188" t="s">
        <v>151</v>
      </c>
      <c r="CO76" s="188" t="b">
        <f t="shared" si="2"/>
        <v>1</v>
      </c>
    </row>
    <row r="77" spans="1:93" x14ac:dyDescent="0.3">
      <c r="A77" t="s">
        <v>152</v>
      </c>
      <c r="B77" t="s">
        <v>153</v>
      </c>
      <c r="C77">
        <v>30087000300</v>
      </c>
      <c r="D77" s="1">
        <v>43920</v>
      </c>
      <c r="E77">
        <v>87</v>
      </c>
      <c r="F77">
        <v>1.4</v>
      </c>
      <c r="G77">
        <v>1.4</v>
      </c>
      <c r="H77">
        <v>59323</v>
      </c>
      <c r="I77">
        <v>21.6</v>
      </c>
      <c r="J77">
        <v>23.3</v>
      </c>
      <c r="K77">
        <v>25.8</v>
      </c>
      <c r="L77">
        <v>28</v>
      </c>
      <c r="M77">
        <v>31</v>
      </c>
      <c r="N77" s="61">
        <v>31.8</v>
      </c>
      <c r="O77">
        <v>33.4</v>
      </c>
      <c r="P77">
        <v>34.1</v>
      </c>
      <c r="Q77">
        <v>35</v>
      </c>
      <c r="R77" s="61">
        <v>35.6</v>
      </c>
      <c r="S77" s="61">
        <v>36</v>
      </c>
      <c r="T77" s="61">
        <v>37.1</v>
      </c>
      <c r="U77" s="61">
        <v>37.700000000000003</v>
      </c>
      <c r="V77" s="61">
        <v>38</v>
      </c>
      <c r="W77" s="61">
        <v>38.4</v>
      </c>
      <c r="X77" s="61">
        <v>38.4</v>
      </c>
      <c r="Y77" s="61">
        <v>38.700000000000003</v>
      </c>
      <c r="Z77" s="61">
        <v>40</v>
      </c>
      <c r="AA77" s="61">
        <v>40.200000000000003</v>
      </c>
      <c r="AB77" s="188">
        <v>40.4</v>
      </c>
      <c r="AC77" s="61">
        <v>41.3</v>
      </c>
      <c r="AD77" s="188">
        <v>43.3</v>
      </c>
      <c r="AE77" s="188">
        <v>43.4</v>
      </c>
      <c r="AF77" s="188">
        <v>43.4</v>
      </c>
      <c r="AG77" s="188">
        <v>44.1</v>
      </c>
      <c r="AH77" s="188">
        <v>44.3</v>
      </c>
      <c r="AI77" s="188">
        <v>45.3</v>
      </c>
      <c r="AJ77" s="188">
        <v>45.4</v>
      </c>
      <c r="AK77" s="188">
        <v>45.6</v>
      </c>
      <c r="AL77" s="188">
        <v>45.7</v>
      </c>
      <c r="AM77" s="188">
        <v>45.8</v>
      </c>
      <c r="AN77" s="188">
        <v>45.9</v>
      </c>
      <c r="AO77" s="188">
        <v>46</v>
      </c>
      <c r="AP77" s="188">
        <v>46</v>
      </c>
      <c r="AQ77" s="188">
        <v>46.1</v>
      </c>
      <c r="AR77" s="188">
        <v>46.2</v>
      </c>
      <c r="AS77" s="188">
        <v>46.2</v>
      </c>
      <c r="AT77" s="188">
        <v>46.3</v>
      </c>
      <c r="AU77" s="188">
        <v>46.3</v>
      </c>
      <c r="AV77" s="188">
        <v>46.7</v>
      </c>
      <c r="AW77" s="188">
        <v>46.7</v>
      </c>
      <c r="AX77" s="188">
        <v>46.9</v>
      </c>
      <c r="AY77" s="188">
        <v>46.9</v>
      </c>
      <c r="AZ77" s="188">
        <v>46.9</v>
      </c>
      <c r="BA77" s="188">
        <v>46.9</v>
      </c>
      <c r="BB77" s="188">
        <v>47.3</v>
      </c>
      <c r="BC77" s="188">
        <v>47.3</v>
      </c>
      <c r="BD77" s="188">
        <v>47.3</v>
      </c>
      <c r="BE77" s="188">
        <v>47.4</v>
      </c>
      <c r="BF77" s="188">
        <v>47.4</v>
      </c>
      <c r="BG77" s="188">
        <v>47.6</v>
      </c>
      <c r="BH77" s="188">
        <v>47.7</v>
      </c>
      <c r="BI77" s="188">
        <v>47.7</v>
      </c>
      <c r="BJ77" s="188">
        <v>47.8</v>
      </c>
      <c r="BK77" s="188">
        <v>47.8</v>
      </c>
      <c r="BL77" s="188">
        <v>48</v>
      </c>
      <c r="BM77" s="188">
        <v>48</v>
      </c>
      <c r="BN77" s="188">
        <v>48.1</v>
      </c>
      <c r="BO77" s="188">
        <v>48.1</v>
      </c>
      <c r="BP77" s="188">
        <v>48.2</v>
      </c>
      <c r="BQ77" s="188">
        <v>48.2</v>
      </c>
      <c r="BR77" s="188">
        <v>48.2</v>
      </c>
      <c r="BS77" s="188">
        <v>48.2</v>
      </c>
      <c r="BT77" s="188">
        <v>48.2</v>
      </c>
      <c r="BU77" s="188">
        <v>48.2</v>
      </c>
      <c r="BV77" s="188">
        <v>48.2</v>
      </c>
      <c r="BW77" s="188">
        <v>48.2</v>
      </c>
      <c r="BX77" s="188">
        <v>48.3</v>
      </c>
      <c r="BY77" s="188">
        <v>48.3</v>
      </c>
      <c r="BZ77" s="188">
        <v>48.4</v>
      </c>
      <c r="CA77" s="188">
        <v>48.4</v>
      </c>
      <c r="CB77" s="188">
        <v>48.6</v>
      </c>
      <c r="CC77" s="188">
        <v>48.6</v>
      </c>
      <c r="CD77" s="188">
        <v>48.6</v>
      </c>
      <c r="CE77" s="188">
        <v>48.6</v>
      </c>
      <c r="CF77" s="188">
        <v>48.6</v>
      </c>
      <c r="CG77" s="188">
        <v>48.6</v>
      </c>
      <c r="CH77" s="188">
        <v>48.6</v>
      </c>
      <c r="CI77" s="188">
        <v>48.7</v>
      </c>
      <c r="CJ77" s="188">
        <v>48.7</v>
      </c>
      <c r="CK77" s="188">
        <v>48.7</v>
      </c>
      <c r="CL77" s="188">
        <f t="shared" si="3"/>
        <v>0</v>
      </c>
      <c r="CM77" s="188" t="s">
        <v>152</v>
      </c>
      <c r="CN77" s="188" t="s">
        <v>153</v>
      </c>
      <c r="CO77" s="188" t="b">
        <f t="shared" si="2"/>
        <v>1</v>
      </c>
    </row>
    <row r="78" spans="1:93" x14ac:dyDescent="0.3">
      <c r="A78" t="s">
        <v>154</v>
      </c>
      <c r="B78" t="s">
        <v>155</v>
      </c>
      <c r="C78">
        <v>30087940400</v>
      </c>
      <c r="D78" s="1">
        <v>43920</v>
      </c>
      <c r="E78">
        <v>87</v>
      </c>
      <c r="F78">
        <v>0</v>
      </c>
      <c r="G78">
        <v>0</v>
      </c>
      <c r="H78" t="s">
        <v>1383</v>
      </c>
      <c r="I78">
        <v>0.4</v>
      </c>
      <c r="J78">
        <v>0.5</v>
      </c>
      <c r="K78">
        <v>0.6</v>
      </c>
      <c r="L78">
        <v>1.1000000000000001</v>
      </c>
      <c r="M78">
        <v>2</v>
      </c>
      <c r="N78" s="61">
        <v>2</v>
      </c>
      <c r="O78">
        <v>2</v>
      </c>
      <c r="P78">
        <v>2.1</v>
      </c>
      <c r="Q78">
        <v>2.1</v>
      </c>
      <c r="R78" s="61">
        <v>2.4</v>
      </c>
      <c r="S78" s="61">
        <v>2.4</v>
      </c>
      <c r="T78" s="61">
        <v>2.4</v>
      </c>
      <c r="U78" s="61">
        <v>2.4</v>
      </c>
      <c r="V78" s="61">
        <v>2.5</v>
      </c>
      <c r="W78" s="61">
        <v>2.8</v>
      </c>
      <c r="X78" s="61">
        <v>2.8</v>
      </c>
      <c r="Y78" s="61">
        <v>2.8</v>
      </c>
      <c r="Z78" s="61">
        <v>2.8</v>
      </c>
      <c r="AA78" s="61">
        <v>2.8</v>
      </c>
      <c r="AB78" s="188">
        <v>2.8</v>
      </c>
      <c r="AC78" s="61">
        <v>2.8</v>
      </c>
      <c r="AD78" s="188">
        <v>2.8</v>
      </c>
      <c r="AE78" s="188">
        <v>2.9</v>
      </c>
      <c r="AF78" s="188">
        <v>3</v>
      </c>
      <c r="AG78" s="188">
        <v>3</v>
      </c>
      <c r="AH78" s="188">
        <v>3</v>
      </c>
      <c r="AI78" s="188">
        <v>3</v>
      </c>
      <c r="AJ78" s="188">
        <v>3</v>
      </c>
      <c r="AK78" s="188">
        <v>3.1</v>
      </c>
      <c r="AL78" s="188">
        <v>3.1</v>
      </c>
      <c r="AM78" s="188">
        <v>3.1</v>
      </c>
      <c r="AN78" s="188">
        <v>3.1</v>
      </c>
      <c r="AO78" s="188">
        <v>3.1</v>
      </c>
      <c r="AP78" s="188">
        <v>3.1</v>
      </c>
      <c r="AQ78" s="188">
        <v>3.2</v>
      </c>
      <c r="AR78" s="188">
        <v>3.2</v>
      </c>
      <c r="AS78" s="188">
        <v>3.2</v>
      </c>
      <c r="AT78" s="188">
        <v>3.2</v>
      </c>
      <c r="AU78" s="188">
        <v>3.2</v>
      </c>
      <c r="AV78" s="188">
        <v>3.3</v>
      </c>
      <c r="AW78" s="188">
        <v>3.3</v>
      </c>
      <c r="AX78" s="188">
        <v>3.4</v>
      </c>
      <c r="AY78" s="188">
        <v>3.4</v>
      </c>
      <c r="AZ78" s="188">
        <v>3.4</v>
      </c>
      <c r="BA78" s="188">
        <v>3.4</v>
      </c>
      <c r="BB78" s="188">
        <v>3.5</v>
      </c>
      <c r="BC78" s="188">
        <v>3.5</v>
      </c>
      <c r="BD78" s="188">
        <v>3.5</v>
      </c>
      <c r="BE78" s="188">
        <v>3.5</v>
      </c>
      <c r="BF78" s="188">
        <v>3.5</v>
      </c>
      <c r="BG78" s="188">
        <v>3.8</v>
      </c>
      <c r="BH78" s="188">
        <v>3.8</v>
      </c>
      <c r="BI78" s="188">
        <v>3.8</v>
      </c>
      <c r="BJ78" s="188">
        <v>3.9</v>
      </c>
      <c r="BK78" s="188">
        <v>4</v>
      </c>
      <c r="BL78" s="188">
        <v>4</v>
      </c>
      <c r="BM78" s="188">
        <v>4</v>
      </c>
      <c r="BN78" s="188">
        <v>4</v>
      </c>
      <c r="BO78" s="188">
        <v>4</v>
      </c>
      <c r="BP78" s="188">
        <v>4</v>
      </c>
      <c r="BQ78" s="188">
        <v>4</v>
      </c>
      <c r="BR78" s="188">
        <v>4.0999999999999996</v>
      </c>
      <c r="BS78" s="188">
        <v>4.0999999999999996</v>
      </c>
      <c r="BT78" s="188">
        <v>4.0999999999999996</v>
      </c>
      <c r="BU78" s="188">
        <v>4.0999999999999996</v>
      </c>
      <c r="BV78" s="188">
        <v>4.0999999999999996</v>
      </c>
      <c r="BW78" s="188">
        <v>4.0999999999999996</v>
      </c>
      <c r="BX78" s="188">
        <v>4.0999999999999996</v>
      </c>
      <c r="BY78" s="188">
        <v>4.0999999999999996</v>
      </c>
      <c r="BZ78" s="188">
        <v>4.0999999999999996</v>
      </c>
      <c r="CA78" s="188">
        <v>4.0999999999999996</v>
      </c>
      <c r="CB78" s="188">
        <v>4.0999999999999996</v>
      </c>
      <c r="CC78" s="188">
        <v>4.0999999999999996</v>
      </c>
      <c r="CD78" s="188">
        <v>4.2</v>
      </c>
      <c r="CE78" s="188">
        <v>4.3</v>
      </c>
      <c r="CF78" s="188">
        <v>4.4000000000000004</v>
      </c>
      <c r="CG78" s="188">
        <v>4.4000000000000004</v>
      </c>
      <c r="CH78" s="188">
        <v>4.4000000000000004</v>
      </c>
      <c r="CI78" s="188">
        <v>4.4000000000000004</v>
      </c>
      <c r="CJ78" s="188">
        <v>4.4000000000000004</v>
      </c>
      <c r="CK78" s="188">
        <v>4.5</v>
      </c>
      <c r="CL78" s="188">
        <f t="shared" si="3"/>
        <v>9.9999999999999645E-2</v>
      </c>
      <c r="CM78" s="188" t="s">
        <v>154</v>
      </c>
      <c r="CN78" s="188" t="s">
        <v>155</v>
      </c>
      <c r="CO78" s="188" t="b">
        <f t="shared" si="2"/>
        <v>1</v>
      </c>
    </row>
    <row r="79" spans="1:93" x14ac:dyDescent="0.3">
      <c r="A79" t="s">
        <v>156</v>
      </c>
      <c r="B79" t="s">
        <v>157</v>
      </c>
      <c r="C79">
        <v>30089000201</v>
      </c>
      <c r="D79" s="1">
        <v>43920</v>
      </c>
      <c r="E79">
        <v>89</v>
      </c>
      <c r="F79">
        <v>0.4</v>
      </c>
      <c r="G79">
        <v>0.4</v>
      </c>
      <c r="H79" t="s">
        <v>1385</v>
      </c>
      <c r="I79">
        <v>12.9</v>
      </c>
      <c r="J79">
        <v>13.4</v>
      </c>
      <c r="K79">
        <v>14.2</v>
      </c>
      <c r="L79">
        <v>15.3</v>
      </c>
      <c r="M79">
        <v>17.399999999999999</v>
      </c>
      <c r="N79" s="61">
        <v>17.899999999999999</v>
      </c>
      <c r="O79">
        <v>18.399999999999999</v>
      </c>
      <c r="P79">
        <v>18.7</v>
      </c>
      <c r="Q79">
        <v>19.100000000000001</v>
      </c>
      <c r="R79" s="61">
        <v>19.399999999999999</v>
      </c>
      <c r="S79" s="61">
        <v>19.600000000000001</v>
      </c>
      <c r="T79" s="61">
        <v>19.899999999999999</v>
      </c>
      <c r="U79" s="61">
        <v>20</v>
      </c>
      <c r="V79" s="61">
        <v>20.100000000000001</v>
      </c>
      <c r="W79" s="61">
        <v>20.5</v>
      </c>
      <c r="X79" s="61">
        <v>20.5</v>
      </c>
      <c r="Y79" s="61">
        <v>20.6</v>
      </c>
      <c r="Z79" s="61">
        <v>22.5</v>
      </c>
      <c r="AA79" s="61">
        <v>22.8</v>
      </c>
      <c r="AB79" s="188">
        <v>23.1</v>
      </c>
      <c r="AC79" s="61">
        <v>24.3</v>
      </c>
      <c r="AD79" s="188">
        <v>25.8</v>
      </c>
      <c r="AE79" s="188">
        <v>26.1</v>
      </c>
      <c r="AF79" s="188">
        <v>26.1</v>
      </c>
      <c r="AG79" s="188">
        <v>26.4</v>
      </c>
      <c r="AH79" s="188">
        <v>26.6</v>
      </c>
      <c r="AI79" s="188">
        <v>26.9</v>
      </c>
      <c r="AJ79" s="188">
        <v>26.9</v>
      </c>
      <c r="AK79" s="188">
        <v>27</v>
      </c>
      <c r="AL79" s="188">
        <v>27</v>
      </c>
      <c r="AM79" s="188">
        <v>27.3</v>
      </c>
      <c r="AN79" s="188">
        <v>27.5</v>
      </c>
      <c r="AO79" s="188">
        <v>27.5</v>
      </c>
      <c r="AP79" s="188">
        <v>27.5</v>
      </c>
      <c r="AQ79" s="188">
        <v>27.7</v>
      </c>
      <c r="AR79" s="188">
        <v>27.7</v>
      </c>
      <c r="AS79" s="188">
        <v>27.7</v>
      </c>
      <c r="AT79" s="188">
        <v>27.7</v>
      </c>
      <c r="AU79" s="188">
        <v>27.8</v>
      </c>
      <c r="AV79" s="188">
        <v>28.1</v>
      </c>
      <c r="AW79" s="188">
        <v>28.1</v>
      </c>
      <c r="AX79" s="188">
        <v>28.1</v>
      </c>
      <c r="AY79" s="188">
        <v>28.1</v>
      </c>
      <c r="AZ79" s="188">
        <v>28.1</v>
      </c>
      <c r="BA79" s="188">
        <v>28.1</v>
      </c>
      <c r="BB79" s="188">
        <v>28.1</v>
      </c>
      <c r="BC79" s="188">
        <v>28.1</v>
      </c>
      <c r="BD79" s="188">
        <v>28.1</v>
      </c>
      <c r="BE79" s="188">
        <v>28.1</v>
      </c>
      <c r="BF79" s="188">
        <v>28.2</v>
      </c>
      <c r="BG79" s="188">
        <v>37.799999999999997</v>
      </c>
      <c r="BH79" s="188">
        <v>37.799999999999997</v>
      </c>
      <c r="BI79" s="188">
        <v>38</v>
      </c>
      <c r="BJ79" s="188">
        <v>38</v>
      </c>
      <c r="BK79" s="188">
        <v>38.200000000000003</v>
      </c>
      <c r="BL79" s="188">
        <v>38.200000000000003</v>
      </c>
      <c r="BM79" s="188">
        <v>38.200000000000003</v>
      </c>
      <c r="BN79" s="188">
        <v>38.200000000000003</v>
      </c>
      <c r="BO79" s="188">
        <v>38.200000000000003</v>
      </c>
      <c r="BP79" s="188">
        <v>38.200000000000003</v>
      </c>
      <c r="BQ79" s="188">
        <v>38.299999999999997</v>
      </c>
      <c r="BR79" s="188">
        <v>38.299999999999997</v>
      </c>
      <c r="BS79" s="188">
        <v>38.299999999999997</v>
      </c>
      <c r="BT79" s="188">
        <v>38.299999999999997</v>
      </c>
      <c r="BU79" s="188">
        <v>38.5</v>
      </c>
      <c r="BV79" s="188">
        <v>38.5</v>
      </c>
      <c r="BW79" s="188">
        <v>38.5</v>
      </c>
      <c r="BX79" s="188">
        <v>38.6</v>
      </c>
      <c r="BY79" s="188">
        <v>38.6</v>
      </c>
      <c r="BZ79" s="188">
        <v>38.6</v>
      </c>
      <c r="CA79" s="188">
        <v>38.6</v>
      </c>
      <c r="CB79" s="188">
        <v>38.6</v>
      </c>
      <c r="CC79" s="188">
        <v>38.700000000000003</v>
      </c>
      <c r="CD79" s="188">
        <v>38.799999999999997</v>
      </c>
      <c r="CE79" s="188">
        <v>38.799999999999997</v>
      </c>
      <c r="CF79" s="188">
        <v>39</v>
      </c>
      <c r="CG79" s="188">
        <v>39.1</v>
      </c>
      <c r="CH79" s="188">
        <v>39.1</v>
      </c>
      <c r="CI79" s="188">
        <v>39.299999999999997</v>
      </c>
      <c r="CJ79" s="188">
        <v>39.299999999999997</v>
      </c>
      <c r="CK79" s="188">
        <v>39.299999999999997</v>
      </c>
      <c r="CL79" s="188">
        <f t="shared" si="3"/>
        <v>0</v>
      </c>
      <c r="CM79" s="188" t="s">
        <v>156</v>
      </c>
      <c r="CN79" s="188" t="s">
        <v>157</v>
      </c>
      <c r="CO79" s="188" t="b">
        <f t="shared" si="2"/>
        <v>1</v>
      </c>
    </row>
    <row r="80" spans="1:93" x14ac:dyDescent="0.3">
      <c r="A80" t="s">
        <v>158</v>
      </c>
      <c r="B80" t="s">
        <v>159</v>
      </c>
      <c r="C80">
        <v>30089940300</v>
      </c>
      <c r="D80" s="1">
        <v>43920</v>
      </c>
      <c r="E80">
        <v>89</v>
      </c>
      <c r="F80">
        <v>0.4</v>
      </c>
      <c r="G80">
        <v>0.5</v>
      </c>
      <c r="H80" t="s">
        <v>1387</v>
      </c>
      <c r="I80">
        <v>9.6</v>
      </c>
      <c r="J80">
        <v>10.7</v>
      </c>
      <c r="K80">
        <v>12.1</v>
      </c>
      <c r="L80">
        <v>13.5</v>
      </c>
      <c r="M80">
        <v>15.1</v>
      </c>
      <c r="N80" s="61">
        <v>15.1</v>
      </c>
      <c r="O80">
        <v>15.6</v>
      </c>
      <c r="P80">
        <v>15.8</v>
      </c>
      <c r="Q80">
        <v>16.100000000000001</v>
      </c>
      <c r="R80" s="61">
        <v>16.600000000000001</v>
      </c>
      <c r="S80" s="61">
        <v>16.7</v>
      </c>
      <c r="T80" s="61">
        <v>17</v>
      </c>
      <c r="U80" s="61">
        <v>17.100000000000001</v>
      </c>
      <c r="V80" s="61">
        <v>17.5</v>
      </c>
      <c r="W80" s="61">
        <v>18</v>
      </c>
      <c r="X80" s="61">
        <v>18.2</v>
      </c>
      <c r="Y80" s="61">
        <v>18.2</v>
      </c>
      <c r="Z80" s="61">
        <v>18.7</v>
      </c>
      <c r="AA80" s="61">
        <v>18.899999999999999</v>
      </c>
      <c r="AB80" s="188">
        <v>18.899999999999999</v>
      </c>
      <c r="AC80" s="61">
        <v>19.3</v>
      </c>
      <c r="AD80" s="188">
        <v>19.899999999999999</v>
      </c>
      <c r="AE80" s="188">
        <v>20.100000000000001</v>
      </c>
      <c r="AF80" s="188">
        <v>20.100000000000001</v>
      </c>
      <c r="AG80" s="188">
        <v>20.5</v>
      </c>
      <c r="AH80" s="188">
        <v>20.8</v>
      </c>
      <c r="AI80" s="188">
        <v>21.4</v>
      </c>
      <c r="AJ80" s="188">
        <v>21.6</v>
      </c>
      <c r="AK80" s="188">
        <v>21.6</v>
      </c>
      <c r="AL80" s="188">
        <v>21.6</v>
      </c>
      <c r="AM80" s="188">
        <v>21.7</v>
      </c>
      <c r="AN80" s="188">
        <v>22.6</v>
      </c>
      <c r="AO80" s="188">
        <v>22.6</v>
      </c>
      <c r="AP80" s="188">
        <v>22.8</v>
      </c>
      <c r="AQ80" s="188">
        <v>23.2</v>
      </c>
      <c r="AR80" s="188">
        <v>23.4</v>
      </c>
      <c r="AS80" s="188">
        <v>23.4</v>
      </c>
      <c r="AT80" s="188">
        <v>23.6</v>
      </c>
      <c r="AU80" s="188">
        <v>23.6</v>
      </c>
      <c r="AV80" s="188">
        <v>23.9</v>
      </c>
      <c r="AW80" s="188">
        <v>24</v>
      </c>
      <c r="AX80" s="188">
        <v>24</v>
      </c>
      <c r="AY80" s="188">
        <v>24.2</v>
      </c>
      <c r="AZ80" s="188">
        <v>24.2</v>
      </c>
      <c r="BA80" s="188">
        <v>24.3</v>
      </c>
      <c r="BB80" s="188">
        <v>24.3</v>
      </c>
      <c r="BC80" s="188">
        <v>24.3</v>
      </c>
      <c r="BD80" s="188">
        <v>24.4</v>
      </c>
      <c r="BE80" s="188">
        <v>24.4</v>
      </c>
      <c r="BF80" s="188">
        <v>24.4</v>
      </c>
      <c r="BG80" s="188">
        <v>31.8</v>
      </c>
      <c r="BH80" s="188">
        <v>32.700000000000003</v>
      </c>
      <c r="BI80" s="188">
        <v>33.1</v>
      </c>
      <c r="BJ80" s="188">
        <v>33.4</v>
      </c>
      <c r="BK80" s="188">
        <v>33.4</v>
      </c>
      <c r="BL80" s="188">
        <v>33.700000000000003</v>
      </c>
      <c r="BM80" s="188">
        <v>33.9</v>
      </c>
      <c r="BN80" s="188">
        <v>33.9</v>
      </c>
      <c r="BO80" s="188">
        <v>34.1</v>
      </c>
      <c r="BP80" s="188">
        <v>34.4</v>
      </c>
      <c r="BQ80" s="188">
        <v>34.5</v>
      </c>
      <c r="BR80" s="188">
        <v>34.5</v>
      </c>
      <c r="BS80" s="188">
        <v>34.700000000000003</v>
      </c>
      <c r="BT80" s="188">
        <v>34.9</v>
      </c>
      <c r="BU80" s="188">
        <v>34.9</v>
      </c>
      <c r="BV80" s="188">
        <v>34.9</v>
      </c>
      <c r="BW80" s="188">
        <v>35.200000000000003</v>
      </c>
      <c r="BX80" s="188">
        <v>35.200000000000003</v>
      </c>
      <c r="BY80" s="188">
        <v>35.200000000000003</v>
      </c>
      <c r="BZ80" s="188">
        <v>35.299999999999997</v>
      </c>
      <c r="CA80" s="188">
        <v>35.700000000000003</v>
      </c>
      <c r="CB80" s="188">
        <v>35.9</v>
      </c>
      <c r="CC80" s="188">
        <v>35.9</v>
      </c>
      <c r="CD80" s="188">
        <v>36</v>
      </c>
      <c r="CE80" s="188">
        <v>36.200000000000003</v>
      </c>
      <c r="CF80" s="188">
        <v>36.299999999999997</v>
      </c>
      <c r="CG80" s="188">
        <v>36.4</v>
      </c>
      <c r="CH80" s="188">
        <v>36.5</v>
      </c>
      <c r="CI80" s="188">
        <v>36.5</v>
      </c>
      <c r="CJ80" s="188">
        <v>36.5</v>
      </c>
      <c r="CK80" s="188">
        <v>36.5</v>
      </c>
      <c r="CL80" s="188">
        <f t="shared" si="3"/>
        <v>0</v>
      </c>
      <c r="CM80" s="188" t="s">
        <v>158</v>
      </c>
      <c r="CN80" s="188" t="s">
        <v>159</v>
      </c>
      <c r="CO80" s="188" t="b">
        <f t="shared" si="2"/>
        <v>1</v>
      </c>
    </row>
    <row r="81" spans="1:93" x14ac:dyDescent="0.3">
      <c r="A81" t="s">
        <v>160</v>
      </c>
      <c r="B81" t="s">
        <v>161</v>
      </c>
      <c r="C81">
        <v>30091090200</v>
      </c>
      <c r="D81" s="1">
        <v>43920</v>
      </c>
      <c r="E81">
        <v>91</v>
      </c>
      <c r="F81">
        <v>0.7</v>
      </c>
      <c r="G81">
        <v>0.7</v>
      </c>
      <c r="H81" t="s">
        <v>1388</v>
      </c>
      <c r="I81">
        <v>22.6</v>
      </c>
      <c r="J81">
        <v>24.8</v>
      </c>
      <c r="K81">
        <v>27.1</v>
      </c>
      <c r="L81">
        <v>28.8</v>
      </c>
      <c r="M81">
        <v>32</v>
      </c>
      <c r="N81" s="61">
        <v>32.299999999999997</v>
      </c>
      <c r="O81">
        <v>32.9</v>
      </c>
      <c r="P81">
        <v>33.5</v>
      </c>
      <c r="Q81">
        <v>33.700000000000003</v>
      </c>
      <c r="R81" s="61">
        <v>35.1</v>
      </c>
      <c r="S81" s="61">
        <v>35.200000000000003</v>
      </c>
      <c r="T81" s="61">
        <v>35.6</v>
      </c>
      <c r="U81" s="61">
        <v>35.6</v>
      </c>
      <c r="V81" s="61">
        <v>36</v>
      </c>
      <c r="W81" s="61">
        <v>36.5</v>
      </c>
      <c r="X81" s="61">
        <v>36.700000000000003</v>
      </c>
      <c r="Y81" s="61">
        <v>36.9</v>
      </c>
      <c r="Z81" s="61">
        <v>42.1</v>
      </c>
      <c r="AA81" s="61">
        <v>42.5</v>
      </c>
      <c r="AB81" s="188">
        <v>42.7</v>
      </c>
      <c r="AC81" s="61">
        <v>43.6</v>
      </c>
      <c r="AD81" s="188">
        <v>46</v>
      </c>
      <c r="AE81" s="188">
        <v>46.1</v>
      </c>
      <c r="AF81" s="188">
        <v>46.1</v>
      </c>
      <c r="AG81" s="188">
        <v>46.4</v>
      </c>
      <c r="AH81" s="188">
        <v>46.5</v>
      </c>
      <c r="AI81" s="188">
        <v>47.2</v>
      </c>
      <c r="AJ81" s="188">
        <v>47.2</v>
      </c>
      <c r="AK81" s="188">
        <v>47.3</v>
      </c>
      <c r="AL81" s="188">
        <v>47.3</v>
      </c>
      <c r="AM81" s="188">
        <v>47.4</v>
      </c>
      <c r="AN81" s="188">
        <v>47.6</v>
      </c>
      <c r="AO81" s="188">
        <v>47.7</v>
      </c>
      <c r="AP81" s="188">
        <v>47.7</v>
      </c>
      <c r="AQ81" s="188">
        <v>47.8</v>
      </c>
      <c r="AR81" s="188">
        <v>48</v>
      </c>
      <c r="AS81" s="188">
        <v>48</v>
      </c>
      <c r="AT81" s="188">
        <v>48</v>
      </c>
      <c r="AU81" s="188">
        <v>48</v>
      </c>
      <c r="AV81" s="188">
        <v>48.2</v>
      </c>
      <c r="AW81" s="188">
        <v>48.2</v>
      </c>
      <c r="AX81" s="188">
        <v>48.2</v>
      </c>
      <c r="AY81" s="188">
        <v>48.2</v>
      </c>
      <c r="AZ81" s="188">
        <v>48.2</v>
      </c>
      <c r="BA81" s="188">
        <v>48.2</v>
      </c>
      <c r="BB81" s="188">
        <v>48.2</v>
      </c>
      <c r="BC81" s="188">
        <v>48.3</v>
      </c>
      <c r="BD81" s="188">
        <v>48.3</v>
      </c>
      <c r="BE81" s="188">
        <v>48.3</v>
      </c>
      <c r="BF81" s="188">
        <v>48.5</v>
      </c>
      <c r="BG81" s="188">
        <v>50.5</v>
      </c>
      <c r="BH81" s="188">
        <v>50.5</v>
      </c>
      <c r="BI81" s="188">
        <v>50.6</v>
      </c>
      <c r="BJ81" s="188">
        <v>50.6</v>
      </c>
      <c r="BK81" s="188">
        <v>50.6</v>
      </c>
      <c r="BL81" s="188">
        <v>50.7</v>
      </c>
      <c r="BM81" s="188">
        <v>50.7</v>
      </c>
      <c r="BN81" s="188">
        <v>50.7</v>
      </c>
      <c r="BO81" s="188">
        <v>50.7</v>
      </c>
      <c r="BP81" s="188">
        <v>50.8</v>
      </c>
      <c r="BQ81" s="188">
        <v>50.8</v>
      </c>
      <c r="BR81" s="188">
        <v>50.8</v>
      </c>
      <c r="BS81" s="188">
        <v>50.8</v>
      </c>
      <c r="BT81" s="188">
        <v>50.8</v>
      </c>
      <c r="BU81" s="188">
        <v>50.8</v>
      </c>
      <c r="BV81" s="188">
        <v>50.8</v>
      </c>
      <c r="BW81" s="188">
        <v>50.9</v>
      </c>
      <c r="BX81" s="188">
        <v>51.2</v>
      </c>
      <c r="BY81" s="188">
        <v>51.2</v>
      </c>
      <c r="BZ81" s="188">
        <v>51.2</v>
      </c>
      <c r="CA81" s="188">
        <v>51.2</v>
      </c>
      <c r="CB81" s="188">
        <v>51.2</v>
      </c>
      <c r="CC81" s="188">
        <v>51.2</v>
      </c>
      <c r="CD81" s="188">
        <v>51.4</v>
      </c>
      <c r="CE81" s="188">
        <v>51.5</v>
      </c>
      <c r="CF81" s="188">
        <v>51.5</v>
      </c>
      <c r="CG81" s="188">
        <v>51.7</v>
      </c>
      <c r="CH81" s="188">
        <v>51.7</v>
      </c>
      <c r="CI81" s="188">
        <v>51.8</v>
      </c>
      <c r="CJ81" s="188">
        <v>51.8</v>
      </c>
      <c r="CK81" s="188">
        <v>51.8</v>
      </c>
      <c r="CL81" s="188">
        <f t="shared" si="3"/>
        <v>0</v>
      </c>
      <c r="CM81" s="188" t="s">
        <v>160</v>
      </c>
      <c r="CN81" s="188" t="s">
        <v>161</v>
      </c>
      <c r="CO81" s="188" t="b">
        <f t="shared" si="2"/>
        <v>1</v>
      </c>
    </row>
    <row r="82" spans="1:93" x14ac:dyDescent="0.3">
      <c r="A82" t="s">
        <v>162</v>
      </c>
      <c r="B82" t="s">
        <v>163</v>
      </c>
      <c r="C82">
        <v>30093000101</v>
      </c>
      <c r="D82" s="1">
        <v>43920</v>
      </c>
      <c r="E82">
        <v>93</v>
      </c>
      <c r="F82">
        <v>1</v>
      </c>
      <c r="G82">
        <v>1</v>
      </c>
      <c r="H82">
        <v>59701</v>
      </c>
      <c r="I82">
        <v>31.1</v>
      </c>
      <c r="J82">
        <v>32</v>
      </c>
      <c r="K82">
        <v>33.5</v>
      </c>
      <c r="L82">
        <v>34.799999999999997</v>
      </c>
      <c r="M82">
        <v>36.799999999999997</v>
      </c>
      <c r="N82" s="61">
        <v>37.5</v>
      </c>
      <c r="O82">
        <v>37.799999999999997</v>
      </c>
      <c r="P82">
        <v>38.200000000000003</v>
      </c>
      <c r="Q82">
        <v>38.5</v>
      </c>
      <c r="R82" s="61">
        <v>40.1</v>
      </c>
      <c r="S82" s="61">
        <v>41.2</v>
      </c>
      <c r="T82" s="61">
        <v>41.5</v>
      </c>
      <c r="U82" s="61">
        <v>44.7</v>
      </c>
      <c r="V82" s="61">
        <v>45.8</v>
      </c>
      <c r="W82" s="61">
        <v>48.1</v>
      </c>
      <c r="X82" s="61">
        <v>48.4</v>
      </c>
      <c r="Y82" s="61">
        <v>48.4</v>
      </c>
      <c r="Z82" s="61">
        <v>50.2</v>
      </c>
      <c r="AA82" s="61">
        <v>50.2</v>
      </c>
      <c r="AB82" s="188">
        <v>50.6</v>
      </c>
      <c r="AC82" s="61">
        <v>51.6</v>
      </c>
      <c r="AD82" s="188">
        <v>52.9</v>
      </c>
      <c r="AE82" s="188">
        <v>53.1</v>
      </c>
      <c r="AF82" s="188">
        <v>53.3</v>
      </c>
      <c r="AG82" s="188">
        <v>53.4</v>
      </c>
      <c r="AH82" s="188">
        <v>53.5</v>
      </c>
      <c r="AI82" s="188">
        <v>53.9</v>
      </c>
      <c r="AJ82" s="188">
        <v>54</v>
      </c>
      <c r="AK82" s="188">
        <v>54</v>
      </c>
      <c r="AL82" s="188">
        <v>54.2</v>
      </c>
      <c r="AM82" s="188">
        <v>54.3</v>
      </c>
      <c r="AN82" s="188">
        <v>54.7</v>
      </c>
      <c r="AO82" s="188">
        <v>54.8</v>
      </c>
      <c r="AP82" s="188">
        <v>54.8</v>
      </c>
      <c r="AQ82" s="188">
        <v>54.9</v>
      </c>
      <c r="AR82" s="188">
        <v>55.1</v>
      </c>
      <c r="AS82" s="188">
        <v>55.2</v>
      </c>
      <c r="AT82" s="188">
        <v>55.2</v>
      </c>
      <c r="AU82" s="188">
        <v>55.2</v>
      </c>
      <c r="AV82" s="188">
        <v>55.4</v>
      </c>
      <c r="AW82" s="188">
        <v>55.4</v>
      </c>
      <c r="AX82" s="188">
        <v>55.4</v>
      </c>
      <c r="AY82" s="188">
        <v>55.4</v>
      </c>
      <c r="AZ82" s="188">
        <v>55.4</v>
      </c>
      <c r="BA82" s="188">
        <v>55.4</v>
      </c>
      <c r="BB82" s="188">
        <v>55.4</v>
      </c>
      <c r="BC82" s="188">
        <v>55.4</v>
      </c>
      <c r="BD82" s="188">
        <v>55.4</v>
      </c>
      <c r="BE82" s="188">
        <v>55.5</v>
      </c>
      <c r="BF82" s="188">
        <v>55.5</v>
      </c>
      <c r="BG82" s="188">
        <v>55.6</v>
      </c>
      <c r="BH82" s="188">
        <v>55.7</v>
      </c>
      <c r="BI82" s="188">
        <v>55.8</v>
      </c>
      <c r="BJ82" s="188">
        <v>55.8</v>
      </c>
      <c r="BK82" s="188">
        <v>55.8</v>
      </c>
      <c r="BL82" s="188">
        <v>55.8</v>
      </c>
      <c r="BM82" s="188">
        <v>55.9</v>
      </c>
      <c r="BN82" s="188">
        <v>55.9</v>
      </c>
      <c r="BO82" s="188">
        <v>55.9</v>
      </c>
      <c r="BP82" s="188">
        <v>56</v>
      </c>
      <c r="BQ82" s="188">
        <v>56</v>
      </c>
      <c r="BR82" s="188">
        <v>56</v>
      </c>
      <c r="BS82" s="188">
        <v>56</v>
      </c>
      <c r="BT82" s="188">
        <v>56</v>
      </c>
      <c r="BU82" s="188">
        <v>56.1</v>
      </c>
      <c r="BV82" s="188">
        <v>56.1</v>
      </c>
      <c r="BW82" s="188">
        <v>56.1</v>
      </c>
      <c r="BX82" s="188">
        <v>56.1</v>
      </c>
      <c r="BY82" s="188">
        <v>56.1</v>
      </c>
      <c r="BZ82" s="188">
        <v>56.1</v>
      </c>
      <c r="CA82" s="188">
        <v>56.1</v>
      </c>
      <c r="CB82" s="188">
        <v>56.2</v>
      </c>
      <c r="CC82" s="188">
        <v>56.2</v>
      </c>
      <c r="CD82" s="188">
        <v>56.2</v>
      </c>
      <c r="CE82" s="188">
        <v>56.3</v>
      </c>
      <c r="CF82" s="188">
        <v>56.3</v>
      </c>
      <c r="CG82" s="188">
        <v>56.3</v>
      </c>
      <c r="CH82" s="188">
        <v>56.4</v>
      </c>
      <c r="CI82" s="188">
        <v>56.4</v>
      </c>
      <c r="CJ82" s="188">
        <v>56.4</v>
      </c>
      <c r="CK82" s="188">
        <v>56.4</v>
      </c>
      <c r="CL82" s="188">
        <f t="shared" si="3"/>
        <v>0</v>
      </c>
      <c r="CM82" s="188" t="s">
        <v>162</v>
      </c>
      <c r="CN82" s="188" t="s">
        <v>163</v>
      </c>
      <c r="CO82" s="188" t="b">
        <f t="shared" si="2"/>
        <v>1</v>
      </c>
    </row>
    <row r="83" spans="1:93" x14ac:dyDescent="0.3">
      <c r="A83" t="s">
        <v>164</v>
      </c>
      <c r="B83" t="s">
        <v>165</v>
      </c>
      <c r="C83">
        <v>30093000102</v>
      </c>
      <c r="D83" s="1">
        <v>43920</v>
      </c>
      <c r="E83">
        <v>93</v>
      </c>
      <c r="F83">
        <v>0.9</v>
      </c>
      <c r="G83">
        <v>0.9</v>
      </c>
      <c r="H83">
        <v>59701</v>
      </c>
      <c r="I83">
        <v>23.1</v>
      </c>
      <c r="J83">
        <v>23.9</v>
      </c>
      <c r="K83">
        <v>25</v>
      </c>
      <c r="L83">
        <v>26.4</v>
      </c>
      <c r="M83">
        <v>28.1</v>
      </c>
      <c r="N83" s="61">
        <v>28.4</v>
      </c>
      <c r="O83">
        <v>28.8</v>
      </c>
      <c r="P83">
        <v>29.2</v>
      </c>
      <c r="Q83">
        <v>29.4</v>
      </c>
      <c r="R83" s="61">
        <v>31.2</v>
      </c>
      <c r="S83" s="61">
        <v>33.1</v>
      </c>
      <c r="T83" s="61">
        <v>33.299999999999997</v>
      </c>
      <c r="U83" s="61">
        <v>35.4</v>
      </c>
      <c r="V83" s="61">
        <v>36.5</v>
      </c>
      <c r="W83" s="61">
        <v>38.4</v>
      </c>
      <c r="X83" s="61">
        <v>38.5</v>
      </c>
      <c r="Y83" s="61">
        <v>38.700000000000003</v>
      </c>
      <c r="Z83" s="61">
        <v>40</v>
      </c>
      <c r="AA83" s="61">
        <v>40</v>
      </c>
      <c r="AB83" s="188">
        <v>40.299999999999997</v>
      </c>
      <c r="AC83" s="61">
        <v>42</v>
      </c>
      <c r="AD83" s="188">
        <v>43.6</v>
      </c>
      <c r="AE83" s="188">
        <v>43.8</v>
      </c>
      <c r="AF83" s="188">
        <v>44</v>
      </c>
      <c r="AG83" s="188">
        <v>44.2</v>
      </c>
      <c r="AH83" s="188">
        <v>44.3</v>
      </c>
      <c r="AI83" s="188">
        <v>44.5</v>
      </c>
      <c r="AJ83" s="188">
        <v>44.6</v>
      </c>
      <c r="AK83" s="188">
        <v>44.7</v>
      </c>
      <c r="AL83" s="188">
        <v>44.8</v>
      </c>
      <c r="AM83" s="188">
        <v>44.9</v>
      </c>
      <c r="AN83" s="188">
        <v>45.2</v>
      </c>
      <c r="AO83" s="188">
        <v>45.2</v>
      </c>
      <c r="AP83" s="188">
        <v>45.2</v>
      </c>
      <c r="AQ83" s="188">
        <v>45.3</v>
      </c>
      <c r="AR83" s="188">
        <v>45.4</v>
      </c>
      <c r="AS83" s="188">
        <v>45.4</v>
      </c>
      <c r="AT83" s="188">
        <v>45.4</v>
      </c>
      <c r="AU83" s="188">
        <v>45.5</v>
      </c>
      <c r="AV83" s="188">
        <v>45.5</v>
      </c>
      <c r="AW83" s="188">
        <v>45.5</v>
      </c>
      <c r="AX83" s="188">
        <v>45.5</v>
      </c>
      <c r="AY83" s="188">
        <v>45.6</v>
      </c>
      <c r="AZ83" s="188">
        <v>45.6</v>
      </c>
      <c r="BA83" s="188">
        <v>45.6</v>
      </c>
      <c r="BB83" s="188">
        <v>45.9</v>
      </c>
      <c r="BC83" s="188">
        <v>45.9</v>
      </c>
      <c r="BD83" s="188">
        <v>45.9</v>
      </c>
      <c r="BE83" s="188">
        <v>45.9</v>
      </c>
      <c r="BF83" s="188">
        <v>45.9</v>
      </c>
      <c r="BG83" s="188">
        <v>46.1</v>
      </c>
      <c r="BH83" s="188">
        <v>46.1</v>
      </c>
      <c r="BI83" s="188">
        <v>46.1</v>
      </c>
      <c r="BJ83" s="188">
        <v>46.1</v>
      </c>
      <c r="BK83" s="188">
        <v>46.1</v>
      </c>
      <c r="BL83" s="188">
        <v>46.2</v>
      </c>
      <c r="BM83" s="188">
        <v>46.2</v>
      </c>
      <c r="BN83" s="188">
        <v>46.3</v>
      </c>
      <c r="BO83" s="188">
        <v>46.3</v>
      </c>
      <c r="BP83" s="188">
        <v>46.3</v>
      </c>
      <c r="BQ83" s="188">
        <v>46.3</v>
      </c>
      <c r="BR83" s="188">
        <v>46.3</v>
      </c>
      <c r="BS83" s="188">
        <v>46.3</v>
      </c>
      <c r="BT83" s="188">
        <v>46.3</v>
      </c>
      <c r="BU83" s="188">
        <v>46.3</v>
      </c>
      <c r="BV83" s="188">
        <v>46.3</v>
      </c>
      <c r="BW83" s="188">
        <v>46.4</v>
      </c>
      <c r="BX83" s="188">
        <v>46.4</v>
      </c>
      <c r="BY83" s="188">
        <v>46.5</v>
      </c>
      <c r="BZ83" s="188">
        <v>46.5</v>
      </c>
      <c r="CA83" s="188">
        <v>46.5</v>
      </c>
      <c r="CB83" s="188">
        <v>46.5</v>
      </c>
      <c r="CC83" s="188">
        <v>46.5</v>
      </c>
      <c r="CD83" s="188">
        <v>46.5</v>
      </c>
      <c r="CE83" s="188">
        <v>46.7</v>
      </c>
      <c r="CF83" s="188">
        <v>46.7</v>
      </c>
      <c r="CG83" s="188">
        <v>46.7</v>
      </c>
      <c r="CH83" s="188">
        <v>46.8</v>
      </c>
      <c r="CI83" s="188">
        <v>46.9</v>
      </c>
      <c r="CJ83" s="188">
        <v>46.9</v>
      </c>
      <c r="CK83" s="188">
        <v>46.9</v>
      </c>
      <c r="CL83" s="188">
        <f t="shared" si="3"/>
        <v>0</v>
      </c>
      <c r="CM83" s="188" t="s">
        <v>164</v>
      </c>
      <c r="CN83" s="188" t="s">
        <v>165</v>
      </c>
      <c r="CO83" s="188" t="b">
        <f t="shared" si="2"/>
        <v>1</v>
      </c>
    </row>
    <row r="84" spans="1:93" x14ac:dyDescent="0.3">
      <c r="A84" t="s">
        <v>166</v>
      </c>
      <c r="B84" t="s">
        <v>167</v>
      </c>
      <c r="C84">
        <v>30093000300</v>
      </c>
      <c r="D84" s="1">
        <v>43920</v>
      </c>
      <c r="E84">
        <v>93</v>
      </c>
      <c r="F84">
        <v>1.8</v>
      </c>
      <c r="G84">
        <v>1.8</v>
      </c>
      <c r="H84">
        <v>59701</v>
      </c>
      <c r="I84">
        <v>37.1</v>
      </c>
      <c r="J84">
        <v>38.6</v>
      </c>
      <c r="K84">
        <v>40.200000000000003</v>
      </c>
      <c r="L84">
        <v>42</v>
      </c>
      <c r="M84">
        <v>43.7</v>
      </c>
      <c r="N84" s="61">
        <v>44</v>
      </c>
      <c r="O84">
        <v>44.7</v>
      </c>
      <c r="P84">
        <v>44.9</v>
      </c>
      <c r="Q84">
        <v>45.5</v>
      </c>
      <c r="R84" s="61">
        <v>47.7</v>
      </c>
      <c r="S84" s="61">
        <v>49.9</v>
      </c>
      <c r="T84" s="61">
        <v>50.3</v>
      </c>
      <c r="U84" s="61">
        <v>55.8</v>
      </c>
      <c r="V84" s="61">
        <v>57.2</v>
      </c>
      <c r="W84" s="61">
        <v>60.7</v>
      </c>
      <c r="X84" s="61">
        <v>61.1</v>
      </c>
      <c r="Y84" s="61">
        <v>61.6</v>
      </c>
      <c r="Z84" s="61">
        <v>63.3</v>
      </c>
      <c r="AA84" s="61">
        <v>63.5</v>
      </c>
      <c r="AB84" s="188">
        <v>63.9</v>
      </c>
      <c r="AC84" s="61">
        <v>65.599999999999994</v>
      </c>
      <c r="AD84" s="188">
        <v>67.099999999999994</v>
      </c>
      <c r="AE84" s="188">
        <v>67.3</v>
      </c>
      <c r="AF84" s="188">
        <v>67.400000000000006</v>
      </c>
      <c r="AG84" s="188">
        <v>67.5</v>
      </c>
      <c r="AH84" s="188">
        <v>67.599999999999994</v>
      </c>
      <c r="AI84" s="188">
        <v>68</v>
      </c>
      <c r="AJ84" s="188">
        <v>68.099999999999994</v>
      </c>
      <c r="AK84" s="188">
        <v>68.2</v>
      </c>
      <c r="AL84" s="188">
        <v>68.3</v>
      </c>
      <c r="AM84" s="188">
        <v>68.400000000000006</v>
      </c>
      <c r="AN84" s="188">
        <v>68.599999999999994</v>
      </c>
      <c r="AO84" s="188">
        <v>68.7</v>
      </c>
      <c r="AP84" s="188">
        <v>68.7</v>
      </c>
      <c r="AQ84" s="188">
        <v>69.099999999999994</v>
      </c>
      <c r="AR84" s="188">
        <v>69.3</v>
      </c>
      <c r="AS84" s="188">
        <v>69.3</v>
      </c>
      <c r="AT84" s="188">
        <v>69.400000000000006</v>
      </c>
      <c r="AU84" s="188">
        <v>69.599999999999994</v>
      </c>
      <c r="AV84" s="188">
        <v>69.8</v>
      </c>
      <c r="AW84" s="188">
        <v>69.8</v>
      </c>
      <c r="AX84" s="188">
        <v>69.8</v>
      </c>
      <c r="AY84" s="188">
        <v>69.8</v>
      </c>
      <c r="AZ84" s="188">
        <v>69.8</v>
      </c>
      <c r="BA84" s="188">
        <v>69.8</v>
      </c>
      <c r="BB84" s="188">
        <v>69.900000000000006</v>
      </c>
      <c r="BC84" s="188">
        <v>69.900000000000006</v>
      </c>
      <c r="BD84" s="188">
        <v>70</v>
      </c>
      <c r="BE84" s="188">
        <v>70</v>
      </c>
      <c r="BF84" s="188">
        <v>70.099999999999994</v>
      </c>
      <c r="BG84" s="188">
        <v>70.2</v>
      </c>
      <c r="BH84" s="188">
        <v>70.2</v>
      </c>
      <c r="BI84" s="188">
        <v>70.2</v>
      </c>
      <c r="BJ84" s="188">
        <v>70.3</v>
      </c>
      <c r="BK84" s="188">
        <v>70.400000000000006</v>
      </c>
      <c r="BL84" s="188">
        <v>70.400000000000006</v>
      </c>
      <c r="BM84" s="188">
        <v>70.5</v>
      </c>
      <c r="BN84" s="188">
        <v>70.599999999999994</v>
      </c>
      <c r="BO84" s="188">
        <v>70.7</v>
      </c>
      <c r="BP84" s="188">
        <v>70.7</v>
      </c>
      <c r="BQ84" s="188">
        <v>70.7</v>
      </c>
      <c r="BR84" s="188">
        <v>70.7</v>
      </c>
      <c r="BS84" s="188">
        <v>70.7</v>
      </c>
      <c r="BT84" s="188">
        <v>70.7</v>
      </c>
      <c r="BU84" s="188">
        <v>70.900000000000006</v>
      </c>
      <c r="BV84" s="188">
        <v>70.900000000000006</v>
      </c>
      <c r="BW84" s="188">
        <v>71</v>
      </c>
      <c r="BX84" s="188">
        <v>71</v>
      </c>
      <c r="BY84" s="188">
        <v>71</v>
      </c>
      <c r="BZ84" s="188">
        <v>71</v>
      </c>
      <c r="CA84" s="188">
        <v>71</v>
      </c>
      <c r="CB84" s="188">
        <v>71</v>
      </c>
      <c r="CC84" s="188">
        <v>71</v>
      </c>
      <c r="CD84" s="188">
        <v>71</v>
      </c>
      <c r="CE84" s="188">
        <v>71.099999999999994</v>
      </c>
      <c r="CF84" s="188">
        <v>71.099999999999994</v>
      </c>
      <c r="CG84" s="188">
        <v>71.099999999999994</v>
      </c>
      <c r="CH84" s="188">
        <v>71.3</v>
      </c>
      <c r="CI84" s="188">
        <v>71.5</v>
      </c>
      <c r="CJ84" s="188">
        <v>71.5</v>
      </c>
      <c r="CK84" s="188">
        <v>71.5</v>
      </c>
      <c r="CL84" s="188">
        <f t="shared" si="3"/>
        <v>0</v>
      </c>
      <c r="CM84" s="188" t="s">
        <v>166</v>
      </c>
      <c r="CN84" s="188" t="s">
        <v>167</v>
      </c>
      <c r="CO84" s="188" t="b">
        <f t="shared" si="2"/>
        <v>1</v>
      </c>
    </row>
    <row r="85" spans="1:93" x14ac:dyDescent="0.3">
      <c r="A85" t="s">
        <v>168</v>
      </c>
      <c r="B85" t="s">
        <v>169</v>
      </c>
      <c r="C85">
        <v>30093000500</v>
      </c>
      <c r="D85" s="1">
        <v>43920</v>
      </c>
      <c r="E85">
        <v>93</v>
      </c>
      <c r="F85">
        <v>1.4</v>
      </c>
      <c r="G85">
        <v>1.4</v>
      </c>
      <c r="H85">
        <v>59701</v>
      </c>
      <c r="I85">
        <v>40.799999999999997</v>
      </c>
      <c r="J85">
        <v>42.3</v>
      </c>
      <c r="K85">
        <v>43.8</v>
      </c>
      <c r="L85">
        <v>46.1</v>
      </c>
      <c r="M85">
        <v>52.4</v>
      </c>
      <c r="N85" s="61">
        <v>53.7</v>
      </c>
      <c r="O85">
        <v>54.6</v>
      </c>
      <c r="P85">
        <v>55.4</v>
      </c>
      <c r="Q85">
        <v>56.2</v>
      </c>
      <c r="R85" s="61">
        <v>57.6</v>
      </c>
      <c r="S85" s="61">
        <v>58.1</v>
      </c>
      <c r="T85" s="61">
        <v>58.3</v>
      </c>
      <c r="U85" s="61">
        <v>58.7</v>
      </c>
      <c r="V85" s="61">
        <v>59.2</v>
      </c>
      <c r="W85" s="61">
        <v>59.8</v>
      </c>
      <c r="X85" s="61">
        <v>60</v>
      </c>
      <c r="Y85" s="61">
        <v>60</v>
      </c>
      <c r="Z85" s="61">
        <v>67.5</v>
      </c>
      <c r="AA85" s="61">
        <v>68.099999999999994</v>
      </c>
      <c r="AB85" s="188">
        <v>68.3</v>
      </c>
      <c r="AC85" s="61">
        <v>69.099999999999994</v>
      </c>
      <c r="AD85" s="188">
        <v>70.8</v>
      </c>
      <c r="AE85" s="188">
        <v>71.2</v>
      </c>
      <c r="AF85" s="188">
        <v>71.400000000000006</v>
      </c>
      <c r="AG85" s="188">
        <v>72</v>
      </c>
      <c r="AH85" s="188">
        <v>72.3</v>
      </c>
      <c r="AI85" s="188">
        <v>72.900000000000006</v>
      </c>
      <c r="AJ85" s="188">
        <v>73.099999999999994</v>
      </c>
      <c r="AK85" s="188">
        <v>73.099999999999994</v>
      </c>
      <c r="AL85" s="188">
        <v>73.3</v>
      </c>
      <c r="AM85" s="188">
        <v>73.5</v>
      </c>
      <c r="AN85" s="188">
        <v>73.7</v>
      </c>
      <c r="AO85" s="188">
        <v>73.7</v>
      </c>
      <c r="AP85" s="188">
        <v>73.8</v>
      </c>
      <c r="AQ85" s="188">
        <v>74.099999999999994</v>
      </c>
      <c r="AR85" s="188">
        <v>74.3</v>
      </c>
      <c r="AS85" s="188">
        <v>74.3</v>
      </c>
      <c r="AT85" s="188">
        <v>74.3</v>
      </c>
      <c r="AU85" s="188">
        <v>74.400000000000006</v>
      </c>
      <c r="AV85" s="188">
        <v>74.599999999999994</v>
      </c>
      <c r="AW85" s="188">
        <v>74.599999999999994</v>
      </c>
      <c r="AX85" s="188">
        <v>74.7</v>
      </c>
      <c r="AY85" s="188">
        <v>74.7</v>
      </c>
      <c r="AZ85" s="188">
        <v>74.7</v>
      </c>
      <c r="BA85" s="188">
        <v>74.7</v>
      </c>
      <c r="BB85" s="188">
        <v>74.8</v>
      </c>
      <c r="BC85" s="188">
        <v>74.8</v>
      </c>
      <c r="BD85" s="188">
        <v>74.900000000000006</v>
      </c>
      <c r="BE85" s="188">
        <v>74.900000000000006</v>
      </c>
      <c r="BF85" s="188">
        <v>74.900000000000006</v>
      </c>
      <c r="BG85" s="188">
        <v>76.7</v>
      </c>
      <c r="BH85" s="188">
        <v>76.7</v>
      </c>
      <c r="BI85" s="188">
        <v>76.7</v>
      </c>
      <c r="BJ85" s="188">
        <v>76.7</v>
      </c>
      <c r="BK85" s="188">
        <v>76.7</v>
      </c>
      <c r="BL85" s="188">
        <v>76.8</v>
      </c>
      <c r="BM85" s="188">
        <v>76.900000000000006</v>
      </c>
      <c r="BN85" s="188">
        <v>76.900000000000006</v>
      </c>
      <c r="BO85" s="188">
        <v>76.900000000000006</v>
      </c>
      <c r="BP85" s="188">
        <v>77</v>
      </c>
      <c r="BQ85" s="188">
        <v>77</v>
      </c>
      <c r="BR85" s="188">
        <v>77</v>
      </c>
      <c r="BS85" s="188">
        <v>77.099999999999994</v>
      </c>
      <c r="BT85" s="188">
        <v>77.099999999999994</v>
      </c>
      <c r="BU85" s="188">
        <v>77.099999999999994</v>
      </c>
      <c r="BV85" s="188">
        <v>77.2</v>
      </c>
      <c r="BW85" s="188">
        <v>77.2</v>
      </c>
      <c r="BX85" s="188">
        <v>77.3</v>
      </c>
      <c r="BY85" s="188">
        <v>77.3</v>
      </c>
      <c r="BZ85" s="188">
        <v>77.3</v>
      </c>
      <c r="CA85" s="188">
        <v>77.3</v>
      </c>
      <c r="CB85" s="188">
        <v>77.3</v>
      </c>
      <c r="CC85" s="188">
        <v>77.3</v>
      </c>
      <c r="CD85" s="188">
        <v>77.3</v>
      </c>
      <c r="CE85" s="188">
        <v>77.400000000000006</v>
      </c>
      <c r="CF85" s="188">
        <v>77.5</v>
      </c>
      <c r="CG85" s="188">
        <v>77.5</v>
      </c>
      <c r="CH85" s="188">
        <v>77.5</v>
      </c>
      <c r="CI85" s="188">
        <v>77.599999999999994</v>
      </c>
      <c r="CJ85" s="188">
        <v>77.599999999999994</v>
      </c>
      <c r="CK85" s="188">
        <v>77.599999999999994</v>
      </c>
      <c r="CL85" s="188">
        <f t="shared" si="3"/>
        <v>0</v>
      </c>
      <c r="CM85" s="188" t="s">
        <v>168</v>
      </c>
      <c r="CN85" s="188" t="s">
        <v>169</v>
      </c>
      <c r="CO85" s="188" t="b">
        <f t="shared" si="2"/>
        <v>1</v>
      </c>
    </row>
    <row r="86" spans="1:93" x14ac:dyDescent="0.3">
      <c r="A86" t="s">
        <v>170</v>
      </c>
      <c r="B86" t="s">
        <v>171</v>
      </c>
      <c r="C86">
        <v>30093000600</v>
      </c>
      <c r="D86" s="1">
        <v>43920</v>
      </c>
      <c r="E86">
        <v>93</v>
      </c>
      <c r="F86">
        <v>1.1000000000000001</v>
      </c>
      <c r="G86">
        <v>1.1000000000000001</v>
      </c>
      <c r="H86">
        <v>59701</v>
      </c>
      <c r="I86">
        <v>33.1</v>
      </c>
      <c r="J86">
        <v>35.4</v>
      </c>
      <c r="K86">
        <v>37.299999999999997</v>
      </c>
      <c r="L86">
        <v>39.200000000000003</v>
      </c>
      <c r="M86">
        <v>42.7</v>
      </c>
      <c r="N86" s="61">
        <v>43.5</v>
      </c>
      <c r="O86">
        <v>44.3</v>
      </c>
      <c r="P86">
        <v>45</v>
      </c>
      <c r="Q86">
        <v>45.4</v>
      </c>
      <c r="R86" s="61">
        <v>46</v>
      </c>
      <c r="S86" s="61">
        <v>46.2</v>
      </c>
      <c r="T86" s="61">
        <v>46.4</v>
      </c>
      <c r="U86" s="61">
        <v>46.7</v>
      </c>
      <c r="V86" s="61">
        <v>47.3</v>
      </c>
      <c r="W86" s="61">
        <v>48</v>
      </c>
      <c r="X86" s="61">
        <v>48.3</v>
      </c>
      <c r="Y86" s="61">
        <v>48.9</v>
      </c>
      <c r="Z86" s="61">
        <v>55.8</v>
      </c>
      <c r="AA86" s="61">
        <v>56.5</v>
      </c>
      <c r="AB86" s="188">
        <v>56.7</v>
      </c>
      <c r="AC86" s="61">
        <v>59.1</v>
      </c>
      <c r="AD86" s="188">
        <v>62.4</v>
      </c>
      <c r="AE86" s="188">
        <v>63</v>
      </c>
      <c r="AF86" s="188">
        <v>63.3</v>
      </c>
      <c r="AG86" s="188">
        <v>63.6</v>
      </c>
      <c r="AH86" s="188">
        <v>63.8</v>
      </c>
      <c r="AI86" s="188">
        <v>64.5</v>
      </c>
      <c r="AJ86" s="188">
        <v>64.599999999999994</v>
      </c>
      <c r="AK86" s="188">
        <v>64.599999999999994</v>
      </c>
      <c r="AL86" s="188">
        <v>64.8</v>
      </c>
      <c r="AM86" s="188">
        <v>65</v>
      </c>
      <c r="AN86" s="188">
        <v>65.400000000000006</v>
      </c>
      <c r="AO86" s="188">
        <v>65.400000000000006</v>
      </c>
      <c r="AP86" s="188">
        <v>65.400000000000006</v>
      </c>
      <c r="AQ86" s="188">
        <v>65.5</v>
      </c>
      <c r="AR86" s="188">
        <v>65.8</v>
      </c>
      <c r="AS86" s="188">
        <v>65.8</v>
      </c>
      <c r="AT86" s="188">
        <v>65.8</v>
      </c>
      <c r="AU86" s="188">
        <v>65.8</v>
      </c>
      <c r="AV86" s="188">
        <v>66</v>
      </c>
      <c r="AW86" s="188">
        <v>66.099999999999994</v>
      </c>
      <c r="AX86" s="188">
        <v>66.099999999999994</v>
      </c>
      <c r="AY86" s="188">
        <v>66.3</v>
      </c>
      <c r="AZ86" s="188">
        <v>66.3</v>
      </c>
      <c r="BA86" s="188">
        <v>66.400000000000006</v>
      </c>
      <c r="BB86" s="188">
        <v>66.7</v>
      </c>
      <c r="BC86" s="188">
        <v>66.7</v>
      </c>
      <c r="BD86" s="188">
        <v>66.7</v>
      </c>
      <c r="BE86" s="188">
        <v>66.8</v>
      </c>
      <c r="BF86" s="188">
        <v>66.8</v>
      </c>
      <c r="BG86" s="188">
        <v>66.8</v>
      </c>
      <c r="BH86" s="188">
        <v>66.8</v>
      </c>
      <c r="BI86" s="188">
        <v>66.8</v>
      </c>
      <c r="BJ86" s="188">
        <v>67</v>
      </c>
      <c r="BK86" s="188">
        <v>67</v>
      </c>
      <c r="BL86" s="188">
        <v>67.099999999999994</v>
      </c>
      <c r="BM86" s="188">
        <v>67.099999999999994</v>
      </c>
      <c r="BN86" s="188">
        <v>67.099999999999994</v>
      </c>
      <c r="BO86" s="188">
        <v>67.2</v>
      </c>
      <c r="BP86" s="188">
        <v>67.2</v>
      </c>
      <c r="BQ86" s="188">
        <v>67.2</v>
      </c>
      <c r="BR86" s="188">
        <v>67.2</v>
      </c>
      <c r="BS86" s="188">
        <v>67.3</v>
      </c>
      <c r="BT86" s="188">
        <v>67.3</v>
      </c>
      <c r="BU86" s="188">
        <v>67.400000000000006</v>
      </c>
      <c r="BV86" s="188">
        <v>67.400000000000006</v>
      </c>
      <c r="BW86" s="188">
        <v>67.400000000000006</v>
      </c>
      <c r="BX86" s="188">
        <v>67.400000000000006</v>
      </c>
      <c r="BY86" s="188">
        <v>67.400000000000006</v>
      </c>
      <c r="BZ86" s="188">
        <v>67.400000000000006</v>
      </c>
      <c r="CA86" s="188">
        <v>67.400000000000006</v>
      </c>
      <c r="CB86" s="188">
        <v>67.400000000000006</v>
      </c>
      <c r="CC86" s="188">
        <v>67.400000000000006</v>
      </c>
      <c r="CD86" s="188">
        <v>67.5</v>
      </c>
      <c r="CE86" s="188">
        <v>67.7</v>
      </c>
      <c r="CF86" s="188">
        <v>67.8</v>
      </c>
      <c r="CG86" s="188">
        <v>67.8</v>
      </c>
      <c r="CH86" s="188">
        <v>67.900000000000006</v>
      </c>
      <c r="CI86" s="188">
        <v>68.2</v>
      </c>
      <c r="CJ86" s="188">
        <v>68.2</v>
      </c>
      <c r="CK86" s="188">
        <v>68.2</v>
      </c>
      <c r="CL86" s="188">
        <f t="shared" si="3"/>
        <v>0</v>
      </c>
      <c r="CM86" s="188" t="s">
        <v>170</v>
      </c>
      <c r="CN86" s="188" t="s">
        <v>171</v>
      </c>
      <c r="CO86" s="188" t="b">
        <f t="shared" si="2"/>
        <v>1</v>
      </c>
    </row>
    <row r="87" spans="1:93" x14ac:dyDescent="0.3">
      <c r="A87" t="s">
        <v>172</v>
      </c>
      <c r="B87" t="s">
        <v>173</v>
      </c>
      <c r="C87">
        <v>30093000800</v>
      </c>
      <c r="D87" s="1">
        <v>43920</v>
      </c>
      <c r="E87">
        <v>93</v>
      </c>
      <c r="F87">
        <v>1.6</v>
      </c>
      <c r="G87">
        <v>1.6</v>
      </c>
      <c r="H87" t="s">
        <v>1390</v>
      </c>
      <c r="I87">
        <v>30.3</v>
      </c>
      <c r="J87">
        <v>32.4</v>
      </c>
      <c r="K87">
        <v>34.700000000000003</v>
      </c>
      <c r="L87">
        <v>37.6</v>
      </c>
      <c r="M87">
        <v>41.4</v>
      </c>
      <c r="N87" s="61">
        <v>42.3</v>
      </c>
      <c r="O87">
        <v>43.5</v>
      </c>
      <c r="P87">
        <v>44.1</v>
      </c>
      <c r="Q87">
        <v>44.6</v>
      </c>
      <c r="R87" s="61">
        <v>46.2</v>
      </c>
      <c r="S87" s="61">
        <v>46.5</v>
      </c>
      <c r="T87" s="61">
        <v>47</v>
      </c>
      <c r="U87" s="61">
        <v>47.6</v>
      </c>
      <c r="V87" s="61">
        <v>47.9</v>
      </c>
      <c r="W87" s="61">
        <v>48.7</v>
      </c>
      <c r="X87" s="61">
        <v>48.8</v>
      </c>
      <c r="Y87" s="61">
        <v>49.3</v>
      </c>
      <c r="Z87" s="61">
        <v>52.4</v>
      </c>
      <c r="AA87" s="61">
        <v>52.9</v>
      </c>
      <c r="AB87" s="188">
        <v>53</v>
      </c>
      <c r="AC87" s="61">
        <v>54.4</v>
      </c>
      <c r="AD87" s="188">
        <v>57.1</v>
      </c>
      <c r="AE87" s="188">
        <v>57.5</v>
      </c>
      <c r="AF87" s="188">
        <v>57.7</v>
      </c>
      <c r="AG87" s="188">
        <v>58.1</v>
      </c>
      <c r="AH87" s="188">
        <v>58.8</v>
      </c>
      <c r="AI87" s="188">
        <v>59.4</v>
      </c>
      <c r="AJ87" s="188">
        <v>59.7</v>
      </c>
      <c r="AK87" s="188">
        <v>59.9</v>
      </c>
      <c r="AL87" s="188">
        <v>60.2</v>
      </c>
      <c r="AM87" s="188">
        <v>60.5</v>
      </c>
      <c r="AN87" s="188">
        <v>60.9</v>
      </c>
      <c r="AO87" s="188">
        <v>61</v>
      </c>
      <c r="AP87" s="188">
        <v>61.1</v>
      </c>
      <c r="AQ87" s="188">
        <v>61.5</v>
      </c>
      <c r="AR87" s="188">
        <v>61.7</v>
      </c>
      <c r="AS87" s="188">
        <v>61.7</v>
      </c>
      <c r="AT87" s="188">
        <v>61.8</v>
      </c>
      <c r="AU87" s="188">
        <v>61.9</v>
      </c>
      <c r="AV87" s="188">
        <v>62.2</v>
      </c>
      <c r="AW87" s="188">
        <v>62.2</v>
      </c>
      <c r="AX87" s="188">
        <v>62.2</v>
      </c>
      <c r="AY87" s="188">
        <v>62.3</v>
      </c>
      <c r="AZ87" s="188">
        <v>62.3</v>
      </c>
      <c r="BA87" s="188">
        <v>62.4</v>
      </c>
      <c r="BB87" s="188">
        <v>62.5</v>
      </c>
      <c r="BC87" s="188">
        <v>62.5</v>
      </c>
      <c r="BD87" s="188">
        <v>62.7</v>
      </c>
      <c r="BE87" s="188">
        <v>62.8</v>
      </c>
      <c r="BF87" s="188">
        <v>62.8</v>
      </c>
      <c r="BG87" s="188">
        <v>66.900000000000006</v>
      </c>
      <c r="BH87" s="188">
        <v>66.900000000000006</v>
      </c>
      <c r="BI87" s="188">
        <v>67</v>
      </c>
      <c r="BJ87" s="188">
        <v>67</v>
      </c>
      <c r="BK87" s="188">
        <v>67.099999999999994</v>
      </c>
      <c r="BL87" s="188">
        <v>67.099999999999994</v>
      </c>
      <c r="BM87" s="188">
        <v>67.099999999999994</v>
      </c>
      <c r="BN87" s="188">
        <v>67.099999999999994</v>
      </c>
      <c r="BO87" s="188">
        <v>67.099999999999994</v>
      </c>
      <c r="BP87" s="188">
        <v>67.099999999999994</v>
      </c>
      <c r="BQ87" s="188">
        <v>67.2</v>
      </c>
      <c r="BR87" s="188">
        <v>67.2</v>
      </c>
      <c r="BS87" s="188">
        <v>67.2</v>
      </c>
      <c r="BT87" s="188">
        <v>67.2</v>
      </c>
      <c r="BU87" s="188">
        <v>67.2</v>
      </c>
      <c r="BV87" s="188">
        <v>67.2</v>
      </c>
      <c r="BW87" s="188">
        <v>67.2</v>
      </c>
      <c r="BX87" s="188">
        <v>67.3</v>
      </c>
      <c r="BY87" s="188">
        <v>67.3</v>
      </c>
      <c r="BZ87" s="188">
        <v>67.3</v>
      </c>
      <c r="CA87" s="188">
        <v>67.400000000000006</v>
      </c>
      <c r="CB87" s="188">
        <v>67.400000000000006</v>
      </c>
      <c r="CC87" s="188">
        <v>67.400000000000006</v>
      </c>
      <c r="CD87" s="188">
        <v>67.400000000000006</v>
      </c>
      <c r="CE87" s="188">
        <v>67.599999999999994</v>
      </c>
      <c r="CF87" s="188">
        <v>67.7</v>
      </c>
      <c r="CG87" s="188">
        <v>67.7</v>
      </c>
      <c r="CH87" s="188">
        <v>67.8</v>
      </c>
      <c r="CI87" s="188">
        <v>68</v>
      </c>
      <c r="CJ87" s="188">
        <v>68.099999999999994</v>
      </c>
      <c r="CK87" s="188">
        <v>68.2</v>
      </c>
      <c r="CL87" s="188">
        <f t="shared" si="3"/>
        <v>0.10000000000000853</v>
      </c>
      <c r="CM87" s="188" t="s">
        <v>172</v>
      </c>
      <c r="CN87" s="188" t="s">
        <v>173</v>
      </c>
      <c r="CO87" s="188" t="b">
        <f t="shared" si="2"/>
        <v>1</v>
      </c>
    </row>
    <row r="88" spans="1:93" x14ac:dyDescent="0.3">
      <c r="A88" t="s">
        <v>174</v>
      </c>
      <c r="B88" t="s">
        <v>175</v>
      </c>
      <c r="C88">
        <v>30095966500</v>
      </c>
      <c r="D88" s="1">
        <v>43920</v>
      </c>
      <c r="E88">
        <v>95</v>
      </c>
      <c r="F88">
        <v>0.6</v>
      </c>
      <c r="G88">
        <v>0.6</v>
      </c>
      <c r="H88" t="s">
        <v>1392</v>
      </c>
      <c r="I88">
        <v>8.4</v>
      </c>
      <c r="J88">
        <v>9.1</v>
      </c>
      <c r="K88">
        <v>10.4</v>
      </c>
      <c r="L88">
        <v>11.5</v>
      </c>
      <c r="M88">
        <v>13.2</v>
      </c>
      <c r="N88" s="61">
        <v>13.9</v>
      </c>
      <c r="O88">
        <v>14.2</v>
      </c>
      <c r="P88">
        <v>14.4</v>
      </c>
      <c r="Q88">
        <v>14.8</v>
      </c>
      <c r="R88" s="61">
        <v>15.4</v>
      </c>
      <c r="S88" s="61">
        <v>15.5</v>
      </c>
      <c r="T88" s="61">
        <v>16.2</v>
      </c>
      <c r="U88" s="61">
        <v>16.8</v>
      </c>
      <c r="V88" s="61">
        <v>17.2</v>
      </c>
      <c r="W88" s="61">
        <v>17.899999999999999</v>
      </c>
      <c r="X88" s="61">
        <v>18.2</v>
      </c>
      <c r="Y88" s="61">
        <v>18.5</v>
      </c>
      <c r="Z88" s="61">
        <v>19.8</v>
      </c>
      <c r="AA88" s="61">
        <v>19.8</v>
      </c>
      <c r="AB88" s="188">
        <v>19.899999999999999</v>
      </c>
      <c r="AC88" s="61">
        <v>20.3</v>
      </c>
      <c r="AD88" s="188">
        <v>21.7</v>
      </c>
      <c r="AE88" s="188">
        <v>21.7</v>
      </c>
      <c r="AF88" s="188">
        <v>22</v>
      </c>
      <c r="AG88" s="188">
        <v>22.2</v>
      </c>
      <c r="AH88" s="188">
        <v>22.5</v>
      </c>
      <c r="AI88" s="188">
        <v>22.9</v>
      </c>
      <c r="AJ88" s="188">
        <v>23</v>
      </c>
      <c r="AK88" s="188">
        <v>23.3</v>
      </c>
      <c r="AL88" s="188">
        <v>23.4</v>
      </c>
      <c r="AM88" s="188">
        <v>23.6</v>
      </c>
      <c r="AN88" s="188">
        <v>23.9</v>
      </c>
      <c r="AO88" s="188">
        <v>23.9</v>
      </c>
      <c r="AP88" s="188">
        <v>23.9</v>
      </c>
      <c r="AQ88" s="188">
        <v>23.9</v>
      </c>
      <c r="AR88" s="188">
        <v>24.1</v>
      </c>
      <c r="AS88" s="188">
        <v>24.1</v>
      </c>
      <c r="AT88" s="188">
        <v>24.1</v>
      </c>
      <c r="AU88" s="188">
        <v>24.1</v>
      </c>
      <c r="AV88" s="188">
        <v>24.2</v>
      </c>
      <c r="AW88" s="188">
        <v>24.2</v>
      </c>
      <c r="AX88" s="188">
        <v>24.3</v>
      </c>
      <c r="AY88" s="188">
        <v>24.3</v>
      </c>
      <c r="AZ88" s="188">
        <v>24.3</v>
      </c>
      <c r="BA88" s="188">
        <v>24.3</v>
      </c>
      <c r="BB88" s="188">
        <v>24.4</v>
      </c>
      <c r="BC88" s="188">
        <v>24.4</v>
      </c>
      <c r="BD88" s="188">
        <v>24.5</v>
      </c>
      <c r="BE88" s="188">
        <v>24.5</v>
      </c>
      <c r="BF88" s="188">
        <v>24.5</v>
      </c>
      <c r="BG88" s="188">
        <v>37.6</v>
      </c>
      <c r="BH88" s="188">
        <v>37.6</v>
      </c>
      <c r="BI88" s="188">
        <v>37.799999999999997</v>
      </c>
      <c r="BJ88" s="188">
        <v>38</v>
      </c>
      <c r="BK88" s="188">
        <v>38.1</v>
      </c>
      <c r="BL88" s="188">
        <v>38.1</v>
      </c>
      <c r="BM88" s="188">
        <v>38.1</v>
      </c>
      <c r="BN88" s="188">
        <v>38.1</v>
      </c>
      <c r="BO88" s="188">
        <v>38.1</v>
      </c>
      <c r="BP88" s="188">
        <v>38.1</v>
      </c>
      <c r="BQ88" s="188">
        <v>38.200000000000003</v>
      </c>
      <c r="BR88" s="188">
        <v>38.200000000000003</v>
      </c>
      <c r="BS88" s="188">
        <v>38.299999999999997</v>
      </c>
      <c r="BT88" s="188">
        <v>38.4</v>
      </c>
      <c r="BU88" s="188">
        <v>38.4</v>
      </c>
      <c r="BV88" s="188">
        <v>38.4</v>
      </c>
      <c r="BW88" s="188">
        <v>38.4</v>
      </c>
      <c r="BX88" s="188">
        <v>38.6</v>
      </c>
      <c r="BY88" s="188">
        <v>38.700000000000003</v>
      </c>
      <c r="BZ88" s="188">
        <v>38.700000000000003</v>
      </c>
      <c r="CA88" s="188">
        <v>38.700000000000003</v>
      </c>
      <c r="CB88" s="188">
        <v>38.700000000000003</v>
      </c>
      <c r="CC88" s="188">
        <v>38.700000000000003</v>
      </c>
      <c r="CD88" s="188">
        <v>38.799999999999997</v>
      </c>
      <c r="CE88" s="188">
        <v>39.200000000000003</v>
      </c>
      <c r="CF88" s="188">
        <v>39.299999999999997</v>
      </c>
      <c r="CG88" s="188">
        <v>39.4</v>
      </c>
      <c r="CH88" s="188">
        <v>39.5</v>
      </c>
      <c r="CI88" s="188">
        <v>39.700000000000003</v>
      </c>
      <c r="CJ88" s="188">
        <v>39.700000000000003</v>
      </c>
      <c r="CK88" s="188">
        <v>39.700000000000003</v>
      </c>
      <c r="CL88" s="188">
        <f t="shared" si="3"/>
        <v>0</v>
      </c>
      <c r="CM88" s="188" t="s">
        <v>174</v>
      </c>
      <c r="CN88" s="188" t="s">
        <v>175</v>
      </c>
      <c r="CO88" s="188" t="b">
        <f t="shared" si="2"/>
        <v>1</v>
      </c>
    </row>
    <row r="89" spans="1:93" x14ac:dyDescent="0.3">
      <c r="A89" t="s">
        <v>176</v>
      </c>
      <c r="B89" t="s">
        <v>177</v>
      </c>
      <c r="C89">
        <v>30095966600</v>
      </c>
      <c r="D89" s="1">
        <v>43920</v>
      </c>
      <c r="E89">
        <v>95</v>
      </c>
      <c r="F89">
        <v>1.7</v>
      </c>
      <c r="G89">
        <v>1.7</v>
      </c>
      <c r="H89" t="s">
        <v>1393</v>
      </c>
      <c r="I89">
        <v>28.9</v>
      </c>
      <c r="J89">
        <v>30.9</v>
      </c>
      <c r="K89">
        <v>32.4</v>
      </c>
      <c r="L89">
        <v>34.1</v>
      </c>
      <c r="M89">
        <v>38.6</v>
      </c>
      <c r="N89" s="61">
        <v>39.5</v>
      </c>
      <c r="O89">
        <v>40.200000000000003</v>
      </c>
      <c r="P89">
        <v>41.1</v>
      </c>
      <c r="Q89">
        <v>41.5</v>
      </c>
      <c r="R89" s="61">
        <v>42.8</v>
      </c>
      <c r="S89" s="61">
        <v>43.3</v>
      </c>
      <c r="T89" s="61">
        <v>44.1</v>
      </c>
      <c r="U89" s="61">
        <v>46.3</v>
      </c>
      <c r="V89" s="61">
        <v>47.1</v>
      </c>
      <c r="W89" s="61">
        <v>48.4</v>
      </c>
      <c r="X89" s="61">
        <v>48.5</v>
      </c>
      <c r="Y89" s="61">
        <v>48.5</v>
      </c>
      <c r="Z89" s="61">
        <v>50</v>
      </c>
      <c r="AA89" s="61">
        <v>50.4</v>
      </c>
      <c r="AB89" s="188">
        <v>50.7</v>
      </c>
      <c r="AC89" s="61">
        <v>52.4</v>
      </c>
      <c r="AD89" s="188">
        <v>54.9</v>
      </c>
      <c r="AE89" s="188">
        <v>55.3</v>
      </c>
      <c r="AF89" s="188">
        <v>55.4</v>
      </c>
      <c r="AG89" s="188">
        <v>56.3</v>
      </c>
      <c r="AH89" s="188">
        <v>56.7</v>
      </c>
      <c r="AI89" s="188">
        <v>58.3</v>
      </c>
      <c r="AJ89" s="188">
        <v>58.5</v>
      </c>
      <c r="AK89" s="188">
        <v>58.7</v>
      </c>
      <c r="AL89" s="188">
        <v>59.1</v>
      </c>
      <c r="AM89" s="188">
        <v>59.5</v>
      </c>
      <c r="AN89" s="188">
        <v>59.7</v>
      </c>
      <c r="AO89" s="188">
        <v>59.7</v>
      </c>
      <c r="AP89" s="188">
        <v>59.8</v>
      </c>
      <c r="AQ89" s="188">
        <v>60.1</v>
      </c>
      <c r="AR89" s="188">
        <v>60.3</v>
      </c>
      <c r="AS89" s="188">
        <v>60.4</v>
      </c>
      <c r="AT89" s="188">
        <v>60.5</v>
      </c>
      <c r="AU89" s="188">
        <v>60.5</v>
      </c>
      <c r="AV89" s="188">
        <v>60.7</v>
      </c>
      <c r="AW89" s="188">
        <v>60.7</v>
      </c>
      <c r="AX89" s="188">
        <v>60.7</v>
      </c>
      <c r="AY89" s="188">
        <v>60.7</v>
      </c>
      <c r="AZ89" s="188">
        <v>60.7</v>
      </c>
      <c r="BA89" s="188">
        <v>60.8</v>
      </c>
      <c r="BB89" s="188">
        <v>60.9</v>
      </c>
      <c r="BC89" s="188">
        <v>61</v>
      </c>
      <c r="BD89" s="188">
        <v>61</v>
      </c>
      <c r="BE89" s="188">
        <v>61</v>
      </c>
      <c r="BF89" s="188">
        <v>61.1</v>
      </c>
      <c r="BG89" s="188">
        <v>64.8</v>
      </c>
      <c r="BH89" s="188">
        <v>64.8</v>
      </c>
      <c r="BI89" s="188">
        <v>64.8</v>
      </c>
      <c r="BJ89" s="188">
        <v>64.8</v>
      </c>
      <c r="BK89" s="188">
        <v>64.900000000000006</v>
      </c>
      <c r="BL89" s="188">
        <v>64.900000000000006</v>
      </c>
      <c r="BM89" s="188">
        <v>64.900000000000006</v>
      </c>
      <c r="BN89" s="188">
        <v>64.900000000000006</v>
      </c>
      <c r="BO89" s="188">
        <v>64.900000000000006</v>
      </c>
      <c r="BP89" s="188">
        <v>65</v>
      </c>
      <c r="BQ89" s="188">
        <v>65</v>
      </c>
      <c r="BR89" s="188">
        <v>65</v>
      </c>
      <c r="BS89" s="188">
        <v>65.2</v>
      </c>
      <c r="BT89" s="188">
        <v>65.2</v>
      </c>
      <c r="BU89" s="188">
        <v>65.2</v>
      </c>
      <c r="BV89" s="188">
        <v>65.2</v>
      </c>
      <c r="BW89" s="188">
        <v>65.2</v>
      </c>
      <c r="BX89" s="188">
        <v>65.2</v>
      </c>
      <c r="BY89" s="188">
        <v>65.2</v>
      </c>
      <c r="BZ89" s="188">
        <v>65.2</v>
      </c>
      <c r="CA89" s="188">
        <v>65.2</v>
      </c>
      <c r="CB89" s="188">
        <v>65.2</v>
      </c>
      <c r="CC89" s="188">
        <v>65.2</v>
      </c>
      <c r="CD89" s="188">
        <v>65.3</v>
      </c>
      <c r="CE89" s="188">
        <v>65.400000000000006</v>
      </c>
      <c r="CF89" s="188">
        <v>65.599999999999994</v>
      </c>
      <c r="CG89" s="188">
        <v>65.599999999999994</v>
      </c>
      <c r="CH89" s="188">
        <v>65.7</v>
      </c>
      <c r="CI89" s="188">
        <v>65.7</v>
      </c>
      <c r="CJ89" s="188">
        <v>65.7</v>
      </c>
      <c r="CK89" s="188">
        <v>65.7</v>
      </c>
      <c r="CL89" s="188">
        <f t="shared" si="3"/>
        <v>0</v>
      </c>
      <c r="CM89" s="188" t="s">
        <v>176</v>
      </c>
      <c r="CN89" s="188" t="s">
        <v>177</v>
      </c>
      <c r="CO89" s="188" t="b">
        <f t="shared" si="2"/>
        <v>1</v>
      </c>
    </row>
    <row r="90" spans="1:93" x14ac:dyDescent="0.3">
      <c r="A90" t="s">
        <v>178</v>
      </c>
      <c r="B90" t="s">
        <v>179</v>
      </c>
      <c r="C90">
        <v>30099000100</v>
      </c>
      <c r="D90" s="1">
        <v>43920</v>
      </c>
      <c r="E90">
        <v>99</v>
      </c>
      <c r="F90">
        <v>0.5</v>
      </c>
      <c r="G90">
        <v>2</v>
      </c>
      <c r="H90" t="s">
        <v>1395</v>
      </c>
      <c r="I90">
        <v>35.4</v>
      </c>
      <c r="J90">
        <v>35.799999999999997</v>
      </c>
      <c r="K90">
        <v>38.1</v>
      </c>
      <c r="L90">
        <v>39</v>
      </c>
      <c r="M90">
        <v>40.299999999999997</v>
      </c>
      <c r="N90" s="61">
        <v>40.5</v>
      </c>
      <c r="O90">
        <v>40.9</v>
      </c>
      <c r="P90">
        <v>40.9</v>
      </c>
      <c r="Q90">
        <v>41.4</v>
      </c>
      <c r="R90" s="61">
        <v>42.3</v>
      </c>
      <c r="S90" s="61">
        <v>42.7</v>
      </c>
      <c r="T90" s="61">
        <v>42.9</v>
      </c>
      <c r="U90" s="61">
        <v>43.6</v>
      </c>
      <c r="V90" s="61">
        <v>44</v>
      </c>
      <c r="W90" s="61">
        <v>44.8</v>
      </c>
      <c r="X90" s="61">
        <v>45.1</v>
      </c>
      <c r="Y90" s="61">
        <v>45.2</v>
      </c>
      <c r="Z90" s="61">
        <v>46.2</v>
      </c>
      <c r="AA90" s="61">
        <v>46.2</v>
      </c>
      <c r="AB90" s="188">
        <v>46.3</v>
      </c>
      <c r="AC90" s="61">
        <v>46.4</v>
      </c>
      <c r="AD90" s="188">
        <v>48</v>
      </c>
      <c r="AE90" s="188">
        <v>48.1</v>
      </c>
      <c r="AF90" s="188">
        <v>48.5</v>
      </c>
      <c r="AG90" s="188">
        <v>48.9</v>
      </c>
      <c r="AH90" s="188">
        <v>49.1</v>
      </c>
      <c r="AI90" s="188">
        <v>49.6</v>
      </c>
      <c r="AJ90" s="188">
        <v>49.6</v>
      </c>
      <c r="AK90" s="188">
        <v>49.7</v>
      </c>
      <c r="AL90" s="188">
        <v>49.7</v>
      </c>
      <c r="AM90" s="188">
        <v>50</v>
      </c>
      <c r="AN90" s="188">
        <v>50.1</v>
      </c>
      <c r="AO90" s="188">
        <v>50.2</v>
      </c>
      <c r="AP90" s="188">
        <v>50.2</v>
      </c>
      <c r="AQ90" s="188">
        <v>50.8</v>
      </c>
      <c r="AR90" s="188">
        <v>50.9</v>
      </c>
      <c r="AS90" s="188">
        <v>50.9</v>
      </c>
      <c r="AT90" s="188">
        <v>50.9</v>
      </c>
      <c r="AU90" s="188">
        <v>50.9</v>
      </c>
      <c r="AV90" s="188">
        <v>51.3</v>
      </c>
      <c r="AW90" s="188">
        <v>51.3</v>
      </c>
      <c r="AX90" s="188">
        <v>51.3</v>
      </c>
      <c r="AY90" s="188">
        <v>51.4</v>
      </c>
      <c r="AZ90" s="188">
        <v>51.5</v>
      </c>
      <c r="BA90" s="188">
        <v>51.5</v>
      </c>
      <c r="BB90" s="188">
        <v>51.5</v>
      </c>
      <c r="BC90" s="188">
        <v>51.5</v>
      </c>
      <c r="BD90" s="188">
        <v>51.6</v>
      </c>
      <c r="BE90" s="188">
        <v>51.6</v>
      </c>
      <c r="BF90" s="188">
        <v>51.6</v>
      </c>
      <c r="BG90" s="188">
        <v>53.3</v>
      </c>
      <c r="BH90" s="188">
        <v>53.4</v>
      </c>
      <c r="BI90" s="188">
        <v>53.6</v>
      </c>
      <c r="BJ90" s="188">
        <v>53.7</v>
      </c>
      <c r="BK90" s="188">
        <v>53.8</v>
      </c>
      <c r="BL90" s="188">
        <v>53.8</v>
      </c>
      <c r="BM90" s="188">
        <v>53.9</v>
      </c>
      <c r="BN90" s="188">
        <v>53.9</v>
      </c>
      <c r="BO90" s="188">
        <v>53.9</v>
      </c>
      <c r="BP90" s="188">
        <v>53.9</v>
      </c>
      <c r="BQ90" s="188">
        <v>54</v>
      </c>
      <c r="BR90" s="188">
        <v>54</v>
      </c>
      <c r="BS90" s="188">
        <v>54</v>
      </c>
      <c r="BT90" s="188">
        <v>54</v>
      </c>
      <c r="BU90" s="188">
        <v>54.1</v>
      </c>
      <c r="BV90" s="188">
        <v>54.1</v>
      </c>
      <c r="BW90" s="188">
        <v>54.1</v>
      </c>
      <c r="BX90" s="188">
        <v>54.1</v>
      </c>
      <c r="BY90" s="188">
        <v>54.1</v>
      </c>
      <c r="BZ90" s="188">
        <v>54.1</v>
      </c>
      <c r="CA90" s="188">
        <v>54.1</v>
      </c>
      <c r="CB90" s="188">
        <v>54.1</v>
      </c>
      <c r="CC90" s="188">
        <v>54.1</v>
      </c>
      <c r="CD90" s="188">
        <v>54.1</v>
      </c>
      <c r="CE90" s="188">
        <v>54.1</v>
      </c>
      <c r="CF90" s="188">
        <v>54.1</v>
      </c>
      <c r="CG90" s="188">
        <v>54.1</v>
      </c>
      <c r="CH90" s="188">
        <v>54.1</v>
      </c>
      <c r="CI90" s="188">
        <v>54.1</v>
      </c>
      <c r="CJ90" s="188">
        <v>54.1</v>
      </c>
      <c r="CK90" s="188">
        <v>54.2</v>
      </c>
      <c r="CL90" s="188">
        <f t="shared" si="3"/>
        <v>0.10000000000000142</v>
      </c>
      <c r="CM90" s="188" t="s">
        <v>178</v>
      </c>
      <c r="CN90" s="188" t="s">
        <v>179</v>
      </c>
      <c r="CO90" s="188" t="b">
        <f t="shared" si="2"/>
        <v>1</v>
      </c>
    </row>
    <row r="91" spans="1:93" x14ac:dyDescent="0.3">
      <c r="A91" t="s">
        <v>180</v>
      </c>
      <c r="B91" t="s">
        <v>181</v>
      </c>
      <c r="C91">
        <v>30099000200</v>
      </c>
      <c r="D91" s="1">
        <v>43920</v>
      </c>
      <c r="E91">
        <v>99</v>
      </c>
      <c r="F91">
        <v>0.5</v>
      </c>
      <c r="G91">
        <v>0.5</v>
      </c>
      <c r="H91" t="s">
        <v>1396</v>
      </c>
      <c r="I91">
        <v>17.399999999999999</v>
      </c>
      <c r="J91">
        <v>19.100000000000001</v>
      </c>
      <c r="K91">
        <v>20.9</v>
      </c>
      <c r="L91">
        <v>23.1</v>
      </c>
      <c r="M91">
        <v>24.9</v>
      </c>
      <c r="N91" s="61">
        <v>25.3</v>
      </c>
      <c r="O91">
        <v>25.7</v>
      </c>
      <c r="P91">
        <v>26.2</v>
      </c>
      <c r="Q91">
        <v>27.1</v>
      </c>
      <c r="R91" s="61">
        <v>28.3</v>
      </c>
      <c r="S91" s="61">
        <v>28.7</v>
      </c>
      <c r="T91" s="61">
        <v>30.2</v>
      </c>
      <c r="U91" s="61">
        <v>30.8</v>
      </c>
      <c r="V91" s="61">
        <v>32.1</v>
      </c>
      <c r="W91" s="61">
        <v>33.700000000000003</v>
      </c>
      <c r="X91" s="61">
        <v>34.1</v>
      </c>
      <c r="Y91" s="61">
        <v>34.299999999999997</v>
      </c>
      <c r="Z91" s="61">
        <v>35.700000000000003</v>
      </c>
      <c r="AA91" s="61">
        <v>35.9</v>
      </c>
      <c r="AB91" s="188">
        <v>36.1</v>
      </c>
      <c r="AC91" s="61">
        <v>36.5</v>
      </c>
      <c r="AD91" s="188">
        <v>38</v>
      </c>
      <c r="AE91" s="188">
        <v>38.200000000000003</v>
      </c>
      <c r="AF91" s="188">
        <v>38.299999999999997</v>
      </c>
      <c r="AG91" s="188">
        <v>38.799999999999997</v>
      </c>
      <c r="AH91" s="188">
        <v>39</v>
      </c>
      <c r="AI91" s="188">
        <v>39.5</v>
      </c>
      <c r="AJ91" s="188">
        <v>39.6</v>
      </c>
      <c r="AK91" s="188">
        <v>40</v>
      </c>
      <c r="AL91" s="188">
        <v>40.1</v>
      </c>
      <c r="AM91" s="188">
        <v>40.4</v>
      </c>
      <c r="AN91" s="188">
        <v>40.9</v>
      </c>
      <c r="AO91" s="188">
        <v>40.9</v>
      </c>
      <c r="AP91" s="188">
        <v>40.9</v>
      </c>
      <c r="AQ91" s="188">
        <v>41</v>
      </c>
      <c r="AR91" s="188">
        <v>41.1</v>
      </c>
      <c r="AS91" s="188">
        <v>41.2</v>
      </c>
      <c r="AT91" s="188">
        <v>41.4</v>
      </c>
      <c r="AU91" s="188">
        <v>41.4</v>
      </c>
      <c r="AV91" s="188">
        <v>41.4</v>
      </c>
      <c r="AW91" s="188">
        <v>41.4</v>
      </c>
      <c r="AX91" s="188">
        <v>41.4</v>
      </c>
      <c r="AY91" s="188">
        <v>41.4</v>
      </c>
      <c r="AZ91" s="188">
        <v>41.4</v>
      </c>
      <c r="BA91" s="188">
        <v>41.5</v>
      </c>
      <c r="BB91" s="188">
        <v>41.5</v>
      </c>
      <c r="BC91" s="188">
        <v>41.5</v>
      </c>
      <c r="BD91" s="188">
        <v>41.5</v>
      </c>
      <c r="BE91" s="188">
        <v>41.5</v>
      </c>
      <c r="BF91" s="188">
        <v>41.5</v>
      </c>
      <c r="BG91" s="188">
        <v>54.5</v>
      </c>
      <c r="BH91" s="188">
        <v>54.6</v>
      </c>
      <c r="BI91" s="188">
        <v>54.9</v>
      </c>
      <c r="BJ91" s="188">
        <v>55</v>
      </c>
      <c r="BK91" s="188">
        <v>55</v>
      </c>
      <c r="BL91" s="188">
        <v>55.1</v>
      </c>
      <c r="BM91" s="188">
        <v>55.2</v>
      </c>
      <c r="BN91" s="188">
        <v>55.3</v>
      </c>
      <c r="BO91" s="188">
        <v>55.4</v>
      </c>
      <c r="BP91" s="188">
        <v>55.4</v>
      </c>
      <c r="BQ91" s="188">
        <v>55.4</v>
      </c>
      <c r="BR91" s="188">
        <v>55.5</v>
      </c>
      <c r="BS91" s="188">
        <v>55.6</v>
      </c>
      <c r="BT91" s="188">
        <v>55.6</v>
      </c>
      <c r="BU91" s="188">
        <v>55.7</v>
      </c>
      <c r="BV91" s="188">
        <v>55.7</v>
      </c>
      <c r="BW91" s="188">
        <v>55.8</v>
      </c>
      <c r="BX91" s="188">
        <v>55.9</v>
      </c>
      <c r="BY91" s="188">
        <v>56</v>
      </c>
      <c r="BZ91" s="188">
        <v>56</v>
      </c>
      <c r="CA91" s="188">
        <v>56</v>
      </c>
      <c r="CB91" s="188">
        <v>56</v>
      </c>
      <c r="CC91" s="188">
        <v>56</v>
      </c>
      <c r="CD91" s="188">
        <v>56</v>
      </c>
      <c r="CE91" s="188">
        <v>56</v>
      </c>
      <c r="CF91" s="188">
        <v>56.1</v>
      </c>
      <c r="CG91" s="188">
        <v>56.2</v>
      </c>
      <c r="CH91" s="188">
        <v>56.2</v>
      </c>
      <c r="CI91" s="188">
        <v>56.2</v>
      </c>
      <c r="CJ91" s="188">
        <v>56.2</v>
      </c>
      <c r="CK91" s="188">
        <v>56.3</v>
      </c>
      <c r="CL91" s="188">
        <f t="shared" si="3"/>
        <v>9.9999999999994316E-2</v>
      </c>
      <c r="CM91" s="188" t="s">
        <v>180</v>
      </c>
      <c r="CN91" s="188" t="s">
        <v>181</v>
      </c>
      <c r="CO91" s="188" t="b">
        <f t="shared" si="2"/>
        <v>1</v>
      </c>
    </row>
    <row r="92" spans="1:93" x14ac:dyDescent="0.3">
      <c r="A92" t="s">
        <v>182</v>
      </c>
      <c r="B92" t="s">
        <v>183</v>
      </c>
      <c r="C92">
        <v>30101000100</v>
      </c>
      <c r="D92" s="1">
        <v>43920</v>
      </c>
      <c r="E92">
        <v>101</v>
      </c>
      <c r="F92">
        <v>0</v>
      </c>
      <c r="G92">
        <v>0</v>
      </c>
      <c r="H92" t="s">
        <v>1398</v>
      </c>
      <c r="I92">
        <v>4.9000000000000004</v>
      </c>
      <c r="J92">
        <v>5.3</v>
      </c>
      <c r="K92">
        <v>7.1</v>
      </c>
      <c r="L92">
        <v>8.3000000000000007</v>
      </c>
      <c r="M92">
        <v>10.6</v>
      </c>
      <c r="N92" s="61">
        <v>10.9</v>
      </c>
      <c r="O92">
        <v>11.3</v>
      </c>
      <c r="P92">
        <v>11.7</v>
      </c>
      <c r="Q92">
        <v>11.9</v>
      </c>
      <c r="R92" s="61">
        <v>12.8</v>
      </c>
      <c r="S92" s="61">
        <v>13</v>
      </c>
      <c r="T92" s="61">
        <v>13.5</v>
      </c>
      <c r="U92" s="61">
        <v>13.9</v>
      </c>
      <c r="V92" s="61">
        <v>14.2</v>
      </c>
      <c r="W92" s="61">
        <v>14.4</v>
      </c>
      <c r="X92" s="61">
        <v>14.8</v>
      </c>
      <c r="Y92" s="61">
        <v>14.9</v>
      </c>
      <c r="Z92" s="61">
        <v>15.2</v>
      </c>
      <c r="AA92" s="61">
        <v>15.4</v>
      </c>
      <c r="AB92" s="188">
        <v>17.8</v>
      </c>
      <c r="AC92" s="61">
        <v>18</v>
      </c>
      <c r="AD92" s="188">
        <v>18.3</v>
      </c>
      <c r="AE92" s="188">
        <v>18.3</v>
      </c>
      <c r="AF92" s="188">
        <v>18.3</v>
      </c>
      <c r="AG92" s="188">
        <v>18.3</v>
      </c>
      <c r="AH92" s="188">
        <v>18.399999999999999</v>
      </c>
      <c r="AI92" s="188">
        <v>18.5</v>
      </c>
      <c r="AJ92" s="188">
        <v>18.600000000000001</v>
      </c>
      <c r="AK92" s="188">
        <v>18.7</v>
      </c>
      <c r="AL92" s="188">
        <v>18.7</v>
      </c>
      <c r="AM92" s="188">
        <v>18.7</v>
      </c>
      <c r="AN92" s="188">
        <v>18.7</v>
      </c>
      <c r="AO92" s="188">
        <v>18.7</v>
      </c>
      <c r="AP92" s="188">
        <v>18.7</v>
      </c>
      <c r="AQ92" s="188">
        <v>18.7</v>
      </c>
      <c r="AR92" s="188">
        <v>18.8</v>
      </c>
      <c r="AS92" s="188">
        <v>18.8</v>
      </c>
      <c r="AT92" s="188">
        <v>18.8</v>
      </c>
      <c r="AU92" s="188">
        <v>18.8</v>
      </c>
      <c r="AV92" s="188">
        <v>18.8</v>
      </c>
      <c r="AW92" s="188">
        <v>18.8</v>
      </c>
      <c r="AX92" s="188">
        <v>18.8</v>
      </c>
      <c r="AY92" s="188">
        <v>18.8</v>
      </c>
      <c r="AZ92" s="188">
        <v>18.8</v>
      </c>
      <c r="BA92" s="188">
        <v>18.8</v>
      </c>
      <c r="BB92" s="188">
        <v>18.8</v>
      </c>
      <c r="BC92" s="188">
        <v>18.8</v>
      </c>
      <c r="BD92" s="188">
        <v>18.899999999999999</v>
      </c>
      <c r="BE92" s="188">
        <v>19</v>
      </c>
      <c r="BF92" s="188">
        <v>19</v>
      </c>
      <c r="BG92" s="188">
        <v>29</v>
      </c>
      <c r="BH92" s="188">
        <v>29.2</v>
      </c>
      <c r="BI92" s="188">
        <v>29.2</v>
      </c>
      <c r="BJ92" s="188">
        <v>29.2</v>
      </c>
      <c r="BK92" s="188">
        <v>29.2</v>
      </c>
      <c r="BL92" s="188">
        <v>29.2</v>
      </c>
      <c r="BM92" s="188">
        <v>29.2</v>
      </c>
      <c r="BN92" s="188">
        <v>29.2</v>
      </c>
      <c r="BO92" s="188">
        <v>29.2</v>
      </c>
      <c r="BP92" s="188">
        <v>29.2</v>
      </c>
      <c r="BQ92" s="188">
        <v>29.2</v>
      </c>
      <c r="BR92" s="188">
        <v>29.2</v>
      </c>
      <c r="BS92" s="188">
        <v>29.2</v>
      </c>
      <c r="BT92" s="188">
        <v>29.2</v>
      </c>
      <c r="BU92" s="188">
        <v>29.2</v>
      </c>
      <c r="BV92" s="188">
        <v>29.2</v>
      </c>
      <c r="BW92" s="188">
        <v>29.2</v>
      </c>
      <c r="BX92" s="188">
        <v>29.4</v>
      </c>
      <c r="BY92" s="188">
        <v>29.5</v>
      </c>
      <c r="BZ92" s="188">
        <v>29.5</v>
      </c>
      <c r="CA92" s="188">
        <v>29.6</v>
      </c>
      <c r="CB92" s="188">
        <v>29.7</v>
      </c>
      <c r="CC92" s="188">
        <v>29.8</v>
      </c>
      <c r="CD92" s="188">
        <v>29.9</v>
      </c>
      <c r="CE92" s="188">
        <v>30.1</v>
      </c>
      <c r="CF92" s="188">
        <v>30.1</v>
      </c>
      <c r="CG92" s="188">
        <v>30.1</v>
      </c>
      <c r="CH92" s="188">
        <v>30.1</v>
      </c>
      <c r="CI92" s="188">
        <v>30.1</v>
      </c>
      <c r="CJ92" s="188">
        <v>30.1</v>
      </c>
      <c r="CK92" s="188">
        <v>30.1</v>
      </c>
      <c r="CL92" s="188">
        <f t="shared" si="3"/>
        <v>0</v>
      </c>
      <c r="CM92" s="188" t="s">
        <v>182</v>
      </c>
      <c r="CN92" s="188" t="s">
        <v>183</v>
      </c>
      <c r="CO92" s="188" t="b">
        <f t="shared" si="2"/>
        <v>1</v>
      </c>
    </row>
    <row r="93" spans="1:93" x14ac:dyDescent="0.3">
      <c r="A93" t="s">
        <v>184</v>
      </c>
      <c r="B93" t="s">
        <v>185</v>
      </c>
      <c r="C93">
        <v>30101000200</v>
      </c>
      <c r="D93" s="1">
        <v>43920</v>
      </c>
      <c r="E93">
        <v>101</v>
      </c>
      <c r="F93">
        <v>0.3</v>
      </c>
      <c r="G93">
        <v>1.4</v>
      </c>
      <c r="H93" t="s">
        <v>1399</v>
      </c>
      <c r="I93">
        <v>30.8</v>
      </c>
      <c r="J93">
        <v>31.3</v>
      </c>
      <c r="K93">
        <v>32.700000000000003</v>
      </c>
      <c r="L93">
        <v>34.200000000000003</v>
      </c>
      <c r="M93">
        <v>35.9</v>
      </c>
      <c r="N93" s="61">
        <v>36.1</v>
      </c>
      <c r="O93">
        <v>36.200000000000003</v>
      </c>
      <c r="P93">
        <v>36.4</v>
      </c>
      <c r="Q93">
        <v>36.6</v>
      </c>
      <c r="R93" s="61">
        <v>37.5</v>
      </c>
      <c r="S93" s="61">
        <v>37.700000000000003</v>
      </c>
      <c r="T93" s="61">
        <v>37.9</v>
      </c>
      <c r="U93" s="61">
        <v>38.200000000000003</v>
      </c>
      <c r="V93" s="61">
        <v>38.5</v>
      </c>
      <c r="W93" s="61">
        <v>38.799999999999997</v>
      </c>
      <c r="X93" s="61">
        <v>38.799999999999997</v>
      </c>
      <c r="Y93" s="61">
        <v>38.9</v>
      </c>
      <c r="Z93" s="61">
        <v>39.4</v>
      </c>
      <c r="AA93" s="61">
        <v>39.5</v>
      </c>
      <c r="AB93" s="188">
        <v>39.5</v>
      </c>
      <c r="AC93" s="61">
        <v>39.799999999999997</v>
      </c>
      <c r="AD93" s="188">
        <v>40.700000000000003</v>
      </c>
      <c r="AE93" s="188">
        <v>40.799999999999997</v>
      </c>
      <c r="AF93" s="188">
        <v>40.799999999999997</v>
      </c>
      <c r="AG93" s="188">
        <v>41.1</v>
      </c>
      <c r="AH93" s="188">
        <v>41.4</v>
      </c>
      <c r="AI93" s="188">
        <v>42.1</v>
      </c>
      <c r="AJ93" s="188">
        <v>42.2</v>
      </c>
      <c r="AK93" s="188">
        <v>42.2</v>
      </c>
      <c r="AL93" s="188">
        <v>42.3</v>
      </c>
      <c r="AM93" s="188">
        <v>42.4</v>
      </c>
      <c r="AN93" s="188">
        <v>42.5</v>
      </c>
      <c r="AO93" s="188">
        <v>42.5</v>
      </c>
      <c r="AP93" s="188">
        <v>42.5</v>
      </c>
      <c r="AQ93" s="188">
        <v>42.6</v>
      </c>
      <c r="AR93" s="188">
        <v>42.6</v>
      </c>
      <c r="AS93" s="188">
        <v>42.6</v>
      </c>
      <c r="AT93" s="188">
        <v>42.6</v>
      </c>
      <c r="AU93" s="188">
        <v>42.6</v>
      </c>
      <c r="AV93" s="188">
        <v>42.7</v>
      </c>
      <c r="AW93" s="188">
        <v>42.7</v>
      </c>
      <c r="AX93" s="188">
        <v>42.7</v>
      </c>
      <c r="AY93" s="188">
        <v>43</v>
      </c>
      <c r="AZ93" s="188">
        <v>43</v>
      </c>
      <c r="BA93" s="188">
        <v>43</v>
      </c>
      <c r="BB93" s="188">
        <v>43</v>
      </c>
      <c r="BC93" s="188">
        <v>43</v>
      </c>
      <c r="BD93" s="188">
        <v>43.1</v>
      </c>
      <c r="BE93" s="188">
        <v>43.1</v>
      </c>
      <c r="BF93" s="188">
        <v>43.1</v>
      </c>
      <c r="BG93" s="188">
        <v>46.5</v>
      </c>
      <c r="BH93" s="188">
        <v>47</v>
      </c>
      <c r="BI93" s="188">
        <v>47.1</v>
      </c>
      <c r="BJ93" s="188">
        <v>47.2</v>
      </c>
      <c r="BK93" s="188">
        <v>47.2</v>
      </c>
      <c r="BL93" s="188">
        <v>47.2</v>
      </c>
      <c r="BM93" s="188">
        <v>47.2</v>
      </c>
      <c r="BN93" s="188">
        <v>47.2</v>
      </c>
      <c r="BO93" s="188">
        <v>47.2</v>
      </c>
      <c r="BP93" s="188">
        <v>47.4</v>
      </c>
      <c r="BQ93" s="188">
        <v>47.4</v>
      </c>
      <c r="BR93" s="188">
        <v>47.4</v>
      </c>
      <c r="BS93" s="188">
        <v>47.4</v>
      </c>
      <c r="BT93" s="188">
        <v>47.4</v>
      </c>
      <c r="BU93" s="188">
        <v>47.5</v>
      </c>
      <c r="BV93" s="188">
        <v>47.5</v>
      </c>
      <c r="BW93" s="188">
        <v>47.5</v>
      </c>
      <c r="BX93" s="188">
        <v>47.5</v>
      </c>
      <c r="BY93" s="188">
        <v>47.6</v>
      </c>
      <c r="BZ93" s="188">
        <v>47.6</v>
      </c>
      <c r="CA93" s="188">
        <v>47.6</v>
      </c>
      <c r="CB93" s="188">
        <v>47.6</v>
      </c>
      <c r="CC93" s="188">
        <v>47.7</v>
      </c>
      <c r="CD93" s="188">
        <v>47.7</v>
      </c>
      <c r="CE93" s="188">
        <v>47.8</v>
      </c>
      <c r="CF93" s="188">
        <v>47.8</v>
      </c>
      <c r="CG93" s="188">
        <v>47.8</v>
      </c>
      <c r="CH93" s="188">
        <v>47.9</v>
      </c>
      <c r="CI93" s="188">
        <v>47.9</v>
      </c>
      <c r="CJ93" s="188">
        <v>47.9</v>
      </c>
      <c r="CK93" s="188">
        <v>48</v>
      </c>
      <c r="CL93" s="188">
        <f t="shared" si="3"/>
        <v>0.10000000000000142</v>
      </c>
      <c r="CM93" s="188" t="s">
        <v>184</v>
      </c>
      <c r="CN93" s="188" t="s">
        <v>185</v>
      </c>
      <c r="CO93" s="188" t="b">
        <f t="shared" si="2"/>
        <v>1</v>
      </c>
    </row>
    <row r="94" spans="1:93" x14ac:dyDescent="0.3">
      <c r="A94" t="s">
        <v>186</v>
      </c>
      <c r="B94" t="s">
        <v>187</v>
      </c>
      <c r="C94">
        <v>30103963500</v>
      </c>
      <c r="D94" s="1">
        <v>43920</v>
      </c>
      <c r="E94">
        <v>103</v>
      </c>
      <c r="F94">
        <v>0.5</v>
      </c>
      <c r="G94">
        <v>0.7</v>
      </c>
      <c r="H94" t="s">
        <v>1400</v>
      </c>
      <c r="I94">
        <v>13.4</v>
      </c>
      <c r="J94">
        <v>14.2</v>
      </c>
      <c r="K94">
        <v>16.100000000000001</v>
      </c>
      <c r="L94">
        <v>17.399999999999999</v>
      </c>
      <c r="M94">
        <v>20.100000000000001</v>
      </c>
      <c r="N94" s="61">
        <v>20.3</v>
      </c>
      <c r="O94">
        <v>20.6</v>
      </c>
      <c r="P94">
        <v>20.6</v>
      </c>
      <c r="Q94">
        <v>21.5</v>
      </c>
      <c r="R94" s="61">
        <v>22</v>
      </c>
      <c r="S94" s="61">
        <v>22</v>
      </c>
      <c r="T94" s="61">
        <v>22</v>
      </c>
      <c r="U94" s="61">
        <v>22.3</v>
      </c>
      <c r="V94" s="61">
        <v>22.5</v>
      </c>
      <c r="W94" s="61">
        <v>23.4</v>
      </c>
      <c r="X94" s="61">
        <v>23.4</v>
      </c>
      <c r="Y94" s="61">
        <v>23.4</v>
      </c>
      <c r="Z94" s="61">
        <v>24</v>
      </c>
      <c r="AA94" s="61">
        <v>24.2</v>
      </c>
      <c r="AB94" s="188">
        <v>24.2</v>
      </c>
      <c r="AC94" s="61">
        <v>24.4</v>
      </c>
      <c r="AD94" s="188">
        <v>24.7</v>
      </c>
      <c r="AE94" s="188">
        <v>24.7</v>
      </c>
      <c r="AF94" s="188">
        <v>25</v>
      </c>
      <c r="AG94" s="188">
        <v>25.4</v>
      </c>
      <c r="AH94" s="188">
        <v>25.4</v>
      </c>
      <c r="AI94" s="188">
        <v>25.4</v>
      </c>
      <c r="AJ94" s="188">
        <v>25.4</v>
      </c>
      <c r="AK94" s="188">
        <v>25.4</v>
      </c>
      <c r="AL94" s="188">
        <v>25.7</v>
      </c>
      <c r="AM94" s="188">
        <v>26.1</v>
      </c>
      <c r="AN94" s="188">
        <v>26.2</v>
      </c>
      <c r="AO94" s="188">
        <v>26.2</v>
      </c>
      <c r="AP94" s="188">
        <v>26.4</v>
      </c>
      <c r="AQ94" s="188">
        <v>26.6</v>
      </c>
      <c r="AR94" s="188">
        <v>26.7</v>
      </c>
      <c r="AS94" s="188">
        <v>26.7</v>
      </c>
      <c r="AT94" s="188">
        <v>26.7</v>
      </c>
      <c r="AU94" s="188">
        <v>26.7</v>
      </c>
      <c r="AV94" s="188">
        <v>26.7</v>
      </c>
      <c r="AW94" s="188">
        <v>26.7</v>
      </c>
      <c r="AX94" s="188">
        <v>26.7</v>
      </c>
      <c r="AY94" s="188">
        <v>26.7</v>
      </c>
      <c r="AZ94" s="188">
        <v>26.7</v>
      </c>
      <c r="BA94" s="188">
        <v>26.7</v>
      </c>
      <c r="BB94" s="188">
        <v>26.7</v>
      </c>
      <c r="BC94" s="188">
        <v>26.7</v>
      </c>
      <c r="BD94" s="188">
        <v>26.7</v>
      </c>
      <c r="BE94" s="188">
        <v>26.7</v>
      </c>
      <c r="BF94" s="188">
        <v>26.9</v>
      </c>
      <c r="BG94" s="188">
        <v>39.799999999999997</v>
      </c>
      <c r="BH94" s="188">
        <v>39.799999999999997</v>
      </c>
      <c r="BI94" s="188">
        <v>39.799999999999997</v>
      </c>
      <c r="BJ94" s="188">
        <v>39.799999999999997</v>
      </c>
      <c r="BK94" s="188">
        <v>39.9</v>
      </c>
      <c r="BL94" s="188">
        <v>40.4</v>
      </c>
      <c r="BM94" s="188">
        <v>40.4</v>
      </c>
      <c r="BN94" s="188">
        <v>40.4</v>
      </c>
      <c r="BO94" s="188">
        <v>40.4</v>
      </c>
      <c r="BP94" s="188">
        <v>40.6</v>
      </c>
      <c r="BQ94" s="188">
        <v>40.9</v>
      </c>
      <c r="BR94" s="188">
        <v>40.9</v>
      </c>
      <c r="BS94" s="188">
        <v>40.9</v>
      </c>
      <c r="BT94" s="188">
        <v>40.9</v>
      </c>
      <c r="BU94" s="188">
        <v>40.9</v>
      </c>
      <c r="BV94" s="188">
        <v>40.9</v>
      </c>
      <c r="BW94" s="188">
        <v>40.9</v>
      </c>
      <c r="BX94" s="188">
        <v>41.3</v>
      </c>
      <c r="BY94" s="188">
        <v>41.6</v>
      </c>
      <c r="BZ94" s="188">
        <v>41.6</v>
      </c>
      <c r="CA94" s="188">
        <v>41.6</v>
      </c>
      <c r="CB94" s="188">
        <v>41.6</v>
      </c>
      <c r="CC94" s="188">
        <v>41.6</v>
      </c>
      <c r="CD94" s="188">
        <v>41.6</v>
      </c>
      <c r="CE94" s="188">
        <v>41.6</v>
      </c>
      <c r="CF94" s="188">
        <v>42.1</v>
      </c>
      <c r="CG94" s="188">
        <v>42.1</v>
      </c>
      <c r="CH94" s="188">
        <v>42.1</v>
      </c>
      <c r="CI94" s="188">
        <v>42.3</v>
      </c>
      <c r="CJ94" s="188">
        <v>42.3</v>
      </c>
      <c r="CK94" s="188">
        <v>42.3</v>
      </c>
      <c r="CL94" s="188">
        <f t="shared" si="3"/>
        <v>0</v>
      </c>
      <c r="CM94" s="188" t="s">
        <v>186</v>
      </c>
      <c r="CN94" s="188" t="s">
        <v>187</v>
      </c>
      <c r="CO94" s="188" t="b">
        <f t="shared" si="2"/>
        <v>1</v>
      </c>
    </row>
    <row r="95" spans="1:93" x14ac:dyDescent="0.3">
      <c r="A95" t="s">
        <v>188</v>
      </c>
      <c r="B95" t="s">
        <v>189</v>
      </c>
      <c r="C95">
        <v>30105100100</v>
      </c>
      <c r="D95" s="1">
        <v>43920</v>
      </c>
      <c r="E95">
        <v>105</v>
      </c>
      <c r="F95">
        <v>0.2</v>
      </c>
      <c r="G95">
        <v>0.2</v>
      </c>
      <c r="H95" t="s">
        <v>1401</v>
      </c>
      <c r="I95">
        <v>5.4</v>
      </c>
      <c r="J95">
        <v>6</v>
      </c>
      <c r="K95">
        <v>7.3</v>
      </c>
      <c r="L95">
        <v>8.6999999999999993</v>
      </c>
      <c r="M95">
        <v>9.6</v>
      </c>
      <c r="N95" s="61">
        <v>10</v>
      </c>
      <c r="O95">
        <v>10.5</v>
      </c>
      <c r="P95">
        <v>10.7</v>
      </c>
      <c r="Q95">
        <v>11.2</v>
      </c>
      <c r="R95" s="61">
        <v>11.9</v>
      </c>
      <c r="S95" s="61">
        <v>12</v>
      </c>
      <c r="T95" s="61">
        <v>12.3</v>
      </c>
      <c r="U95" s="61">
        <v>12.7</v>
      </c>
      <c r="V95" s="61">
        <v>13</v>
      </c>
      <c r="W95" s="61">
        <v>13.5</v>
      </c>
      <c r="X95" s="61">
        <v>13.6</v>
      </c>
      <c r="Y95" s="61">
        <v>13.7</v>
      </c>
      <c r="Z95" s="61">
        <v>14.5</v>
      </c>
      <c r="AA95" s="61">
        <v>14.6</v>
      </c>
      <c r="AB95" s="188">
        <v>14.6</v>
      </c>
      <c r="AC95" s="61">
        <v>15.2</v>
      </c>
      <c r="AD95" s="188">
        <v>16.2</v>
      </c>
      <c r="AE95" s="188">
        <v>16.399999999999999</v>
      </c>
      <c r="AF95" s="188">
        <v>16.600000000000001</v>
      </c>
      <c r="AG95" s="188">
        <v>16.899999999999999</v>
      </c>
      <c r="AH95" s="188">
        <v>17.3</v>
      </c>
      <c r="AI95" s="188">
        <v>17.899999999999999</v>
      </c>
      <c r="AJ95" s="188">
        <v>17.899999999999999</v>
      </c>
      <c r="AK95" s="188">
        <v>18</v>
      </c>
      <c r="AL95" s="188">
        <v>18.100000000000001</v>
      </c>
      <c r="AM95" s="188">
        <v>18.3</v>
      </c>
      <c r="AN95" s="188">
        <v>18.899999999999999</v>
      </c>
      <c r="AO95" s="188">
        <v>18.899999999999999</v>
      </c>
      <c r="AP95" s="188">
        <v>19</v>
      </c>
      <c r="AQ95" s="188">
        <v>19.100000000000001</v>
      </c>
      <c r="AR95" s="188">
        <v>19.2</v>
      </c>
      <c r="AS95" s="188">
        <v>19.2</v>
      </c>
      <c r="AT95" s="188">
        <v>19.3</v>
      </c>
      <c r="AU95" s="188">
        <v>19.5</v>
      </c>
      <c r="AV95" s="188">
        <v>19.600000000000001</v>
      </c>
      <c r="AW95" s="188">
        <v>19.7</v>
      </c>
      <c r="AX95" s="188">
        <v>19.7</v>
      </c>
      <c r="AY95" s="188">
        <v>19.7</v>
      </c>
      <c r="AZ95" s="188">
        <v>19.8</v>
      </c>
      <c r="BA95" s="188">
        <v>19.8</v>
      </c>
      <c r="BB95" s="188">
        <v>19.8</v>
      </c>
      <c r="BC95" s="188">
        <v>19.899999999999999</v>
      </c>
      <c r="BD95" s="188">
        <v>19.899999999999999</v>
      </c>
      <c r="BE95" s="188">
        <v>19.899999999999999</v>
      </c>
      <c r="BF95" s="188">
        <v>19.899999999999999</v>
      </c>
      <c r="BG95" s="188">
        <v>30.3</v>
      </c>
      <c r="BH95" s="188">
        <v>30.3</v>
      </c>
      <c r="BI95" s="188">
        <v>30.5</v>
      </c>
      <c r="BJ95" s="188">
        <v>30.5</v>
      </c>
      <c r="BK95" s="188">
        <v>30.6</v>
      </c>
      <c r="BL95" s="188">
        <v>30.8</v>
      </c>
      <c r="BM95" s="188">
        <v>31</v>
      </c>
      <c r="BN95" s="188">
        <v>31</v>
      </c>
      <c r="BO95" s="188">
        <v>31</v>
      </c>
      <c r="BP95" s="188">
        <v>31</v>
      </c>
      <c r="BQ95" s="188">
        <v>31</v>
      </c>
      <c r="BR95" s="188">
        <v>31.1</v>
      </c>
      <c r="BS95" s="188">
        <v>31.2</v>
      </c>
      <c r="BT95" s="188">
        <v>31.3</v>
      </c>
      <c r="BU95" s="188">
        <v>31.6</v>
      </c>
      <c r="BV95" s="188">
        <v>31.7</v>
      </c>
      <c r="BW95" s="188">
        <v>31.7</v>
      </c>
      <c r="BX95" s="188">
        <v>31.8</v>
      </c>
      <c r="BY95" s="188">
        <v>31.8</v>
      </c>
      <c r="BZ95" s="188">
        <v>31.8</v>
      </c>
      <c r="CA95" s="188">
        <v>32</v>
      </c>
      <c r="CB95" s="188">
        <v>32.1</v>
      </c>
      <c r="CC95" s="188">
        <v>32.1</v>
      </c>
      <c r="CD95" s="188">
        <v>32.200000000000003</v>
      </c>
      <c r="CE95" s="188">
        <v>32.200000000000003</v>
      </c>
      <c r="CF95" s="188">
        <v>32.299999999999997</v>
      </c>
      <c r="CG95" s="188">
        <v>32.4</v>
      </c>
      <c r="CH95" s="188">
        <v>32.4</v>
      </c>
      <c r="CI95" s="188">
        <v>32.4</v>
      </c>
      <c r="CJ95" s="188">
        <v>32.4</v>
      </c>
      <c r="CK95" s="188">
        <v>32.5</v>
      </c>
      <c r="CL95" s="188">
        <f t="shared" si="3"/>
        <v>0.10000000000000142</v>
      </c>
      <c r="CM95" s="188" t="s">
        <v>188</v>
      </c>
      <c r="CN95" s="188" t="s">
        <v>189</v>
      </c>
      <c r="CO95" s="188" t="b">
        <f t="shared" si="2"/>
        <v>1</v>
      </c>
    </row>
    <row r="96" spans="1:93" x14ac:dyDescent="0.3">
      <c r="A96" t="s">
        <v>190</v>
      </c>
      <c r="B96" t="s">
        <v>191</v>
      </c>
      <c r="C96">
        <v>30105940600</v>
      </c>
      <c r="D96" s="1">
        <v>43920</v>
      </c>
      <c r="E96">
        <v>105</v>
      </c>
      <c r="F96">
        <v>0.1</v>
      </c>
      <c r="G96">
        <v>0.6</v>
      </c>
      <c r="H96" t="s">
        <v>1402</v>
      </c>
      <c r="I96">
        <v>12.7</v>
      </c>
      <c r="J96">
        <v>13.3</v>
      </c>
      <c r="K96">
        <v>14.5</v>
      </c>
      <c r="L96">
        <v>15.9</v>
      </c>
      <c r="M96">
        <v>17.3</v>
      </c>
      <c r="N96" s="61">
        <v>17.600000000000001</v>
      </c>
      <c r="O96">
        <v>17.899999999999999</v>
      </c>
      <c r="P96">
        <v>18.100000000000001</v>
      </c>
      <c r="Q96">
        <v>18.5</v>
      </c>
      <c r="R96" s="61">
        <v>19.100000000000001</v>
      </c>
      <c r="S96" s="61">
        <v>19.3</v>
      </c>
      <c r="T96" s="61">
        <v>19.399999999999999</v>
      </c>
      <c r="U96" s="61">
        <v>19.7</v>
      </c>
      <c r="V96" s="61">
        <v>19.8</v>
      </c>
      <c r="W96" s="61">
        <v>20.100000000000001</v>
      </c>
      <c r="X96" s="61">
        <v>20.2</v>
      </c>
      <c r="Y96" s="61">
        <v>20.399999999999999</v>
      </c>
      <c r="Z96" s="61">
        <v>20.9</v>
      </c>
      <c r="AA96" s="61">
        <v>21</v>
      </c>
      <c r="AB96" s="188">
        <v>21</v>
      </c>
      <c r="AC96" s="61">
        <v>21.1</v>
      </c>
      <c r="AD96" s="188">
        <v>21.4</v>
      </c>
      <c r="AE96" s="188">
        <v>21.6</v>
      </c>
      <c r="AF96" s="188">
        <v>21.7</v>
      </c>
      <c r="AG96" s="188">
        <v>21.8</v>
      </c>
      <c r="AH96" s="188">
        <v>21.9</v>
      </c>
      <c r="AI96" s="188">
        <v>22</v>
      </c>
      <c r="AJ96" s="188">
        <v>22.1</v>
      </c>
      <c r="AK96" s="188">
        <v>22.1</v>
      </c>
      <c r="AL96" s="188">
        <v>22.2</v>
      </c>
      <c r="AM96" s="188">
        <v>22.3</v>
      </c>
      <c r="AN96" s="188">
        <v>22.3</v>
      </c>
      <c r="AO96" s="188">
        <v>22.3</v>
      </c>
      <c r="AP96" s="188">
        <v>22.4</v>
      </c>
      <c r="AQ96" s="188">
        <v>22.4</v>
      </c>
      <c r="AR96" s="188">
        <v>22.5</v>
      </c>
      <c r="AS96" s="188">
        <v>22.5</v>
      </c>
      <c r="AT96" s="188">
        <v>22.5</v>
      </c>
      <c r="AU96" s="188">
        <v>22.6</v>
      </c>
      <c r="AV96" s="188">
        <v>22.7</v>
      </c>
      <c r="AW96" s="188">
        <v>22.7</v>
      </c>
      <c r="AX96" s="188">
        <v>22.8</v>
      </c>
      <c r="AY96" s="188">
        <v>22.8</v>
      </c>
      <c r="AZ96" s="188">
        <v>22.8</v>
      </c>
      <c r="BA96" s="188">
        <v>22.8</v>
      </c>
      <c r="BB96" s="188">
        <v>22.8</v>
      </c>
      <c r="BC96" s="188">
        <v>22.8</v>
      </c>
      <c r="BD96" s="188">
        <v>22.9</v>
      </c>
      <c r="BE96" s="188">
        <v>22.9</v>
      </c>
      <c r="BF96" s="188">
        <v>22.9</v>
      </c>
      <c r="BG96" s="188">
        <v>29.1</v>
      </c>
      <c r="BH96" s="188">
        <v>29.3</v>
      </c>
      <c r="BI96" s="188">
        <v>29.4</v>
      </c>
      <c r="BJ96" s="188">
        <v>29.6</v>
      </c>
      <c r="BK96" s="188">
        <v>29.8</v>
      </c>
      <c r="BL96" s="188">
        <v>30</v>
      </c>
      <c r="BM96" s="188">
        <v>30</v>
      </c>
      <c r="BN96" s="188">
        <v>30.1</v>
      </c>
      <c r="BO96" s="188">
        <v>30.1</v>
      </c>
      <c r="BP96" s="188">
        <v>30.2</v>
      </c>
      <c r="BQ96" s="188">
        <v>30.2</v>
      </c>
      <c r="BR96" s="188">
        <v>30.2</v>
      </c>
      <c r="BS96" s="188">
        <v>30.3</v>
      </c>
      <c r="BT96" s="188">
        <v>30.3</v>
      </c>
      <c r="BU96" s="188">
        <v>30.5</v>
      </c>
      <c r="BV96" s="188">
        <v>30.5</v>
      </c>
      <c r="BW96" s="188">
        <v>30.5</v>
      </c>
      <c r="BX96" s="188">
        <v>30.6</v>
      </c>
      <c r="BY96" s="188">
        <v>30.6</v>
      </c>
      <c r="BZ96" s="188">
        <v>30.6</v>
      </c>
      <c r="CA96" s="188">
        <v>30.7</v>
      </c>
      <c r="CB96" s="188">
        <v>30.8</v>
      </c>
      <c r="CC96" s="188">
        <v>30.8</v>
      </c>
      <c r="CD96" s="188">
        <v>31.1</v>
      </c>
      <c r="CE96" s="188">
        <v>31.3</v>
      </c>
      <c r="CF96" s="188">
        <v>31.4</v>
      </c>
      <c r="CG96" s="188">
        <v>31.4</v>
      </c>
      <c r="CH96" s="188">
        <v>31.4</v>
      </c>
      <c r="CI96" s="188">
        <v>31.4</v>
      </c>
      <c r="CJ96" s="188">
        <v>31.4</v>
      </c>
      <c r="CK96" s="188">
        <v>31.4</v>
      </c>
      <c r="CL96" s="188">
        <f t="shared" si="3"/>
        <v>0</v>
      </c>
      <c r="CM96" s="188" t="s">
        <v>190</v>
      </c>
      <c r="CN96" s="188" t="s">
        <v>191</v>
      </c>
      <c r="CO96" s="188" t="b">
        <f t="shared" si="2"/>
        <v>1</v>
      </c>
    </row>
    <row r="97" spans="1:93" x14ac:dyDescent="0.3">
      <c r="A97" t="s">
        <v>192</v>
      </c>
      <c r="B97" t="s">
        <v>193</v>
      </c>
      <c r="C97">
        <v>30109000100</v>
      </c>
      <c r="D97" s="1">
        <v>43920</v>
      </c>
      <c r="E97">
        <v>109</v>
      </c>
      <c r="F97">
        <v>0.5</v>
      </c>
      <c r="G97">
        <v>1.4</v>
      </c>
      <c r="H97">
        <v>59353</v>
      </c>
      <c r="I97">
        <v>30.8</v>
      </c>
      <c r="J97">
        <v>31.4</v>
      </c>
      <c r="K97">
        <v>32.9</v>
      </c>
      <c r="L97">
        <v>33.700000000000003</v>
      </c>
      <c r="M97">
        <v>35.799999999999997</v>
      </c>
      <c r="N97" s="61">
        <v>35.799999999999997</v>
      </c>
      <c r="O97">
        <v>36.1</v>
      </c>
      <c r="P97">
        <v>36.1</v>
      </c>
      <c r="Q97">
        <v>36.299999999999997</v>
      </c>
      <c r="R97" s="61">
        <v>36.700000000000003</v>
      </c>
      <c r="S97" s="61">
        <v>36.700000000000003</v>
      </c>
      <c r="T97" s="61">
        <v>36.9</v>
      </c>
      <c r="U97" s="61">
        <v>37.200000000000003</v>
      </c>
      <c r="V97" s="61">
        <v>37.200000000000003</v>
      </c>
      <c r="W97" s="61">
        <v>37.799999999999997</v>
      </c>
      <c r="X97" s="61">
        <v>37.799999999999997</v>
      </c>
      <c r="Y97" s="61">
        <v>37.799999999999997</v>
      </c>
      <c r="Z97" s="61">
        <v>37.799999999999997</v>
      </c>
      <c r="AA97" s="61">
        <v>37.9</v>
      </c>
      <c r="AB97" s="188">
        <v>38.1</v>
      </c>
      <c r="AC97" s="61">
        <v>38.4</v>
      </c>
      <c r="AD97" s="188">
        <v>39.5</v>
      </c>
      <c r="AE97" s="188">
        <v>39.6</v>
      </c>
      <c r="AF97" s="188">
        <v>39.799999999999997</v>
      </c>
      <c r="AG97" s="188">
        <v>40.1</v>
      </c>
      <c r="AH97" s="188">
        <v>40.1</v>
      </c>
      <c r="AI97" s="188">
        <v>40.4</v>
      </c>
      <c r="AJ97" s="188">
        <v>40.4</v>
      </c>
      <c r="AK97" s="188">
        <v>40.4</v>
      </c>
      <c r="AL97" s="188">
        <v>40.4</v>
      </c>
      <c r="AM97" s="188">
        <v>41.1</v>
      </c>
      <c r="AN97" s="188">
        <v>41.4</v>
      </c>
      <c r="AO97" s="188">
        <v>41.6</v>
      </c>
      <c r="AP97" s="188">
        <v>41.6</v>
      </c>
      <c r="AQ97" s="188">
        <v>41.6</v>
      </c>
      <c r="AR97" s="188">
        <v>41.7</v>
      </c>
      <c r="AS97" s="188">
        <v>41.7</v>
      </c>
      <c r="AT97" s="188">
        <v>41.7</v>
      </c>
      <c r="AU97" s="188">
        <v>41.7</v>
      </c>
      <c r="AV97" s="188">
        <v>41.7</v>
      </c>
      <c r="AW97" s="188">
        <v>41.7</v>
      </c>
      <c r="AX97" s="188">
        <v>41.7</v>
      </c>
      <c r="AY97" s="188">
        <v>41.7</v>
      </c>
      <c r="AZ97" s="188">
        <v>41.9</v>
      </c>
      <c r="BA97" s="188">
        <v>41.9</v>
      </c>
      <c r="BB97" s="188">
        <v>42</v>
      </c>
      <c r="BC97" s="188">
        <v>42</v>
      </c>
      <c r="BD97" s="188">
        <v>42</v>
      </c>
      <c r="BE97" s="188">
        <v>42</v>
      </c>
      <c r="BF97" s="188">
        <v>42</v>
      </c>
      <c r="BG97" s="188">
        <v>42.9</v>
      </c>
      <c r="BH97" s="188">
        <v>43.1</v>
      </c>
      <c r="BI97" s="188">
        <v>43.1</v>
      </c>
      <c r="BJ97" s="188">
        <v>43.1</v>
      </c>
      <c r="BK97" s="188">
        <v>43.2</v>
      </c>
      <c r="BL97" s="188">
        <v>43.7</v>
      </c>
      <c r="BM97" s="188">
        <v>43.7</v>
      </c>
      <c r="BN97" s="188">
        <v>43.7</v>
      </c>
      <c r="BO97" s="188">
        <v>43.7</v>
      </c>
      <c r="BP97" s="188">
        <v>43.7</v>
      </c>
      <c r="BQ97" s="188">
        <v>43.7</v>
      </c>
      <c r="BR97" s="188">
        <v>43.7</v>
      </c>
      <c r="BS97" s="188">
        <v>43.7</v>
      </c>
      <c r="BT97" s="188">
        <v>43.7</v>
      </c>
      <c r="BU97" s="188">
        <v>43.9</v>
      </c>
      <c r="BV97" s="188">
        <v>43.9</v>
      </c>
      <c r="BW97" s="188">
        <v>43.9</v>
      </c>
      <c r="BX97" s="188">
        <v>43.9</v>
      </c>
      <c r="BY97" s="188">
        <v>43.9</v>
      </c>
      <c r="BZ97" s="188">
        <v>43.9</v>
      </c>
      <c r="CA97" s="188">
        <v>43.9</v>
      </c>
      <c r="CB97" s="188">
        <v>43.9</v>
      </c>
      <c r="CC97" s="188">
        <v>43.9</v>
      </c>
      <c r="CD97" s="188">
        <v>44</v>
      </c>
      <c r="CE97" s="188">
        <v>44</v>
      </c>
      <c r="CF97" s="188">
        <v>44</v>
      </c>
      <c r="CG97" s="188">
        <v>44.3</v>
      </c>
      <c r="CH97" s="188">
        <v>44.3</v>
      </c>
      <c r="CI97" s="188">
        <v>44.3</v>
      </c>
      <c r="CJ97" s="188">
        <v>44.3</v>
      </c>
      <c r="CK97" s="188">
        <v>44.3</v>
      </c>
      <c r="CL97" s="188">
        <f t="shared" si="3"/>
        <v>0</v>
      </c>
      <c r="CM97" s="188" t="s">
        <v>192</v>
      </c>
      <c r="CN97" s="188" t="s">
        <v>193</v>
      </c>
      <c r="CO97" s="188" t="b">
        <f t="shared" si="2"/>
        <v>1</v>
      </c>
    </row>
    <row r="98" spans="1:93" x14ac:dyDescent="0.3">
      <c r="A98" t="s">
        <v>194</v>
      </c>
      <c r="B98" t="s">
        <v>195</v>
      </c>
      <c r="C98">
        <v>30111000200</v>
      </c>
      <c r="D98" s="1">
        <v>43920</v>
      </c>
      <c r="E98">
        <v>111</v>
      </c>
      <c r="F98">
        <v>0.9</v>
      </c>
      <c r="G98">
        <v>0.9</v>
      </c>
      <c r="H98">
        <v>59101</v>
      </c>
      <c r="I98">
        <v>29.6</v>
      </c>
      <c r="J98">
        <v>30.7</v>
      </c>
      <c r="K98">
        <v>32.4</v>
      </c>
      <c r="L98">
        <v>33.799999999999997</v>
      </c>
      <c r="M98">
        <v>35.700000000000003</v>
      </c>
      <c r="N98" s="61">
        <v>36</v>
      </c>
      <c r="O98">
        <v>36.299999999999997</v>
      </c>
      <c r="P98">
        <v>36.700000000000003</v>
      </c>
      <c r="Q98">
        <v>36.9</v>
      </c>
      <c r="R98" s="61">
        <v>38.700000000000003</v>
      </c>
      <c r="S98" s="61">
        <v>39</v>
      </c>
      <c r="T98" s="61">
        <v>40.799999999999997</v>
      </c>
      <c r="U98" s="61">
        <v>42.2</v>
      </c>
      <c r="V98" s="61">
        <v>42.5</v>
      </c>
      <c r="W98" s="61">
        <v>44.5</v>
      </c>
      <c r="X98" s="61">
        <v>45</v>
      </c>
      <c r="Y98" s="61">
        <v>45.2</v>
      </c>
      <c r="Z98" s="61">
        <v>47.1</v>
      </c>
      <c r="AA98" s="61">
        <v>47.1</v>
      </c>
      <c r="AB98" s="188">
        <v>47.3</v>
      </c>
      <c r="AC98" s="61">
        <v>48.1</v>
      </c>
      <c r="AD98" s="188">
        <v>49</v>
      </c>
      <c r="AE98" s="188">
        <v>49.1</v>
      </c>
      <c r="AF98" s="188">
        <v>49.3</v>
      </c>
      <c r="AG98" s="188">
        <v>49.7</v>
      </c>
      <c r="AH98" s="188">
        <v>50</v>
      </c>
      <c r="AI98" s="188">
        <v>50.1</v>
      </c>
      <c r="AJ98" s="188">
        <v>50.2</v>
      </c>
      <c r="AK98" s="188">
        <v>50.3</v>
      </c>
      <c r="AL98" s="188">
        <v>50.5</v>
      </c>
      <c r="AM98" s="188">
        <v>50.8</v>
      </c>
      <c r="AN98" s="188">
        <v>50.9</v>
      </c>
      <c r="AO98" s="188">
        <v>50.9</v>
      </c>
      <c r="AP98" s="188">
        <v>50.9</v>
      </c>
      <c r="AQ98" s="188">
        <v>51.1</v>
      </c>
      <c r="AR98" s="188">
        <v>51.5</v>
      </c>
      <c r="AS98" s="188">
        <v>51.6</v>
      </c>
      <c r="AT98" s="188">
        <v>51.6</v>
      </c>
      <c r="AU98" s="188">
        <v>51.7</v>
      </c>
      <c r="AV98" s="188">
        <v>51.8</v>
      </c>
      <c r="AW98" s="188">
        <v>51.9</v>
      </c>
      <c r="AX98" s="188">
        <v>51.9</v>
      </c>
      <c r="AY98" s="188">
        <v>52</v>
      </c>
      <c r="AZ98" s="188">
        <v>52.1</v>
      </c>
      <c r="BA98" s="188">
        <v>52.1</v>
      </c>
      <c r="BB98" s="188">
        <v>52.1</v>
      </c>
      <c r="BC98" s="188">
        <v>52.1</v>
      </c>
      <c r="BD98" s="188">
        <v>52.1</v>
      </c>
      <c r="BE98" s="188">
        <v>52.2</v>
      </c>
      <c r="BF98" s="188">
        <v>52.2</v>
      </c>
      <c r="BG98" s="188">
        <v>52.2</v>
      </c>
      <c r="BH98" s="188">
        <v>52.2</v>
      </c>
      <c r="BI98" s="188">
        <v>52.2</v>
      </c>
      <c r="BJ98" s="188">
        <v>52.2</v>
      </c>
      <c r="BK98" s="188">
        <v>52.3</v>
      </c>
      <c r="BL98" s="188">
        <v>52.4</v>
      </c>
      <c r="BM98" s="188">
        <v>52.4</v>
      </c>
      <c r="BN98" s="188">
        <v>52.4</v>
      </c>
      <c r="BO98" s="188">
        <v>52.4</v>
      </c>
      <c r="BP98" s="188">
        <v>52.4</v>
      </c>
      <c r="BQ98" s="188">
        <v>52.4</v>
      </c>
      <c r="BR98" s="188">
        <v>52.4</v>
      </c>
      <c r="BS98" s="188">
        <v>52.4</v>
      </c>
      <c r="BT98" s="188">
        <v>52.4</v>
      </c>
      <c r="BU98" s="188">
        <v>52.4</v>
      </c>
      <c r="BV98" s="188">
        <v>52.4</v>
      </c>
      <c r="BW98" s="188">
        <v>52.4</v>
      </c>
      <c r="BX98" s="188">
        <v>52.4</v>
      </c>
      <c r="BY98" s="188">
        <v>52.4</v>
      </c>
      <c r="BZ98" s="188">
        <v>52.4</v>
      </c>
      <c r="CA98" s="188">
        <v>52.4</v>
      </c>
      <c r="CB98" s="188">
        <v>52.4</v>
      </c>
      <c r="CC98" s="188">
        <v>52.4</v>
      </c>
      <c r="CD98" s="188">
        <v>52.4</v>
      </c>
      <c r="CE98" s="188">
        <v>52.5</v>
      </c>
      <c r="CF98" s="188">
        <v>52.5</v>
      </c>
      <c r="CG98" s="188">
        <v>52.6</v>
      </c>
      <c r="CH98" s="188">
        <v>52.8</v>
      </c>
      <c r="CI98" s="188">
        <v>53</v>
      </c>
      <c r="CJ98" s="188">
        <v>53.2</v>
      </c>
      <c r="CK98" s="188">
        <v>53.2</v>
      </c>
      <c r="CL98" s="188">
        <f t="shared" si="3"/>
        <v>0</v>
      </c>
      <c r="CM98" s="188" t="s">
        <v>194</v>
      </c>
      <c r="CN98" s="188" t="s">
        <v>195</v>
      </c>
      <c r="CO98" s="188" t="b">
        <f t="shared" si="2"/>
        <v>1</v>
      </c>
    </row>
    <row r="99" spans="1:93" x14ac:dyDescent="0.3">
      <c r="A99" t="s">
        <v>196</v>
      </c>
      <c r="B99" t="s">
        <v>197</v>
      </c>
      <c r="C99">
        <v>30111000401</v>
      </c>
      <c r="D99" s="1">
        <v>43920</v>
      </c>
      <c r="E99">
        <v>111</v>
      </c>
      <c r="F99">
        <v>0.7</v>
      </c>
      <c r="G99">
        <v>0.7</v>
      </c>
      <c r="H99">
        <v>59101</v>
      </c>
      <c r="I99">
        <v>34.1</v>
      </c>
      <c r="J99">
        <v>35.5</v>
      </c>
      <c r="K99">
        <v>37.1</v>
      </c>
      <c r="L99">
        <v>38.9</v>
      </c>
      <c r="M99">
        <v>41.4</v>
      </c>
      <c r="N99" s="61">
        <v>41.8</v>
      </c>
      <c r="O99">
        <v>42.4</v>
      </c>
      <c r="P99">
        <v>43</v>
      </c>
      <c r="Q99">
        <v>43</v>
      </c>
      <c r="R99" s="61">
        <v>44.6</v>
      </c>
      <c r="S99" s="61">
        <v>45</v>
      </c>
      <c r="T99" s="61">
        <v>46.4</v>
      </c>
      <c r="U99" s="61">
        <v>47.9</v>
      </c>
      <c r="V99" s="61">
        <v>48.4</v>
      </c>
      <c r="W99" s="61">
        <v>51</v>
      </c>
      <c r="X99" s="61">
        <v>51.2</v>
      </c>
      <c r="Y99" s="61">
        <v>51.4</v>
      </c>
      <c r="Z99" s="61">
        <v>52.3</v>
      </c>
      <c r="AA99" s="61">
        <v>52.4</v>
      </c>
      <c r="AB99" s="188">
        <v>53</v>
      </c>
      <c r="AC99" s="61">
        <v>54.1</v>
      </c>
      <c r="AD99" s="188">
        <v>55.3</v>
      </c>
      <c r="AE99" s="188">
        <v>55.4</v>
      </c>
      <c r="AF99" s="188">
        <v>55.5</v>
      </c>
      <c r="AG99" s="188">
        <v>55.8</v>
      </c>
      <c r="AH99" s="188">
        <v>55.8</v>
      </c>
      <c r="AI99" s="188">
        <v>56.3</v>
      </c>
      <c r="AJ99" s="188">
        <v>56.4</v>
      </c>
      <c r="AK99" s="188">
        <v>56.5</v>
      </c>
      <c r="AL99" s="188">
        <v>56.6</v>
      </c>
      <c r="AM99" s="188">
        <v>56.9</v>
      </c>
      <c r="AN99" s="188">
        <v>57</v>
      </c>
      <c r="AO99" s="188">
        <v>57</v>
      </c>
      <c r="AP99" s="188">
        <v>57.1</v>
      </c>
      <c r="AQ99" s="188">
        <v>57.3</v>
      </c>
      <c r="AR99" s="188">
        <v>57.6</v>
      </c>
      <c r="AS99" s="188">
        <v>57.6</v>
      </c>
      <c r="AT99" s="188">
        <v>57.6</v>
      </c>
      <c r="AU99" s="188">
        <v>57.6</v>
      </c>
      <c r="AV99" s="188">
        <v>57.9</v>
      </c>
      <c r="AW99" s="188">
        <v>57.9</v>
      </c>
      <c r="AX99" s="188">
        <v>57.9</v>
      </c>
      <c r="AY99" s="188">
        <v>58</v>
      </c>
      <c r="AZ99" s="188">
        <v>58</v>
      </c>
      <c r="BA99" s="188">
        <v>58</v>
      </c>
      <c r="BB99" s="188">
        <v>58</v>
      </c>
      <c r="BC99" s="188">
        <v>58.1</v>
      </c>
      <c r="BD99" s="188">
        <v>58.2</v>
      </c>
      <c r="BE99" s="188">
        <v>58.2</v>
      </c>
      <c r="BF99" s="188">
        <v>58.3</v>
      </c>
      <c r="BG99" s="188">
        <v>58.4</v>
      </c>
      <c r="BH99" s="188">
        <v>58.5</v>
      </c>
      <c r="BI99" s="188">
        <v>58.5</v>
      </c>
      <c r="BJ99" s="188">
        <v>58.6</v>
      </c>
      <c r="BK99" s="188">
        <v>58.6</v>
      </c>
      <c r="BL99" s="188">
        <v>58.7</v>
      </c>
      <c r="BM99" s="188">
        <v>58.7</v>
      </c>
      <c r="BN99" s="188">
        <v>58.8</v>
      </c>
      <c r="BO99" s="188">
        <v>58.8</v>
      </c>
      <c r="BP99" s="188">
        <v>58.8</v>
      </c>
      <c r="BQ99" s="188">
        <v>59</v>
      </c>
      <c r="BR99" s="188">
        <v>59</v>
      </c>
      <c r="BS99" s="188">
        <v>59.1</v>
      </c>
      <c r="BT99" s="188">
        <v>59.1</v>
      </c>
      <c r="BU99" s="188">
        <v>59.2</v>
      </c>
      <c r="BV99" s="188">
        <v>59.2</v>
      </c>
      <c r="BW99" s="188">
        <v>59.3</v>
      </c>
      <c r="BX99" s="188">
        <v>59.3</v>
      </c>
      <c r="BY99" s="188">
        <v>59.3</v>
      </c>
      <c r="BZ99" s="188">
        <v>59.3</v>
      </c>
      <c r="CA99" s="188">
        <v>59.3</v>
      </c>
      <c r="CB99" s="188">
        <v>59.3</v>
      </c>
      <c r="CC99" s="188">
        <v>59.4</v>
      </c>
      <c r="CD99" s="188">
        <v>59.4</v>
      </c>
      <c r="CE99" s="188">
        <v>59.6</v>
      </c>
      <c r="CF99" s="188">
        <v>59.7</v>
      </c>
      <c r="CG99" s="188">
        <v>59.7</v>
      </c>
      <c r="CH99" s="188">
        <v>60</v>
      </c>
      <c r="CI99" s="188">
        <v>60.2</v>
      </c>
      <c r="CJ99" s="188">
        <v>60.2</v>
      </c>
      <c r="CK99" s="188">
        <v>60.2</v>
      </c>
      <c r="CL99" s="188">
        <f t="shared" si="3"/>
        <v>0</v>
      </c>
      <c r="CM99" s="188" t="s">
        <v>196</v>
      </c>
      <c r="CN99" s="188" t="s">
        <v>197</v>
      </c>
      <c r="CO99" s="188" t="b">
        <f t="shared" si="2"/>
        <v>1</v>
      </c>
    </row>
    <row r="100" spans="1:93" x14ac:dyDescent="0.3">
      <c r="A100" t="s">
        <v>198</v>
      </c>
      <c r="B100" t="s">
        <v>199</v>
      </c>
      <c r="C100">
        <v>30111000500</v>
      </c>
      <c r="D100" s="1">
        <v>43920</v>
      </c>
      <c r="E100">
        <v>111</v>
      </c>
      <c r="F100">
        <v>1</v>
      </c>
      <c r="G100">
        <v>1</v>
      </c>
      <c r="H100">
        <v>59102</v>
      </c>
      <c r="I100">
        <v>41.9</v>
      </c>
      <c r="J100">
        <v>43.4</v>
      </c>
      <c r="K100">
        <v>44.7</v>
      </c>
      <c r="L100">
        <v>47.1</v>
      </c>
      <c r="M100">
        <v>49.3</v>
      </c>
      <c r="N100" s="61">
        <v>49.6</v>
      </c>
      <c r="O100">
        <v>49.8</v>
      </c>
      <c r="P100">
        <v>50.2</v>
      </c>
      <c r="Q100">
        <v>50.6</v>
      </c>
      <c r="R100" s="61">
        <v>53.3</v>
      </c>
      <c r="S100" s="61">
        <v>54</v>
      </c>
      <c r="T100" s="61">
        <v>55.1</v>
      </c>
      <c r="U100" s="61">
        <v>57.7</v>
      </c>
      <c r="V100" s="61">
        <v>58.2</v>
      </c>
      <c r="W100" s="61">
        <v>60.3</v>
      </c>
      <c r="X100" s="61">
        <v>60.8</v>
      </c>
      <c r="Y100" s="61">
        <v>61</v>
      </c>
      <c r="Z100" s="61">
        <v>62.4</v>
      </c>
      <c r="AA100" s="61">
        <v>62.5</v>
      </c>
      <c r="AB100" s="188">
        <v>62.8</v>
      </c>
      <c r="AC100" s="61">
        <v>64</v>
      </c>
      <c r="AD100" s="188">
        <v>65.3</v>
      </c>
      <c r="AE100" s="188">
        <v>65.3</v>
      </c>
      <c r="AF100" s="188">
        <v>65.400000000000006</v>
      </c>
      <c r="AG100" s="188">
        <v>65.8</v>
      </c>
      <c r="AH100" s="188">
        <v>66.2</v>
      </c>
      <c r="AI100" s="188">
        <v>66.599999999999994</v>
      </c>
      <c r="AJ100" s="188">
        <v>66.7</v>
      </c>
      <c r="AK100" s="188">
        <v>66.7</v>
      </c>
      <c r="AL100" s="188">
        <v>66.900000000000006</v>
      </c>
      <c r="AM100" s="188">
        <v>67</v>
      </c>
      <c r="AN100" s="188">
        <v>67.5</v>
      </c>
      <c r="AO100" s="188">
        <v>67.599999999999994</v>
      </c>
      <c r="AP100" s="188">
        <v>67.7</v>
      </c>
      <c r="AQ100" s="188">
        <v>67.900000000000006</v>
      </c>
      <c r="AR100" s="188">
        <v>68.2</v>
      </c>
      <c r="AS100" s="188">
        <v>68.2</v>
      </c>
      <c r="AT100" s="188">
        <v>68.3</v>
      </c>
      <c r="AU100" s="188">
        <v>68.5</v>
      </c>
      <c r="AV100" s="188">
        <v>68.599999999999994</v>
      </c>
      <c r="AW100" s="188">
        <v>68.7</v>
      </c>
      <c r="AX100" s="188">
        <v>68.8</v>
      </c>
      <c r="AY100" s="188">
        <v>68.900000000000006</v>
      </c>
      <c r="AZ100" s="188">
        <v>68.900000000000006</v>
      </c>
      <c r="BA100" s="188">
        <v>69</v>
      </c>
      <c r="BB100" s="188">
        <v>69.099999999999994</v>
      </c>
      <c r="BC100" s="188">
        <v>69.099999999999994</v>
      </c>
      <c r="BD100" s="188">
        <v>69.2</v>
      </c>
      <c r="BE100" s="188">
        <v>69.2</v>
      </c>
      <c r="BF100" s="188">
        <v>69.2</v>
      </c>
      <c r="BG100" s="188">
        <v>69.2</v>
      </c>
      <c r="BH100" s="188">
        <v>69.3</v>
      </c>
      <c r="BI100" s="188">
        <v>69.3</v>
      </c>
      <c r="BJ100" s="188">
        <v>69.3</v>
      </c>
      <c r="BK100" s="188">
        <v>69.3</v>
      </c>
      <c r="BL100" s="188">
        <v>69.5</v>
      </c>
      <c r="BM100" s="188">
        <v>69.5</v>
      </c>
      <c r="BN100" s="188">
        <v>69.5</v>
      </c>
      <c r="BO100" s="188">
        <v>69.5</v>
      </c>
      <c r="BP100" s="188">
        <v>69.599999999999994</v>
      </c>
      <c r="BQ100" s="188">
        <v>69.599999999999994</v>
      </c>
      <c r="BR100" s="188">
        <v>69.599999999999994</v>
      </c>
      <c r="BS100" s="188">
        <v>69.7</v>
      </c>
      <c r="BT100" s="188">
        <v>69.7</v>
      </c>
      <c r="BU100" s="188">
        <v>69.8</v>
      </c>
      <c r="BV100" s="188">
        <v>69.900000000000006</v>
      </c>
      <c r="BW100" s="188">
        <v>69.900000000000006</v>
      </c>
      <c r="BX100" s="188">
        <v>69.900000000000006</v>
      </c>
      <c r="BY100" s="188">
        <v>69.900000000000006</v>
      </c>
      <c r="BZ100" s="188">
        <v>69.900000000000006</v>
      </c>
      <c r="CA100" s="188">
        <v>69.900000000000006</v>
      </c>
      <c r="CB100" s="188">
        <v>70</v>
      </c>
      <c r="CC100" s="188">
        <v>70</v>
      </c>
      <c r="CD100" s="188">
        <v>70</v>
      </c>
      <c r="CE100" s="188">
        <v>70</v>
      </c>
      <c r="CF100" s="188">
        <v>70</v>
      </c>
      <c r="CG100" s="188">
        <v>70.099999999999994</v>
      </c>
      <c r="CH100" s="188">
        <v>70.099999999999994</v>
      </c>
      <c r="CI100" s="188">
        <v>70.3</v>
      </c>
      <c r="CJ100" s="188">
        <v>70.400000000000006</v>
      </c>
      <c r="CK100" s="188">
        <v>70.400000000000006</v>
      </c>
      <c r="CL100" s="188">
        <f t="shared" si="3"/>
        <v>0</v>
      </c>
      <c r="CM100" s="188" t="s">
        <v>198</v>
      </c>
      <c r="CN100" s="188" t="s">
        <v>199</v>
      </c>
      <c r="CO100" s="188" t="b">
        <f t="shared" si="2"/>
        <v>1</v>
      </c>
    </row>
    <row r="101" spans="1:93" x14ac:dyDescent="0.3">
      <c r="A101" t="s">
        <v>200</v>
      </c>
      <c r="B101" t="s">
        <v>201</v>
      </c>
      <c r="C101">
        <v>30111000600</v>
      </c>
      <c r="D101" s="1">
        <v>43920</v>
      </c>
      <c r="E101">
        <v>111</v>
      </c>
      <c r="F101">
        <v>1.7</v>
      </c>
      <c r="G101">
        <v>1.7</v>
      </c>
      <c r="H101">
        <v>59102</v>
      </c>
      <c r="I101">
        <v>50.4</v>
      </c>
      <c r="J101">
        <v>51.7</v>
      </c>
      <c r="K101">
        <v>54.1</v>
      </c>
      <c r="L101">
        <v>56.2</v>
      </c>
      <c r="M101">
        <v>59.5</v>
      </c>
      <c r="N101" s="61">
        <v>59.9</v>
      </c>
      <c r="O101">
        <v>60.4</v>
      </c>
      <c r="P101">
        <v>61</v>
      </c>
      <c r="Q101">
        <v>61.4</v>
      </c>
      <c r="R101" s="61">
        <v>62.6</v>
      </c>
      <c r="S101" s="61">
        <v>63.5</v>
      </c>
      <c r="T101" s="61">
        <v>64</v>
      </c>
      <c r="U101" s="61">
        <v>66.3</v>
      </c>
      <c r="V101" s="61">
        <v>67</v>
      </c>
      <c r="W101" s="61">
        <v>69.2</v>
      </c>
      <c r="X101" s="61">
        <v>69.7</v>
      </c>
      <c r="Y101" s="61">
        <v>70.099999999999994</v>
      </c>
      <c r="Z101" s="61">
        <v>71.5</v>
      </c>
      <c r="AA101" s="61">
        <v>71.7</v>
      </c>
      <c r="AB101" s="188">
        <v>72</v>
      </c>
      <c r="AC101" s="61">
        <v>72.900000000000006</v>
      </c>
      <c r="AD101" s="188">
        <v>73.8</v>
      </c>
      <c r="AE101" s="188">
        <v>73.900000000000006</v>
      </c>
      <c r="AF101" s="188">
        <v>74</v>
      </c>
      <c r="AG101" s="188">
        <v>74.099999999999994</v>
      </c>
      <c r="AH101" s="188">
        <v>74.8</v>
      </c>
      <c r="AI101" s="188">
        <v>75.099999999999994</v>
      </c>
      <c r="AJ101" s="188">
        <v>75.3</v>
      </c>
      <c r="AK101" s="188">
        <v>75.3</v>
      </c>
      <c r="AL101" s="188">
        <v>75.599999999999994</v>
      </c>
      <c r="AM101" s="188">
        <v>76.2</v>
      </c>
      <c r="AN101" s="188">
        <v>76.400000000000006</v>
      </c>
      <c r="AO101" s="188">
        <v>76.5</v>
      </c>
      <c r="AP101" s="188">
        <v>76.5</v>
      </c>
      <c r="AQ101" s="188">
        <v>76.8</v>
      </c>
      <c r="AR101" s="188">
        <v>77</v>
      </c>
      <c r="AS101" s="188">
        <v>77</v>
      </c>
      <c r="AT101" s="188">
        <v>77.099999999999994</v>
      </c>
      <c r="AU101" s="188">
        <v>77.2</v>
      </c>
      <c r="AV101" s="188">
        <v>77.2</v>
      </c>
      <c r="AW101" s="188">
        <v>77.3</v>
      </c>
      <c r="AX101" s="188">
        <v>77.3</v>
      </c>
      <c r="AY101" s="188">
        <v>77.3</v>
      </c>
      <c r="AZ101" s="188">
        <v>77.3</v>
      </c>
      <c r="BA101" s="188">
        <v>77.3</v>
      </c>
      <c r="BB101" s="188">
        <v>77.400000000000006</v>
      </c>
      <c r="BC101" s="188">
        <v>77.400000000000006</v>
      </c>
      <c r="BD101" s="188">
        <v>77.400000000000006</v>
      </c>
      <c r="BE101" s="188">
        <v>77.400000000000006</v>
      </c>
      <c r="BF101" s="188">
        <v>77.400000000000006</v>
      </c>
      <c r="BG101" s="188">
        <v>77.599999999999994</v>
      </c>
      <c r="BH101" s="188">
        <v>77.599999999999994</v>
      </c>
      <c r="BI101" s="188">
        <v>77.7</v>
      </c>
      <c r="BJ101" s="188">
        <v>77.7</v>
      </c>
      <c r="BK101" s="188">
        <v>77.8</v>
      </c>
      <c r="BL101" s="188">
        <v>77.8</v>
      </c>
      <c r="BM101" s="188">
        <v>77.8</v>
      </c>
      <c r="BN101" s="188">
        <v>77.8</v>
      </c>
      <c r="BO101" s="188">
        <v>77.8</v>
      </c>
      <c r="BP101" s="188">
        <v>77.8</v>
      </c>
      <c r="BQ101" s="188">
        <v>78</v>
      </c>
      <c r="BR101" s="188">
        <v>78.099999999999994</v>
      </c>
      <c r="BS101" s="188">
        <v>78.2</v>
      </c>
      <c r="BT101" s="188">
        <v>78.2</v>
      </c>
      <c r="BU101" s="188">
        <v>78.3</v>
      </c>
      <c r="BV101" s="188">
        <v>78.3</v>
      </c>
      <c r="BW101" s="188">
        <v>78.3</v>
      </c>
      <c r="BX101" s="188">
        <v>78.3</v>
      </c>
      <c r="BY101" s="188">
        <v>78.3</v>
      </c>
      <c r="BZ101" s="188">
        <v>78.3</v>
      </c>
      <c r="CA101" s="188">
        <v>78.3</v>
      </c>
      <c r="CB101" s="188">
        <v>78.400000000000006</v>
      </c>
      <c r="CC101" s="188">
        <v>78.5</v>
      </c>
      <c r="CD101" s="188">
        <v>78.5</v>
      </c>
      <c r="CE101" s="188">
        <v>78.8</v>
      </c>
      <c r="CF101" s="188">
        <v>78.8</v>
      </c>
      <c r="CG101" s="188">
        <v>78.8</v>
      </c>
      <c r="CH101" s="188">
        <v>78.900000000000006</v>
      </c>
      <c r="CI101" s="188">
        <v>79.099999999999994</v>
      </c>
      <c r="CJ101" s="188">
        <v>79.099999999999994</v>
      </c>
      <c r="CK101" s="188">
        <v>79.099999999999994</v>
      </c>
      <c r="CL101" s="188">
        <f t="shared" si="3"/>
        <v>0</v>
      </c>
      <c r="CM101" s="188" t="s">
        <v>200</v>
      </c>
      <c r="CN101" s="188" t="s">
        <v>201</v>
      </c>
      <c r="CO101" s="188" t="b">
        <f t="shared" si="2"/>
        <v>1</v>
      </c>
    </row>
    <row r="102" spans="1:93" x14ac:dyDescent="0.3">
      <c r="A102" t="s">
        <v>202</v>
      </c>
      <c r="B102" t="s">
        <v>203</v>
      </c>
      <c r="C102">
        <v>30111000705</v>
      </c>
      <c r="D102" s="1">
        <v>43920</v>
      </c>
      <c r="E102">
        <v>111</v>
      </c>
      <c r="F102">
        <v>0.8</v>
      </c>
      <c r="G102">
        <v>0.8</v>
      </c>
      <c r="H102">
        <v>59105</v>
      </c>
      <c r="I102">
        <v>39.5</v>
      </c>
      <c r="J102">
        <v>42.9</v>
      </c>
      <c r="K102">
        <v>45.7</v>
      </c>
      <c r="L102">
        <v>47.6</v>
      </c>
      <c r="M102">
        <v>50.9</v>
      </c>
      <c r="N102" s="61">
        <v>51.5</v>
      </c>
      <c r="O102">
        <v>52.2</v>
      </c>
      <c r="P102">
        <v>52.8</v>
      </c>
      <c r="Q102">
        <v>53.2</v>
      </c>
      <c r="R102" s="61">
        <v>54.3</v>
      </c>
      <c r="S102" s="61">
        <v>54.3</v>
      </c>
      <c r="T102" s="61">
        <v>55</v>
      </c>
      <c r="U102" s="61">
        <v>55.2</v>
      </c>
      <c r="V102" s="61">
        <v>55.3</v>
      </c>
      <c r="W102" s="61">
        <v>55.9</v>
      </c>
      <c r="X102" s="61">
        <v>56</v>
      </c>
      <c r="Y102" s="61">
        <v>56.5</v>
      </c>
      <c r="Z102" s="61">
        <v>61.9</v>
      </c>
      <c r="AA102" s="61">
        <v>61.9</v>
      </c>
      <c r="AB102" s="188">
        <v>62</v>
      </c>
      <c r="AC102" s="61">
        <v>62.4</v>
      </c>
      <c r="AD102" s="188">
        <v>64.2</v>
      </c>
      <c r="AE102" s="188">
        <v>64.5</v>
      </c>
      <c r="AF102" s="188">
        <v>64.900000000000006</v>
      </c>
      <c r="AG102" s="188">
        <v>65</v>
      </c>
      <c r="AH102" s="188">
        <v>65.3</v>
      </c>
      <c r="AI102" s="188">
        <v>65.8</v>
      </c>
      <c r="AJ102" s="188">
        <v>66</v>
      </c>
      <c r="AK102" s="188">
        <v>66.2</v>
      </c>
      <c r="AL102" s="188">
        <v>66.400000000000006</v>
      </c>
      <c r="AM102" s="188">
        <v>66.5</v>
      </c>
      <c r="AN102" s="188">
        <v>67.099999999999994</v>
      </c>
      <c r="AO102" s="188">
        <v>67.2</v>
      </c>
      <c r="AP102" s="188">
        <v>67.2</v>
      </c>
      <c r="AQ102" s="188">
        <v>67.599999999999994</v>
      </c>
      <c r="AR102" s="188">
        <v>67.900000000000006</v>
      </c>
      <c r="AS102" s="188">
        <v>68</v>
      </c>
      <c r="AT102" s="188">
        <v>68</v>
      </c>
      <c r="AU102" s="188">
        <v>68.099999999999994</v>
      </c>
      <c r="AV102" s="188">
        <v>68.5</v>
      </c>
      <c r="AW102" s="188">
        <v>68.5</v>
      </c>
      <c r="AX102" s="188">
        <v>68.5</v>
      </c>
      <c r="AY102" s="188">
        <v>68.5</v>
      </c>
      <c r="AZ102" s="188">
        <v>68.5</v>
      </c>
      <c r="BA102" s="188">
        <v>68.5</v>
      </c>
      <c r="BB102" s="188">
        <v>68.5</v>
      </c>
      <c r="BC102" s="188">
        <v>68.7</v>
      </c>
      <c r="BD102" s="188">
        <v>68.7</v>
      </c>
      <c r="BE102" s="188">
        <v>68.7</v>
      </c>
      <c r="BF102" s="188">
        <v>68.8</v>
      </c>
      <c r="BG102" s="188">
        <v>68.8</v>
      </c>
      <c r="BH102" s="188">
        <v>68.8</v>
      </c>
      <c r="BI102" s="188">
        <v>68.8</v>
      </c>
      <c r="BJ102" s="188">
        <v>68.8</v>
      </c>
      <c r="BK102" s="188">
        <v>68.900000000000006</v>
      </c>
      <c r="BL102" s="188">
        <v>69</v>
      </c>
      <c r="BM102" s="188">
        <v>69</v>
      </c>
      <c r="BN102" s="188">
        <v>69</v>
      </c>
      <c r="BO102" s="188">
        <v>69</v>
      </c>
      <c r="BP102" s="188">
        <v>69</v>
      </c>
      <c r="BQ102" s="188">
        <v>69</v>
      </c>
      <c r="BR102" s="188">
        <v>69.2</v>
      </c>
      <c r="BS102" s="188">
        <v>69.3</v>
      </c>
      <c r="BT102" s="188">
        <v>69.3</v>
      </c>
      <c r="BU102" s="188">
        <v>69.400000000000006</v>
      </c>
      <c r="BV102" s="188">
        <v>69.400000000000006</v>
      </c>
      <c r="BW102" s="188">
        <v>69.400000000000006</v>
      </c>
      <c r="BX102" s="188">
        <v>69.400000000000006</v>
      </c>
      <c r="BY102" s="188">
        <v>69.400000000000006</v>
      </c>
      <c r="BZ102" s="188">
        <v>69.5</v>
      </c>
      <c r="CA102" s="188">
        <v>69.5</v>
      </c>
      <c r="CB102" s="188">
        <v>69.5</v>
      </c>
      <c r="CC102" s="188">
        <v>69.5</v>
      </c>
      <c r="CD102" s="188">
        <v>69.599999999999994</v>
      </c>
      <c r="CE102" s="188">
        <v>69.8</v>
      </c>
      <c r="CF102" s="188">
        <v>69.8</v>
      </c>
      <c r="CG102" s="188">
        <v>69.900000000000006</v>
      </c>
      <c r="CH102" s="188">
        <v>70.099999999999994</v>
      </c>
      <c r="CI102" s="188">
        <v>70.400000000000006</v>
      </c>
      <c r="CJ102" s="188">
        <v>70.400000000000006</v>
      </c>
      <c r="CK102" s="188">
        <v>70.5</v>
      </c>
      <c r="CL102" s="188">
        <f t="shared" si="3"/>
        <v>9.9999999999994316E-2</v>
      </c>
      <c r="CM102" s="188" t="s">
        <v>202</v>
      </c>
      <c r="CN102" s="188" t="s">
        <v>203</v>
      </c>
      <c r="CO102" s="188" t="b">
        <f t="shared" si="2"/>
        <v>1</v>
      </c>
    </row>
    <row r="103" spans="1:93" x14ac:dyDescent="0.3">
      <c r="A103" t="s">
        <v>206</v>
      </c>
      <c r="B103" t="s">
        <v>207</v>
      </c>
      <c r="C103">
        <v>30111000800</v>
      </c>
      <c r="D103" s="1">
        <v>43920</v>
      </c>
      <c r="E103">
        <v>111</v>
      </c>
      <c r="F103">
        <v>1.3</v>
      </c>
      <c r="G103">
        <v>1.3</v>
      </c>
      <c r="H103">
        <v>59101</v>
      </c>
      <c r="I103">
        <v>35.5</v>
      </c>
      <c r="J103">
        <v>36.700000000000003</v>
      </c>
      <c r="K103">
        <v>38.5</v>
      </c>
      <c r="L103">
        <v>40.299999999999997</v>
      </c>
      <c r="M103">
        <v>43.1</v>
      </c>
      <c r="N103" s="61">
        <v>43.7</v>
      </c>
      <c r="O103">
        <v>44.4</v>
      </c>
      <c r="P103">
        <v>44.6</v>
      </c>
      <c r="Q103">
        <v>45.1</v>
      </c>
      <c r="R103" s="61">
        <v>47.6</v>
      </c>
      <c r="S103" s="61">
        <v>48</v>
      </c>
      <c r="T103" s="61">
        <v>49.8</v>
      </c>
      <c r="U103" s="61">
        <v>51.4</v>
      </c>
      <c r="V103" s="61">
        <v>52.1</v>
      </c>
      <c r="W103" s="61">
        <v>55.1</v>
      </c>
      <c r="X103" s="61">
        <v>55.7</v>
      </c>
      <c r="Y103" s="61">
        <v>55.9</v>
      </c>
      <c r="Z103" s="61">
        <v>57.7</v>
      </c>
      <c r="AA103" s="61">
        <v>57.7</v>
      </c>
      <c r="AB103" s="188">
        <v>58</v>
      </c>
      <c r="AC103" s="61">
        <v>59.2</v>
      </c>
      <c r="AD103" s="188">
        <v>61.1</v>
      </c>
      <c r="AE103" s="188">
        <v>61.2</v>
      </c>
      <c r="AF103" s="188">
        <v>61.4</v>
      </c>
      <c r="AG103" s="188">
        <v>61.8</v>
      </c>
      <c r="AH103" s="188">
        <v>62.5</v>
      </c>
      <c r="AI103" s="188">
        <v>63.2</v>
      </c>
      <c r="AJ103" s="188">
        <v>63.5</v>
      </c>
      <c r="AK103" s="188">
        <v>63.5</v>
      </c>
      <c r="AL103" s="188">
        <v>63.8</v>
      </c>
      <c r="AM103" s="188">
        <v>64.099999999999994</v>
      </c>
      <c r="AN103" s="188">
        <v>64.5</v>
      </c>
      <c r="AO103" s="188">
        <v>64.599999999999994</v>
      </c>
      <c r="AP103" s="188">
        <v>64.7</v>
      </c>
      <c r="AQ103" s="188">
        <v>64.900000000000006</v>
      </c>
      <c r="AR103" s="188">
        <v>65.099999999999994</v>
      </c>
      <c r="AS103" s="188">
        <v>65.3</v>
      </c>
      <c r="AT103" s="188">
        <v>65.3</v>
      </c>
      <c r="AU103" s="188">
        <v>65.400000000000006</v>
      </c>
      <c r="AV103" s="188">
        <v>65.5</v>
      </c>
      <c r="AW103" s="188">
        <v>65.5</v>
      </c>
      <c r="AX103" s="188">
        <v>65.599999999999994</v>
      </c>
      <c r="AY103" s="188">
        <v>65.599999999999994</v>
      </c>
      <c r="AZ103" s="188">
        <v>65.599999999999994</v>
      </c>
      <c r="BA103" s="188">
        <v>65.599999999999994</v>
      </c>
      <c r="BB103" s="188">
        <v>65.7</v>
      </c>
      <c r="BC103" s="188">
        <v>65.8</v>
      </c>
      <c r="BD103" s="188">
        <v>65.8</v>
      </c>
      <c r="BE103" s="188">
        <v>65.8</v>
      </c>
      <c r="BF103" s="188">
        <v>65.900000000000006</v>
      </c>
      <c r="BG103" s="188">
        <v>66</v>
      </c>
      <c r="BH103" s="188">
        <v>66</v>
      </c>
      <c r="BI103" s="188">
        <v>66</v>
      </c>
      <c r="BJ103" s="188">
        <v>66.099999999999994</v>
      </c>
      <c r="BK103" s="188">
        <v>66.099999999999994</v>
      </c>
      <c r="BL103" s="188">
        <v>66.2</v>
      </c>
      <c r="BM103" s="188">
        <v>66.2</v>
      </c>
      <c r="BN103" s="188">
        <v>66.2</v>
      </c>
      <c r="BO103" s="188">
        <v>66.2</v>
      </c>
      <c r="BP103" s="188">
        <v>66.3</v>
      </c>
      <c r="BQ103" s="188">
        <v>66.400000000000006</v>
      </c>
      <c r="BR103" s="188">
        <v>66.400000000000006</v>
      </c>
      <c r="BS103" s="188">
        <v>66.5</v>
      </c>
      <c r="BT103" s="188">
        <v>66.5</v>
      </c>
      <c r="BU103" s="188">
        <v>66.5</v>
      </c>
      <c r="BV103" s="188">
        <v>66.5</v>
      </c>
      <c r="BW103" s="188">
        <v>66.5</v>
      </c>
      <c r="BX103" s="188">
        <v>66.5</v>
      </c>
      <c r="BY103" s="188">
        <v>66.5</v>
      </c>
      <c r="BZ103" s="188">
        <v>66.5</v>
      </c>
      <c r="CA103" s="188">
        <v>66.5</v>
      </c>
      <c r="CB103" s="188">
        <v>66.5</v>
      </c>
      <c r="CC103" s="188">
        <v>66.5</v>
      </c>
      <c r="CD103" s="188">
        <v>66.5</v>
      </c>
      <c r="CE103" s="188">
        <v>66.599999999999994</v>
      </c>
      <c r="CF103" s="188">
        <v>66.7</v>
      </c>
      <c r="CG103" s="188">
        <v>66.7</v>
      </c>
      <c r="CH103" s="188">
        <v>66.8</v>
      </c>
      <c r="CI103" s="188">
        <v>66.900000000000006</v>
      </c>
      <c r="CJ103" s="188">
        <v>66.900000000000006</v>
      </c>
      <c r="CK103" s="188">
        <v>66.900000000000006</v>
      </c>
      <c r="CL103" s="188">
        <f t="shared" si="3"/>
        <v>0</v>
      </c>
      <c r="CM103" s="188" t="s">
        <v>206</v>
      </c>
      <c r="CN103" s="188" t="s">
        <v>207</v>
      </c>
      <c r="CO103" s="188" t="b">
        <f t="shared" si="2"/>
        <v>1</v>
      </c>
    </row>
    <row r="104" spans="1:93" x14ac:dyDescent="0.3">
      <c r="A104" t="s">
        <v>208</v>
      </c>
      <c r="B104" t="s">
        <v>209</v>
      </c>
      <c r="C104">
        <v>30111000901</v>
      </c>
      <c r="D104" s="1">
        <v>43920</v>
      </c>
      <c r="E104">
        <v>111</v>
      </c>
      <c r="F104">
        <v>1.3</v>
      </c>
      <c r="G104">
        <v>1.3</v>
      </c>
      <c r="H104" t="s">
        <v>1404</v>
      </c>
      <c r="I104">
        <v>32.9</v>
      </c>
      <c r="J104">
        <v>35.700000000000003</v>
      </c>
      <c r="K104">
        <v>38.4</v>
      </c>
      <c r="L104">
        <v>41.1</v>
      </c>
      <c r="M104">
        <v>45.2</v>
      </c>
      <c r="N104" s="61">
        <v>46.1</v>
      </c>
      <c r="O104">
        <v>46.7</v>
      </c>
      <c r="P104">
        <v>47.7</v>
      </c>
      <c r="Q104">
        <v>48.1</v>
      </c>
      <c r="R104" s="61">
        <v>49.6</v>
      </c>
      <c r="S104" s="61">
        <v>50</v>
      </c>
      <c r="T104" s="61">
        <v>50.4</v>
      </c>
      <c r="U104" s="61">
        <v>50.6</v>
      </c>
      <c r="V104" s="61">
        <v>50.9</v>
      </c>
      <c r="W104" s="61">
        <v>51.6</v>
      </c>
      <c r="X104" s="61">
        <v>51.7</v>
      </c>
      <c r="Y104" s="61">
        <v>51.9</v>
      </c>
      <c r="Z104" s="61">
        <v>57.7</v>
      </c>
      <c r="AA104" s="61">
        <v>58</v>
      </c>
      <c r="AB104" s="188">
        <v>58.6</v>
      </c>
      <c r="AC104" s="61">
        <v>60.2</v>
      </c>
      <c r="AD104" s="188">
        <v>63.3</v>
      </c>
      <c r="AE104" s="188">
        <v>63.3</v>
      </c>
      <c r="AF104" s="188">
        <v>63.7</v>
      </c>
      <c r="AG104" s="188">
        <v>64.5</v>
      </c>
      <c r="AH104" s="188">
        <v>65.099999999999994</v>
      </c>
      <c r="AI104" s="188">
        <v>65.7</v>
      </c>
      <c r="AJ104" s="188">
        <v>66</v>
      </c>
      <c r="AK104" s="188">
        <v>66.099999999999994</v>
      </c>
      <c r="AL104" s="188">
        <v>66.5</v>
      </c>
      <c r="AM104" s="188">
        <v>66.900000000000006</v>
      </c>
      <c r="AN104" s="188">
        <v>67.099999999999994</v>
      </c>
      <c r="AO104" s="188">
        <v>67.2</v>
      </c>
      <c r="AP104" s="188">
        <v>67.2</v>
      </c>
      <c r="AQ104" s="188">
        <v>67.599999999999994</v>
      </c>
      <c r="AR104" s="188">
        <v>67.8</v>
      </c>
      <c r="AS104" s="188">
        <v>67.8</v>
      </c>
      <c r="AT104" s="188">
        <v>67.8</v>
      </c>
      <c r="AU104" s="188">
        <v>67.8</v>
      </c>
      <c r="AV104" s="188">
        <v>68</v>
      </c>
      <c r="AW104" s="188">
        <v>68.099999999999994</v>
      </c>
      <c r="AX104" s="188">
        <v>68.099999999999994</v>
      </c>
      <c r="AY104" s="188">
        <v>68.2</v>
      </c>
      <c r="AZ104" s="188">
        <v>68.2</v>
      </c>
      <c r="BA104" s="188">
        <v>68.3</v>
      </c>
      <c r="BB104" s="188">
        <v>68.3</v>
      </c>
      <c r="BC104" s="188">
        <v>68.3</v>
      </c>
      <c r="BD104" s="188">
        <v>68.3</v>
      </c>
      <c r="BE104" s="188">
        <v>68.3</v>
      </c>
      <c r="BF104" s="188">
        <v>68.3</v>
      </c>
      <c r="BG104" s="188">
        <v>68.3</v>
      </c>
      <c r="BH104" s="188">
        <v>68.400000000000006</v>
      </c>
      <c r="BI104" s="188">
        <v>68.400000000000006</v>
      </c>
      <c r="BJ104" s="188">
        <v>68.400000000000006</v>
      </c>
      <c r="BK104" s="188">
        <v>68.400000000000006</v>
      </c>
      <c r="BL104" s="188">
        <v>68.5</v>
      </c>
      <c r="BM104" s="188">
        <v>68.5</v>
      </c>
      <c r="BN104" s="188">
        <v>68.5</v>
      </c>
      <c r="BO104" s="188">
        <v>68.5</v>
      </c>
      <c r="BP104" s="188">
        <v>68.599999999999994</v>
      </c>
      <c r="BQ104" s="188">
        <v>68.7</v>
      </c>
      <c r="BR104" s="188">
        <v>68.7</v>
      </c>
      <c r="BS104" s="188">
        <v>68.8</v>
      </c>
      <c r="BT104" s="188">
        <v>68.8</v>
      </c>
      <c r="BU104" s="188">
        <v>68.900000000000006</v>
      </c>
      <c r="BV104" s="188">
        <v>68.900000000000006</v>
      </c>
      <c r="BW104" s="188">
        <v>69</v>
      </c>
      <c r="BX104" s="188">
        <v>69</v>
      </c>
      <c r="BY104" s="188">
        <v>69</v>
      </c>
      <c r="BZ104" s="188">
        <v>69</v>
      </c>
      <c r="CA104" s="188">
        <v>69</v>
      </c>
      <c r="CB104" s="188">
        <v>69.099999999999994</v>
      </c>
      <c r="CC104" s="188">
        <v>69.099999999999994</v>
      </c>
      <c r="CD104" s="188">
        <v>69.2</v>
      </c>
      <c r="CE104" s="188">
        <v>69.3</v>
      </c>
      <c r="CF104" s="188">
        <v>69.3</v>
      </c>
      <c r="CG104" s="188">
        <v>69.3</v>
      </c>
      <c r="CH104" s="188">
        <v>69.5</v>
      </c>
      <c r="CI104" s="188">
        <v>69.599999999999994</v>
      </c>
      <c r="CJ104" s="188">
        <v>69.7</v>
      </c>
      <c r="CK104" s="188">
        <v>69.7</v>
      </c>
      <c r="CL104" s="188">
        <f t="shared" si="3"/>
        <v>0</v>
      </c>
      <c r="CM104" s="188" t="s">
        <v>208</v>
      </c>
      <c r="CN104" s="188" t="s">
        <v>209</v>
      </c>
      <c r="CO104" s="188" t="b">
        <f t="shared" si="2"/>
        <v>1</v>
      </c>
    </row>
    <row r="105" spans="1:93" x14ac:dyDescent="0.3">
      <c r="A105" t="s">
        <v>210</v>
      </c>
      <c r="B105" t="s">
        <v>211</v>
      </c>
      <c r="C105">
        <v>30111000902</v>
      </c>
      <c r="D105" s="1">
        <v>43920</v>
      </c>
      <c r="E105">
        <v>111</v>
      </c>
      <c r="F105">
        <v>1</v>
      </c>
      <c r="G105">
        <v>1</v>
      </c>
      <c r="H105">
        <v>59101</v>
      </c>
      <c r="I105">
        <v>29.3</v>
      </c>
      <c r="J105">
        <v>31.6</v>
      </c>
      <c r="K105">
        <v>34.4</v>
      </c>
      <c r="L105">
        <v>36.4</v>
      </c>
      <c r="M105">
        <v>39.6</v>
      </c>
      <c r="N105" s="61">
        <v>40.299999999999997</v>
      </c>
      <c r="O105">
        <v>40.9</v>
      </c>
      <c r="P105">
        <v>41.6</v>
      </c>
      <c r="Q105">
        <v>42.1</v>
      </c>
      <c r="R105" s="61">
        <v>42.9</v>
      </c>
      <c r="S105" s="61">
        <v>43.1</v>
      </c>
      <c r="T105" s="61">
        <v>43.8</v>
      </c>
      <c r="U105" s="61">
        <v>44</v>
      </c>
      <c r="V105" s="61">
        <v>44.4</v>
      </c>
      <c r="W105" s="61">
        <v>45.1</v>
      </c>
      <c r="X105" s="61">
        <v>45.6</v>
      </c>
      <c r="Y105" s="61">
        <v>45.8</v>
      </c>
      <c r="Z105" s="61">
        <v>51.8</v>
      </c>
      <c r="AA105" s="61">
        <v>51.9</v>
      </c>
      <c r="AB105" s="188">
        <v>52.2</v>
      </c>
      <c r="AC105" s="61">
        <v>54.6</v>
      </c>
      <c r="AD105" s="188">
        <v>57.8</v>
      </c>
      <c r="AE105" s="188">
        <v>57.9</v>
      </c>
      <c r="AF105" s="188">
        <v>58.1</v>
      </c>
      <c r="AG105" s="188">
        <v>58.7</v>
      </c>
      <c r="AH105" s="188">
        <v>59.3</v>
      </c>
      <c r="AI105" s="188">
        <v>60.4</v>
      </c>
      <c r="AJ105" s="188">
        <v>60.8</v>
      </c>
      <c r="AK105" s="188">
        <v>60.8</v>
      </c>
      <c r="AL105" s="188">
        <v>61.2</v>
      </c>
      <c r="AM105" s="188">
        <v>61.4</v>
      </c>
      <c r="AN105" s="188">
        <v>62</v>
      </c>
      <c r="AO105" s="188">
        <v>62</v>
      </c>
      <c r="AP105" s="188">
        <v>62.1</v>
      </c>
      <c r="AQ105" s="188">
        <v>62.4</v>
      </c>
      <c r="AR105" s="188">
        <v>62.7</v>
      </c>
      <c r="AS105" s="188">
        <v>62.7</v>
      </c>
      <c r="AT105" s="188">
        <v>62.9</v>
      </c>
      <c r="AU105" s="188">
        <v>63</v>
      </c>
      <c r="AV105" s="188">
        <v>63.2</v>
      </c>
      <c r="AW105" s="188">
        <v>63.3</v>
      </c>
      <c r="AX105" s="188">
        <v>63.3</v>
      </c>
      <c r="AY105" s="188">
        <v>63.5</v>
      </c>
      <c r="AZ105" s="188">
        <v>63.5</v>
      </c>
      <c r="BA105" s="188">
        <v>63.6</v>
      </c>
      <c r="BB105" s="188">
        <v>63.8</v>
      </c>
      <c r="BC105" s="188">
        <v>63.9</v>
      </c>
      <c r="BD105" s="188">
        <v>63.9</v>
      </c>
      <c r="BE105" s="188">
        <v>64</v>
      </c>
      <c r="BF105" s="188">
        <v>64</v>
      </c>
      <c r="BG105" s="188">
        <v>64.099999999999994</v>
      </c>
      <c r="BH105" s="188">
        <v>64.099999999999994</v>
      </c>
      <c r="BI105" s="188">
        <v>64.2</v>
      </c>
      <c r="BJ105" s="188">
        <v>64.2</v>
      </c>
      <c r="BK105" s="188">
        <v>64.3</v>
      </c>
      <c r="BL105" s="188">
        <v>64.3</v>
      </c>
      <c r="BM105" s="188">
        <v>64.400000000000006</v>
      </c>
      <c r="BN105" s="188">
        <v>64.5</v>
      </c>
      <c r="BO105" s="188">
        <v>64.599999999999994</v>
      </c>
      <c r="BP105" s="188">
        <v>64.599999999999994</v>
      </c>
      <c r="BQ105" s="188">
        <v>64.599999999999994</v>
      </c>
      <c r="BR105" s="188">
        <v>64.599999999999994</v>
      </c>
      <c r="BS105" s="188">
        <v>64.7</v>
      </c>
      <c r="BT105" s="188">
        <v>64.7</v>
      </c>
      <c r="BU105" s="188">
        <v>64.8</v>
      </c>
      <c r="BV105" s="188">
        <v>64.8</v>
      </c>
      <c r="BW105" s="188">
        <v>64.8</v>
      </c>
      <c r="BX105" s="188">
        <v>64.900000000000006</v>
      </c>
      <c r="BY105" s="188">
        <v>64.900000000000006</v>
      </c>
      <c r="BZ105" s="188">
        <v>64.900000000000006</v>
      </c>
      <c r="CA105" s="188">
        <v>64.900000000000006</v>
      </c>
      <c r="CB105" s="188">
        <v>65</v>
      </c>
      <c r="CC105" s="188">
        <v>65</v>
      </c>
      <c r="CD105" s="188">
        <v>65.099999999999994</v>
      </c>
      <c r="CE105" s="188">
        <v>65.099999999999994</v>
      </c>
      <c r="CF105" s="188">
        <v>65.099999999999994</v>
      </c>
      <c r="CG105" s="188">
        <v>65.099999999999994</v>
      </c>
      <c r="CH105" s="188">
        <v>65.3</v>
      </c>
      <c r="CI105" s="188">
        <v>65.5</v>
      </c>
      <c r="CJ105" s="188">
        <v>65.5</v>
      </c>
      <c r="CK105" s="188">
        <v>65.599999999999994</v>
      </c>
      <c r="CL105" s="188">
        <f t="shared" si="3"/>
        <v>9.9999999999994316E-2</v>
      </c>
      <c r="CM105" s="188" t="s">
        <v>210</v>
      </c>
      <c r="CN105" s="188" t="s">
        <v>211</v>
      </c>
      <c r="CO105" s="188" t="b">
        <f t="shared" si="2"/>
        <v>1</v>
      </c>
    </row>
    <row r="106" spans="1:93" x14ac:dyDescent="0.3">
      <c r="A106" t="s">
        <v>204</v>
      </c>
      <c r="B106" t="s">
        <v>205</v>
      </c>
      <c r="C106">
        <v>30111001000</v>
      </c>
      <c r="D106" s="1">
        <v>43920</v>
      </c>
      <c r="E106">
        <v>111</v>
      </c>
      <c r="F106">
        <v>0.7</v>
      </c>
      <c r="G106">
        <v>0.7</v>
      </c>
      <c r="H106" t="s">
        <v>1404</v>
      </c>
      <c r="I106">
        <v>31.1</v>
      </c>
      <c r="J106">
        <v>33.700000000000003</v>
      </c>
      <c r="K106">
        <v>36.4</v>
      </c>
      <c r="L106">
        <v>38.5</v>
      </c>
      <c r="M106">
        <v>41.1</v>
      </c>
      <c r="N106" s="61">
        <v>41.5</v>
      </c>
      <c r="O106">
        <v>41.9</v>
      </c>
      <c r="P106">
        <v>42.3</v>
      </c>
      <c r="Q106">
        <v>42.7</v>
      </c>
      <c r="R106" s="61">
        <v>43.4</v>
      </c>
      <c r="S106" s="61">
        <v>43.6</v>
      </c>
      <c r="T106" s="61">
        <v>43.9</v>
      </c>
      <c r="U106" s="61">
        <v>44.3</v>
      </c>
      <c r="V106" s="61">
        <v>44.6</v>
      </c>
      <c r="W106" s="61">
        <v>45.1</v>
      </c>
      <c r="X106" s="61">
        <v>45.2</v>
      </c>
      <c r="Y106" s="61">
        <v>46</v>
      </c>
      <c r="Z106" s="61">
        <v>53.7</v>
      </c>
      <c r="AA106" s="61">
        <v>53.8</v>
      </c>
      <c r="AB106" s="188">
        <v>53.9</v>
      </c>
      <c r="AC106" s="61">
        <v>54.8</v>
      </c>
      <c r="AD106" s="188">
        <v>56.9</v>
      </c>
      <c r="AE106" s="188">
        <v>57</v>
      </c>
      <c r="AF106" s="188">
        <v>57.2</v>
      </c>
      <c r="AG106" s="188">
        <v>57.5</v>
      </c>
      <c r="AH106" s="188">
        <v>57.8</v>
      </c>
      <c r="AI106" s="188">
        <v>58.5</v>
      </c>
      <c r="AJ106" s="188">
        <v>58.6</v>
      </c>
      <c r="AK106" s="188">
        <v>58.6</v>
      </c>
      <c r="AL106" s="188">
        <v>59</v>
      </c>
      <c r="AM106" s="188">
        <v>59.2</v>
      </c>
      <c r="AN106" s="188">
        <v>59.6</v>
      </c>
      <c r="AO106" s="188">
        <v>59.6</v>
      </c>
      <c r="AP106" s="188">
        <v>59.6</v>
      </c>
      <c r="AQ106" s="188">
        <v>60</v>
      </c>
      <c r="AR106" s="188">
        <v>60.3</v>
      </c>
      <c r="AS106" s="188">
        <v>60.3</v>
      </c>
      <c r="AT106" s="188">
        <v>60.5</v>
      </c>
      <c r="AU106" s="188">
        <v>60.5</v>
      </c>
      <c r="AV106" s="188">
        <v>60.8</v>
      </c>
      <c r="AW106" s="188">
        <v>60.8</v>
      </c>
      <c r="AX106" s="188">
        <v>60.8</v>
      </c>
      <c r="AY106" s="188">
        <v>60.8</v>
      </c>
      <c r="AZ106" s="188">
        <v>60.8</v>
      </c>
      <c r="BA106" s="188">
        <v>60.9</v>
      </c>
      <c r="BB106" s="188">
        <v>61</v>
      </c>
      <c r="BC106" s="188">
        <v>61</v>
      </c>
      <c r="BD106" s="188">
        <v>61</v>
      </c>
      <c r="BE106" s="188">
        <v>61</v>
      </c>
      <c r="BF106" s="188">
        <v>61.1</v>
      </c>
      <c r="BG106" s="188">
        <v>61.1</v>
      </c>
      <c r="BH106" s="188">
        <v>61.2</v>
      </c>
      <c r="BI106" s="188">
        <v>61.3</v>
      </c>
      <c r="BJ106" s="188">
        <v>61.3</v>
      </c>
      <c r="BK106" s="188">
        <v>61.3</v>
      </c>
      <c r="BL106" s="188">
        <v>61.4</v>
      </c>
      <c r="BM106" s="188">
        <v>61.4</v>
      </c>
      <c r="BN106" s="188">
        <v>61.4</v>
      </c>
      <c r="BO106" s="188">
        <v>61.4</v>
      </c>
      <c r="BP106" s="188">
        <v>61.4</v>
      </c>
      <c r="BQ106" s="188">
        <v>61.4</v>
      </c>
      <c r="BR106" s="188">
        <v>61.4</v>
      </c>
      <c r="BS106" s="188">
        <v>61.5</v>
      </c>
      <c r="BT106" s="188">
        <v>61.6</v>
      </c>
      <c r="BU106" s="188">
        <v>61.6</v>
      </c>
      <c r="BV106" s="188">
        <v>61.6</v>
      </c>
      <c r="BW106" s="188">
        <v>61.7</v>
      </c>
      <c r="BX106" s="188">
        <v>61.7</v>
      </c>
      <c r="BY106" s="188">
        <v>61.8</v>
      </c>
      <c r="BZ106" s="188">
        <v>61.8</v>
      </c>
      <c r="CA106" s="188">
        <v>61.8</v>
      </c>
      <c r="CB106" s="188">
        <v>61.8</v>
      </c>
      <c r="CC106" s="188">
        <v>61.8</v>
      </c>
      <c r="CD106" s="188">
        <v>61.8</v>
      </c>
      <c r="CE106" s="188">
        <v>61.9</v>
      </c>
      <c r="CF106" s="188">
        <v>62</v>
      </c>
      <c r="CG106" s="188">
        <v>62</v>
      </c>
      <c r="CH106" s="188">
        <v>62.2</v>
      </c>
      <c r="CI106" s="188">
        <v>62.4</v>
      </c>
      <c r="CJ106" s="188">
        <v>62.5</v>
      </c>
      <c r="CK106" s="188">
        <v>62.7</v>
      </c>
      <c r="CL106" s="188">
        <f t="shared" si="3"/>
        <v>0.20000000000000284</v>
      </c>
      <c r="CM106" s="188" t="s">
        <v>204</v>
      </c>
      <c r="CN106" s="188" t="s">
        <v>205</v>
      </c>
      <c r="CO106" s="188" t="b">
        <f t="shared" si="2"/>
        <v>1</v>
      </c>
    </row>
    <row r="107" spans="1:93" x14ac:dyDescent="0.3">
      <c r="A107" t="s">
        <v>212</v>
      </c>
      <c r="B107" t="s">
        <v>213</v>
      </c>
      <c r="C107">
        <v>30111001100</v>
      </c>
      <c r="D107" s="1">
        <v>43920</v>
      </c>
      <c r="E107">
        <v>111</v>
      </c>
      <c r="F107">
        <v>0.7</v>
      </c>
      <c r="G107">
        <v>0.7</v>
      </c>
      <c r="H107" t="s">
        <v>1404</v>
      </c>
      <c r="I107">
        <v>35.9</v>
      </c>
      <c r="J107">
        <v>39.299999999999997</v>
      </c>
      <c r="K107">
        <v>42.1</v>
      </c>
      <c r="L107">
        <v>44.7</v>
      </c>
      <c r="M107">
        <v>47.7</v>
      </c>
      <c r="N107" s="61">
        <v>48.2</v>
      </c>
      <c r="O107">
        <v>48.8</v>
      </c>
      <c r="P107">
        <v>49.1</v>
      </c>
      <c r="Q107">
        <v>49.4</v>
      </c>
      <c r="R107" s="61">
        <v>50.3</v>
      </c>
      <c r="S107" s="61">
        <v>50.5</v>
      </c>
      <c r="T107" s="61">
        <v>50.7</v>
      </c>
      <c r="U107" s="61">
        <v>51.1</v>
      </c>
      <c r="V107" s="61">
        <v>51.4</v>
      </c>
      <c r="W107" s="61">
        <v>52.3</v>
      </c>
      <c r="X107" s="61">
        <v>52.4</v>
      </c>
      <c r="Y107" s="61">
        <v>52.6</v>
      </c>
      <c r="Z107" s="61">
        <v>59.4</v>
      </c>
      <c r="AA107" s="61">
        <v>59.6</v>
      </c>
      <c r="AB107" s="188">
        <v>59.9</v>
      </c>
      <c r="AC107" s="61">
        <v>60.7</v>
      </c>
      <c r="AD107" s="188">
        <v>63.3</v>
      </c>
      <c r="AE107" s="188">
        <v>63.4</v>
      </c>
      <c r="AF107" s="188">
        <v>63.6</v>
      </c>
      <c r="AG107" s="188">
        <v>63.9</v>
      </c>
      <c r="AH107" s="188">
        <v>64.2</v>
      </c>
      <c r="AI107" s="188">
        <v>64.900000000000006</v>
      </c>
      <c r="AJ107" s="188">
        <v>65.099999999999994</v>
      </c>
      <c r="AK107" s="188">
        <v>65.2</v>
      </c>
      <c r="AL107" s="188">
        <v>65.400000000000006</v>
      </c>
      <c r="AM107" s="188">
        <v>65.599999999999994</v>
      </c>
      <c r="AN107" s="188">
        <v>65.8</v>
      </c>
      <c r="AO107" s="188">
        <v>66</v>
      </c>
      <c r="AP107" s="188">
        <v>66</v>
      </c>
      <c r="AQ107" s="188">
        <v>66.3</v>
      </c>
      <c r="AR107" s="188">
        <v>66.400000000000006</v>
      </c>
      <c r="AS107" s="188">
        <v>66.5</v>
      </c>
      <c r="AT107" s="188">
        <v>66.5</v>
      </c>
      <c r="AU107" s="188">
        <v>66.7</v>
      </c>
      <c r="AV107" s="188">
        <v>66.900000000000006</v>
      </c>
      <c r="AW107" s="188">
        <v>66.900000000000006</v>
      </c>
      <c r="AX107" s="188">
        <v>67</v>
      </c>
      <c r="AY107" s="188">
        <v>67</v>
      </c>
      <c r="AZ107" s="188">
        <v>67.099999999999994</v>
      </c>
      <c r="BA107" s="188">
        <v>67.2</v>
      </c>
      <c r="BB107" s="188">
        <v>67.400000000000006</v>
      </c>
      <c r="BC107" s="188">
        <v>67.5</v>
      </c>
      <c r="BD107" s="188">
        <v>67.599999999999994</v>
      </c>
      <c r="BE107" s="188">
        <v>67.7</v>
      </c>
      <c r="BF107" s="188">
        <v>67.7</v>
      </c>
      <c r="BG107" s="188">
        <v>67.8</v>
      </c>
      <c r="BH107" s="188">
        <v>67.8</v>
      </c>
      <c r="BI107" s="188">
        <v>67.8</v>
      </c>
      <c r="BJ107" s="188">
        <v>67.900000000000006</v>
      </c>
      <c r="BK107" s="188">
        <v>68</v>
      </c>
      <c r="BL107" s="188">
        <v>68.099999999999994</v>
      </c>
      <c r="BM107" s="188">
        <v>68.099999999999994</v>
      </c>
      <c r="BN107" s="188">
        <v>68.099999999999994</v>
      </c>
      <c r="BO107" s="188">
        <v>68.099999999999994</v>
      </c>
      <c r="BP107" s="188">
        <v>68.099999999999994</v>
      </c>
      <c r="BQ107" s="188">
        <v>68.099999999999994</v>
      </c>
      <c r="BR107" s="188">
        <v>68.2</v>
      </c>
      <c r="BS107" s="188">
        <v>68.3</v>
      </c>
      <c r="BT107" s="188">
        <v>68.3</v>
      </c>
      <c r="BU107" s="188">
        <v>68.3</v>
      </c>
      <c r="BV107" s="188">
        <v>68.3</v>
      </c>
      <c r="BW107" s="188">
        <v>68.3</v>
      </c>
      <c r="BX107" s="188">
        <v>68.400000000000006</v>
      </c>
      <c r="BY107" s="188">
        <v>68.400000000000006</v>
      </c>
      <c r="BZ107" s="188">
        <v>68.400000000000006</v>
      </c>
      <c r="CA107" s="188">
        <v>68.5</v>
      </c>
      <c r="CB107" s="188">
        <v>68.5</v>
      </c>
      <c r="CC107" s="188">
        <v>68.5</v>
      </c>
      <c r="CD107" s="188">
        <v>68.5</v>
      </c>
      <c r="CE107" s="188">
        <v>68.599999999999994</v>
      </c>
      <c r="CF107" s="188">
        <v>68.7</v>
      </c>
      <c r="CG107" s="188">
        <v>68.7</v>
      </c>
      <c r="CH107" s="188">
        <v>68.8</v>
      </c>
      <c r="CI107" s="188">
        <v>69.099999999999994</v>
      </c>
      <c r="CJ107" s="188">
        <v>69.099999999999994</v>
      </c>
      <c r="CK107" s="188">
        <v>69.099999999999994</v>
      </c>
      <c r="CL107" s="188">
        <f t="shared" si="3"/>
        <v>0</v>
      </c>
      <c r="CM107" s="188" t="s">
        <v>212</v>
      </c>
      <c r="CN107" s="188" t="s">
        <v>213</v>
      </c>
      <c r="CO107" s="188" t="b">
        <f t="shared" si="2"/>
        <v>1</v>
      </c>
    </row>
    <row r="108" spans="1:93" x14ac:dyDescent="0.3">
      <c r="A108" t="s">
        <v>214</v>
      </c>
      <c r="B108" t="s">
        <v>215</v>
      </c>
      <c r="C108">
        <v>30111001200</v>
      </c>
      <c r="D108" s="1">
        <v>43920</v>
      </c>
      <c r="E108">
        <v>111</v>
      </c>
      <c r="F108">
        <v>1.7</v>
      </c>
      <c r="G108">
        <v>1.8</v>
      </c>
      <c r="H108">
        <v>59102</v>
      </c>
      <c r="I108">
        <v>38.4</v>
      </c>
      <c r="J108">
        <v>39.700000000000003</v>
      </c>
      <c r="K108">
        <v>41.8</v>
      </c>
      <c r="L108">
        <v>44.1</v>
      </c>
      <c r="M108">
        <v>51</v>
      </c>
      <c r="N108" s="61">
        <v>52.6</v>
      </c>
      <c r="O108">
        <v>53.3</v>
      </c>
      <c r="P108">
        <v>54.1</v>
      </c>
      <c r="Q108">
        <v>54.7</v>
      </c>
      <c r="R108" s="61">
        <v>55.5</v>
      </c>
      <c r="S108" s="61">
        <v>55.7</v>
      </c>
      <c r="T108" s="61">
        <v>56.2</v>
      </c>
      <c r="U108" s="61">
        <v>56.9</v>
      </c>
      <c r="V108" s="61">
        <v>57.2</v>
      </c>
      <c r="W108" s="61">
        <v>59.1</v>
      </c>
      <c r="X108" s="61">
        <v>59.2</v>
      </c>
      <c r="Y108" s="61">
        <v>59.4</v>
      </c>
      <c r="Z108" s="61">
        <v>65.5</v>
      </c>
      <c r="AA108" s="61">
        <v>65.7</v>
      </c>
      <c r="AB108" s="188">
        <v>65.900000000000006</v>
      </c>
      <c r="AC108" s="61">
        <v>67.3</v>
      </c>
      <c r="AD108" s="188">
        <v>68.7</v>
      </c>
      <c r="AE108" s="188">
        <v>69</v>
      </c>
      <c r="AF108" s="188">
        <v>69.3</v>
      </c>
      <c r="AG108" s="188">
        <v>69.8</v>
      </c>
      <c r="AH108" s="188">
        <v>70.2</v>
      </c>
      <c r="AI108" s="188">
        <v>71.099999999999994</v>
      </c>
      <c r="AJ108" s="188">
        <v>71.3</v>
      </c>
      <c r="AK108" s="188">
        <v>71.400000000000006</v>
      </c>
      <c r="AL108" s="188">
        <v>71.599999999999994</v>
      </c>
      <c r="AM108" s="188">
        <v>71.8</v>
      </c>
      <c r="AN108" s="188">
        <v>72</v>
      </c>
      <c r="AO108" s="188">
        <v>72.099999999999994</v>
      </c>
      <c r="AP108" s="188">
        <v>72.099999999999994</v>
      </c>
      <c r="AQ108" s="188">
        <v>72.400000000000006</v>
      </c>
      <c r="AR108" s="188">
        <v>72.599999999999994</v>
      </c>
      <c r="AS108" s="188">
        <v>72.599999999999994</v>
      </c>
      <c r="AT108" s="188">
        <v>72.7</v>
      </c>
      <c r="AU108" s="188">
        <v>72.8</v>
      </c>
      <c r="AV108" s="188">
        <v>72.900000000000006</v>
      </c>
      <c r="AW108" s="188">
        <v>72.900000000000006</v>
      </c>
      <c r="AX108" s="188">
        <v>72.900000000000006</v>
      </c>
      <c r="AY108" s="188">
        <v>72.900000000000006</v>
      </c>
      <c r="AZ108" s="188">
        <v>72.900000000000006</v>
      </c>
      <c r="BA108" s="188">
        <v>73</v>
      </c>
      <c r="BB108" s="188">
        <v>73.099999999999994</v>
      </c>
      <c r="BC108" s="188">
        <v>73.2</v>
      </c>
      <c r="BD108" s="188">
        <v>73.3</v>
      </c>
      <c r="BE108" s="188">
        <v>73.3</v>
      </c>
      <c r="BF108" s="188">
        <v>73.400000000000006</v>
      </c>
      <c r="BG108" s="188">
        <v>73.400000000000006</v>
      </c>
      <c r="BH108" s="188">
        <v>73.400000000000006</v>
      </c>
      <c r="BI108" s="188">
        <v>73.400000000000006</v>
      </c>
      <c r="BJ108" s="188">
        <v>73.5</v>
      </c>
      <c r="BK108" s="188">
        <v>73.5</v>
      </c>
      <c r="BL108" s="188">
        <v>73.599999999999994</v>
      </c>
      <c r="BM108" s="188">
        <v>73.599999999999994</v>
      </c>
      <c r="BN108" s="188">
        <v>73.599999999999994</v>
      </c>
      <c r="BO108" s="188">
        <v>73.599999999999994</v>
      </c>
      <c r="BP108" s="188">
        <v>73.599999999999994</v>
      </c>
      <c r="BQ108" s="188">
        <v>73.599999999999994</v>
      </c>
      <c r="BR108" s="188">
        <v>73.599999999999994</v>
      </c>
      <c r="BS108" s="188">
        <v>73.7</v>
      </c>
      <c r="BT108" s="188">
        <v>73.7</v>
      </c>
      <c r="BU108" s="188">
        <v>73.7</v>
      </c>
      <c r="BV108" s="188">
        <v>73.7</v>
      </c>
      <c r="BW108" s="188">
        <v>73.8</v>
      </c>
      <c r="BX108" s="188">
        <v>73.8</v>
      </c>
      <c r="BY108" s="188">
        <v>73.8</v>
      </c>
      <c r="BZ108" s="188">
        <v>73.8</v>
      </c>
      <c r="CA108" s="188">
        <v>73.900000000000006</v>
      </c>
      <c r="CB108" s="188">
        <v>74</v>
      </c>
      <c r="CC108" s="188">
        <v>74</v>
      </c>
      <c r="CD108" s="188">
        <v>74</v>
      </c>
      <c r="CE108" s="188">
        <v>74.099999999999994</v>
      </c>
      <c r="CF108" s="188">
        <v>74.2</v>
      </c>
      <c r="CG108" s="188">
        <v>74.3</v>
      </c>
      <c r="CH108" s="188">
        <v>74.3</v>
      </c>
      <c r="CI108" s="188">
        <v>74.3</v>
      </c>
      <c r="CJ108" s="188">
        <v>74.3</v>
      </c>
      <c r="CK108" s="188">
        <v>74.3</v>
      </c>
      <c r="CL108" s="188">
        <f t="shared" si="3"/>
        <v>0</v>
      </c>
      <c r="CM108" s="188" t="s">
        <v>214</v>
      </c>
      <c r="CN108" s="188" t="s">
        <v>215</v>
      </c>
      <c r="CO108" s="188" t="b">
        <f t="shared" si="2"/>
        <v>1</v>
      </c>
    </row>
    <row r="109" spans="1:93" x14ac:dyDescent="0.3">
      <c r="A109" t="s">
        <v>216</v>
      </c>
      <c r="B109" t="s">
        <v>217</v>
      </c>
      <c r="C109">
        <v>30111001300</v>
      </c>
      <c r="D109" s="1">
        <v>43920</v>
      </c>
      <c r="E109">
        <v>111</v>
      </c>
      <c r="F109">
        <v>1.6</v>
      </c>
      <c r="G109">
        <v>1.6</v>
      </c>
      <c r="H109">
        <v>59102</v>
      </c>
      <c r="I109">
        <v>46.1</v>
      </c>
      <c r="J109">
        <v>47.3</v>
      </c>
      <c r="K109">
        <v>49.2</v>
      </c>
      <c r="L109">
        <v>51.2</v>
      </c>
      <c r="M109">
        <v>59</v>
      </c>
      <c r="N109" s="61">
        <v>59.7</v>
      </c>
      <c r="O109">
        <v>60.6</v>
      </c>
      <c r="P109">
        <v>61.8</v>
      </c>
      <c r="Q109">
        <v>62.2</v>
      </c>
      <c r="R109" s="61">
        <v>64</v>
      </c>
      <c r="S109" s="61">
        <v>64.3</v>
      </c>
      <c r="T109" s="61">
        <v>65.099999999999994</v>
      </c>
      <c r="U109" s="61">
        <v>65.7</v>
      </c>
      <c r="V109" s="61">
        <v>66.099999999999994</v>
      </c>
      <c r="W109" s="61">
        <v>66.8</v>
      </c>
      <c r="X109" s="61">
        <v>67</v>
      </c>
      <c r="Y109" s="61">
        <v>67.099999999999994</v>
      </c>
      <c r="Z109" s="61">
        <v>73.2</v>
      </c>
      <c r="AA109" s="61">
        <v>73.3</v>
      </c>
      <c r="AB109" s="188">
        <v>73.7</v>
      </c>
      <c r="AC109" s="61">
        <v>74.5</v>
      </c>
      <c r="AD109" s="188">
        <v>75.900000000000006</v>
      </c>
      <c r="AE109" s="188">
        <v>76</v>
      </c>
      <c r="AF109" s="188">
        <v>76.400000000000006</v>
      </c>
      <c r="AG109" s="188">
        <v>77</v>
      </c>
      <c r="AH109" s="188">
        <v>77.5</v>
      </c>
      <c r="AI109" s="188">
        <v>78.400000000000006</v>
      </c>
      <c r="AJ109" s="188">
        <v>78.400000000000006</v>
      </c>
      <c r="AK109" s="188">
        <v>78.599999999999994</v>
      </c>
      <c r="AL109" s="188">
        <v>78.900000000000006</v>
      </c>
      <c r="AM109" s="188">
        <v>79.2</v>
      </c>
      <c r="AN109" s="188">
        <v>79.400000000000006</v>
      </c>
      <c r="AO109" s="188">
        <v>79.400000000000006</v>
      </c>
      <c r="AP109" s="188">
        <v>79.5</v>
      </c>
      <c r="AQ109" s="188">
        <v>79.7</v>
      </c>
      <c r="AR109" s="188">
        <v>80.099999999999994</v>
      </c>
      <c r="AS109" s="188">
        <v>80.099999999999994</v>
      </c>
      <c r="AT109" s="188">
        <v>80.2</v>
      </c>
      <c r="AU109" s="188">
        <v>80.3</v>
      </c>
      <c r="AV109" s="188">
        <v>80.5</v>
      </c>
      <c r="AW109" s="188">
        <v>80.5</v>
      </c>
      <c r="AX109" s="188">
        <v>80.599999999999994</v>
      </c>
      <c r="AY109" s="188">
        <v>80.599999999999994</v>
      </c>
      <c r="AZ109" s="188">
        <v>80.599999999999994</v>
      </c>
      <c r="BA109" s="188">
        <v>80.7</v>
      </c>
      <c r="BB109" s="188">
        <v>80.8</v>
      </c>
      <c r="BC109" s="188">
        <v>80.900000000000006</v>
      </c>
      <c r="BD109" s="188">
        <v>81</v>
      </c>
      <c r="BE109" s="188">
        <v>81</v>
      </c>
      <c r="BF109" s="188">
        <v>81</v>
      </c>
      <c r="BG109" s="188">
        <v>81.2</v>
      </c>
      <c r="BH109" s="188">
        <v>81.2</v>
      </c>
      <c r="BI109" s="188">
        <v>81.3</v>
      </c>
      <c r="BJ109" s="188">
        <v>81.3</v>
      </c>
      <c r="BK109" s="188">
        <v>81.3</v>
      </c>
      <c r="BL109" s="188">
        <v>81.400000000000006</v>
      </c>
      <c r="BM109" s="188">
        <v>81.5</v>
      </c>
      <c r="BN109" s="188">
        <v>81.5</v>
      </c>
      <c r="BO109" s="188">
        <v>81.5</v>
      </c>
      <c r="BP109" s="188">
        <v>81.599999999999994</v>
      </c>
      <c r="BQ109" s="188">
        <v>81.7</v>
      </c>
      <c r="BR109" s="188">
        <v>81.7</v>
      </c>
      <c r="BS109" s="188">
        <v>81.7</v>
      </c>
      <c r="BT109" s="188">
        <v>81.7</v>
      </c>
      <c r="BU109" s="188">
        <v>81.7</v>
      </c>
      <c r="BV109" s="188">
        <v>81.8</v>
      </c>
      <c r="BW109" s="188">
        <v>81.8</v>
      </c>
      <c r="BX109" s="188">
        <v>81.900000000000006</v>
      </c>
      <c r="BY109" s="188">
        <v>81.900000000000006</v>
      </c>
      <c r="BZ109" s="188">
        <v>81.900000000000006</v>
      </c>
      <c r="CA109" s="188">
        <v>81.900000000000006</v>
      </c>
      <c r="CB109" s="188">
        <v>82</v>
      </c>
      <c r="CC109" s="188">
        <v>82</v>
      </c>
      <c r="CD109" s="188">
        <v>82</v>
      </c>
      <c r="CE109" s="188">
        <v>82.2</v>
      </c>
      <c r="CF109" s="188">
        <v>82.2</v>
      </c>
      <c r="CG109" s="188">
        <v>82.2</v>
      </c>
      <c r="CH109" s="188">
        <v>82.4</v>
      </c>
      <c r="CI109" s="188">
        <v>82.5</v>
      </c>
      <c r="CJ109" s="188">
        <v>82.5</v>
      </c>
      <c r="CK109" s="188">
        <v>82.5</v>
      </c>
      <c r="CL109" s="188">
        <f t="shared" si="3"/>
        <v>0</v>
      </c>
      <c r="CM109" s="188" t="s">
        <v>216</v>
      </c>
      <c r="CN109" s="188" t="s">
        <v>217</v>
      </c>
      <c r="CO109" s="188" t="b">
        <f t="shared" si="2"/>
        <v>1</v>
      </c>
    </row>
    <row r="110" spans="1:93" x14ac:dyDescent="0.3">
      <c r="A110" t="s">
        <v>218</v>
      </c>
      <c r="B110" t="s">
        <v>219</v>
      </c>
      <c r="C110">
        <v>30111001402</v>
      </c>
      <c r="D110" s="1">
        <v>43920</v>
      </c>
      <c r="E110">
        <v>111</v>
      </c>
      <c r="F110">
        <v>1.6</v>
      </c>
      <c r="G110">
        <v>1.6</v>
      </c>
      <c r="H110" t="s">
        <v>1410</v>
      </c>
      <c r="I110">
        <v>39.1</v>
      </c>
      <c r="J110">
        <v>41</v>
      </c>
      <c r="K110">
        <v>43</v>
      </c>
      <c r="L110">
        <v>45.6</v>
      </c>
      <c r="M110">
        <v>51.4</v>
      </c>
      <c r="N110" s="61">
        <v>52.6</v>
      </c>
      <c r="O110">
        <v>53.7</v>
      </c>
      <c r="P110">
        <v>55</v>
      </c>
      <c r="Q110">
        <v>55.6</v>
      </c>
      <c r="R110" s="61">
        <v>57.3</v>
      </c>
      <c r="S110" s="61">
        <v>57.7</v>
      </c>
      <c r="T110" s="61">
        <v>58.5</v>
      </c>
      <c r="U110" s="61">
        <v>59.2</v>
      </c>
      <c r="V110" s="61">
        <v>59.9</v>
      </c>
      <c r="W110" s="61">
        <v>61.3</v>
      </c>
      <c r="X110" s="61">
        <v>61.5</v>
      </c>
      <c r="Y110" s="61">
        <v>61.7</v>
      </c>
      <c r="Z110" s="61">
        <v>63</v>
      </c>
      <c r="AA110" s="61">
        <v>63.2</v>
      </c>
      <c r="AB110" s="188">
        <v>63.4</v>
      </c>
      <c r="AC110" s="61">
        <v>65.7</v>
      </c>
      <c r="AD110" s="188">
        <v>67.900000000000006</v>
      </c>
      <c r="AE110" s="188">
        <v>68</v>
      </c>
      <c r="AF110" s="188">
        <v>68.400000000000006</v>
      </c>
      <c r="AG110" s="188">
        <v>68.8</v>
      </c>
      <c r="AH110" s="188">
        <v>69.099999999999994</v>
      </c>
      <c r="AI110" s="188">
        <v>69.900000000000006</v>
      </c>
      <c r="AJ110" s="188">
        <v>70</v>
      </c>
      <c r="AK110" s="188">
        <v>70.2</v>
      </c>
      <c r="AL110" s="188">
        <v>70.5</v>
      </c>
      <c r="AM110" s="188">
        <v>70.7</v>
      </c>
      <c r="AN110" s="188">
        <v>71</v>
      </c>
      <c r="AO110" s="188">
        <v>71.099999999999994</v>
      </c>
      <c r="AP110" s="188">
        <v>71.099999999999994</v>
      </c>
      <c r="AQ110" s="188">
        <v>71.3</v>
      </c>
      <c r="AR110" s="188">
        <v>71.599999999999994</v>
      </c>
      <c r="AS110" s="188">
        <v>71.7</v>
      </c>
      <c r="AT110" s="188">
        <v>71.7</v>
      </c>
      <c r="AU110" s="188">
        <v>71.8</v>
      </c>
      <c r="AV110" s="188">
        <v>71.900000000000006</v>
      </c>
      <c r="AW110" s="188">
        <v>71.900000000000006</v>
      </c>
      <c r="AX110" s="188">
        <v>71.900000000000006</v>
      </c>
      <c r="AY110" s="188">
        <v>72</v>
      </c>
      <c r="AZ110" s="188">
        <v>72</v>
      </c>
      <c r="BA110" s="188">
        <v>72</v>
      </c>
      <c r="BB110" s="188">
        <v>72</v>
      </c>
      <c r="BC110" s="188">
        <v>72</v>
      </c>
      <c r="BD110" s="188">
        <v>72.099999999999994</v>
      </c>
      <c r="BE110" s="188">
        <v>72.3</v>
      </c>
      <c r="BF110" s="188">
        <v>72.3</v>
      </c>
      <c r="BG110" s="188">
        <v>73.5</v>
      </c>
      <c r="BH110" s="188">
        <v>73.5</v>
      </c>
      <c r="BI110" s="188">
        <v>73.599999999999994</v>
      </c>
      <c r="BJ110" s="188">
        <v>73.7</v>
      </c>
      <c r="BK110" s="188">
        <v>73.7</v>
      </c>
      <c r="BL110" s="188">
        <v>73.8</v>
      </c>
      <c r="BM110" s="188">
        <v>73.8</v>
      </c>
      <c r="BN110" s="188">
        <v>73.8</v>
      </c>
      <c r="BO110" s="188">
        <v>73.8</v>
      </c>
      <c r="BP110" s="188">
        <v>73.900000000000006</v>
      </c>
      <c r="BQ110" s="188">
        <v>73.900000000000006</v>
      </c>
      <c r="BR110" s="188">
        <v>73.900000000000006</v>
      </c>
      <c r="BS110" s="188">
        <v>73.900000000000006</v>
      </c>
      <c r="BT110" s="188">
        <v>74</v>
      </c>
      <c r="BU110" s="188">
        <v>74</v>
      </c>
      <c r="BV110" s="188">
        <v>74</v>
      </c>
      <c r="BW110" s="188">
        <v>74.099999999999994</v>
      </c>
      <c r="BX110" s="188">
        <v>74.099999999999994</v>
      </c>
      <c r="BY110" s="188">
        <v>74.099999999999994</v>
      </c>
      <c r="BZ110" s="188">
        <v>74.099999999999994</v>
      </c>
      <c r="CA110" s="188">
        <v>74.099999999999994</v>
      </c>
      <c r="CB110" s="188">
        <v>74.099999999999994</v>
      </c>
      <c r="CC110" s="188">
        <v>74.099999999999994</v>
      </c>
      <c r="CD110" s="188">
        <v>74.2</v>
      </c>
      <c r="CE110" s="188">
        <v>74.3</v>
      </c>
      <c r="CF110" s="188">
        <v>74.400000000000006</v>
      </c>
      <c r="CG110" s="188">
        <v>74.400000000000006</v>
      </c>
      <c r="CH110" s="188">
        <v>74.400000000000006</v>
      </c>
      <c r="CI110" s="188">
        <v>74.5</v>
      </c>
      <c r="CJ110" s="188">
        <v>74.599999999999994</v>
      </c>
      <c r="CK110" s="188">
        <v>74.7</v>
      </c>
      <c r="CL110" s="188">
        <f t="shared" si="3"/>
        <v>0.10000000000000853</v>
      </c>
      <c r="CM110" s="188" t="s">
        <v>218</v>
      </c>
      <c r="CN110" s="188" t="s">
        <v>219</v>
      </c>
      <c r="CO110" s="188" t="b">
        <f t="shared" si="2"/>
        <v>1</v>
      </c>
    </row>
    <row r="111" spans="1:93" x14ac:dyDescent="0.3">
      <c r="A111" t="s">
        <v>220</v>
      </c>
      <c r="B111" t="s">
        <v>221</v>
      </c>
      <c r="C111">
        <v>30111001404</v>
      </c>
      <c r="D111" s="1">
        <v>43920</v>
      </c>
      <c r="E111">
        <v>111</v>
      </c>
      <c r="F111">
        <v>1.7</v>
      </c>
      <c r="G111">
        <v>1.7</v>
      </c>
      <c r="H111" t="s">
        <v>1409</v>
      </c>
      <c r="I111">
        <v>34</v>
      </c>
      <c r="J111">
        <v>36</v>
      </c>
      <c r="K111">
        <v>38.4</v>
      </c>
      <c r="L111">
        <v>40.4</v>
      </c>
      <c r="M111">
        <v>44.9</v>
      </c>
      <c r="N111" s="61">
        <v>46.1</v>
      </c>
      <c r="O111">
        <v>47.4</v>
      </c>
      <c r="P111">
        <v>48.5</v>
      </c>
      <c r="Q111">
        <v>49.3</v>
      </c>
      <c r="R111" s="61">
        <v>51.3</v>
      </c>
      <c r="S111" s="61">
        <v>51.7</v>
      </c>
      <c r="T111" s="61">
        <v>52.8</v>
      </c>
      <c r="U111" s="61">
        <v>53.6</v>
      </c>
      <c r="V111" s="61">
        <v>54.1</v>
      </c>
      <c r="W111" s="61">
        <v>55.4</v>
      </c>
      <c r="X111" s="61">
        <v>55.8</v>
      </c>
      <c r="Y111" s="61">
        <v>56</v>
      </c>
      <c r="Z111" s="61">
        <v>57.4</v>
      </c>
      <c r="AA111" s="61">
        <v>57.7</v>
      </c>
      <c r="AB111" s="188">
        <v>58</v>
      </c>
      <c r="AC111" s="61">
        <v>59.8</v>
      </c>
      <c r="AD111" s="188">
        <v>62.4</v>
      </c>
      <c r="AE111" s="188">
        <v>62.5</v>
      </c>
      <c r="AF111" s="188">
        <v>62.8</v>
      </c>
      <c r="AG111" s="188">
        <v>63.6</v>
      </c>
      <c r="AH111" s="188">
        <v>64.099999999999994</v>
      </c>
      <c r="AI111" s="188">
        <v>64.7</v>
      </c>
      <c r="AJ111" s="188">
        <v>64.900000000000006</v>
      </c>
      <c r="AK111" s="188">
        <v>64.900000000000006</v>
      </c>
      <c r="AL111" s="188">
        <v>65.3</v>
      </c>
      <c r="AM111" s="188">
        <v>65.5</v>
      </c>
      <c r="AN111" s="188">
        <v>65.8</v>
      </c>
      <c r="AO111" s="188">
        <v>65.8</v>
      </c>
      <c r="AP111" s="188">
        <v>65.900000000000006</v>
      </c>
      <c r="AQ111" s="188">
        <v>66.099999999999994</v>
      </c>
      <c r="AR111" s="188">
        <v>66.3</v>
      </c>
      <c r="AS111" s="188">
        <v>66.3</v>
      </c>
      <c r="AT111" s="188">
        <v>66.400000000000006</v>
      </c>
      <c r="AU111" s="188">
        <v>66.400000000000006</v>
      </c>
      <c r="AV111" s="188">
        <v>66.599999999999994</v>
      </c>
      <c r="AW111" s="188">
        <v>66.599999999999994</v>
      </c>
      <c r="AX111" s="188">
        <v>66.7</v>
      </c>
      <c r="AY111" s="188">
        <v>66.7</v>
      </c>
      <c r="AZ111" s="188">
        <v>66.7</v>
      </c>
      <c r="BA111" s="188">
        <v>66.8</v>
      </c>
      <c r="BB111" s="188">
        <v>66.8</v>
      </c>
      <c r="BC111" s="188">
        <v>66.8</v>
      </c>
      <c r="BD111" s="188">
        <v>66.900000000000006</v>
      </c>
      <c r="BE111" s="188">
        <v>66.900000000000006</v>
      </c>
      <c r="BF111" s="188">
        <v>66.900000000000006</v>
      </c>
      <c r="BG111" s="188">
        <v>67</v>
      </c>
      <c r="BH111" s="188">
        <v>67</v>
      </c>
      <c r="BI111" s="188">
        <v>67.099999999999994</v>
      </c>
      <c r="BJ111" s="188">
        <v>67.099999999999994</v>
      </c>
      <c r="BK111" s="188">
        <v>67.2</v>
      </c>
      <c r="BL111" s="188">
        <v>67.2</v>
      </c>
      <c r="BM111" s="188">
        <v>67.3</v>
      </c>
      <c r="BN111" s="188">
        <v>67.3</v>
      </c>
      <c r="BO111" s="188">
        <v>67.3</v>
      </c>
      <c r="BP111" s="188">
        <v>67.3</v>
      </c>
      <c r="BQ111" s="188">
        <v>67.400000000000006</v>
      </c>
      <c r="BR111" s="188">
        <v>67.400000000000006</v>
      </c>
      <c r="BS111" s="188">
        <v>67.5</v>
      </c>
      <c r="BT111" s="188">
        <v>67.5</v>
      </c>
      <c r="BU111" s="188">
        <v>67.599999999999994</v>
      </c>
      <c r="BV111" s="188">
        <v>67.599999999999994</v>
      </c>
      <c r="BW111" s="188">
        <v>67.599999999999994</v>
      </c>
      <c r="BX111" s="188">
        <v>67.599999999999994</v>
      </c>
      <c r="BY111" s="188">
        <v>67.7</v>
      </c>
      <c r="BZ111" s="188">
        <v>67.7</v>
      </c>
      <c r="CA111" s="188">
        <v>67.7</v>
      </c>
      <c r="CB111" s="188">
        <v>67.7</v>
      </c>
      <c r="CC111" s="188">
        <v>67.7</v>
      </c>
      <c r="CD111" s="188">
        <v>67.7</v>
      </c>
      <c r="CE111" s="188">
        <v>67.8</v>
      </c>
      <c r="CF111" s="188">
        <v>67.900000000000006</v>
      </c>
      <c r="CG111" s="188">
        <v>67.900000000000006</v>
      </c>
      <c r="CH111" s="188">
        <v>68</v>
      </c>
      <c r="CI111" s="188">
        <v>68.099999999999994</v>
      </c>
      <c r="CJ111" s="188">
        <v>68.2</v>
      </c>
      <c r="CK111" s="188">
        <v>68.2</v>
      </c>
      <c r="CL111" s="188">
        <f t="shared" si="3"/>
        <v>0</v>
      </c>
      <c r="CM111" s="188" t="s">
        <v>220</v>
      </c>
      <c r="CN111" s="188" t="s">
        <v>221</v>
      </c>
      <c r="CO111" s="188" t="b">
        <f t="shared" si="2"/>
        <v>1</v>
      </c>
    </row>
    <row r="112" spans="1:93" x14ac:dyDescent="0.3">
      <c r="A112" t="s">
        <v>222</v>
      </c>
      <c r="B112" t="s">
        <v>223</v>
      </c>
      <c r="C112">
        <v>30111001501</v>
      </c>
      <c r="D112" s="1">
        <v>43920</v>
      </c>
      <c r="E112">
        <v>111</v>
      </c>
      <c r="F112">
        <v>1.3</v>
      </c>
      <c r="G112">
        <v>1.3</v>
      </c>
      <c r="H112" t="s">
        <v>1411</v>
      </c>
      <c r="I112">
        <v>32.700000000000003</v>
      </c>
      <c r="J112">
        <v>34</v>
      </c>
      <c r="K112">
        <v>36.299999999999997</v>
      </c>
      <c r="L112">
        <v>38.9</v>
      </c>
      <c r="M112">
        <v>42.7</v>
      </c>
      <c r="N112" s="61">
        <v>43.5</v>
      </c>
      <c r="O112">
        <v>44.4</v>
      </c>
      <c r="P112">
        <v>45.2</v>
      </c>
      <c r="Q112">
        <v>45.8</v>
      </c>
      <c r="R112" s="61">
        <v>48</v>
      </c>
      <c r="S112" s="61">
        <v>48.4</v>
      </c>
      <c r="T112" s="61">
        <v>49.3</v>
      </c>
      <c r="U112" s="61">
        <v>50.1</v>
      </c>
      <c r="V112" s="61">
        <v>51.1</v>
      </c>
      <c r="W112" s="61">
        <v>52.7</v>
      </c>
      <c r="X112" s="61">
        <v>52.9</v>
      </c>
      <c r="Y112" s="61">
        <v>53.3</v>
      </c>
      <c r="Z112" s="61">
        <v>54.6</v>
      </c>
      <c r="AA112" s="61">
        <v>54.9</v>
      </c>
      <c r="AB112" s="188">
        <v>55.1</v>
      </c>
      <c r="AC112" s="61">
        <v>57.6</v>
      </c>
      <c r="AD112" s="188">
        <v>60.9</v>
      </c>
      <c r="AE112" s="188">
        <v>61.3</v>
      </c>
      <c r="AF112" s="188">
        <v>61.7</v>
      </c>
      <c r="AG112" s="188">
        <v>62.2</v>
      </c>
      <c r="AH112" s="188">
        <v>62.8</v>
      </c>
      <c r="AI112" s="188">
        <v>63.7</v>
      </c>
      <c r="AJ112" s="188">
        <v>63.9</v>
      </c>
      <c r="AK112" s="188">
        <v>64</v>
      </c>
      <c r="AL112" s="188">
        <v>64.2</v>
      </c>
      <c r="AM112" s="188">
        <v>64.599999999999994</v>
      </c>
      <c r="AN112" s="188">
        <v>65.3</v>
      </c>
      <c r="AO112" s="188">
        <v>65.400000000000006</v>
      </c>
      <c r="AP112" s="188">
        <v>65.400000000000006</v>
      </c>
      <c r="AQ112" s="188">
        <v>65.8</v>
      </c>
      <c r="AR112" s="188">
        <v>66.099999999999994</v>
      </c>
      <c r="AS112" s="188">
        <v>66.099999999999994</v>
      </c>
      <c r="AT112" s="188">
        <v>66.3</v>
      </c>
      <c r="AU112" s="188">
        <v>66.400000000000006</v>
      </c>
      <c r="AV112" s="188">
        <v>66.7</v>
      </c>
      <c r="AW112" s="188">
        <v>66.7</v>
      </c>
      <c r="AX112" s="188">
        <v>66.8</v>
      </c>
      <c r="AY112" s="188">
        <v>66.8</v>
      </c>
      <c r="AZ112" s="188">
        <v>66.8</v>
      </c>
      <c r="BA112" s="188">
        <v>66.900000000000006</v>
      </c>
      <c r="BB112" s="188">
        <v>66.900000000000006</v>
      </c>
      <c r="BC112" s="188">
        <v>66.900000000000006</v>
      </c>
      <c r="BD112" s="188">
        <v>67</v>
      </c>
      <c r="BE112" s="188">
        <v>67</v>
      </c>
      <c r="BF112" s="188">
        <v>67.099999999999994</v>
      </c>
      <c r="BG112" s="188">
        <v>67.2</v>
      </c>
      <c r="BH112" s="188">
        <v>67.2</v>
      </c>
      <c r="BI112" s="188">
        <v>67.2</v>
      </c>
      <c r="BJ112" s="188">
        <v>67.3</v>
      </c>
      <c r="BK112" s="188">
        <v>67.400000000000006</v>
      </c>
      <c r="BL112" s="188">
        <v>67.400000000000006</v>
      </c>
      <c r="BM112" s="188">
        <v>67.5</v>
      </c>
      <c r="BN112" s="188">
        <v>67.599999999999994</v>
      </c>
      <c r="BO112" s="188">
        <v>67.599999999999994</v>
      </c>
      <c r="BP112" s="188">
        <v>67.599999999999994</v>
      </c>
      <c r="BQ112" s="188">
        <v>67.7</v>
      </c>
      <c r="BR112" s="188">
        <v>67.7</v>
      </c>
      <c r="BS112" s="188">
        <v>67.8</v>
      </c>
      <c r="BT112" s="188">
        <v>67.8</v>
      </c>
      <c r="BU112" s="188">
        <v>67.8</v>
      </c>
      <c r="BV112" s="188">
        <v>67.900000000000006</v>
      </c>
      <c r="BW112" s="188">
        <v>67.900000000000006</v>
      </c>
      <c r="BX112" s="188">
        <v>67.900000000000006</v>
      </c>
      <c r="BY112" s="188">
        <v>67.900000000000006</v>
      </c>
      <c r="BZ112" s="188">
        <v>67.900000000000006</v>
      </c>
      <c r="CA112" s="188">
        <v>67.900000000000006</v>
      </c>
      <c r="CB112" s="188">
        <v>68</v>
      </c>
      <c r="CC112" s="188">
        <v>68</v>
      </c>
      <c r="CD112" s="188">
        <v>68</v>
      </c>
      <c r="CE112" s="188">
        <v>68</v>
      </c>
      <c r="CF112" s="188">
        <v>68</v>
      </c>
      <c r="CG112" s="188">
        <v>68</v>
      </c>
      <c r="CH112" s="188">
        <v>68</v>
      </c>
      <c r="CI112" s="188">
        <v>68.3</v>
      </c>
      <c r="CJ112" s="188">
        <v>68.400000000000006</v>
      </c>
      <c r="CK112" s="188">
        <v>68.400000000000006</v>
      </c>
      <c r="CL112" s="188">
        <f t="shared" si="3"/>
        <v>0</v>
      </c>
      <c r="CM112" s="188" t="s">
        <v>222</v>
      </c>
      <c r="CN112" s="188" t="s">
        <v>223</v>
      </c>
      <c r="CO112" s="188" t="b">
        <f t="shared" si="2"/>
        <v>1</v>
      </c>
    </row>
    <row r="113" spans="1:93" x14ac:dyDescent="0.3">
      <c r="A113" t="s">
        <v>224</v>
      </c>
      <c r="B113" t="s">
        <v>225</v>
      </c>
      <c r="C113">
        <v>30111001502</v>
      </c>
      <c r="D113" s="1">
        <v>43920</v>
      </c>
      <c r="E113">
        <v>111</v>
      </c>
      <c r="F113">
        <v>0.8</v>
      </c>
      <c r="G113">
        <v>0.8</v>
      </c>
      <c r="H113" t="s">
        <v>1412</v>
      </c>
      <c r="I113">
        <v>23.9</v>
      </c>
      <c r="J113">
        <v>25.3</v>
      </c>
      <c r="K113">
        <v>26.4</v>
      </c>
      <c r="L113">
        <v>28.6</v>
      </c>
      <c r="M113">
        <v>31.6</v>
      </c>
      <c r="N113" s="61">
        <v>32.200000000000003</v>
      </c>
      <c r="O113">
        <v>32.799999999999997</v>
      </c>
      <c r="P113">
        <v>33.4</v>
      </c>
      <c r="Q113">
        <v>34</v>
      </c>
      <c r="R113" s="61">
        <v>35.4</v>
      </c>
      <c r="S113" s="61">
        <v>35.6</v>
      </c>
      <c r="T113" s="61">
        <v>36.4</v>
      </c>
      <c r="U113" s="61">
        <v>37.6</v>
      </c>
      <c r="V113" s="61">
        <v>38.6</v>
      </c>
      <c r="W113" s="61">
        <v>40.700000000000003</v>
      </c>
      <c r="X113" s="61">
        <v>40.9</v>
      </c>
      <c r="Y113" s="61">
        <v>41.1</v>
      </c>
      <c r="Z113" s="61">
        <v>42.2</v>
      </c>
      <c r="AA113" s="61">
        <v>42.4</v>
      </c>
      <c r="AB113" s="188">
        <v>42.6</v>
      </c>
      <c r="AC113" s="61">
        <v>43.8</v>
      </c>
      <c r="AD113" s="188">
        <v>46</v>
      </c>
      <c r="AE113" s="188">
        <v>46.3</v>
      </c>
      <c r="AF113" s="188">
        <v>46.6</v>
      </c>
      <c r="AG113" s="188">
        <v>47.4</v>
      </c>
      <c r="AH113" s="188">
        <v>47.8</v>
      </c>
      <c r="AI113" s="188">
        <v>48.7</v>
      </c>
      <c r="AJ113" s="188">
        <v>48.8</v>
      </c>
      <c r="AK113" s="188">
        <v>48.9</v>
      </c>
      <c r="AL113" s="188">
        <v>49.1</v>
      </c>
      <c r="AM113" s="188">
        <v>49.3</v>
      </c>
      <c r="AN113" s="188">
        <v>49.6</v>
      </c>
      <c r="AO113" s="188">
        <v>49.7</v>
      </c>
      <c r="AP113" s="188">
        <v>49.7</v>
      </c>
      <c r="AQ113" s="188">
        <v>50</v>
      </c>
      <c r="AR113" s="188">
        <v>50.3</v>
      </c>
      <c r="AS113" s="188">
        <v>50.3</v>
      </c>
      <c r="AT113" s="188">
        <v>50.4</v>
      </c>
      <c r="AU113" s="188">
        <v>50.4</v>
      </c>
      <c r="AV113" s="188">
        <v>50.6</v>
      </c>
      <c r="AW113" s="188">
        <v>50.6</v>
      </c>
      <c r="AX113" s="188">
        <v>50.6</v>
      </c>
      <c r="AY113" s="188">
        <v>50.7</v>
      </c>
      <c r="AZ113" s="188">
        <v>50.8</v>
      </c>
      <c r="BA113" s="188">
        <v>50.8</v>
      </c>
      <c r="BB113" s="188">
        <v>50.9</v>
      </c>
      <c r="BC113" s="188">
        <v>51</v>
      </c>
      <c r="BD113" s="188">
        <v>51</v>
      </c>
      <c r="BE113" s="188">
        <v>51.1</v>
      </c>
      <c r="BF113" s="188">
        <v>51.1</v>
      </c>
      <c r="BG113" s="188">
        <v>55</v>
      </c>
      <c r="BH113" s="188">
        <v>55</v>
      </c>
      <c r="BI113" s="188">
        <v>55.1</v>
      </c>
      <c r="BJ113" s="188">
        <v>55.2</v>
      </c>
      <c r="BK113" s="188">
        <v>55.3</v>
      </c>
      <c r="BL113" s="188">
        <v>55.4</v>
      </c>
      <c r="BM113" s="188">
        <v>55.4</v>
      </c>
      <c r="BN113" s="188">
        <v>55.5</v>
      </c>
      <c r="BO113" s="188">
        <v>55.5</v>
      </c>
      <c r="BP113" s="188">
        <v>55.5</v>
      </c>
      <c r="BQ113" s="188">
        <v>55.6</v>
      </c>
      <c r="BR113" s="188">
        <v>55.7</v>
      </c>
      <c r="BS113" s="188">
        <v>55.7</v>
      </c>
      <c r="BT113" s="188">
        <v>55.7</v>
      </c>
      <c r="BU113" s="188">
        <v>55.8</v>
      </c>
      <c r="BV113" s="188">
        <v>55.8</v>
      </c>
      <c r="BW113" s="188">
        <v>55.8</v>
      </c>
      <c r="BX113" s="188">
        <v>55.8</v>
      </c>
      <c r="BY113" s="188">
        <v>55.8</v>
      </c>
      <c r="BZ113" s="188">
        <v>55.8</v>
      </c>
      <c r="CA113" s="188">
        <v>55.9</v>
      </c>
      <c r="CB113" s="188">
        <v>56</v>
      </c>
      <c r="CC113" s="188">
        <v>56.1</v>
      </c>
      <c r="CD113" s="188">
        <v>56.1</v>
      </c>
      <c r="CE113" s="188">
        <v>56.2</v>
      </c>
      <c r="CF113" s="188">
        <v>56.3</v>
      </c>
      <c r="CG113" s="188">
        <v>56.3</v>
      </c>
      <c r="CH113" s="188">
        <v>56.4</v>
      </c>
      <c r="CI113" s="188">
        <v>56.7</v>
      </c>
      <c r="CJ113" s="188">
        <v>56.7</v>
      </c>
      <c r="CK113" s="188">
        <v>56.7</v>
      </c>
      <c r="CL113" s="188">
        <f t="shared" si="3"/>
        <v>0</v>
      </c>
      <c r="CM113" s="188" t="s">
        <v>224</v>
      </c>
      <c r="CN113" s="188" t="s">
        <v>225</v>
      </c>
      <c r="CO113" s="188" t="b">
        <f t="shared" ref="CO113:CO176" si="4">EXACT(A113,CM113)</f>
        <v>1</v>
      </c>
    </row>
    <row r="114" spans="1:93" x14ac:dyDescent="0.3">
      <c r="A114" t="s">
        <v>226</v>
      </c>
      <c r="B114" t="s">
        <v>227</v>
      </c>
      <c r="C114">
        <v>30111001702</v>
      </c>
      <c r="D114" s="1">
        <v>43920</v>
      </c>
      <c r="E114">
        <v>111</v>
      </c>
      <c r="F114">
        <v>1.3</v>
      </c>
      <c r="G114">
        <v>1.3</v>
      </c>
      <c r="H114" t="s">
        <v>1404</v>
      </c>
      <c r="I114">
        <v>47.4</v>
      </c>
      <c r="J114">
        <v>48.9</v>
      </c>
      <c r="K114">
        <v>50.4</v>
      </c>
      <c r="L114">
        <v>52.1</v>
      </c>
      <c r="M114">
        <v>54.6</v>
      </c>
      <c r="N114" s="61">
        <v>55</v>
      </c>
      <c r="O114">
        <v>55.3</v>
      </c>
      <c r="P114">
        <v>55.5</v>
      </c>
      <c r="Q114">
        <v>56.1</v>
      </c>
      <c r="R114" s="61">
        <v>58.2</v>
      </c>
      <c r="S114" s="61">
        <v>59.4</v>
      </c>
      <c r="T114" s="61">
        <v>61.2</v>
      </c>
      <c r="U114" s="61">
        <v>63.3</v>
      </c>
      <c r="V114" s="61">
        <v>64.5</v>
      </c>
      <c r="W114" s="61">
        <v>66.900000000000006</v>
      </c>
      <c r="X114" s="61">
        <v>67.2</v>
      </c>
      <c r="Y114" s="61">
        <v>67.2</v>
      </c>
      <c r="Z114" s="61">
        <v>68.900000000000006</v>
      </c>
      <c r="AA114" s="61">
        <v>69</v>
      </c>
      <c r="AB114" s="188">
        <v>69.3</v>
      </c>
      <c r="AC114" s="61">
        <v>70</v>
      </c>
      <c r="AD114" s="188">
        <v>71.099999999999994</v>
      </c>
      <c r="AE114" s="188">
        <v>71.2</v>
      </c>
      <c r="AF114" s="188">
        <v>71.400000000000006</v>
      </c>
      <c r="AG114" s="188">
        <v>71.599999999999994</v>
      </c>
      <c r="AH114" s="188">
        <v>71.8</v>
      </c>
      <c r="AI114" s="188">
        <v>72.2</v>
      </c>
      <c r="AJ114" s="188">
        <v>72.400000000000006</v>
      </c>
      <c r="AK114" s="188">
        <v>72.400000000000006</v>
      </c>
      <c r="AL114" s="188">
        <v>72.599999999999994</v>
      </c>
      <c r="AM114" s="188">
        <v>72.7</v>
      </c>
      <c r="AN114" s="188">
        <v>73</v>
      </c>
      <c r="AO114" s="188">
        <v>73</v>
      </c>
      <c r="AP114" s="188">
        <v>73.2</v>
      </c>
      <c r="AQ114" s="188">
        <v>73.400000000000006</v>
      </c>
      <c r="AR114" s="188">
        <v>73.5</v>
      </c>
      <c r="AS114" s="188">
        <v>73.5</v>
      </c>
      <c r="AT114" s="188">
        <v>73.599999999999994</v>
      </c>
      <c r="AU114" s="188">
        <v>73.8</v>
      </c>
      <c r="AV114" s="188">
        <v>73.900000000000006</v>
      </c>
      <c r="AW114" s="188">
        <v>73.900000000000006</v>
      </c>
      <c r="AX114" s="188">
        <v>73.900000000000006</v>
      </c>
      <c r="AY114" s="188">
        <v>73.900000000000006</v>
      </c>
      <c r="AZ114" s="188">
        <v>74</v>
      </c>
      <c r="BA114" s="188">
        <v>74</v>
      </c>
      <c r="BB114" s="188">
        <v>74</v>
      </c>
      <c r="BC114" s="188">
        <v>74.099999999999994</v>
      </c>
      <c r="BD114" s="188">
        <v>74.099999999999994</v>
      </c>
      <c r="BE114" s="188">
        <v>74.2</v>
      </c>
      <c r="BF114" s="188">
        <v>74.2</v>
      </c>
      <c r="BG114" s="188">
        <v>74.3</v>
      </c>
      <c r="BH114" s="188">
        <v>74.3</v>
      </c>
      <c r="BI114" s="188">
        <v>74.400000000000006</v>
      </c>
      <c r="BJ114" s="188">
        <v>74.400000000000006</v>
      </c>
      <c r="BK114" s="188">
        <v>74.5</v>
      </c>
      <c r="BL114" s="188">
        <v>74.599999999999994</v>
      </c>
      <c r="BM114" s="188">
        <v>74.599999999999994</v>
      </c>
      <c r="BN114" s="188">
        <v>74.599999999999994</v>
      </c>
      <c r="BO114" s="188">
        <v>74.599999999999994</v>
      </c>
      <c r="BP114" s="188">
        <v>74.599999999999994</v>
      </c>
      <c r="BQ114" s="188">
        <v>74.599999999999994</v>
      </c>
      <c r="BR114" s="188">
        <v>74.599999999999994</v>
      </c>
      <c r="BS114" s="188">
        <v>74.599999999999994</v>
      </c>
      <c r="BT114" s="188">
        <v>74.599999999999994</v>
      </c>
      <c r="BU114" s="188">
        <v>74.599999999999994</v>
      </c>
      <c r="BV114" s="188">
        <v>74.599999999999994</v>
      </c>
      <c r="BW114" s="188">
        <v>74.599999999999994</v>
      </c>
      <c r="BX114" s="188">
        <v>74.599999999999994</v>
      </c>
      <c r="BY114" s="188">
        <v>74.599999999999994</v>
      </c>
      <c r="BZ114" s="188">
        <v>74.599999999999994</v>
      </c>
      <c r="CA114" s="188">
        <v>74.599999999999994</v>
      </c>
      <c r="CB114" s="188">
        <v>74.599999999999994</v>
      </c>
      <c r="CC114" s="188">
        <v>74.599999999999994</v>
      </c>
      <c r="CD114" s="188">
        <v>74.599999999999994</v>
      </c>
      <c r="CE114" s="188">
        <v>74.8</v>
      </c>
      <c r="CF114" s="188">
        <v>74.8</v>
      </c>
      <c r="CG114" s="188">
        <v>74.8</v>
      </c>
      <c r="CH114" s="188">
        <v>74.900000000000006</v>
      </c>
      <c r="CI114" s="188">
        <v>75</v>
      </c>
      <c r="CJ114" s="188">
        <v>75.099999999999994</v>
      </c>
      <c r="CK114" s="188">
        <v>75.099999999999994</v>
      </c>
      <c r="CL114" s="188">
        <f t="shared" si="3"/>
        <v>0</v>
      </c>
      <c r="CM114" s="188" t="s">
        <v>226</v>
      </c>
      <c r="CN114" s="188" t="s">
        <v>227</v>
      </c>
      <c r="CO114" s="188" t="b">
        <f t="shared" si="4"/>
        <v>1</v>
      </c>
    </row>
    <row r="115" spans="1:93" x14ac:dyDescent="0.3">
      <c r="A115" t="s">
        <v>228</v>
      </c>
      <c r="B115" t="s">
        <v>229</v>
      </c>
      <c r="C115">
        <v>30111001703</v>
      </c>
      <c r="D115" s="1">
        <v>43920</v>
      </c>
      <c r="E115">
        <v>111</v>
      </c>
      <c r="F115">
        <v>1.7</v>
      </c>
      <c r="G115">
        <v>1.7</v>
      </c>
      <c r="H115">
        <v>59102</v>
      </c>
      <c r="I115">
        <v>45.3</v>
      </c>
      <c r="J115">
        <v>46.9</v>
      </c>
      <c r="K115">
        <v>48.2</v>
      </c>
      <c r="L115">
        <v>49.7</v>
      </c>
      <c r="M115">
        <v>52.3</v>
      </c>
      <c r="N115" s="61">
        <v>52.6</v>
      </c>
      <c r="O115">
        <v>53.4</v>
      </c>
      <c r="P115">
        <v>54.1</v>
      </c>
      <c r="Q115">
        <v>54.4</v>
      </c>
      <c r="R115" s="61">
        <v>56.5</v>
      </c>
      <c r="S115" s="61">
        <v>57.8</v>
      </c>
      <c r="T115" s="61">
        <v>59.5</v>
      </c>
      <c r="U115" s="61">
        <v>60.5</v>
      </c>
      <c r="V115" s="61">
        <v>61.7</v>
      </c>
      <c r="W115" s="61">
        <v>63.9</v>
      </c>
      <c r="X115" s="61">
        <v>64.400000000000006</v>
      </c>
      <c r="Y115" s="61">
        <v>64.5</v>
      </c>
      <c r="Z115" s="61">
        <v>66.099999999999994</v>
      </c>
      <c r="AA115" s="61">
        <v>66.2</v>
      </c>
      <c r="AB115" s="188">
        <v>66.599999999999994</v>
      </c>
      <c r="AC115" s="61">
        <v>67.400000000000006</v>
      </c>
      <c r="AD115" s="188">
        <v>68.7</v>
      </c>
      <c r="AE115" s="188">
        <v>68.900000000000006</v>
      </c>
      <c r="AF115" s="188">
        <v>69</v>
      </c>
      <c r="AG115" s="188">
        <v>69.3</v>
      </c>
      <c r="AH115" s="188">
        <v>69.400000000000006</v>
      </c>
      <c r="AI115" s="188">
        <v>69.7</v>
      </c>
      <c r="AJ115" s="188">
        <v>69.900000000000006</v>
      </c>
      <c r="AK115" s="188">
        <v>69.900000000000006</v>
      </c>
      <c r="AL115" s="188">
        <v>70.099999999999994</v>
      </c>
      <c r="AM115" s="188">
        <v>70.2</v>
      </c>
      <c r="AN115" s="188">
        <v>70.400000000000006</v>
      </c>
      <c r="AO115" s="188">
        <v>70.5</v>
      </c>
      <c r="AP115" s="188">
        <v>70.7</v>
      </c>
      <c r="AQ115" s="188">
        <v>70.8</v>
      </c>
      <c r="AR115" s="188">
        <v>71</v>
      </c>
      <c r="AS115" s="188">
        <v>71.099999999999994</v>
      </c>
      <c r="AT115" s="188">
        <v>71.2</v>
      </c>
      <c r="AU115" s="188">
        <v>71.3</v>
      </c>
      <c r="AV115" s="188">
        <v>71.5</v>
      </c>
      <c r="AW115" s="188">
        <v>71.5</v>
      </c>
      <c r="AX115" s="188">
        <v>71.5</v>
      </c>
      <c r="AY115" s="188">
        <v>71.5</v>
      </c>
      <c r="AZ115" s="188">
        <v>71.599999999999994</v>
      </c>
      <c r="BA115" s="188">
        <v>71.599999999999994</v>
      </c>
      <c r="BB115" s="188">
        <v>71.7</v>
      </c>
      <c r="BC115" s="188">
        <v>71.7</v>
      </c>
      <c r="BD115" s="188">
        <v>71.7</v>
      </c>
      <c r="BE115" s="188">
        <v>71.8</v>
      </c>
      <c r="BF115" s="188">
        <v>71.8</v>
      </c>
      <c r="BG115" s="188">
        <v>71.8</v>
      </c>
      <c r="BH115" s="188">
        <v>71.900000000000006</v>
      </c>
      <c r="BI115" s="188">
        <v>72</v>
      </c>
      <c r="BJ115" s="188">
        <v>72</v>
      </c>
      <c r="BK115" s="188">
        <v>72</v>
      </c>
      <c r="BL115" s="188">
        <v>72</v>
      </c>
      <c r="BM115" s="188">
        <v>72</v>
      </c>
      <c r="BN115" s="188">
        <v>72</v>
      </c>
      <c r="BO115" s="188">
        <v>72</v>
      </c>
      <c r="BP115" s="188">
        <v>72.099999999999994</v>
      </c>
      <c r="BQ115" s="188">
        <v>72.099999999999994</v>
      </c>
      <c r="BR115" s="188">
        <v>72.099999999999994</v>
      </c>
      <c r="BS115" s="188">
        <v>72.099999999999994</v>
      </c>
      <c r="BT115" s="188">
        <v>72.099999999999994</v>
      </c>
      <c r="BU115" s="188">
        <v>72.2</v>
      </c>
      <c r="BV115" s="188">
        <v>72.2</v>
      </c>
      <c r="BW115" s="188">
        <v>72.2</v>
      </c>
      <c r="BX115" s="188">
        <v>72.2</v>
      </c>
      <c r="BY115" s="188">
        <v>72.2</v>
      </c>
      <c r="BZ115" s="188">
        <v>72.3</v>
      </c>
      <c r="CA115" s="188">
        <v>72.3</v>
      </c>
      <c r="CB115" s="188">
        <v>72.3</v>
      </c>
      <c r="CC115" s="188">
        <v>72.3</v>
      </c>
      <c r="CD115" s="188">
        <v>72.3</v>
      </c>
      <c r="CE115" s="188">
        <v>72.400000000000006</v>
      </c>
      <c r="CF115" s="188">
        <v>72.400000000000006</v>
      </c>
      <c r="CG115" s="188">
        <v>72.400000000000006</v>
      </c>
      <c r="CH115" s="188">
        <v>72.400000000000006</v>
      </c>
      <c r="CI115" s="188">
        <v>72.7</v>
      </c>
      <c r="CJ115" s="188">
        <v>72.8</v>
      </c>
      <c r="CK115" s="188">
        <v>72.8</v>
      </c>
      <c r="CL115" s="188">
        <f t="shared" si="3"/>
        <v>0</v>
      </c>
      <c r="CM115" s="188" t="s">
        <v>228</v>
      </c>
      <c r="CN115" s="188" t="s">
        <v>229</v>
      </c>
      <c r="CO115" s="188" t="b">
        <f t="shared" si="4"/>
        <v>1</v>
      </c>
    </row>
    <row r="116" spans="1:93" x14ac:dyDescent="0.3">
      <c r="A116" t="s">
        <v>230</v>
      </c>
      <c r="B116" t="s">
        <v>231</v>
      </c>
      <c r="C116">
        <v>30111001704</v>
      </c>
      <c r="D116" s="1">
        <v>43920</v>
      </c>
      <c r="E116">
        <v>111</v>
      </c>
      <c r="F116">
        <v>1.7</v>
      </c>
      <c r="G116">
        <v>1.7</v>
      </c>
      <c r="H116" t="s">
        <v>1405</v>
      </c>
      <c r="I116">
        <v>37.299999999999997</v>
      </c>
      <c r="J116">
        <v>39.6</v>
      </c>
      <c r="K116">
        <v>41.7</v>
      </c>
      <c r="L116">
        <v>44.1</v>
      </c>
      <c r="M116">
        <v>47.4</v>
      </c>
      <c r="N116" s="61">
        <v>48.1</v>
      </c>
      <c r="O116">
        <v>48.9</v>
      </c>
      <c r="P116">
        <v>49.4</v>
      </c>
      <c r="Q116">
        <v>50.1</v>
      </c>
      <c r="R116" s="61">
        <v>52.6</v>
      </c>
      <c r="S116" s="61">
        <v>53.9</v>
      </c>
      <c r="T116" s="61">
        <v>55.6</v>
      </c>
      <c r="U116" s="61">
        <v>56.9</v>
      </c>
      <c r="V116" s="61">
        <v>57.6</v>
      </c>
      <c r="W116" s="61">
        <v>59.3</v>
      </c>
      <c r="X116" s="61">
        <v>59.7</v>
      </c>
      <c r="Y116" s="61">
        <v>59.9</v>
      </c>
      <c r="Z116" s="61">
        <v>61.3</v>
      </c>
      <c r="AA116" s="61">
        <v>61.5</v>
      </c>
      <c r="AB116" s="188">
        <v>61.9</v>
      </c>
      <c r="AC116" s="61">
        <v>64.3</v>
      </c>
      <c r="AD116" s="188">
        <v>67</v>
      </c>
      <c r="AE116" s="188">
        <v>67.2</v>
      </c>
      <c r="AF116" s="188">
        <v>67.5</v>
      </c>
      <c r="AG116" s="188">
        <v>68.099999999999994</v>
      </c>
      <c r="AH116" s="188">
        <v>68.5</v>
      </c>
      <c r="AI116" s="188">
        <v>69.2</v>
      </c>
      <c r="AJ116" s="188">
        <v>69.400000000000006</v>
      </c>
      <c r="AK116" s="188">
        <v>69.599999999999994</v>
      </c>
      <c r="AL116" s="188">
        <v>69.599999999999994</v>
      </c>
      <c r="AM116" s="188">
        <v>69.7</v>
      </c>
      <c r="AN116" s="188">
        <v>70</v>
      </c>
      <c r="AO116" s="188">
        <v>70.099999999999994</v>
      </c>
      <c r="AP116" s="188">
        <v>70.099999999999994</v>
      </c>
      <c r="AQ116" s="188">
        <v>70.3</v>
      </c>
      <c r="AR116" s="188">
        <v>70.599999999999994</v>
      </c>
      <c r="AS116" s="188">
        <v>70.599999999999994</v>
      </c>
      <c r="AT116" s="188">
        <v>70.7</v>
      </c>
      <c r="AU116" s="188">
        <v>70.7</v>
      </c>
      <c r="AV116" s="188">
        <v>71</v>
      </c>
      <c r="AW116" s="188">
        <v>71</v>
      </c>
      <c r="AX116" s="188">
        <v>71.099999999999994</v>
      </c>
      <c r="AY116" s="188">
        <v>71.2</v>
      </c>
      <c r="AZ116" s="188">
        <v>71.2</v>
      </c>
      <c r="BA116" s="188">
        <v>71.3</v>
      </c>
      <c r="BB116" s="188">
        <v>71.400000000000006</v>
      </c>
      <c r="BC116" s="188">
        <v>71.5</v>
      </c>
      <c r="BD116" s="188">
        <v>71.5</v>
      </c>
      <c r="BE116" s="188">
        <v>71.599999999999994</v>
      </c>
      <c r="BF116" s="188">
        <v>71.599999999999994</v>
      </c>
      <c r="BG116" s="188">
        <v>71.7</v>
      </c>
      <c r="BH116" s="188">
        <v>71.7</v>
      </c>
      <c r="BI116" s="188">
        <v>71.7</v>
      </c>
      <c r="BJ116" s="188">
        <v>71.8</v>
      </c>
      <c r="BK116" s="188">
        <v>71.8</v>
      </c>
      <c r="BL116" s="188">
        <v>71.8</v>
      </c>
      <c r="BM116" s="188">
        <v>71.8</v>
      </c>
      <c r="BN116" s="188">
        <v>71.900000000000006</v>
      </c>
      <c r="BO116" s="188">
        <v>71.900000000000006</v>
      </c>
      <c r="BP116" s="188">
        <v>71.900000000000006</v>
      </c>
      <c r="BQ116" s="188">
        <v>72</v>
      </c>
      <c r="BR116" s="188">
        <v>72</v>
      </c>
      <c r="BS116" s="188">
        <v>72</v>
      </c>
      <c r="BT116" s="188">
        <v>72</v>
      </c>
      <c r="BU116" s="188">
        <v>72.099999999999994</v>
      </c>
      <c r="BV116" s="188">
        <v>72.099999999999994</v>
      </c>
      <c r="BW116" s="188">
        <v>72.099999999999994</v>
      </c>
      <c r="BX116" s="188">
        <v>72.2</v>
      </c>
      <c r="BY116" s="188">
        <v>72.2</v>
      </c>
      <c r="BZ116" s="188">
        <v>72.2</v>
      </c>
      <c r="CA116" s="188">
        <v>72.2</v>
      </c>
      <c r="CB116" s="188">
        <v>72.3</v>
      </c>
      <c r="CC116" s="188">
        <v>72.3</v>
      </c>
      <c r="CD116" s="188">
        <v>72.400000000000006</v>
      </c>
      <c r="CE116" s="188">
        <v>72.5</v>
      </c>
      <c r="CF116" s="188">
        <v>72.7</v>
      </c>
      <c r="CG116" s="188">
        <v>72.7</v>
      </c>
      <c r="CH116" s="188">
        <v>72.900000000000006</v>
      </c>
      <c r="CI116" s="188">
        <v>73.099999999999994</v>
      </c>
      <c r="CJ116" s="188">
        <v>73.2</v>
      </c>
      <c r="CK116" s="188">
        <v>73.3</v>
      </c>
      <c r="CL116" s="188">
        <f t="shared" si="3"/>
        <v>9.9999999999994316E-2</v>
      </c>
      <c r="CM116" s="188" t="s">
        <v>230</v>
      </c>
      <c r="CN116" s="188" t="s">
        <v>231</v>
      </c>
      <c r="CO116" s="188" t="b">
        <f t="shared" si="4"/>
        <v>1</v>
      </c>
    </row>
    <row r="117" spans="1:93" x14ac:dyDescent="0.3">
      <c r="A117" t="s">
        <v>232</v>
      </c>
      <c r="B117" t="s">
        <v>233</v>
      </c>
      <c r="C117">
        <v>30111001801</v>
      </c>
      <c r="D117" s="1">
        <v>43920</v>
      </c>
      <c r="E117">
        <v>111</v>
      </c>
      <c r="F117">
        <v>1.5</v>
      </c>
      <c r="G117">
        <v>1.5</v>
      </c>
      <c r="H117" t="s">
        <v>1405</v>
      </c>
      <c r="I117">
        <v>51.1</v>
      </c>
      <c r="J117">
        <v>53</v>
      </c>
      <c r="K117">
        <v>55.1</v>
      </c>
      <c r="L117">
        <v>57.8</v>
      </c>
      <c r="M117">
        <v>64.599999999999994</v>
      </c>
      <c r="N117" s="61">
        <v>65.3</v>
      </c>
      <c r="O117">
        <v>66.400000000000006</v>
      </c>
      <c r="P117">
        <v>67.099999999999994</v>
      </c>
      <c r="Q117">
        <v>67.7</v>
      </c>
      <c r="R117" s="61">
        <v>69</v>
      </c>
      <c r="S117" s="61">
        <v>69.3</v>
      </c>
      <c r="T117" s="61">
        <v>69.900000000000006</v>
      </c>
      <c r="U117" s="61">
        <v>70.3</v>
      </c>
      <c r="V117" s="61">
        <v>70.599999999999994</v>
      </c>
      <c r="W117" s="61">
        <v>71.400000000000006</v>
      </c>
      <c r="X117" s="61">
        <v>71.7</v>
      </c>
      <c r="Y117" s="61">
        <v>71.900000000000006</v>
      </c>
      <c r="Z117" s="61">
        <v>76.400000000000006</v>
      </c>
      <c r="AA117" s="61">
        <v>76.5</v>
      </c>
      <c r="AB117" s="188">
        <v>76.7</v>
      </c>
      <c r="AC117" s="61">
        <v>77.400000000000006</v>
      </c>
      <c r="AD117" s="188">
        <v>78.8</v>
      </c>
      <c r="AE117" s="188">
        <v>79</v>
      </c>
      <c r="AF117" s="188">
        <v>79.3</v>
      </c>
      <c r="AG117" s="188">
        <v>79.599999999999994</v>
      </c>
      <c r="AH117" s="188">
        <v>79.8</v>
      </c>
      <c r="AI117" s="188">
        <v>80.2</v>
      </c>
      <c r="AJ117" s="188">
        <v>80.3</v>
      </c>
      <c r="AK117" s="188">
        <v>80.3</v>
      </c>
      <c r="AL117" s="188">
        <v>80.5</v>
      </c>
      <c r="AM117" s="188">
        <v>80.8</v>
      </c>
      <c r="AN117" s="188">
        <v>81</v>
      </c>
      <c r="AO117" s="188">
        <v>81</v>
      </c>
      <c r="AP117" s="188">
        <v>81</v>
      </c>
      <c r="AQ117" s="188">
        <v>81.099999999999994</v>
      </c>
      <c r="AR117" s="188">
        <v>81.400000000000006</v>
      </c>
      <c r="AS117" s="188">
        <v>81.400000000000006</v>
      </c>
      <c r="AT117" s="188">
        <v>81.5</v>
      </c>
      <c r="AU117" s="188">
        <v>81.599999999999994</v>
      </c>
      <c r="AV117" s="188">
        <v>81.7</v>
      </c>
      <c r="AW117" s="188">
        <v>81.8</v>
      </c>
      <c r="AX117" s="188">
        <v>81.8</v>
      </c>
      <c r="AY117" s="188">
        <v>81.900000000000006</v>
      </c>
      <c r="AZ117" s="188">
        <v>82</v>
      </c>
      <c r="BA117" s="188">
        <v>82</v>
      </c>
      <c r="BB117" s="188">
        <v>82.1</v>
      </c>
      <c r="BC117" s="188">
        <v>82.3</v>
      </c>
      <c r="BD117" s="188">
        <v>82.3</v>
      </c>
      <c r="BE117" s="188">
        <v>82.5</v>
      </c>
      <c r="BF117" s="188">
        <v>82.5</v>
      </c>
      <c r="BG117" s="188">
        <v>82.6</v>
      </c>
      <c r="BH117" s="188">
        <v>82.6</v>
      </c>
      <c r="BI117" s="188">
        <v>82.6</v>
      </c>
      <c r="BJ117" s="188">
        <v>82.7</v>
      </c>
      <c r="BK117" s="188">
        <v>82.7</v>
      </c>
      <c r="BL117" s="188">
        <v>82.7</v>
      </c>
      <c r="BM117" s="188">
        <v>82.8</v>
      </c>
      <c r="BN117" s="188">
        <v>82.8</v>
      </c>
      <c r="BO117" s="188">
        <v>82.9</v>
      </c>
      <c r="BP117" s="188">
        <v>82.9</v>
      </c>
      <c r="BQ117" s="188">
        <v>83</v>
      </c>
      <c r="BR117" s="188">
        <v>83</v>
      </c>
      <c r="BS117" s="188">
        <v>83</v>
      </c>
      <c r="BT117" s="188">
        <v>83</v>
      </c>
      <c r="BU117" s="188">
        <v>83</v>
      </c>
      <c r="BV117" s="188">
        <v>83</v>
      </c>
      <c r="BW117" s="188">
        <v>83.1</v>
      </c>
      <c r="BX117" s="188">
        <v>83.1</v>
      </c>
      <c r="BY117" s="188">
        <v>83.1</v>
      </c>
      <c r="BZ117" s="188">
        <v>83.1</v>
      </c>
      <c r="CA117" s="188">
        <v>83.2</v>
      </c>
      <c r="CB117" s="188">
        <v>83.2</v>
      </c>
      <c r="CC117" s="188">
        <v>83.2</v>
      </c>
      <c r="CD117" s="188">
        <v>83.2</v>
      </c>
      <c r="CE117" s="188">
        <v>83.2</v>
      </c>
      <c r="CF117" s="188">
        <v>83.3</v>
      </c>
      <c r="CG117" s="188">
        <v>83.3</v>
      </c>
      <c r="CH117" s="188">
        <v>83.3</v>
      </c>
      <c r="CI117" s="188">
        <v>83.4</v>
      </c>
      <c r="CJ117" s="188">
        <v>83.5</v>
      </c>
      <c r="CK117" s="188">
        <v>83.5</v>
      </c>
      <c r="CL117" s="188">
        <f t="shared" si="3"/>
        <v>0</v>
      </c>
      <c r="CM117" s="188" t="s">
        <v>232</v>
      </c>
      <c r="CN117" s="188" t="s">
        <v>233</v>
      </c>
      <c r="CO117" s="188" t="b">
        <f t="shared" si="4"/>
        <v>1</v>
      </c>
    </row>
    <row r="118" spans="1:93" x14ac:dyDescent="0.3">
      <c r="A118" t="s">
        <v>234</v>
      </c>
      <c r="B118" t="s">
        <v>235</v>
      </c>
      <c r="C118">
        <v>30111001803</v>
      </c>
      <c r="D118" s="1">
        <v>43920</v>
      </c>
      <c r="E118">
        <v>111</v>
      </c>
      <c r="F118">
        <v>1.2</v>
      </c>
      <c r="G118">
        <v>1.2</v>
      </c>
      <c r="H118">
        <v>59102</v>
      </c>
      <c r="I118">
        <v>45.2</v>
      </c>
      <c r="J118">
        <v>46.9</v>
      </c>
      <c r="K118">
        <v>49.2</v>
      </c>
      <c r="L118">
        <v>51.3</v>
      </c>
      <c r="M118">
        <v>57.6</v>
      </c>
      <c r="N118" s="61">
        <v>58.3</v>
      </c>
      <c r="O118">
        <v>59.2</v>
      </c>
      <c r="P118">
        <v>60</v>
      </c>
      <c r="Q118">
        <v>60.8</v>
      </c>
      <c r="R118" s="61">
        <v>61.9</v>
      </c>
      <c r="S118" s="61">
        <v>62.5</v>
      </c>
      <c r="T118" s="61">
        <v>62.7</v>
      </c>
      <c r="U118" s="61">
        <v>62.8</v>
      </c>
      <c r="V118" s="61">
        <v>63</v>
      </c>
      <c r="W118" s="61">
        <v>63.9</v>
      </c>
      <c r="X118" s="61">
        <v>64</v>
      </c>
      <c r="Y118" s="61">
        <v>64.099999999999994</v>
      </c>
      <c r="Z118" s="61">
        <v>71.3</v>
      </c>
      <c r="AA118" s="61">
        <v>71.5</v>
      </c>
      <c r="AB118" s="188">
        <v>71.7</v>
      </c>
      <c r="AC118" s="61">
        <v>72.3</v>
      </c>
      <c r="AD118" s="188">
        <v>73.599999999999994</v>
      </c>
      <c r="AE118" s="188">
        <v>73.900000000000006</v>
      </c>
      <c r="AF118" s="188">
        <v>74.099999999999994</v>
      </c>
      <c r="AG118" s="188">
        <v>74.400000000000006</v>
      </c>
      <c r="AH118" s="188">
        <v>74.900000000000006</v>
      </c>
      <c r="AI118" s="188">
        <v>76.099999999999994</v>
      </c>
      <c r="AJ118" s="188">
        <v>76.3</v>
      </c>
      <c r="AK118" s="188">
        <v>76.400000000000006</v>
      </c>
      <c r="AL118" s="188">
        <v>76.7</v>
      </c>
      <c r="AM118" s="188">
        <v>76.900000000000006</v>
      </c>
      <c r="AN118" s="188">
        <v>77.099999999999994</v>
      </c>
      <c r="AO118" s="188">
        <v>77.3</v>
      </c>
      <c r="AP118" s="188">
        <v>77.400000000000006</v>
      </c>
      <c r="AQ118" s="188">
        <v>77.5</v>
      </c>
      <c r="AR118" s="188">
        <v>77.599999999999994</v>
      </c>
      <c r="AS118" s="188">
        <v>77.7</v>
      </c>
      <c r="AT118" s="188">
        <v>77.900000000000006</v>
      </c>
      <c r="AU118" s="188">
        <v>78</v>
      </c>
      <c r="AV118" s="188">
        <v>78.099999999999994</v>
      </c>
      <c r="AW118" s="188">
        <v>78.2</v>
      </c>
      <c r="AX118" s="188">
        <v>78.2</v>
      </c>
      <c r="AY118" s="188">
        <v>78.3</v>
      </c>
      <c r="AZ118" s="188">
        <v>78.3</v>
      </c>
      <c r="BA118" s="188">
        <v>78.3</v>
      </c>
      <c r="BB118" s="188">
        <v>78.599999999999994</v>
      </c>
      <c r="BC118" s="188">
        <v>78.7</v>
      </c>
      <c r="BD118" s="188">
        <v>78.7</v>
      </c>
      <c r="BE118" s="188">
        <v>78.900000000000006</v>
      </c>
      <c r="BF118" s="188">
        <v>78.900000000000006</v>
      </c>
      <c r="BG118" s="188">
        <v>79</v>
      </c>
      <c r="BH118" s="188">
        <v>79</v>
      </c>
      <c r="BI118" s="188">
        <v>79</v>
      </c>
      <c r="BJ118" s="188">
        <v>79.099999999999994</v>
      </c>
      <c r="BK118" s="188">
        <v>79.099999999999994</v>
      </c>
      <c r="BL118" s="188">
        <v>79.099999999999994</v>
      </c>
      <c r="BM118" s="188">
        <v>79.099999999999994</v>
      </c>
      <c r="BN118" s="188">
        <v>79.099999999999994</v>
      </c>
      <c r="BO118" s="188">
        <v>79.099999999999994</v>
      </c>
      <c r="BP118" s="188">
        <v>79.3</v>
      </c>
      <c r="BQ118" s="188">
        <v>79.3</v>
      </c>
      <c r="BR118" s="188">
        <v>79.3</v>
      </c>
      <c r="BS118" s="188">
        <v>79.400000000000006</v>
      </c>
      <c r="BT118" s="188">
        <v>79.400000000000006</v>
      </c>
      <c r="BU118" s="188">
        <v>79.5</v>
      </c>
      <c r="BV118" s="188">
        <v>79.5</v>
      </c>
      <c r="BW118" s="188">
        <v>79.8</v>
      </c>
      <c r="BX118" s="188">
        <v>79.900000000000006</v>
      </c>
      <c r="BY118" s="188">
        <v>79.900000000000006</v>
      </c>
      <c r="BZ118" s="188">
        <v>79.900000000000006</v>
      </c>
      <c r="CA118" s="188">
        <v>80</v>
      </c>
      <c r="CB118" s="188">
        <v>80</v>
      </c>
      <c r="CC118" s="188">
        <v>80</v>
      </c>
      <c r="CD118" s="188">
        <v>80</v>
      </c>
      <c r="CE118" s="188">
        <v>80.2</v>
      </c>
      <c r="CF118" s="188">
        <v>80.3</v>
      </c>
      <c r="CG118" s="188">
        <v>80.3</v>
      </c>
      <c r="CH118" s="188">
        <v>80.3</v>
      </c>
      <c r="CI118" s="188">
        <v>80.5</v>
      </c>
      <c r="CJ118" s="188">
        <v>80.5</v>
      </c>
      <c r="CK118" s="188">
        <v>80.5</v>
      </c>
      <c r="CL118" s="188">
        <f t="shared" si="3"/>
        <v>0</v>
      </c>
      <c r="CM118" s="188" t="s">
        <v>234</v>
      </c>
      <c r="CN118" s="188" t="s">
        <v>235</v>
      </c>
      <c r="CO118" s="188" t="b">
        <f t="shared" si="4"/>
        <v>1</v>
      </c>
    </row>
    <row r="119" spans="1:93" x14ac:dyDescent="0.3">
      <c r="A119" t="s">
        <v>236</v>
      </c>
      <c r="B119" t="s">
        <v>237</v>
      </c>
      <c r="C119">
        <v>30111001804</v>
      </c>
      <c r="D119" s="1">
        <v>43920</v>
      </c>
      <c r="E119">
        <v>111</v>
      </c>
      <c r="F119">
        <v>0.9</v>
      </c>
      <c r="G119">
        <v>0.9</v>
      </c>
      <c r="H119">
        <v>59102</v>
      </c>
      <c r="I119">
        <v>41.1</v>
      </c>
      <c r="J119">
        <v>42.4</v>
      </c>
      <c r="K119">
        <v>44.1</v>
      </c>
      <c r="L119">
        <v>46</v>
      </c>
      <c r="M119">
        <v>52.6</v>
      </c>
      <c r="N119" s="61">
        <v>53.5</v>
      </c>
      <c r="O119">
        <v>54.7</v>
      </c>
      <c r="P119">
        <v>55.4</v>
      </c>
      <c r="Q119">
        <v>55.8</v>
      </c>
      <c r="R119" s="61">
        <v>56.7</v>
      </c>
      <c r="S119" s="61">
        <v>56.9</v>
      </c>
      <c r="T119" s="61">
        <v>57.3</v>
      </c>
      <c r="U119" s="61">
        <v>57.6</v>
      </c>
      <c r="V119" s="61">
        <v>58</v>
      </c>
      <c r="W119" s="61">
        <v>59.1</v>
      </c>
      <c r="X119" s="61">
        <v>59.3</v>
      </c>
      <c r="Y119" s="61">
        <v>59.5</v>
      </c>
      <c r="Z119" s="61">
        <v>67.8</v>
      </c>
      <c r="AA119" s="61">
        <v>68</v>
      </c>
      <c r="AB119" s="188">
        <v>68.099999999999994</v>
      </c>
      <c r="AC119" s="61">
        <v>69</v>
      </c>
      <c r="AD119" s="188">
        <v>70.400000000000006</v>
      </c>
      <c r="AE119" s="188">
        <v>70.7</v>
      </c>
      <c r="AF119" s="188">
        <v>70.900000000000006</v>
      </c>
      <c r="AG119" s="188">
        <v>71.099999999999994</v>
      </c>
      <c r="AH119" s="188">
        <v>71.3</v>
      </c>
      <c r="AI119" s="188">
        <v>72.099999999999994</v>
      </c>
      <c r="AJ119" s="188">
        <v>72.400000000000006</v>
      </c>
      <c r="AK119" s="188">
        <v>72.400000000000006</v>
      </c>
      <c r="AL119" s="188">
        <v>72.599999999999994</v>
      </c>
      <c r="AM119" s="188">
        <v>72.599999999999994</v>
      </c>
      <c r="AN119" s="188">
        <v>73.099999999999994</v>
      </c>
      <c r="AO119" s="188">
        <v>73.2</v>
      </c>
      <c r="AP119" s="188">
        <v>73.3</v>
      </c>
      <c r="AQ119" s="188">
        <v>73.5</v>
      </c>
      <c r="AR119" s="188">
        <v>73.8</v>
      </c>
      <c r="AS119" s="188">
        <v>73.8</v>
      </c>
      <c r="AT119" s="188">
        <v>73.8</v>
      </c>
      <c r="AU119" s="188">
        <v>73.900000000000006</v>
      </c>
      <c r="AV119" s="188">
        <v>74</v>
      </c>
      <c r="AW119" s="188">
        <v>74</v>
      </c>
      <c r="AX119" s="188">
        <v>74</v>
      </c>
      <c r="AY119" s="188">
        <v>74</v>
      </c>
      <c r="AZ119" s="188">
        <v>74.099999999999994</v>
      </c>
      <c r="BA119" s="188">
        <v>74.099999999999994</v>
      </c>
      <c r="BB119" s="188">
        <v>74.099999999999994</v>
      </c>
      <c r="BC119" s="188">
        <v>74.099999999999994</v>
      </c>
      <c r="BD119" s="188">
        <v>74.099999999999994</v>
      </c>
      <c r="BE119" s="188">
        <v>74.099999999999994</v>
      </c>
      <c r="BF119" s="188">
        <v>74.099999999999994</v>
      </c>
      <c r="BG119" s="188">
        <v>74.3</v>
      </c>
      <c r="BH119" s="188">
        <v>74.3</v>
      </c>
      <c r="BI119" s="188">
        <v>74.3</v>
      </c>
      <c r="BJ119" s="188">
        <v>74.400000000000006</v>
      </c>
      <c r="BK119" s="188">
        <v>74.5</v>
      </c>
      <c r="BL119" s="188">
        <v>74.5</v>
      </c>
      <c r="BM119" s="188">
        <v>74.599999999999994</v>
      </c>
      <c r="BN119" s="188">
        <v>74.7</v>
      </c>
      <c r="BO119" s="188">
        <v>74.7</v>
      </c>
      <c r="BP119" s="188">
        <v>74.7</v>
      </c>
      <c r="BQ119" s="188">
        <v>74.8</v>
      </c>
      <c r="BR119" s="188">
        <v>74.8</v>
      </c>
      <c r="BS119" s="188">
        <v>74.8</v>
      </c>
      <c r="BT119" s="188">
        <v>74.900000000000006</v>
      </c>
      <c r="BU119" s="188">
        <v>74.900000000000006</v>
      </c>
      <c r="BV119" s="188">
        <v>74.900000000000006</v>
      </c>
      <c r="BW119" s="188">
        <v>75</v>
      </c>
      <c r="BX119" s="188">
        <v>75.099999999999994</v>
      </c>
      <c r="BY119" s="188">
        <v>75.099999999999994</v>
      </c>
      <c r="BZ119" s="188">
        <v>75.099999999999994</v>
      </c>
      <c r="CA119" s="188">
        <v>75.099999999999994</v>
      </c>
      <c r="CB119" s="188">
        <v>75.2</v>
      </c>
      <c r="CC119" s="188">
        <v>75.3</v>
      </c>
      <c r="CD119" s="188">
        <v>75.3</v>
      </c>
      <c r="CE119" s="188">
        <v>75.3</v>
      </c>
      <c r="CF119" s="188">
        <v>75.3</v>
      </c>
      <c r="CG119" s="188">
        <v>75.3</v>
      </c>
      <c r="CH119" s="188">
        <v>75.5</v>
      </c>
      <c r="CI119" s="188">
        <v>75.7</v>
      </c>
      <c r="CJ119" s="188">
        <v>75.7</v>
      </c>
      <c r="CK119" s="188">
        <v>75.7</v>
      </c>
      <c r="CL119" s="188">
        <f t="shared" si="3"/>
        <v>0</v>
      </c>
      <c r="CM119" s="188" t="s">
        <v>236</v>
      </c>
      <c r="CN119" s="188" t="s">
        <v>237</v>
      </c>
      <c r="CO119" s="188" t="b">
        <f t="shared" si="4"/>
        <v>1</v>
      </c>
    </row>
    <row r="120" spans="1:93" x14ac:dyDescent="0.3">
      <c r="A120" t="s">
        <v>238</v>
      </c>
      <c r="B120" t="s">
        <v>239</v>
      </c>
      <c r="C120">
        <v>30111001901</v>
      </c>
      <c r="D120" s="1">
        <v>43920</v>
      </c>
      <c r="E120">
        <v>111</v>
      </c>
      <c r="F120">
        <v>1.4</v>
      </c>
      <c r="G120">
        <v>1.4</v>
      </c>
      <c r="H120">
        <v>59044</v>
      </c>
      <c r="I120">
        <v>39.299999999999997</v>
      </c>
      <c r="J120">
        <v>40.6</v>
      </c>
      <c r="K120">
        <v>42.2</v>
      </c>
      <c r="L120">
        <v>43.9</v>
      </c>
      <c r="M120">
        <v>51.6</v>
      </c>
      <c r="N120" s="61">
        <v>52.1</v>
      </c>
      <c r="O120">
        <v>53.2</v>
      </c>
      <c r="P120">
        <v>53.8</v>
      </c>
      <c r="Q120">
        <v>54.2</v>
      </c>
      <c r="R120" s="61">
        <v>55.1</v>
      </c>
      <c r="S120" s="61">
        <v>55.4</v>
      </c>
      <c r="T120" s="61">
        <v>56.2</v>
      </c>
      <c r="U120" s="61">
        <v>56.8</v>
      </c>
      <c r="V120" s="61">
        <v>57.1</v>
      </c>
      <c r="W120" s="61">
        <v>57.9</v>
      </c>
      <c r="X120" s="61">
        <v>58</v>
      </c>
      <c r="Y120" s="61">
        <v>58.2</v>
      </c>
      <c r="Z120" s="61">
        <v>67.2</v>
      </c>
      <c r="AA120" s="61">
        <v>67.3</v>
      </c>
      <c r="AB120" s="188">
        <v>67.3</v>
      </c>
      <c r="AC120" s="61">
        <v>68.599999999999994</v>
      </c>
      <c r="AD120" s="188">
        <v>70.3</v>
      </c>
      <c r="AE120" s="188">
        <v>70.400000000000006</v>
      </c>
      <c r="AF120" s="188">
        <v>70.900000000000006</v>
      </c>
      <c r="AG120" s="188">
        <v>71.5</v>
      </c>
      <c r="AH120" s="188">
        <v>71.8</v>
      </c>
      <c r="AI120" s="188">
        <v>72.5</v>
      </c>
      <c r="AJ120" s="188">
        <v>72.7</v>
      </c>
      <c r="AK120" s="188">
        <v>72.900000000000006</v>
      </c>
      <c r="AL120" s="188">
        <v>73.099999999999994</v>
      </c>
      <c r="AM120" s="188">
        <v>73.5</v>
      </c>
      <c r="AN120" s="188">
        <v>73.900000000000006</v>
      </c>
      <c r="AO120" s="188">
        <v>74</v>
      </c>
      <c r="AP120" s="188">
        <v>74</v>
      </c>
      <c r="AQ120" s="188">
        <v>74.400000000000006</v>
      </c>
      <c r="AR120" s="188">
        <v>74.599999999999994</v>
      </c>
      <c r="AS120" s="188">
        <v>74.599999999999994</v>
      </c>
      <c r="AT120" s="188">
        <v>74.7</v>
      </c>
      <c r="AU120" s="188">
        <v>74.7</v>
      </c>
      <c r="AV120" s="188">
        <v>74.900000000000006</v>
      </c>
      <c r="AW120" s="188">
        <v>74.900000000000006</v>
      </c>
      <c r="AX120" s="188">
        <v>74.900000000000006</v>
      </c>
      <c r="AY120" s="188">
        <v>74.900000000000006</v>
      </c>
      <c r="AZ120" s="188">
        <v>74.900000000000006</v>
      </c>
      <c r="BA120" s="188">
        <v>74.900000000000006</v>
      </c>
      <c r="BB120" s="188">
        <v>74.900000000000006</v>
      </c>
      <c r="BC120" s="188">
        <v>75</v>
      </c>
      <c r="BD120" s="188">
        <v>75</v>
      </c>
      <c r="BE120" s="188">
        <v>75.099999999999994</v>
      </c>
      <c r="BF120" s="188">
        <v>75.2</v>
      </c>
      <c r="BG120" s="188">
        <v>75.2</v>
      </c>
      <c r="BH120" s="188">
        <v>75.3</v>
      </c>
      <c r="BI120" s="188">
        <v>75.3</v>
      </c>
      <c r="BJ120" s="188">
        <v>75.3</v>
      </c>
      <c r="BK120" s="188">
        <v>75.3</v>
      </c>
      <c r="BL120" s="188">
        <v>75.400000000000006</v>
      </c>
      <c r="BM120" s="188">
        <v>75.400000000000006</v>
      </c>
      <c r="BN120" s="188">
        <v>75.400000000000006</v>
      </c>
      <c r="BO120" s="188">
        <v>75.400000000000006</v>
      </c>
      <c r="BP120" s="188">
        <v>75.5</v>
      </c>
      <c r="BQ120" s="188">
        <v>75.5</v>
      </c>
      <c r="BR120" s="188">
        <v>75.5</v>
      </c>
      <c r="BS120" s="188">
        <v>75.5</v>
      </c>
      <c r="BT120" s="188">
        <v>75.5</v>
      </c>
      <c r="BU120" s="188">
        <v>75.599999999999994</v>
      </c>
      <c r="BV120" s="188">
        <v>75.599999999999994</v>
      </c>
      <c r="BW120" s="188">
        <v>75.7</v>
      </c>
      <c r="BX120" s="188">
        <v>75.7</v>
      </c>
      <c r="BY120" s="188">
        <v>75.7</v>
      </c>
      <c r="BZ120" s="188">
        <v>75.8</v>
      </c>
      <c r="CA120" s="188">
        <v>75.8</v>
      </c>
      <c r="CB120" s="188">
        <v>75.8</v>
      </c>
      <c r="CC120" s="188">
        <v>75.8</v>
      </c>
      <c r="CD120" s="188">
        <v>75.8</v>
      </c>
      <c r="CE120" s="188">
        <v>75.900000000000006</v>
      </c>
      <c r="CF120" s="188">
        <v>75.900000000000006</v>
      </c>
      <c r="CG120" s="188">
        <v>75.900000000000006</v>
      </c>
      <c r="CH120" s="188">
        <v>76</v>
      </c>
      <c r="CI120" s="188">
        <v>76.3</v>
      </c>
      <c r="CJ120" s="188">
        <v>76.3</v>
      </c>
      <c r="CK120" s="188">
        <v>76.400000000000006</v>
      </c>
      <c r="CL120" s="188">
        <f t="shared" si="3"/>
        <v>0.10000000000000853</v>
      </c>
      <c r="CM120" s="188" t="s">
        <v>238</v>
      </c>
      <c r="CN120" s="188" t="s">
        <v>239</v>
      </c>
      <c r="CO120" s="188" t="b">
        <f t="shared" si="4"/>
        <v>1</v>
      </c>
    </row>
    <row r="121" spans="1:93" x14ac:dyDescent="0.3">
      <c r="A121" t="s">
        <v>240</v>
      </c>
      <c r="B121" t="s">
        <v>241</v>
      </c>
      <c r="C121">
        <v>30111940001</v>
      </c>
      <c r="D121" s="1">
        <v>43920</v>
      </c>
      <c r="E121">
        <v>111</v>
      </c>
      <c r="F121">
        <v>1.4</v>
      </c>
      <c r="G121">
        <v>1.4</v>
      </c>
      <c r="H121" t="s">
        <v>1407</v>
      </c>
      <c r="I121">
        <v>27.9</v>
      </c>
      <c r="J121">
        <v>29.8</v>
      </c>
      <c r="K121">
        <v>32</v>
      </c>
      <c r="L121">
        <v>34</v>
      </c>
      <c r="M121">
        <v>39.4</v>
      </c>
      <c r="N121" s="61">
        <v>40.299999999999997</v>
      </c>
      <c r="O121">
        <v>41.4</v>
      </c>
      <c r="P121">
        <v>42.3</v>
      </c>
      <c r="Q121">
        <v>42.9</v>
      </c>
      <c r="R121" s="61">
        <v>44.1</v>
      </c>
      <c r="S121" s="61">
        <v>44.5</v>
      </c>
      <c r="T121" s="61">
        <v>45.1</v>
      </c>
      <c r="U121" s="61">
        <v>45.6</v>
      </c>
      <c r="V121" s="61">
        <v>46.2</v>
      </c>
      <c r="W121" s="61">
        <v>47</v>
      </c>
      <c r="X121" s="61">
        <v>47.2</v>
      </c>
      <c r="Y121" s="61">
        <v>47.6</v>
      </c>
      <c r="Z121" s="61">
        <v>50.1</v>
      </c>
      <c r="AA121" s="61">
        <v>50.4</v>
      </c>
      <c r="AB121" s="188">
        <v>50.7</v>
      </c>
      <c r="AC121" s="61">
        <v>53</v>
      </c>
      <c r="AD121" s="188">
        <v>56.2</v>
      </c>
      <c r="AE121" s="188">
        <v>56.6</v>
      </c>
      <c r="AF121" s="188">
        <v>57.2</v>
      </c>
      <c r="AG121" s="188">
        <v>57.7</v>
      </c>
      <c r="AH121" s="188">
        <v>58.5</v>
      </c>
      <c r="AI121" s="188">
        <v>59.8</v>
      </c>
      <c r="AJ121" s="188">
        <v>60</v>
      </c>
      <c r="AK121" s="188">
        <v>60.2</v>
      </c>
      <c r="AL121" s="188">
        <v>60.6</v>
      </c>
      <c r="AM121" s="188">
        <v>61.1</v>
      </c>
      <c r="AN121" s="188">
        <v>61.4</v>
      </c>
      <c r="AO121" s="188">
        <v>61.4</v>
      </c>
      <c r="AP121" s="188">
        <v>61.6</v>
      </c>
      <c r="AQ121" s="188">
        <v>61.9</v>
      </c>
      <c r="AR121" s="188">
        <v>62.3</v>
      </c>
      <c r="AS121" s="188">
        <v>62.3</v>
      </c>
      <c r="AT121" s="188">
        <v>62.3</v>
      </c>
      <c r="AU121" s="188">
        <v>62.4</v>
      </c>
      <c r="AV121" s="188">
        <v>62.7</v>
      </c>
      <c r="AW121" s="188">
        <v>62.8</v>
      </c>
      <c r="AX121" s="188">
        <v>62.8</v>
      </c>
      <c r="AY121" s="188">
        <v>62.9</v>
      </c>
      <c r="AZ121" s="188">
        <v>62.9</v>
      </c>
      <c r="BA121" s="188">
        <v>62.9</v>
      </c>
      <c r="BB121" s="188">
        <v>63.1</v>
      </c>
      <c r="BC121" s="188">
        <v>63.1</v>
      </c>
      <c r="BD121" s="188">
        <v>63.1</v>
      </c>
      <c r="BE121" s="188">
        <v>63.2</v>
      </c>
      <c r="BF121" s="188">
        <v>63.2</v>
      </c>
      <c r="BG121" s="188">
        <v>63.5</v>
      </c>
      <c r="BH121" s="188">
        <v>63.5</v>
      </c>
      <c r="BI121" s="188">
        <v>63.5</v>
      </c>
      <c r="BJ121" s="188">
        <v>63.6</v>
      </c>
      <c r="BK121" s="188">
        <v>63.7</v>
      </c>
      <c r="BL121" s="188">
        <v>63.8</v>
      </c>
      <c r="BM121" s="188">
        <v>64</v>
      </c>
      <c r="BN121" s="188">
        <v>64</v>
      </c>
      <c r="BO121" s="188">
        <v>64</v>
      </c>
      <c r="BP121" s="188">
        <v>64</v>
      </c>
      <c r="BQ121" s="188">
        <v>64</v>
      </c>
      <c r="BR121" s="188">
        <v>64.099999999999994</v>
      </c>
      <c r="BS121" s="188">
        <v>64.099999999999994</v>
      </c>
      <c r="BT121" s="188">
        <v>64.099999999999994</v>
      </c>
      <c r="BU121" s="188">
        <v>64.099999999999994</v>
      </c>
      <c r="BV121" s="188">
        <v>64.099999999999994</v>
      </c>
      <c r="BW121" s="188">
        <v>64.099999999999994</v>
      </c>
      <c r="BX121" s="188">
        <v>64.099999999999994</v>
      </c>
      <c r="BY121" s="188">
        <v>64.099999999999994</v>
      </c>
      <c r="BZ121" s="188">
        <v>64.099999999999994</v>
      </c>
      <c r="CA121" s="188">
        <v>64.099999999999994</v>
      </c>
      <c r="CB121" s="188">
        <v>64.099999999999994</v>
      </c>
      <c r="CC121" s="188">
        <v>64.2</v>
      </c>
      <c r="CD121" s="188">
        <v>64.2</v>
      </c>
      <c r="CE121" s="188">
        <v>64.5</v>
      </c>
      <c r="CF121" s="188">
        <v>64.7</v>
      </c>
      <c r="CG121" s="188">
        <v>64.7</v>
      </c>
      <c r="CH121" s="188">
        <v>64.7</v>
      </c>
      <c r="CI121" s="188">
        <v>64.8</v>
      </c>
      <c r="CJ121" s="188">
        <v>64.8</v>
      </c>
      <c r="CK121" s="188">
        <v>64.8</v>
      </c>
      <c r="CL121" s="188">
        <f t="shared" si="3"/>
        <v>0</v>
      </c>
      <c r="CM121" s="188" t="s">
        <v>240</v>
      </c>
      <c r="CN121" s="188" t="s">
        <v>241</v>
      </c>
      <c r="CO121" s="188" t="b">
        <f t="shared" si="4"/>
        <v>1</v>
      </c>
    </row>
    <row r="122" spans="1:93" x14ac:dyDescent="0.3">
      <c r="A122" t="s">
        <v>242</v>
      </c>
      <c r="B122" t="s">
        <v>243</v>
      </c>
      <c r="C122">
        <v>30111940002</v>
      </c>
      <c r="D122" s="1">
        <v>43920</v>
      </c>
      <c r="E122">
        <v>111</v>
      </c>
      <c r="F122">
        <v>1.5</v>
      </c>
      <c r="G122">
        <v>1.5</v>
      </c>
      <c r="H122" t="s">
        <v>1406</v>
      </c>
      <c r="I122">
        <v>33.799999999999997</v>
      </c>
      <c r="J122">
        <v>36.799999999999997</v>
      </c>
      <c r="K122">
        <v>39.299999999999997</v>
      </c>
      <c r="L122">
        <v>41.7</v>
      </c>
      <c r="M122">
        <v>46.9</v>
      </c>
      <c r="N122" s="61">
        <v>48.2</v>
      </c>
      <c r="O122">
        <v>49.2</v>
      </c>
      <c r="P122">
        <v>49.8</v>
      </c>
      <c r="Q122">
        <v>50.8</v>
      </c>
      <c r="R122" s="61">
        <v>52</v>
      </c>
      <c r="S122" s="61">
        <v>52.2</v>
      </c>
      <c r="T122" s="61">
        <v>52.9</v>
      </c>
      <c r="U122" s="61">
        <v>53.4</v>
      </c>
      <c r="V122" s="61">
        <v>53.8</v>
      </c>
      <c r="W122" s="61">
        <v>54.6</v>
      </c>
      <c r="X122" s="61">
        <v>54.6</v>
      </c>
      <c r="Y122" s="61">
        <v>54.8</v>
      </c>
      <c r="Z122" s="61">
        <v>57.1</v>
      </c>
      <c r="AA122" s="61">
        <v>57.4</v>
      </c>
      <c r="AB122" s="188">
        <v>57.8</v>
      </c>
      <c r="AC122" s="61">
        <v>59.8</v>
      </c>
      <c r="AD122" s="188">
        <v>63.1</v>
      </c>
      <c r="AE122" s="188">
        <v>63.2</v>
      </c>
      <c r="AF122" s="188">
        <v>64.099999999999994</v>
      </c>
      <c r="AG122" s="188">
        <v>65.2</v>
      </c>
      <c r="AH122" s="188">
        <v>65.5</v>
      </c>
      <c r="AI122" s="188">
        <v>66.400000000000006</v>
      </c>
      <c r="AJ122" s="188">
        <v>66.8</v>
      </c>
      <c r="AK122" s="188">
        <v>66.900000000000006</v>
      </c>
      <c r="AL122" s="188">
        <v>67.099999999999994</v>
      </c>
      <c r="AM122" s="188">
        <v>67.599999999999994</v>
      </c>
      <c r="AN122" s="188">
        <v>68.3</v>
      </c>
      <c r="AO122" s="188">
        <v>68.5</v>
      </c>
      <c r="AP122" s="188">
        <v>68.5</v>
      </c>
      <c r="AQ122" s="188">
        <v>68.599999999999994</v>
      </c>
      <c r="AR122" s="188">
        <v>69</v>
      </c>
      <c r="AS122" s="188">
        <v>69</v>
      </c>
      <c r="AT122" s="188">
        <v>69.099999999999994</v>
      </c>
      <c r="AU122" s="188">
        <v>69.2</v>
      </c>
      <c r="AV122" s="188">
        <v>69.5</v>
      </c>
      <c r="AW122" s="188">
        <v>69.7</v>
      </c>
      <c r="AX122" s="188">
        <v>69.7</v>
      </c>
      <c r="AY122" s="188">
        <v>69.7</v>
      </c>
      <c r="AZ122" s="188">
        <v>69.900000000000006</v>
      </c>
      <c r="BA122" s="188">
        <v>69.900000000000006</v>
      </c>
      <c r="BB122" s="188">
        <v>70</v>
      </c>
      <c r="BC122" s="188">
        <v>70</v>
      </c>
      <c r="BD122" s="188">
        <v>70.099999999999994</v>
      </c>
      <c r="BE122" s="188">
        <v>70.099999999999994</v>
      </c>
      <c r="BF122" s="188">
        <v>70.099999999999994</v>
      </c>
      <c r="BG122" s="188">
        <v>70.7</v>
      </c>
      <c r="BH122" s="188">
        <v>70.7</v>
      </c>
      <c r="BI122" s="188">
        <v>70.7</v>
      </c>
      <c r="BJ122" s="188">
        <v>70.7</v>
      </c>
      <c r="BK122" s="188">
        <v>70.7</v>
      </c>
      <c r="BL122" s="188">
        <v>70.7</v>
      </c>
      <c r="BM122" s="188">
        <v>70.7</v>
      </c>
      <c r="BN122" s="188">
        <v>70.8</v>
      </c>
      <c r="BO122" s="188">
        <v>70.8</v>
      </c>
      <c r="BP122" s="188">
        <v>70.8</v>
      </c>
      <c r="BQ122" s="188">
        <v>70.8</v>
      </c>
      <c r="BR122" s="188">
        <v>70.8</v>
      </c>
      <c r="BS122" s="188">
        <v>70.900000000000006</v>
      </c>
      <c r="BT122" s="188">
        <v>70.900000000000006</v>
      </c>
      <c r="BU122" s="188">
        <v>70.900000000000006</v>
      </c>
      <c r="BV122" s="188">
        <v>70.900000000000006</v>
      </c>
      <c r="BW122" s="188">
        <v>71</v>
      </c>
      <c r="BX122" s="188">
        <v>71</v>
      </c>
      <c r="BY122" s="188">
        <v>71</v>
      </c>
      <c r="BZ122" s="188">
        <v>71</v>
      </c>
      <c r="CA122" s="188">
        <v>71</v>
      </c>
      <c r="CB122" s="188">
        <v>71</v>
      </c>
      <c r="CC122" s="188">
        <v>71</v>
      </c>
      <c r="CD122" s="188">
        <v>71</v>
      </c>
      <c r="CE122" s="188">
        <v>71.3</v>
      </c>
      <c r="CF122" s="188">
        <v>71.3</v>
      </c>
      <c r="CG122" s="188">
        <v>71.3</v>
      </c>
      <c r="CH122" s="188">
        <v>71.3</v>
      </c>
      <c r="CI122" s="188">
        <v>71.3</v>
      </c>
      <c r="CJ122" s="188">
        <v>71.5</v>
      </c>
      <c r="CK122" s="188">
        <v>71.599999999999994</v>
      </c>
      <c r="CL122" s="188">
        <f t="shared" si="3"/>
        <v>9.9999999999994316E-2</v>
      </c>
      <c r="CM122" s="188" t="s">
        <v>242</v>
      </c>
      <c r="CN122" s="188" t="s">
        <v>243</v>
      </c>
      <c r="CO122" s="188" t="b">
        <f t="shared" si="4"/>
        <v>1</v>
      </c>
    </row>
    <row r="123" spans="1:93" x14ac:dyDescent="0.3">
      <c r="A123" t="s">
        <v>244</v>
      </c>
      <c r="B123" t="s">
        <v>245</v>
      </c>
      <c r="C123">
        <v>30009000300</v>
      </c>
      <c r="D123" s="1">
        <v>43920</v>
      </c>
      <c r="E123">
        <v>9</v>
      </c>
      <c r="F123">
        <v>0.2</v>
      </c>
      <c r="G123">
        <v>0.2</v>
      </c>
      <c r="H123">
        <v>59068</v>
      </c>
      <c r="I123">
        <v>2.7</v>
      </c>
      <c r="J123">
        <v>3.5</v>
      </c>
      <c r="K123">
        <v>4.4000000000000004</v>
      </c>
      <c r="L123">
        <v>6.7</v>
      </c>
      <c r="M123">
        <v>8</v>
      </c>
      <c r="N123" s="61">
        <v>8.1999999999999993</v>
      </c>
      <c r="O123">
        <v>8.5</v>
      </c>
      <c r="P123">
        <v>9</v>
      </c>
      <c r="Q123">
        <v>9.4</v>
      </c>
      <c r="R123" s="61">
        <v>10.4</v>
      </c>
      <c r="S123" s="61">
        <v>10.5</v>
      </c>
      <c r="T123" s="61">
        <v>10.6</v>
      </c>
      <c r="U123" s="61">
        <v>10.7</v>
      </c>
      <c r="V123" s="61">
        <v>11.1</v>
      </c>
      <c r="W123" s="61">
        <v>11.8</v>
      </c>
      <c r="X123" s="61">
        <v>11.9</v>
      </c>
      <c r="Y123" s="61">
        <v>12</v>
      </c>
      <c r="Z123" s="61">
        <v>12.7</v>
      </c>
      <c r="AA123" s="61">
        <v>12.7</v>
      </c>
      <c r="AB123" s="188">
        <v>12.8</v>
      </c>
      <c r="AC123" s="61">
        <v>13</v>
      </c>
      <c r="AD123" s="188">
        <v>13.6</v>
      </c>
      <c r="AE123" s="188">
        <v>13.8</v>
      </c>
      <c r="AF123" s="188">
        <v>13.9</v>
      </c>
      <c r="AG123" s="188">
        <v>13.9</v>
      </c>
      <c r="AH123" s="188">
        <v>14.1</v>
      </c>
      <c r="AI123" s="188">
        <v>14.4</v>
      </c>
      <c r="AJ123" s="188">
        <v>14.5</v>
      </c>
      <c r="AK123" s="188">
        <v>14.7</v>
      </c>
      <c r="AL123" s="188">
        <v>14.7</v>
      </c>
      <c r="AM123" s="188">
        <v>14.9</v>
      </c>
      <c r="AN123" s="188">
        <v>15.1</v>
      </c>
      <c r="AO123" s="188">
        <v>15.3</v>
      </c>
      <c r="AP123" s="188">
        <v>15.4</v>
      </c>
      <c r="AQ123" s="188">
        <v>15.5</v>
      </c>
      <c r="AR123" s="188">
        <v>15.6</v>
      </c>
      <c r="AS123" s="188">
        <v>15.7</v>
      </c>
      <c r="AT123" s="188">
        <v>15.7</v>
      </c>
      <c r="AU123" s="188">
        <v>15.8</v>
      </c>
      <c r="AV123" s="188">
        <v>15.9</v>
      </c>
      <c r="AW123" s="188">
        <v>15.9</v>
      </c>
      <c r="AX123" s="188">
        <v>15.9</v>
      </c>
      <c r="AY123" s="188">
        <v>16</v>
      </c>
      <c r="AZ123" s="188">
        <v>16</v>
      </c>
      <c r="BA123" s="188">
        <v>16</v>
      </c>
      <c r="BB123" s="188">
        <v>16</v>
      </c>
      <c r="BC123" s="188">
        <v>16</v>
      </c>
      <c r="BD123" s="188">
        <v>16</v>
      </c>
      <c r="BE123" s="188">
        <v>16</v>
      </c>
      <c r="BF123" s="188">
        <v>16.2</v>
      </c>
      <c r="BG123" s="188">
        <v>25.8</v>
      </c>
      <c r="BH123" s="188">
        <v>25.9</v>
      </c>
      <c r="BI123" s="188">
        <v>26</v>
      </c>
      <c r="BJ123" s="188">
        <v>26.1</v>
      </c>
      <c r="BK123" s="188">
        <v>26.2</v>
      </c>
      <c r="BL123" s="188">
        <v>26.6</v>
      </c>
      <c r="BM123" s="188">
        <v>26.6</v>
      </c>
      <c r="BN123" s="188">
        <v>26.6</v>
      </c>
      <c r="BO123" s="188">
        <v>26.7</v>
      </c>
      <c r="BP123" s="188">
        <v>26.9</v>
      </c>
      <c r="BQ123" s="188">
        <v>27.2</v>
      </c>
      <c r="BR123" s="188">
        <v>27.3</v>
      </c>
      <c r="BS123" s="188">
        <v>27.6</v>
      </c>
      <c r="BT123" s="188">
        <v>27.6</v>
      </c>
      <c r="BU123" s="188">
        <v>27.7</v>
      </c>
      <c r="BV123" s="188">
        <v>27.8</v>
      </c>
      <c r="BW123" s="188">
        <v>27.8</v>
      </c>
      <c r="BX123" s="188">
        <v>27.9</v>
      </c>
      <c r="BY123" s="188">
        <v>28</v>
      </c>
      <c r="BZ123" s="188">
        <v>28.2</v>
      </c>
      <c r="CA123" s="188">
        <v>28.6</v>
      </c>
      <c r="CB123" s="188">
        <v>28.8</v>
      </c>
      <c r="CC123" s="188">
        <v>29</v>
      </c>
      <c r="CD123" s="188">
        <v>29.3</v>
      </c>
      <c r="CE123" s="188">
        <v>29.3</v>
      </c>
      <c r="CF123" s="188">
        <v>29.5</v>
      </c>
      <c r="CG123" s="188">
        <v>29.9</v>
      </c>
      <c r="CH123" s="188">
        <v>30.1</v>
      </c>
      <c r="CI123" s="188">
        <v>30.5</v>
      </c>
      <c r="CJ123" s="188">
        <v>30.5</v>
      </c>
      <c r="CK123" s="188">
        <v>30.5</v>
      </c>
      <c r="CL123" s="188">
        <f t="shared" si="3"/>
        <v>0</v>
      </c>
      <c r="CM123" s="188" t="s">
        <v>244</v>
      </c>
      <c r="CN123" s="188" t="s">
        <v>245</v>
      </c>
      <c r="CO123" s="188" t="b">
        <f t="shared" si="4"/>
        <v>1</v>
      </c>
    </row>
    <row r="124" spans="1:93" x14ac:dyDescent="0.3">
      <c r="A124" t="s">
        <v>246</v>
      </c>
      <c r="B124" t="s">
        <v>247</v>
      </c>
      <c r="C124">
        <v>30013000100</v>
      </c>
      <c r="D124" s="1">
        <v>43920</v>
      </c>
      <c r="E124">
        <v>13</v>
      </c>
      <c r="F124">
        <v>0.8</v>
      </c>
      <c r="G124">
        <v>0.8</v>
      </c>
      <c r="H124">
        <v>59405</v>
      </c>
      <c r="I124">
        <v>38.9</v>
      </c>
      <c r="J124">
        <v>41.8</v>
      </c>
      <c r="K124">
        <v>44.2</v>
      </c>
      <c r="L124">
        <v>46.5</v>
      </c>
      <c r="M124">
        <v>51.2</v>
      </c>
      <c r="N124" s="61">
        <v>52.4</v>
      </c>
      <c r="O124">
        <v>53.6</v>
      </c>
      <c r="P124">
        <v>54.1</v>
      </c>
      <c r="Q124">
        <v>54.7</v>
      </c>
      <c r="R124" s="61">
        <v>55.9</v>
      </c>
      <c r="S124" s="61">
        <v>56.3</v>
      </c>
      <c r="T124" s="61">
        <v>57</v>
      </c>
      <c r="U124" s="61">
        <v>57.6</v>
      </c>
      <c r="V124" s="61">
        <v>58.2</v>
      </c>
      <c r="W124" s="61">
        <v>58.8</v>
      </c>
      <c r="X124" s="61">
        <v>59</v>
      </c>
      <c r="Y124" s="61">
        <v>59.3</v>
      </c>
      <c r="Z124" s="61">
        <v>64.900000000000006</v>
      </c>
      <c r="AA124" s="61">
        <v>65.099999999999994</v>
      </c>
      <c r="AB124" s="188">
        <v>65.400000000000006</v>
      </c>
      <c r="AC124" s="61">
        <v>67.7</v>
      </c>
      <c r="AD124" s="188">
        <v>70.3</v>
      </c>
      <c r="AE124" s="188">
        <v>70.400000000000006</v>
      </c>
      <c r="AF124" s="188">
        <v>70.599999999999994</v>
      </c>
      <c r="AG124" s="188">
        <v>71.099999999999994</v>
      </c>
      <c r="AH124" s="188">
        <v>71.7</v>
      </c>
      <c r="AI124" s="188">
        <v>72.400000000000006</v>
      </c>
      <c r="AJ124" s="188">
        <v>72.400000000000006</v>
      </c>
      <c r="AK124" s="188">
        <v>72.400000000000006</v>
      </c>
      <c r="AL124" s="188">
        <v>72.599999999999994</v>
      </c>
      <c r="AM124" s="188">
        <v>72.8</v>
      </c>
      <c r="AN124" s="188">
        <v>73</v>
      </c>
      <c r="AO124" s="188">
        <v>73.099999999999994</v>
      </c>
      <c r="AP124" s="188">
        <v>73.2</v>
      </c>
      <c r="AQ124" s="188">
        <v>73.2</v>
      </c>
      <c r="AR124" s="188">
        <v>73.599999999999994</v>
      </c>
      <c r="AS124" s="188">
        <v>73.599999999999994</v>
      </c>
      <c r="AT124" s="188">
        <v>73.599999999999994</v>
      </c>
      <c r="AU124" s="188">
        <v>73.900000000000006</v>
      </c>
      <c r="AV124" s="188">
        <v>74</v>
      </c>
      <c r="AW124" s="188">
        <v>74</v>
      </c>
      <c r="AX124" s="188">
        <v>74.099999999999994</v>
      </c>
      <c r="AY124" s="188">
        <v>74.400000000000006</v>
      </c>
      <c r="AZ124" s="188">
        <v>74.400000000000006</v>
      </c>
      <c r="BA124" s="188">
        <v>74.400000000000006</v>
      </c>
      <c r="BB124" s="188">
        <v>74.599999999999994</v>
      </c>
      <c r="BC124" s="188">
        <v>74.599999999999994</v>
      </c>
      <c r="BD124" s="188">
        <v>74.599999999999994</v>
      </c>
      <c r="BE124" s="188">
        <v>74.599999999999994</v>
      </c>
      <c r="BF124" s="188">
        <v>74.599999999999994</v>
      </c>
      <c r="BG124" s="188">
        <v>74.7</v>
      </c>
      <c r="BH124" s="188">
        <v>74.7</v>
      </c>
      <c r="BI124" s="188">
        <v>74.7</v>
      </c>
      <c r="BJ124" s="188">
        <v>74.8</v>
      </c>
      <c r="BK124" s="188">
        <v>74.8</v>
      </c>
      <c r="BL124" s="188">
        <v>74.8</v>
      </c>
      <c r="BM124" s="188">
        <v>74.8</v>
      </c>
      <c r="BN124" s="188">
        <v>74.8</v>
      </c>
      <c r="BO124" s="188">
        <v>74.900000000000006</v>
      </c>
      <c r="BP124" s="188">
        <v>74.900000000000006</v>
      </c>
      <c r="BQ124" s="188">
        <v>75</v>
      </c>
      <c r="BR124" s="188">
        <v>75</v>
      </c>
      <c r="BS124" s="188">
        <v>75</v>
      </c>
      <c r="BT124" s="188">
        <v>75</v>
      </c>
      <c r="BU124" s="188">
        <v>75</v>
      </c>
      <c r="BV124" s="188">
        <v>75</v>
      </c>
      <c r="BW124" s="188">
        <v>75</v>
      </c>
      <c r="BX124" s="188">
        <v>75</v>
      </c>
      <c r="BY124" s="188">
        <v>75</v>
      </c>
      <c r="BZ124" s="188">
        <v>75</v>
      </c>
      <c r="CA124" s="188">
        <v>75.099999999999994</v>
      </c>
      <c r="CB124" s="188">
        <v>75.099999999999994</v>
      </c>
      <c r="CC124" s="188">
        <v>75.099999999999994</v>
      </c>
      <c r="CD124" s="188">
        <v>75.099999999999994</v>
      </c>
      <c r="CE124" s="188">
        <v>75.2</v>
      </c>
      <c r="CF124" s="188">
        <v>75.2</v>
      </c>
      <c r="CG124" s="188">
        <v>75.2</v>
      </c>
      <c r="CH124" s="188">
        <v>75.3</v>
      </c>
      <c r="CI124" s="188">
        <v>75.400000000000006</v>
      </c>
      <c r="CJ124" s="188">
        <v>75.400000000000006</v>
      </c>
      <c r="CK124" s="188">
        <v>75.400000000000006</v>
      </c>
      <c r="CL124" s="188">
        <f t="shared" si="3"/>
        <v>0</v>
      </c>
      <c r="CM124" s="188" t="s">
        <v>246</v>
      </c>
      <c r="CN124" s="188" t="s">
        <v>247</v>
      </c>
      <c r="CO124" s="188" t="b">
        <f t="shared" si="4"/>
        <v>1</v>
      </c>
    </row>
    <row r="125" spans="1:93" x14ac:dyDescent="0.3">
      <c r="A125" t="s">
        <v>248</v>
      </c>
      <c r="B125" t="s">
        <v>249</v>
      </c>
      <c r="C125">
        <v>30013000400</v>
      </c>
      <c r="D125" s="1">
        <v>43920</v>
      </c>
      <c r="E125">
        <v>13</v>
      </c>
      <c r="F125">
        <v>0.6</v>
      </c>
      <c r="G125">
        <v>2.5</v>
      </c>
      <c r="H125">
        <v>59401</v>
      </c>
      <c r="I125">
        <v>38.4</v>
      </c>
      <c r="J125">
        <v>39</v>
      </c>
      <c r="K125">
        <v>40.6</v>
      </c>
      <c r="L125">
        <v>41.7</v>
      </c>
      <c r="M125">
        <v>44.6</v>
      </c>
      <c r="N125" s="61">
        <v>44.8</v>
      </c>
      <c r="O125">
        <v>45.3</v>
      </c>
      <c r="P125">
        <v>45.4</v>
      </c>
      <c r="Q125">
        <v>46.1</v>
      </c>
      <c r="R125" s="61">
        <v>46.6</v>
      </c>
      <c r="S125" s="61">
        <v>46.9</v>
      </c>
      <c r="T125" s="61">
        <v>47</v>
      </c>
      <c r="U125" s="61">
        <v>47.5</v>
      </c>
      <c r="V125" s="61">
        <v>47.6</v>
      </c>
      <c r="W125" s="61">
        <v>48.4</v>
      </c>
      <c r="X125" s="61">
        <v>48.4</v>
      </c>
      <c r="Y125" s="61">
        <v>48.5</v>
      </c>
      <c r="Z125" s="61">
        <v>49.5</v>
      </c>
      <c r="AA125" s="61">
        <v>49.5</v>
      </c>
      <c r="AB125" s="188">
        <v>49.6</v>
      </c>
      <c r="AC125" s="61">
        <v>51</v>
      </c>
      <c r="AD125" s="188">
        <v>52.5</v>
      </c>
      <c r="AE125" s="188">
        <v>52.7</v>
      </c>
      <c r="AF125" s="188">
        <v>52.7</v>
      </c>
      <c r="AG125" s="188">
        <v>53.2</v>
      </c>
      <c r="AH125" s="188">
        <v>53.5</v>
      </c>
      <c r="AI125" s="188">
        <v>54.3</v>
      </c>
      <c r="AJ125" s="188">
        <v>54.6</v>
      </c>
      <c r="AK125" s="188">
        <v>54.7</v>
      </c>
      <c r="AL125" s="188">
        <v>54.8</v>
      </c>
      <c r="AM125" s="188">
        <v>54.8</v>
      </c>
      <c r="AN125" s="188">
        <v>54.9</v>
      </c>
      <c r="AO125" s="188">
        <v>54.9</v>
      </c>
      <c r="AP125" s="188">
        <v>55</v>
      </c>
      <c r="AQ125" s="188">
        <v>55.1</v>
      </c>
      <c r="AR125" s="188">
        <v>55.3</v>
      </c>
      <c r="AS125" s="188">
        <v>55.3</v>
      </c>
      <c r="AT125" s="188">
        <v>55.4</v>
      </c>
      <c r="AU125" s="188">
        <v>55.5</v>
      </c>
      <c r="AV125" s="188">
        <v>55.9</v>
      </c>
      <c r="AW125" s="188">
        <v>55.9</v>
      </c>
      <c r="AX125" s="188">
        <v>55.9</v>
      </c>
      <c r="AY125" s="188">
        <v>56</v>
      </c>
      <c r="AZ125" s="188">
        <v>56</v>
      </c>
      <c r="BA125" s="188">
        <v>56.1</v>
      </c>
      <c r="BB125" s="188">
        <v>56.1</v>
      </c>
      <c r="BC125" s="188">
        <v>56.2</v>
      </c>
      <c r="BD125" s="188">
        <v>56.2</v>
      </c>
      <c r="BE125" s="188">
        <v>56.2</v>
      </c>
      <c r="BF125" s="188">
        <v>56.2</v>
      </c>
      <c r="BG125" s="188">
        <v>56.3</v>
      </c>
      <c r="BH125" s="188">
        <v>56.3</v>
      </c>
      <c r="BI125" s="188">
        <v>56.3</v>
      </c>
      <c r="BJ125" s="188">
        <v>56.3</v>
      </c>
      <c r="BK125" s="188">
        <v>56.4</v>
      </c>
      <c r="BL125" s="188">
        <v>56.4</v>
      </c>
      <c r="BM125" s="188">
        <v>56.7</v>
      </c>
      <c r="BN125" s="188">
        <v>56.7</v>
      </c>
      <c r="BO125" s="188">
        <v>56.8</v>
      </c>
      <c r="BP125" s="188">
        <v>56.8</v>
      </c>
      <c r="BQ125" s="188">
        <v>57</v>
      </c>
      <c r="BR125" s="188">
        <v>57</v>
      </c>
      <c r="BS125" s="188">
        <v>57</v>
      </c>
      <c r="BT125" s="188">
        <v>57</v>
      </c>
      <c r="BU125" s="188">
        <v>57</v>
      </c>
      <c r="BV125" s="188">
        <v>57</v>
      </c>
      <c r="BW125" s="188">
        <v>57</v>
      </c>
      <c r="BX125" s="188">
        <v>57</v>
      </c>
      <c r="BY125" s="188">
        <v>57.1</v>
      </c>
      <c r="BZ125" s="188">
        <v>57.1</v>
      </c>
      <c r="CA125" s="188">
        <v>57.1</v>
      </c>
      <c r="CB125" s="188">
        <v>57.1</v>
      </c>
      <c r="CC125" s="188">
        <v>57.1</v>
      </c>
      <c r="CD125" s="188">
        <v>57.3</v>
      </c>
      <c r="CE125" s="188">
        <v>57.4</v>
      </c>
      <c r="CF125" s="188">
        <v>57.5</v>
      </c>
      <c r="CG125" s="188">
        <v>57.5</v>
      </c>
      <c r="CH125" s="188">
        <v>57.6</v>
      </c>
      <c r="CI125" s="188">
        <v>57.7</v>
      </c>
      <c r="CJ125" s="188">
        <v>57.7</v>
      </c>
      <c r="CK125" s="188">
        <v>57.7</v>
      </c>
      <c r="CL125" s="188">
        <f t="shared" si="3"/>
        <v>0</v>
      </c>
      <c r="CM125" s="188" t="s">
        <v>248</v>
      </c>
      <c r="CN125" s="188" t="s">
        <v>249</v>
      </c>
      <c r="CO125" s="188" t="b">
        <f t="shared" si="4"/>
        <v>1</v>
      </c>
    </row>
    <row r="126" spans="1:93" x14ac:dyDescent="0.3">
      <c r="A126" t="s">
        <v>250</v>
      </c>
      <c r="B126" t="s">
        <v>251</v>
      </c>
      <c r="C126">
        <v>30013000800</v>
      </c>
      <c r="D126" s="1">
        <v>43920</v>
      </c>
      <c r="E126">
        <v>13</v>
      </c>
      <c r="F126">
        <v>0.7</v>
      </c>
      <c r="G126">
        <v>0.7</v>
      </c>
      <c r="H126">
        <v>59405</v>
      </c>
      <c r="I126">
        <v>27</v>
      </c>
      <c r="J126">
        <v>29.5</v>
      </c>
      <c r="K126">
        <v>32.200000000000003</v>
      </c>
      <c r="L126">
        <v>33.799999999999997</v>
      </c>
      <c r="M126">
        <v>36.299999999999997</v>
      </c>
      <c r="N126" s="61">
        <v>36.6</v>
      </c>
      <c r="O126">
        <v>36.700000000000003</v>
      </c>
      <c r="P126">
        <v>37.6</v>
      </c>
      <c r="Q126">
        <v>38.1</v>
      </c>
      <c r="R126" s="61">
        <v>38.6</v>
      </c>
      <c r="S126" s="61">
        <v>39</v>
      </c>
      <c r="T126" s="61">
        <v>39.299999999999997</v>
      </c>
      <c r="U126" s="61">
        <v>39.5</v>
      </c>
      <c r="V126" s="61">
        <v>39.700000000000003</v>
      </c>
      <c r="W126" s="61">
        <v>40.700000000000003</v>
      </c>
      <c r="X126" s="61">
        <v>40.799999999999997</v>
      </c>
      <c r="Y126" s="61">
        <v>41.6</v>
      </c>
      <c r="Z126" s="61">
        <v>48.6</v>
      </c>
      <c r="AA126" s="61">
        <v>49</v>
      </c>
      <c r="AB126" s="188">
        <v>49.1</v>
      </c>
      <c r="AC126" s="61">
        <v>50.3</v>
      </c>
      <c r="AD126" s="188">
        <v>51.8</v>
      </c>
      <c r="AE126" s="188">
        <v>51.9</v>
      </c>
      <c r="AF126" s="188">
        <v>52.3</v>
      </c>
      <c r="AG126" s="188">
        <v>52.9</v>
      </c>
      <c r="AH126" s="188">
        <v>53.1</v>
      </c>
      <c r="AI126" s="188">
        <v>53.6</v>
      </c>
      <c r="AJ126" s="188">
        <v>53.7</v>
      </c>
      <c r="AK126" s="188">
        <v>54.1</v>
      </c>
      <c r="AL126" s="188">
        <v>54.3</v>
      </c>
      <c r="AM126" s="188">
        <v>54.5</v>
      </c>
      <c r="AN126" s="188">
        <v>54.5</v>
      </c>
      <c r="AO126" s="188">
        <v>54.5</v>
      </c>
      <c r="AP126" s="188">
        <v>54.5</v>
      </c>
      <c r="AQ126" s="188">
        <v>54.5</v>
      </c>
      <c r="AR126" s="188">
        <v>54.7</v>
      </c>
      <c r="AS126" s="188">
        <v>54.8</v>
      </c>
      <c r="AT126" s="188">
        <v>54.8</v>
      </c>
      <c r="AU126" s="188">
        <v>54.8</v>
      </c>
      <c r="AV126" s="188">
        <v>55</v>
      </c>
      <c r="AW126" s="188">
        <v>55</v>
      </c>
      <c r="AX126" s="188">
        <v>55.2</v>
      </c>
      <c r="AY126" s="188">
        <v>55.2</v>
      </c>
      <c r="AZ126" s="188">
        <v>55.2</v>
      </c>
      <c r="BA126" s="188">
        <v>55.2</v>
      </c>
      <c r="BB126" s="188">
        <v>55.5</v>
      </c>
      <c r="BC126" s="188">
        <v>55.6</v>
      </c>
      <c r="BD126" s="188">
        <v>55.6</v>
      </c>
      <c r="BE126" s="188">
        <v>55.7</v>
      </c>
      <c r="BF126" s="188">
        <v>55.8</v>
      </c>
      <c r="BG126" s="188">
        <v>55.9</v>
      </c>
      <c r="BH126" s="188">
        <v>55.9</v>
      </c>
      <c r="BI126" s="188">
        <v>55.9</v>
      </c>
      <c r="BJ126" s="188">
        <v>55.9</v>
      </c>
      <c r="BK126" s="188">
        <v>55.9</v>
      </c>
      <c r="BL126" s="188">
        <v>56</v>
      </c>
      <c r="BM126" s="188">
        <v>56</v>
      </c>
      <c r="BN126" s="188">
        <v>56</v>
      </c>
      <c r="BO126" s="188">
        <v>56</v>
      </c>
      <c r="BP126" s="188">
        <v>56.1</v>
      </c>
      <c r="BQ126" s="188">
        <v>56.3</v>
      </c>
      <c r="BR126" s="188">
        <v>56.3</v>
      </c>
      <c r="BS126" s="188">
        <v>56.3</v>
      </c>
      <c r="BT126" s="188">
        <v>56.3</v>
      </c>
      <c r="BU126" s="188">
        <v>56.3</v>
      </c>
      <c r="BV126" s="188">
        <v>56.4</v>
      </c>
      <c r="BW126" s="188">
        <v>56.4</v>
      </c>
      <c r="BX126" s="188">
        <v>56.4</v>
      </c>
      <c r="BY126" s="188">
        <v>56.4</v>
      </c>
      <c r="BZ126" s="188">
        <v>56.4</v>
      </c>
      <c r="CA126" s="188">
        <v>56.4</v>
      </c>
      <c r="CB126" s="188">
        <v>56.4</v>
      </c>
      <c r="CC126" s="188">
        <v>56.4</v>
      </c>
      <c r="CD126" s="188">
        <v>56.4</v>
      </c>
      <c r="CE126" s="188">
        <v>56.6</v>
      </c>
      <c r="CF126" s="188">
        <v>56.7</v>
      </c>
      <c r="CG126" s="188">
        <v>56.8</v>
      </c>
      <c r="CH126" s="188">
        <v>56.8</v>
      </c>
      <c r="CI126" s="188">
        <v>57.2</v>
      </c>
      <c r="CJ126" s="188">
        <v>57.2</v>
      </c>
      <c r="CK126" s="188">
        <v>57.2</v>
      </c>
      <c r="CL126" s="188">
        <f t="shared" si="3"/>
        <v>0</v>
      </c>
      <c r="CM126" s="188" t="s">
        <v>250</v>
      </c>
      <c r="CN126" s="188" t="s">
        <v>251</v>
      </c>
      <c r="CO126" s="188" t="b">
        <f t="shared" si="4"/>
        <v>1</v>
      </c>
    </row>
    <row r="127" spans="1:93" x14ac:dyDescent="0.3">
      <c r="A127" t="s">
        <v>252</v>
      </c>
      <c r="B127" t="s">
        <v>253</v>
      </c>
      <c r="C127">
        <v>30013001100</v>
      </c>
      <c r="D127" s="1">
        <v>43920</v>
      </c>
      <c r="E127">
        <v>13</v>
      </c>
      <c r="F127">
        <v>1.1000000000000001</v>
      </c>
      <c r="G127">
        <v>1.1000000000000001</v>
      </c>
      <c r="H127">
        <v>59405</v>
      </c>
      <c r="I127">
        <v>42.3</v>
      </c>
      <c r="J127">
        <v>44</v>
      </c>
      <c r="K127">
        <v>45.7</v>
      </c>
      <c r="L127">
        <v>47.6</v>
      </c>
      <c r="M127">
        <v>53.7</v>
      </c>
      <c r="N127" s="61">
        <v>54.3</v>
      </c>
      <c r="O127">
        <v>55.1</v>
      </c>
      <c r="P127">
        <v>55.6</v>
      </c>
      <c r="Q127">
        <v>56</v>
      </c>
      <c r="R127" s="61">
        <v>57</v>
      </c>
      <c r="S127" s="61">
        <v>57.2</v>
      </c>
      <c r="T127" s="61">
        <v>57.5</v>
      </c>
      <c r="U127" s="61">
        <v>58.2</v>
      </c>
      <c r="V127" s="61">
        <v>58.9</v>
      </c>
      <c r="W127" s="61">
        <v>59.5</v>
      </c>
      <c r="X127" s="61">
        <v>59.6</v>
      </c>
      <c r="Y127" s="61">
        <v>59.7</v>
      </c>
      <c r="Z127" s="61">
        <v>62.5</v>
      </c>
      <c r="AA127" s="61">
        <v>64.5</v>
      </c>
      <c r="AB127" s="188">
        <v>64.8</v>
      </c>
      <c r="AC127" s="61">
        <v>67.5</v>
      </c>
      <c r="AD127" s="188">
        <v>70.099999999999994</v>
      </c>
      <c r="AE127" s="188">
        <v>70.599999999999994</v>
      </c>
      <c r="AF127" s="188">
        <v>71</v>
      </c>
      <c r="AG127" s="188">
        <v>71.400000000000006</v>
      </c>
      <c r="AH127" s="188">
        <v>71.8</v>
      </c>
      <c r="AI127" s="188">
        <v>72.599999999999994</v>
      </c>
      <c r="AJ127" s="188">
        <v>72.599999999999994</v>
      </c>
      <c r="AK127" s="188">
        <v>72.7</v>
      </c>
      <c r="AL127" s="188">
        <v>72.900000000000006</v>
      </c>
      <c r="AM127" s="188">
        <v>73.2</v>
      </c>
      <c r="AN127" s="188">
        <v>73.5</v>
      </c>
      <c r="AO127" s="188">
        <v>73.599999999999994</v>
      </c>
      <c r="AP127" s="188">
        <v>73.599999999999994</v>
      </c>
      <c r="AQ127" s="188">
        <v>73.8</v>
      </c>
      <c r="AR127" s="188">
        <v>74</v>
      </c>
      <c r="AS127" s="188">
        <v>74</v>
      </c>
      <c r="AT127" s="188">
        <v>74.099999999999994</v>
      </c>
      <c r="AU127" s="188">
        <v>74.099999999999994</v>
      </c>
      <c r="AV127" s="188">
        <v>74.099999999999994</v>
      </c>
      <c r="AW127" s="188">
        <v>74.099999999999994</v>
      </c>
      <c r="AX127" s="188">
        <v>74.3</v>
      </c>
      <c r="AY127" s="188">
        <v>74.400000000000006</v>
      </c>
      <c r="AZ127" s="188">
        <v>74.400000000000006</v>
      </c>
      <c r="BA127" s="188">
        <v>74.5</v>
      </c>
      <c r="BB127" s="188">
        <v>74.599999999999994</v>
      </c>
      <c r="BC127" s="188">
        <v>74.7</v>
      </c>
      <c r="BD127" s="188">
        <v>74.8</v>
      </c>
      <c r="BE127" s="188">
        <v>74.8</v>
      </c>
      <c r="BF127" s="188">
        <v>74.900000000000006</v>
      </c>
      <c r="BG127" s="188">
        <v>75</v>
      </c>
      <c r="BH127" s="188">
        <v>75</v>
      </c>
      <c r="BI127" s="188">
        <v>75</v>
      </c>
      <c r="BJ127" s="188">
        <v>75</v>
      </c>
      <c r="BK127" s="188">
        <v>75.099999999999994</v>
      </c>
      <c r="BL127" s="188">
        <v>75.2</v>
      </c>
      <c r="BM127" s="188">
        <v>75.2</v>
      </c>
      <c r="BN127" s="188">
        <v>75.2</v>
      </c>
      <c r="BO127" s="188">
        <v>75.3</v>
      </c>
      <c r="BP127" s="188">
        <v>75.3</v>
      </c>
      <c r="BQ127" s="188">
        <v>75.3</v>
      </c>
      <c r="BR127" s="188">
        <v>75.3</v>
      </c>
      <c r="BS127" s="188">
        <v>75.3</v>
      </c>
      <c r="BT127" s="188">
        <v>75.3</v>
      </c>
      <c r="BU127" s="188">
        <v>75.400000000000006</v>
      </c>
      <c r="BV127" s="188">
        <v>75.400000000000006</v>
      </c>
      <c r="BW127" s="188">
        <v>75.400000000000006</v>
      </c>
      <c r="BX127" s="188">
        <v>75.400000000000006</v>
      </c>
      <c r="BY127" s="188">
        <v>75.400000000000006</v>
      </c>
      <c r="BZ127" s="188">
        <v>75.400000000000006</v>
      </c>
      <c r="CA127" s="188">
        <v>75.400000000000006</v>
      </c>
      <c r="CB127" s="188">
        <v>75.400000000000006</v>
      </c>
      <c r="CC127" s="188">
        <v>75.400000000000006</v>
      </c>
      <c r="CD127" s="188">
        <v>75.5</v>
      </c>
      <c r="CE127" s="188">
        <v>75.5</v>
      </c>
      <c r="CF127" s="188">
        <v>75.7</v>
      </c>
      <c r="CG127" s="188">
        <v>75.7</v>
      </c>
      <c r="CH127" s="188">
        <v>75.900000000000006</v>
      </c>
      <c r="CI127" s="188">
        <v>76.099999999999994</v>
      </c>
      <c r="CJ127" s="188">
        <v>76.2</v>
      </c>
      <c r="CK127" s="188">
        <v>76.2</v>
      </c>
      <c r="CL127" s="188">
        <f t="shared" si="3"/>
        <v>0</v>
      </c>
      <c r="CM127" s="188" t="s">
        <v>252</v>
      </c>
      <c r="CN127" s="188" t="s">
        <v>253</v>
      </c>
      <c r="CO127" s="188" t="b">
        <f t="shared" si="4"/>
        <v>1</v>
      </c>
    </row>
    <row r="128" spans="1:93" x14ac:dyDescent="0.3">
      <c r="A128" t="s">
        <v>254</v>
      </c>
      <c r="B128" t="s">
        <v>255</v>
      </c>
      <c r="C128">
        <v>30013001600</v>
      </c>
      <c r="D128" s="1">
        <v>43920</v>
      </c>
      <c r="E128">
        <v>13</v>
      </c>
      <c r="F128">
        <v>1</v>
      </c>
      <c r="G128">
        <v>1</v>
      </c>
      <c r="H128">
        <v>59404</v>
      </c>
      <c r="I128">
        <v>35.700000000000003</v>
      </c>
      <c r="J128">
        <v>37.1</v>
      </c>
      <c r="K128">
        <v>38.700000000000003</v>
      </c>
      <c r="L128">
        <v>40.1</v>
      </c>
      <c r="M128">
        <v>42.4</v>
      </c>
      <c r="N128" s="61">
        <v>42.8</v>
      </c>
      <c r="O128">
        <v>43.2</v>
      </c>
      <c r="P128">
        <v>43.7</v>
      </c>
      <c r="Q128">
        <v>44.2</v>
      </c>
      <c r="R128" s="61">
        <v>45.9</v>
      </c>
      <c r="S128" s="61">
        <v>47.9</v>
      </c>
      <c r="T128" s="61">
        <v>50.3</v>
      </c>
      <c r="U128" s="61">
        <v>52.8</v>
      </c>
      <c r="V128" s="61">
        <v>53.6</v>
      </c>
      <c r="W128" s="61">
        <v>56.7</v>
      </c>
      <c r="X128" s="61">
        <v>57</v>
      </c>
      <c r="Y128" s="61">
        <v>57.2</v>
      </c>
      <c r="Z128" s="61">
        <v>59.3</v>
      </c>
      <c r="AA128" s="61">
        <v>59.4</v>
      </c>
      <c r="AB128" s="188">
        <v>59.7</v>
      </c>
      <c r="AC128" s="61">
        <v>60.8</v>
      </c>
      <c r="AD128" s="188">
        <v>62.2</v>
      </c>
      <c r="AE128" s="188">
        <v>62.5</v>
      </c>
      <c r="AF128" s="188">
        <v>62.6</v>
      </c>
      <c r="AG128" s="188">
        <v>62.8</v>
      </c>
      <c r="AH128" s="188">
        <v>63.1</v>
      </c>
      <c r="AI128" s="188">
        <v>63.6</v>
      </c>
      <c r="AJ128" s="188">
        <v>63.8</v>
      </c>
      <c r="AK128" s="188">
        <v>64</v>
      </c>
      <c r="AL128" s="188">
        <v>64.099999999999994</v>
      </c>
      <c r="AM128" s="188">
        <v>64.099999999999994</v>
      </c>
      <c r="AN128" s="188">
        <v>64.3</v>
      </c>
      <c r="AO128" s="188">
        <v>64.3</v>
      </c>
      <c r="AP128" s="188">
        <v>64.400000000000006</v>
      </c>
      <c r="AQ128" s="188">
        <v>64.5</v>
      </c>
      <c r="AR128" s="188">
        <v>64.7</v>
      </c>
      <c r="AS128" s="188">
        <v>64.7</v>
      </c>
      <c r="AT128" s="188">
        <v>64.8</v>
      </c>
      <c r="AU128" s="188">
        <v>64.8</v>
      </c>
      <c r="AV128" s="188">
        <v>65</v>
      </c>
      <c r="AW128" s="188">
        <v>65</v>
      </c>
      <c r="AX128" s="188">
        <v>65</v>
      </c>
      <c r="AY128" s="188">
        <v>65.099999999999994</v>
      </c>
      <c r="AZ128" s="188">
        <v>65.099999999999994</v>
      </c>
      <c r="BA128" s="188">
        <v>65.2</v>
      </c>
      <c r="BB128" s="188">
        <v>65.3</v>
      </c>
      <c r="BC128" s="188">
        <v>65.3</v>
      </c>
      <c r="BD128" s="188">
        <v>65.400000000000006</v>
      </c>
      <c r="BE128" s="188">
        <v>65.400000000000006</v>
      </c>
      <c r="BF128" s="188">
        <v>65.400000000000006</v>
      </c>
      <c r="BG128" s="188">
        <v>65.5</v>
      </c>
      <c r="BH128" s="188">
        <v>65.599999999999994</v>
      </c>
      <c r="BI128" s="188">
        <v>65.599999999999994</v>
      </c>
      <c r="BJ128" s="188">
        <v>65.7</v>
      </c>
      <c r="BK128" s="188">
        <v>65.7</v>
      </c>
      <c r="BL128" s="188">
        <v>65.7</v>
      </c>
      <c r="BM128" s="188">
        <v>65.7</v>
      </c>
      <c r="BN128" s="188">
        <v>65.7</v>
      </c>
      <c r="BO128" s="188">
        <v>65.7</v>
      </c>
      <c r="BP128" s="188">
        <v>65.7</v>
      </c>
      <c r="BQ128" s="188">
        <v>65.7</v>
      </c>
      <c r="BR128" s="188">
        <v>65.8</v>
      </c>
      <c r="BS128" s="188">
        <v>65.8</v>
      </c>
      <c r="BT128" s="188">
        <v>65.8</v>
      </c>
      <c r="BU128" s="188">
        <v>65.8</v>
      </c>
      <c r="BV128" s="188">
        <v>65.8</v>
      </c>
      <c r="BW128" s="188">
        <v>65.8</v>
      </c>
      <c r="BX128" s="188">
        <v>65.8</v>
      </c>
      <c r="BY128" s="188">
        <v>65.8</v>
      </c>
      <c r="BZ128" s="188">
        <v>65.8</v>
      </c>
      <c r="CA128" s="188">
        <v>65.8</v>
      </c>
      <c r="CB128" s="188">
        <v>65.8</v>
      </c>
      <c r="CC128" s="188">
        <v>65.900000000000006</v>
      </c>
      <c r="CD128" s="188">
        <v>65.900000000000006</v>
      </c>
      <c r="CE128" s="188">
        <v>65.900000000000006</v>
      </c>
      <c r="CF128" s="188">
        <v>66</v>
      </c>
      <c r="CG128" s="188">
        <v>66.099999999999994</v>
      </c>
      <c r="CH128" s="188">
        <v>66.2</v>
      </c>
      <c r="CI128" s="188">
        <v>66.2</v>
      </c>
      <c r="CJ128" s="188">
        <v>66.3</v>
      </c>
      <c r="CK128" s="188">
        <v>66.3</v>
      </c>
      <c r="CL128" s="188">
        <f t="shared" si="3"/>
        <v>0</v>
      </c>
      <c r="CM128" s="188" t="s">
        <v>254</v>
      </c>
      <c r="CN128" s="188" t="s">
        <v>255</v>
      </c>
      <c r="CO128" s="188" t="b">
        <f t="shared" si="4"/>
        <v>1</v>
      </c>
    </row>
    <row r="129" spans="1:93" x14ac:dyDescent="0.3">
      <c r="A129" t="s">
        <v>256</v>
      </c>
      <c r="B129" t="s">
        <v>257</v>
      </c>
      <c r="C129">
        <v>30013001800</v>
      </c>
      <c r="D129" s="1">
        <v>43920</v>
      </c>
      <c r="E129">
        <v>13</v>
      </c>
      <c r="F129">
        <v>1.2</v>
      </c>
      <c r="G129">
        <v>1.2</v>
      </c>
      <c r="H129">
        <v>59404</v>
      </c>
      <c r="I129">
        <v>46.3</v>
      </c>
      <c r="J129">
        <v>47.7</v>
      </c>
      <c r="K129">
        <v>49.6</v>
      </c>
      <c r="L129">
        <v>52.4</v>
      </c>
      <c r="M129">
        <v>55.3</v>
      </c>
      <c r="N129" s="61">
        <v>55.7</v>
      </c>
      <c r="O129">
        <v>56.1</v>
      </c>
      <c r="P129">
        <v>56.8</v>
      </c>
      <c r="Q129">
        <v>57</v>
      </c>
      <c r="R129" s="61">
        <v>58.1</v>
      </c>
      <c r="S129" s="61">
        <v>60.5</v>
      </c>
      <c r="T129" s="61">
        <v>63.2</v>
      </c>
      <c r="U129" s="61">
        <v>65.900000000000006</v>
      </c>
      <c r="V129" s="61">
        <v>66.400000000000006</v>
      </c>
      <c r="W129" s="61">
        <v>68.8</v>
      </c>
      <c r="X129" s="61">
        <v>69.099999999999994</v>
      </c>
      <c r="Y129" s="61">
        <v>69.3</v>
      </c>
      <c r="Z129" s="61">
        <v>70.599999999999994</v>
      </c>
      <c r="AA129" s="61">
        <v>71</v>
      </c>
      <c r="AB129" s="188">
        <v>71.7</v>
      </c>
      <c r="AC129" s="61">
        <v>73.2</v>
      </c>
      <c r="AD129" s="188">
        <v>74.900000000000006</v>
      </c>
      <c r="AE129" s="188">
        <v>75.099999999999994</v>
      </c>
      <c r="AF129" s="188">
        <v>75.3</v>
      </c>
      <c r="AG129" s="188">
        <v>75.5</v>
      </c>
      <c r="AH129" s="188">
        <v>75.900000000000006</v>
      </c>
      <c r="AI129" s="188">
        <v>76.099999999999994</v>
      </c>
      <c r="AJ129" s="188">
        <v>76.2</v>
      </c>
      <c r="AK129" s="188">
        <v>76.400000000000006</v>
      </c>
      <c r="AL129" s="188">
        <v>76.400000000000006</v>
      </c>
      <c r="AM129" s="188">
        <v>76.5</v>
      </c>
      <c r="AN129" s="188">
        <v>76.7</v>
      </c>
      <c r="AO129" s="188">
        <v>76.8</v>
      </c>
      <c r="AP129" s="188">
        <v>76.8</v>
      </c>
      <c r="AQ129" s="188">
        <v>77</v>
      </c>
      <c r="AR129" s="188">
        <v>77.2</v>
      </c>
      <c r="AS129" s="188">
        <v>77.2</v>
      </c>
      <c r="AT129" s="188">
        <v>77.3</v>
      </c>
      <c r="AU129" s="188">
        <v>77.400000000000006</v>
      </c>
      <c r="AV129" s="188">
        <v>77.400000000000006</v>
      </c>
      <c r="AW129" s="188">
        <v>77.400000000000006</v>
      </c>
      <c r="AX129" s="188">
        <v>77.5</v>
      </c>
      <c r="AY129" s="188">
        <v>77.5</v>
      </c>
      <c r="AZ129" s="188">
        <v>77.5</v>
      </c>
      <c r="BA129" s="188">
        <v>77.5</v>
      </c>
      <c r="BB129" s="188">
        <v>77.7</v>
      </c>
      <c r="BC129" s="188">
        <v>77.7</v>
      </c>
      <c r="BD129" s="188">
        <v>77.7</v>
      </c>
      <c r="BE129" s="188">
        <v>77.7</v>
      </c>
      <c r="BF129" s="188">
        <v>77.7</v>
      </c>
      <c r="BG129" s="188">
        <v>77.7</v>
      </c>
      <c r="BH129" s="188">
        <v>77.7</v>
      </c>
      <c r="BI129" s="188">
        <v>77.7</v>
      </c>
      <c r="BJ129" s="188">
        <v>77.7</v>
      </c>
      <c r="BK129" s="188">
        <v>77.7</v>
      </c>
      <c r="BL129" s="188">
        <v>77.8</v>
      </c>
      <c r="BM129" s="188">
        <v>77.8</v>
      </c>
      <c r="BN129" s="188">
        <v>77.900000000000006</v>
      </c>
      <c r="BO129" s="188">
        <v>77.900000000000006</v>
      </c>
      <c r="BP129" s="188">
        <v>77.900000000000006</v>
      </c>
      <c r="BQ129" s="188">
        <v>77.900000000000006</v>
      </c>
      <c r="BR129" s="188">
        <v>77.900000000000006</v>
      </c>
      <c r="BS129" s="188">
        <v>78</v>
      </c>
      <c r="BT129" s="188">
        <v>78</v>
      </c>
      <c r="BU129" s="188">
        <v>78.099999999999994</v>
      </c>
      <c r="BV129" s="188">
        <v>78.2</v>
      </c>
      <c r="BW129" s="188">
        <v>78.2</v>
      </c>
      <c r="BX129" s="188">
        <v>78.2</v>
      </c>
      <c r="BY129" s="188">
        <v>78.2</v>
      </c>
      <c r="BZ129" s="188">
        <v>78.2</v>
      </c>
      <c r="CA129" s="188">
        <v>78.2</v>
      </c>
      <c r="CB129" s="188">
        <v>78.3</v>
      </c>
      <c r="CC129" s="188">
        <v>78.3</v>
      </c>
      <c r="CD129" s="188">
        <v>78.3</v>
      </c>
      <c r="CE129" s="188">
        <v>78.5</v>
      </c>
      <c r="CF129" s="188">
        <v>78.5</v>
      </c>
      <c r="CG129" s="188">
        <v>78.599999999999994</v>
      </c>
      <c r="CH129" s="188">
        <v>78.599999999999994</v>
      </c>
      <c r="CI129" s="188">
        <v>78.599999999999994</v>
      </c>
      <c r="CJ129" s="188">
        <v>78.599999999999994</v>
      </c>
      <c r="CK129" s="188">
        <v>78.7</v>
      </c>
      <c r="CL129" s="188">
        <f t="shared" si="3"/>
        <v>0.10000000000000853</v>
      </c>
      <c r="CM129" s="188" t="s">
        <v>256</v>
      </c>
      <c r="CN129" s="188" t="s">
        <v>257</v>
      </c>
      <c r="CO129" s="188" t="b">
        <f t="shared" si="4"/>
        <v>1</v>
      </c>
    </row>
    <row r="130" spans="1:93" x14ac:dyDescent="0.3">
      <c r="A130" t="s">
        <v>258</v>
      </c>
      <c r="B130" t="s">
        <v>259</v>
      </c>
      <c r="C130">
        <v>30013002201</v>
      </c>
      <c r="D130" s="1">
        <v>43920</v>
      </c>
      <c r="E130">
        <v>13</v>
      </c>
      <c r="F130">
        <v>0.5</v>
      </c>
      <c r="G130">
        <v>2.7</v>
      </c>
      <c r="H130">
        <v>59405</v>
      </c>
      <c r="I130">
        <v>50.1</v>
      </c>
      <c r="J130">
        <v>51</v>
      </c>
      <c r="K130">
        <v>52.6</v>
      </c>
      <c r="L130">
        <v>55.1</v>
      </c>
      <c r="M130">
        <v>57.2</v>
      </c>
      <c r="N130" s="61">
        <v>57.6</v>
      </c>
      <c r="O130">
        <v>57.9</v>
      </c>
      <c r="P130">
        <v>58.3</v>
      </c>
      <c r="Q130">
        <v>58.6</v>
      </c>
      <c r="R130" s="61">
        <v>60</v>
      </c>
      <c r="S130" s="61">
        <v>60.1</v>
      </c>
      <c r="T130" s="61">
        <v>60.6</v>
      </c>
      <c r="U130" s="61">
        <v>61.2</v>
      </c>
      <c r="V130" s="61">
        <v>61.6</v>
      </c>
      <c r="W130" s="61">
        <v>62.6</v>
      </c>
      <c r="X130" s="61">
        <v>62.7</v>
      </c>
      <c r="Y130" s="61">
        <v>62.7</v>
      </c>
      <c r="Z130" s="61">
        <v>63.5</v>
      </c>
      <c r="AA130" s="61">
        <v>63.6</v>
      </c>
      <c r="AB130" s="188">
        <v>63.8</v>
      </c>
      <c r="AC130" s="61">
        <v>64.400000000000006</v>
      </c>
      <c r="AD130" s="188">
        <v>66.400000000000006</v>
      </c>
      <c r="AE130" s="188">
        <v>66.5</v>
      </c>
      <c r="AF130" s="188">
        <v>66.5</v>
      </c>
      <c r="AG130" s="188">
        <v>66.900000000000006</v>
      </c>
      <c r="AH130" s="188">
        <v>67.3</v>
      </c>
      <c r="AI130" s="188">
        <v>68.3</v>
      </c>
      <c r="AJ130" s="188">
        <v>68.3</v>
      </c>
      <c r="AK130" s="188">
        <v>68.5</v>
      </c>
      <c r="AL130" s="188">
        <v>68.5</v>
      </c>
      <c r="AM130" s="188">
        <v>68.900000000000006</v>
      </c>
      <c r="AN130" s="188">
        <v>69.2</v>
      </c>
      <c r="AO130" s="188">
        <v>69.2</v>
      </c>
      <c r="AP130" s="188">
        <v>69.2</v>
      </c>
      <c r="AQ130" s="188">
        <v>69.3</v>
      </c>
      <c r="AR130" s="188">
        <v>69.7</v>
      </c>
      <c r="AS130" s="188">
        <v>69.7</v>
      </c>
      <c r="AT130" s="188">
        <v>69.8</v>
      </c>
      <c r="AU130" s="188">
        <v>69.8</v>
      </c>
      <c r="AV130" s="188">
        <v>69.900000000000006</v>
      </c>
      <c r="AW130" s="188">
        <v>69.900000000000006</v>
      </c>
      <c r="AX130" s="188">
        <v>70</v>
      </c>
      <c r="AY130" s="188">
        <v>70</v>
      </c>
      <c r="AZ130" s="188">
        <v>70</v>
      </c>
      <c r="BA130" s="188">
        <v>70</v>
      </c>
      <c r="BB130" s="188">
        <v>70</v>
      </c>
      <c r="BC130" s="188">
        <v>70</v>
      </c>
      <c r="BD130" s="188">
        <v>70</v>
      </c>
      <c r="BE130" s="188">
        <v>70</v>
      </c>
      <c r="BF130" s="188">
        <v>70.099999999999994</v>
      </c>
      <c r="BG130" s="188">
        <v>70.2</v>
      </c>
      <c r="BH130" s="188">
        <v>70.2</v>
      </c>
      <c r="BI130" s="188">
        <v>70.2</v>
      </c>
      <c r="BJ130" s="188">
        <v>70.2</v>
      </c>
      <c r="BK130" s="188">
        <v>70.2</v>
      </c>
      <c r="BL130" s="188">
        <v>70.2</v>
      </c>
      <c r="BM130" s="188">
        <v>70.2</v>
      </c>
      <c r="BN130" s="188">
        <v>70.2</v>
      </c>
      <c r="BO130" s="188">
        <v>70.2</v>
      </c>
      <c r="BP130" s="188">
        <v>70.2</v>
      </c>
      <c r="BQ130" s="188">
        <v>70.2</v>
      </c>
      <c r="BR130" s="188">
        <v>70.2</v>
      </c>
      <c r="BS130" s="188">
        <v>70.2</v>
      </c>
      <c r="BT130" s="188">
        <v>70.2</v>
      </c>
      <c r="BU130" s="188">
        <v>70.3</v>
      </c>
      <c r="BV130" s="188">
        <v>70.3</v>
      </c>
      <c r="BW130" s="188">
        <v>70.3</v>
      </c>
      <c r="BX130" s="188">
        <v>70.3</v>
      </c>
      <c r="BY130" s="188">
        <v>70.3</v>
      </c>
      <c r="BZ130" s="188">
        <v>70.3</v>
      </c>
      <c r="CA130" s="188">
        <v>70.3</v>
      </c>
      <c r="CB130" s="188">
        <v>70.3</v>
      </c>
      <c r="CC130" s="188">
        <v>70.3</v>
      </c>
      <c r="CD130" s="188">
        <v>70.3</v>
      </c>
      <c r="CE130" s="188">
        <v>70.400000000000006</v>
      </c>
      <c r="CF130" s="188">
        <v>70.400000000000006</v>
      </c>
      <c r="CG130" s="188">
        <v>70.400000000000006</v>
      </c>
      <c r="CH130" s="188">
        <v>70.5</v>
      </c>
      <c r="CI130" s="188">
        <v>70.599999999999994</v>
      </c>
      <c r="CJ130" s="188">
        <v>70.7</v>
      </c>
      <c r="CK130" s="188">
        <v>70.8</v>
      </c>
      <c r="CL130" s="188">
        <f t="shared" si="3"/>
        <v>9.9999999999994316E-2</v>
      </c>
      <c r="CM130" s="188" t="s">
        <v>258</v>
      </c>
      <c r="CN130" s="188" t="s">
        <v>259</v>
      </c>
      <c r="CO130" s="188" t="b">
        <f t="shared" si="4"/>
        <v>1</v>
      </c>
    </row>
    <row r="131" spans="1:93" x14ac:dyDescent="0.3">
      <c r="A131" t="s">
        <v>260</v>
      </c>
      <c r="B131" t="s">
        <v>261</v>
      </c>
      <c r="C131">
        <v>30023000400</v>
      </c>
      <c r="D131" s="1">
        <v>43920</v>
      </c>
      <c r="E131">
        <v>23</v>
      </c>
      <c r="F131">
        <v>0.5</v>
      </c>
      <c r="G131">
        <v>2</v>
      </c>
      <c r="H131">
        <v>59711</v>
      </c>
      <c r="I131">
        <v>42.3</v>
      </c>
      <c r="J131">
        <v>42.9</v>
      </c>
      <c r="K131">
        <v>44.4</v>
      </c>
      <c r="L131">
        <v>45.6</v>
      </c>
      <c r="M131">
        <v>47.9</v>
      </c>
      <c r="N131" s="61">
        <v>48.1</v>
      </c>
      <c r="O131">
        <v>48.4</v>
      </c>
      <c r="P131">
        <v>48.8</v>
      </c>
      <c r="Q131">
        <v>49.1</v>
      </c>
      <c r="R131" s="61">
        <v>49.8</v>
      </c>
      <c r="S131" s="61">
        <v>49.9</v>
      </c>
      <c r="T131" s="61">
        <v>50</v>
      </c>
      <c r="U131" s="61">
        <v>50.3</v>
      </c>
      <c r="V131" s="61">
        <v>50.4</v>
      </c>
      <c r="W131" s="61">
        <v>50.9</v>
      </c>
      <c r="X131" s="61">
        <v>51</v>
      </c>
      <c r="Y131" s="61">
        <v>51.1</v>
      </c>
      <c r="Z131" s="61">
        <v>51.5</v>
      </c>
      <c r="AA131" s="61">
        <v>51.6</v>
      </c>
      <c r="AB131" s="188">
        <v>51.8</v>
      </c>
      <c r="AC131" s="61">
        <v>52.3</v>
      </c>
      <c r="AD131" s="188">
        <v>54.4</v>
      </c>
      <c r="AE131" s="188">
        <v>54.7</v>
      </c>
      <c r="AF131" s="188">
        <v>54.7</v>
      </c>
      <c r="AG131" s="188">
        <v>55.4</v>
      </c>
      <c r="AH131" s="188">
        <v>55.8</v>
      </c>
      <c r="AI131" s="188">
        <v>56.7</v>
      </c>
      <c r="AJ131" s="188">
        <v>56.8</v>
      </c>
      <c r="AK131" s="188">
        <v>56.8</v>
      </c>
      <c r="AL131" s="188">
        <v>56.9</v>
      </c>
      <c r="AM131" s="188">
        <v>57.2</v>
      </c>
      <c r="AN131" s="188">
        <v>57.5</v>
      </c>
      <c r="AO131" s="188">
        <v>57.5</v>
      </c>
      <c r="AP131" s="188">
        <v>57.6</v>
      </c>
      <c r="AQ131" s="188">
        <v>57.6</v>
      </c>
      <c r="AR131" s="188">
        <v>57.8</v>
      </c>
      <c r="AS131" s="188">
        <v>57.9</v>
      </c>
      <c r="AT131" s="188">
        <v>57.9</v>
      </c>
      <c r="AU131" s="188">
        <v>57.9</v>
      </c>
      <c r="AV131" s="188">
        <v>58.1</v>
      </c>
      <c r="AW131" s="188">
        <v>58.1</v>
      </c>
      <c r="AX131" s="188">
        <v>58.1</v>
      </c>
      <c r="AY131" s="188">
        <v>58.1</v>
      </c>
      <c r="AZ131" s="188">
        <v>58.1</v>
      </c>
      <c r="BA131" s="188">
        <v>58.1</v>
      </c>
      <c r="BB131" s="188">
        <v>58.2</v>
      </c>
      <c r="BC131" s="188">
        <v>58.2</v>
      </c>
      <c r="BD131" s="188">
        <v>58.2</v>
      </c>
      <c r="BE131" s="188">
        <v>58.3</v>
      </c>
      <c r="BF131" s="188">
        <v>58.3</v>
      </c>
      <c r="BG131" s="188">
        <v>58.3</v>
      </c>
      <c r="BH131" s="188">
        <v>58.3</v>
      </c>
      <c r="BI131" s="188">
        <v>58.3</v>
      </c>
      <c r="BJ131" s="188">
        <v>58.3</v>
      </c>
      <c r="BK131" s="188">
        <v>58.3</v>
      </c>
      <c r="BL131" s="188">
        <v>58.3</v>
      </c>
      <c r="BM131" s="188">
        <v>58.3</v>
      </c>
      <c r="BN131" s="188">
        <v>58.3</v>
      </c>
      <c r="BO131" s="188">
        <v>58.3</v>
      </c>
      <c r="BP131" s="188">
        <v>58.3</v>
      </c>
      <c r="BQ131" s="188">
        <v>58.4</v>
      </c>
      <c r="BR131" s="188">
        <v>58.5</v>
      </c>
      <c r="BS131" s="188">
        <v>58.5</v>
      </c>
      <c r="BT131" s="188">
        <v>58.6</v>
      </c>
      <c r="BU131" s="188">
        <v>58.6</v>
      </c>
      <c r="BV131" s="188">
        <v>58.6</v>
      </c>
      <c r="BW131" s="188">
        <v>58.6</v>
      </c>
      <c r="BX131" s="188">
        <v>58.7</v>
      </c>
      <c r="BY131" s="188">
        <v>58.7</v>
      </c>
      <c r="BZ131" s="188">
        <v>58.7</v>
      </c>
      <c r="CA131" s="188">
        <v>58.7</v>
      </c>
      <c r="CB131" s="188">
        <v>58.7</v>
      </c>
      <c r="CC131" s="188">
        <v>58.7</v>
      </c>
      <c r="CD131" s="188">
        <v>58.7</v>
      </c>
      <c r="CE131" s="188">
        <v>58.8</v>
      </c>
      <c r="CF131" s="188">
        <v>58.8</v>
      </c>
      <c r="CG131" s="188">
        <v>58.8</v>
      </c>
      <c r="CH131" s="188">
        <v>58.9</v>
      </c>
      <c r="CI131" s="188">
        <v>58.9</v>
      </c>
      <c r="CJ131" s="188">
        <v>59</v>
      </c>
      <c r="CK131" s="188">
        <v>59</v>
      </c>
      <c r="CL131" s="188">
        <f t="shared" si="3"/>
        <v>0</v>
      </c>
      <c r="CM131" s="188" t="s">
        <v>260</v>
      </c>
      <c r="CN131" s="188" t="s">
        <v>261</v>
      </c>
      <c r="CO131" s="188" t="b">
        <f t="shared" si="4"/>
        <v>1</v>
      </c>
    </row>
    <row r="132" spans="1:93" x14ac:dyDescent="0.3">
      <c r="A132" t="s">
        <v>262</v>
      </c>
      <c r="B132" t="s">
        <v>263</v>
      </c>
      <c r="C132">
        <v>30025000100</v>
      </c>
      <c r="D132" s="1">
        <v>43920</v>
      </c>
      <c r="E132">
        <v>25</v>
      </c>
      <c r="F132">
        <v>0.1</v>
      </c>
      <c r="G132">
        <v>0.1</v>
      </c>
      <c r="H132" t="s">
        <v>1279</v>
      </c>
      <c r="I132">
        <v>3.8</v>
      </c>
      <c r="J132">
        <v>4.3</v>
      </c>
      <c r="K132">
        <v>4.5999999999999996</v>
      </c>
      <c r="L132">
        <v>6.5</v>
      </c>
      <c r="M132">
        <v>7.9</v>
      </c>
      <c r="N132" s="61">
        <v>8.3000000000000007</v>
      </c>
      <c r="O132">
        <v>8.5</v>
      </c>
      <c r="P132">
        <v>8.5</v>
      </c>
      <c r="Q132">
        <v>8.6999999999999993</v>
      </c>
      <c r="R132" s="61">
        <v>8.9</v>
      </c>
      <c r="S132" s="61">
        <v>9.1</v>
      </c>
      <c r="T132" s="61">
        <v>9.1999999999999993</v>
      </c>
      <c r="U132" s="61">
        <v>9.4</v>
      </c>
      <c r="V132" s="61">
        <v>9.5</v>
      </c>
      <c r="W132" s="61">
        <v>10.8</v>
      </c>
      <c r="X132" s="61">
        <v>10.9</v>
      </c>
      <c r="Y132" s="61">
        <v>10.9</v>
      </c>
      <c r="Z132" s="61">
        <v>12</v>
      </c>
      <c r="AA132" s="61">
        <v>12.1</v>
      </c>
      <c r="AB132" s="188">
        <v>12.2</v>
      </c>
      <c r="AC132" s="61">
        <v>12.4</v>
      </c>
      <c r="AD132" s="188">
        <v>12.8</v>
      </c>
      <c r="AE132" s="188">
        <v>12.8</v>
      </c>
      <c r="AF132" s="188">
        <v>13</v>
      </c>
      <c r="AG132" s="188">
        <v>13.2</v>
      </c>
      <c r="AH132" s="188">
        <v>13.3</v>
      </c>
      <c r="AI132" s="188">
        <v>13.7</v>
      </c>
      <c r="AJ132" s="188">
        <v>13.7</v>
      </c>
      <c r="AK132" s="188">
        <v>13.7</v>
      </c>
      <c r="AL132" s="188">
        <v>14</v>
      </c>
      <c r="AM132" s="188">
        <v>14.1</v>
      </c>
      <c r="AN132" s="188">
        <v>14.3</v>
      </c>
      <c r="AO132" s="188">
        <v>14.3</v>
      </c>
      <c r="AP132" s="188">
        <v>14.4</v>
      </c>
      <c r="AQ132" s="188">
        <v>14.7</v>
      </c>
      <c r="AR132" s="188">
        <v>14.8</v>
      </c>
      <c r="AS132" s="188">
        <v>14.8</v>
      </c>
      <c r="AT132" s="188">
        <v>14.8</v>
      </c>
      <c r="AU132" s="188">
        <v>14.9</v>
      </c>
      <c r="AV132" s="188">
        <v>15</v>
      </c>
      <c r="AW132" s="188">
        <v>15</v>
      </c>
      <c r="AX132" s="188">
        <v>15</v>
      </c>
      <c r="AY132" s="188">
        <v>15</v>
      </c>
      <c r="AZ132" s="188">
        <v>15.1</v>
      </c>
      <c r="BA132" s="188">
        <v>15.1</v>
      </c>
      <c r="BB132" s="188">
        <v>15.2</v>
      </c>
      <c r="BC132" s="188">
        <v>15.2</v>
      </c>
      <c r="BD132" s="188">
        <v>15.2</v>
      </c>
      <c r="BE132" s="188">
        <v>15.3</v>
      </c>
      <c r="BF132" s="188">
        <v>15.3</v>
      </c>
      <c r="BG132" s="188">
        <v>22.4</v>
      </c>
      <c r="BH132" s="188">
        <v>22.4</v>
      </c>
      <c r="BI132" s="188">
        <v>22.6</v>
      </c>
      <c r="BJ132" s="188">
        <v>22.8</v>
      </c>
      <c r="BK132" s="188">
        <v>23</v>
      </c>
      <c r="BL132" s="188">
        <v>23.1</v>
      </c>
      <c r="BM132" s="188">
        <v>23.2</v>
      </c>
      <c r="BN132" s="188">
        <v>23.2</v>
      </c>
      <c r="BO132" s="188">
        <v>23.3</v>
      </c>
      <c r="BP132" s="188">
        <v>23.3</v>
      </c>
      <c r="BQ132" s="188">
        <v>23.4</v>
      </c>
      <c r="BR132" s="188">
        <v>23.5</v>
      </c>
      <c r="BS132" s="188">
        <v>23.5</v>
      </c>
      <c r="BT132" s="188">
        <v>23.5</v>
      </c>
      <c r="BU132" s="188">
        <v>23.5</v>
      </c>
      <c r="BV132" s="188">
        <v>23.5</v>
      </c>
      <c r="BW132" s="188">
        <v>23.6</v>
      </c>
      <c r="BX132" s="188">
        <v>23.8</v>
      </c>
      <c r="BY132" s="188">
        <v>23.8</v>
      </c>
      <c r="BZ132" s="188">
        <v>23.9</v>
      </c>
      <c r="CA132" s="188">
        <v>24</v>
      </c>
      <c r="CB132" s="188">
        <v>24.1</v>
      </c>
      <c r="CC132" s="188">
        <v>24.2</v>
      </c>
      <c r="CD132" s="188">
        <v>24.4</v>
      </c>
      <c r="CE132" s="188">
        <v>24.7</v>
      </c>
      <c r="CF132" s="188">
        <v>24.9</v>
      </c>
      <c r="CG132" s="188">
        <v>25.1</v>
      </c>
      <c r="CH132" s="188">
        <v>25.1</v>
      </c>
      <c r="CI132" s="188">
        <v>25.3</v>
      </c>
      <c r="CJ132" s="188">
        <v>25.4</v>
      </c>
      <c r="CK132" s="188">
        <v>25.4</v>
      </c>
      <c r="CL132" s="188">
        <f t="shared" ref="CL132:CL195" si="5">+CK132-CJ132</f>
        <v>0</v>
      </c>
      <c r="CM132" s="188" t="s">
        <v>262</v>
      </c>
      <c r="CN132" s="188" t="s">
        <v>263</v>
      </c>
      <c r="CO132" s="188" t="b">
        <f t="shared" si="4"/>
        <v>1</v>
      </c>
    </row>
    <row r="133" spans="1:93" x14ac:dyDescent="0.3">
      <c r="A133" t="s">
        <v>264</v>
      </c>
      <c r="B133" t="s">
        <v>265</v>
      </c>
      <c r="C133">
        <v>30027030202</v>
      </c>
      <c r="D133" s="1">
        <v>43920</v>
      </c>
      <c r="E133">
        <v>27</v>
      </c>
      <c r="F133">
        <v>1.6</v>
      </c>
      <c r="G133">
        <v>1.6</v>
      </c>
      <c r="H133">
        <v>59457</v>
      </c>
      <c r="I133">
        <v>33.9</v>
      </c>
      <c r="J133">
        <v>35</v>
      </c>
      <c r="K133">
        <v>36.700000000000003</v>
      </c>
      <c r="L133">
        <v>38.1</v>
      </c>
      <c r="M133">
        <v>40.9</v>
      </c>
      <c r="N133" s="61">
        <v>41.5</v>
      </c>
      <c r="O133">
        <v>41.8</v>
      </c>
      <c r="P133">
        <v>41.9</v>
      </c>
      <c r="Q133">
        <v>42.2</v>
      </c>
      <c r="R133" s="61">
        <v>43.2</v>
      </c>
      <c r="S133" s="61">
        <v>44.4</v>
      </c>
      <c r="T133" s="61">
        <v>45.2</v>
      </c>
      <c r="U133" s="61">
        <v>46.4</v>
      </c>
      <c r="V133" s="61">
        <v>48.4</v>
      </c>
      <c r="W133" s="61">
        <v>50.4</v>
      </c>
      <c r="X133" s="61">
        <v>51</v>
      </c>
      <c r="Y133" s="61">
        <v>51.1</v>
      </c>
      <c r="Z133" s="61">
        <v>52.5</v>
      </c>
      <c r="AA133" s="61">
        <v>52.6</v>
      </c>
      <c r="AB133" s="188">
        <v>52.7</v>
      </c>
      <c r="AC133" s="61">
        <v>53.4</v>
      </c>
      <c r="AD133" s="188">
        <v>54.5</v>
      </c>
      <c r="AE133" s="188">
        <v>54.7</v>
      </c>
      <c r="AF133" s="188">
        <v>54.8</v>
      </c>
      <c r="AG133" s="188">
        <v>55.3</v>
      </c>
      <c r="AH133" s="188">
        <v>55.7</v>
      </c>
      <c r="AI133" s="188">
        <v>56.2</v>
      </c>
      <c r="AJ133" s="188">
        <v>56.2</v>
      </c>
      <c r="AK133" s="188">
        <v>56.4</v>
      </c>
      <c r="AL133" s="188">
        <v>56.5</v>
      </c>
      <c r="AM133" s="188">
        <v>56.7</v>
      </c>
      <c r="AN133" s="188">
        <v>56.8</v>
      </c>
      <c r="AO133" s="188">
        <v>56.8</v>
      </c>
      <c r="AP133" s="188">
        <v>56.9</v>
      </c>
      <c r="AQ133" s="188">
        <v>57.1</v>
      </c>
      <c r="AR133" s="188">
        <v>57.5</v>
      </c>
      <c r="AS133" s="188">
        <v>57.5</v>
      </c>
      <c r="AT133" s="188">
        <v>57.5</v>
      </c>
      <c r="AU133" s="188">
        <v>57.5</v>
      </c>
      <c r="AV133" s="188">
        <v>57.6</v>
      </c>
      <c r="AW133" s="188">
        <v>57.6</v>
      </c>
      <c r="AX133" s="188">
        <v>57.6</v>
      </c>
      <c r="AY133" s="188">
        <v>57.7</v>
      </c>
      <c r="AZ133" s="188">
        <v>57.7</v>
      </c>
      <c r="BA133" s="188">
        <v>57.8</v>
      </c>
      <c r="BB133" s="188">
        <v>57.8</v>
      </c>
      <c r="BC133" s="188">
        <v>57.8</v>
      </c>
      <c r="BD133" s="188">
        <v>57.9</v>
      </c>
      <c r="BE133" s="188">
        <v>57.9</v>
      </c>
      <c r="BF133" s="188">
        <v>57.9</v>
      </c>
      <c r="BG133" s="188">
        <v>58.2</v>
      </c>
      <c r="BH133" s="188">
        <v>58.2</v>
      </c>
      <c r="BI133" s="188">
        <v>58.2</v>
      </c>
      <c r="BJ133" s="188">
        <v>58.2</v>
      </c>
      <c r="BK133" s="188">
        <v>58.2</v>
      </c>
      <c r="BL133" s="188">
        <v>58.3</v>
      </c>
      <c r="BM133" s="188">
        <v>58.4</v>
      </c>
      <c r="BN133" s="188">
        <v>58.4</v>
      </c>
      <c r="BO133" s="188">
        <v>58.4</v>
      </c>
      <c r="BP133" s="188">
        <v>58.4</v>
      </c>
      <c r="BQ133" s="188">
        <v>58.4</v>
      </c>
      <c r="BR133" s="188">
        <v>58.4</v>
      </c>
      <c r="BS133" s="188">
        <v>58.4</v>
      </c>
      <c r="BT133" s="188">
        <v>58.4</v>
      </c>
      <c r="BU133" s="188">
        <v>58.5</v>
      </c>
      <c r="BV133" s="188">
        <v>58.5</v>
      </c>
      <c r="BW133" s="188">
        <v>58.5</v>
      </c>
      <c r="BX133" s="188">
        <v>58.5</v>
      </c>
      <c r="BY133" s="188">
        <v>58.5</v>
      </c>
      <c r="BZ133" s="188">
        <v>58.5</v>
      </c>
      <c r="CA133" s="188">
        <v>58.5</v>
      </c>
      <c r="CB133" s="188">
        <v>58.5</v>
      </c>
      <c r="CC133" s="188">
        <v>58.6</v>
      </c>
      <c r="CD133" s="188">
        <v>58.6</v>
      </c>
      <c r="CE133" s="188">
        <v>58.7</v>
      </c>
      <c r="CF133" s="188">
        <v>58.8</v>
      </c>
      <c r="CG133" s="188">
        <v>58.8</v>
      </c>
      <c r="CH133" s="188">
        <v>58.9</v>
      </c>
      <c r="CI133" s="188">
        <v>58.9</v>
      </c>
      <c r="CJ133" s="188">
        <v>58.9</v>
      </c>
      <c r="CK133" s="188">
        <v>58.9</v>
      </c>
      <c r="CL133" s="188">
        <f t="shared" si="5"/>
        <v>0</v>
      </c>
      <c r="CM133" s="188" t="s">
        <v>264</v>
      </c>
      <c r="CN133" s="188" t="s">
        <v>265</v>
      </c>
      <c r="CO133" s="188" t="b">
        <f t="shared" si="4"/>
        <v>1</v>
      </c>
    </row>
    <row r="134" spans="1:93" x14ac:dyDescent="0.3">
      <c r="A134" t="s">
        <v>266</v>
      </c>
      <c r="B134" t="s">
        <v>267</v>
      </c>
      <c r="C134">
        <v>30029000201</v>
      </c>
      <c r="D134" s="1">
        <v>43920</v>
      </c>
      <c r="E134">
        <v>29</v>
      </c>
      <c r="F134">
        <v>0.9</v>
      </c>
      <c r="G134">
        <v>0.9</v>
      </c>
      <c r="H134">
        <v>59912</v>
      </c>
      <c r="I134">
        <v>23</v>
      </c>
      <c r="J134">
        <v>23.7</v>
      </c>
      <c r="K134">
        <v>25.1</v>
      </c>
      <c r="L134">
        <v>26.9</v>
      </c>
      <c r="M134">
        <v>30.4</v>
      </c>
      <c r="N134" s="61">
        <v>31.1</v>
      </c>
      <c r="O134">
        <v>31.7</v>
      </c>
      <c r="P134">
        <v>32</v>
      </c>
      <c r="Q134">
        <v>32.4</v>
      </c>
      <c r="R134" s="61">
        <v>33.299999999999997</v>
      </c>
      <c r="S134" s="61">
        <v>33.4</v>
      </c>
      <c r="T134" s="61">
        <v>33.799999999999997</v>
      </c>
      <c r="U134" s="61">
        <v>33.9</v>
      </c>
      <c r="V134" s="61">
        <v>34.299999999999997</v>
      </c>
      <c r="W134" s="61">
        <v>34.6</v>
      </c>
      <c r="X134" s="61">
        <v>34.799999999999997</v>
      </c>
      <c r="Y134" s="61">
        <v>35</v>
      </c>
      <c r="Z134" s="61">
        <v>36.4</v>
      </c>
      <c r="AA134" s="61">
        <v>36.6</v>
      </c>
      <c r="AB134" s="188">
        <v>36.799999999999997</v>
      </c>
      <c r="AC134" s="61">
        <v>37.200000000000003</v>
      </c>
      <c r="AD134" s="188">
        <v>39.4</v>
      </c>
      <c r="AE134" s="188">
        <v>39.700000000000003</v>
      </c>
      <c r="AF134" s="188">
        <v>40</v>
      </c>
      <c r="AG134" s="188">
        <v>40.4</v>
      </c>
      <c r="AH134" s="188">
        <v>40.700000000000003</v>
      </c>
      <c r="AI134" s="188">
        <v>41.6</v>
      </c>
      <c r="AJ134" s="188">
        <v>41.7</v>
      </c>
      <c r="AK134" s="188">
        <v>41.8</v>
      </c>
      <c r="AL134" s="188">
        <v>42</v>
      </c>
      <c r="AM134" s="188">
        <v>42.2</v>
      </c>
      <c r="AN134" s="188">
        <v>42.5</v>
      </c>
      <c r="AO134" s="188">
        <v>42.5</v>
      </c>
      <c r="AP134" s="188">
        <v>42.5</v>
      </c>
      <c r="AQ134" s="188">
        <v>42.7</v>
      </c>
      <c r="AR134" s="188">
        <v>42.8</v>
      </c>
      <c r="AS134" s="188">
        <v>42.8</v>
      </c>
      <c r="AT134" s="188">
        <v>42.8</v>
      </c>
      <c r="AU134" s="188">
        <v>42.9</v>
      </c>
      <c r="AV134" s="188">
        <v>43.1</v>
      </c>
      <c r="AW134" s="188">
        <v>43.1</v>
      </c>
      <c r="AX134" s="188">
        <v>43.1</v>
      </c>
      <c r="AY134" s="188">
        <v>43.1</v>
      </c>
      <c r="AZ134" s="188">
        <v>43.1</v>
      </c>
      <c r="BA134" s="188">
        <v>43.1</v>
      </c>
      <c r="BB134" s="188">
        <v>43.2</v>
      </c>
      <c r="BC134" s="188">
        <v>43.2</v>
      </c>
      <c r="BD134" s="188">
        <v>43.3</v>
      </c>
      <c r="BE134" s="188">
        <v>43.3</v>
      </c>
      <c r="BF134" s="188">
        <v>43.3</v>
      </c>
      <c r="BG134" s="188">
        <v>43.9</v>
      </c>
      <c r="BH134" s="188">
        <v>43.9</v>
      </c>
      <c r="BI134" s="188">
        <v>44</v>
      </c>
      <c r="BJ134" s="188">
        <v>44.1</v>
      </c>
      <c r="BK134" s="188">
        <v>44.1</v>
      </c>
      <c r="BL134" s="188">
        <v>44.2</v>
      </c>
      <c r="BM134" s="188">
        <v>44.2</v>
      </c>
      <c r="BN134" s="188">
        <v>44.3</v>
      </c>
      <c r="BO134" s="188">
        <v>44.3</v>
      </c>
      <c r="BP134" s="188">
        <v>44.4</v>
      </c>
      <c r="BQ134" s="188">
        <v>44.4</v>
      </c>
      <c r="BR134" s="188">
        <v>44.4</v>
      </c>
      <c r="BS134" s="188">
        <v>44.5</v>
      </c>
      <c r="BT134" s="188">
        <v>44.6</v>
      </c>
      <c r="BU134" s="188">
        <v>44.6</v>
      </c>
      <c r="BV134" s="188">
        <v>44.6</v>
      </c>
      <c r="BW134" s="188">
        <v>44.6</v>
      </c>
      <c r="BX134" s="188">
        <v>44.6</v>
      </c>
      <c r="BY134" s="188">
        <v>44.6</v>
      </c>
      <c r="BZ134" s="188">
        <v>44.6</v>
      </c>
      <c r="CA134" s="188">
        <v>44.7</v>
      </c>
      <c r="CB134" s="188">
        <v>44.7</v>
      </c>
      <c r="CC134" s="188">
        <v>44.7</v>
      </c>
      <c r="CD134" s="188">
        <v>44.8</v>
      </c>
      <c r="CE134" s="188">
        <v>45</v>
      </c>
      <c r="CF134" s="188">
        <v>45.1</v>
      </c>
      <c r="CG134" s="188">
        <v>45.1</v>
      </c>
      <c r="CH134" s="188">
        <v>45.2</v>
      </c>
      <c r="CI134" s="188">
        <v>45.4</v>
      </c>
      <c r="CJ134" s="188">
        <v>45.5</v>
      </c>
      <c r="CK134" s="188">
        <v>45.5</v>
      </c>
      <c r="CL134" s="188">
        <f t="shared" si="5"/>
        <v>0</v>
      </c>
      <c r="CM134" s="188" t="s">
        <v>266</v>
      </c>
      <c r="CN134" s="188" t="s">
        <v>267</v>
      </c>
      <c r="CO134" s="188" t="b">
        <f t="shared" si="4"/>
        <v>1</v>
      </c>
    </row>
    <row r="135" spans="1:93" x14ac:dyDescent="0.3">
      <c r="A135" t="s">
        <v>268</v>
      </c>
      <c r="B135" t="s">
        <v>269</v>
      </c>
      <c r="C135">
        <v>30029000203</v>
      </c>
      <c r="D135" s="1">
        <v>43920</v>
      </c>
      <c r="E135">
        <v>29</v>
      </c>
      <c r="F135">
        <v>0.7</v>
      </c>
      <c r="G135">
        <v>0.7</v>
      </c>
      <c r="H135" t="s">
        <v>1288</v>
      </c>
      <c r="I135">
        <v>21.9</v>
      </c>
      <c r="J135">
        <v>22.7</v>
      </c>
      <c r="K135">
        <v>24.9</v>
      </c>
      <c r="L135">
        <v>27.5</v>
      </c>
      <c r="M135">
        <v>30.4</v>
      </c>
      <c r="N135" s="61">
        <v>30.8</v>
      </c>
      <c r="O135">
        <v>31.5</v>
      </c>
      <c r="P135">
        <v>31.8</v>
      </c>
      <c r="Q135">
        <v>32</v>
      </c>
      <c r="R135" s="61">
        <v>32.799999999999997</v>
      </c>
      <c r="S135" s="61">
        <v>33</v>
      </c>
      <c r="T135" s="61">
        <v>33.4</v>
      </c>
      <c r="U135" s="61">
        <v>33.5</v>
      </c>
      <c r="V135" s="61">
        <v>33.799999999999997</v>
      </c>
      <c r="W135" s="61">
        <v>34.5</v>
      </c>
      <c r="X135" s="61">
        <v>34.700000000000003</v>
      </c>
      <c r="Y135" s="61">
        <v>35.1</v>
      </c>
      <c r="Z135" s="61">
        <v>37.6</v>
      </c>
      <c r="AA135" s="61">
        <v>37.799999999999997</v>
      </c>
      <c r="AB135" s="188">
        <v>37.9</v>
      </c>
      <c r="AC135" s="61">
        <v>38.299999999999997</v>
      </c>
      <c r="AD135" s="188">
        <v>39.700000000000003</v>
      </c>
      <c r="AE135" s="188">
        <v>40</v>
      </c>
      <c r="AF135" s="188">
        <v>40.200000000000003</v>
      </c>
      <c r="AG135" s="188">
        <v>40.5</v>
      </c>
      <c r="AH135" s="188">
        <v>40.9</v>
      </c>
      <c r="AI135" s="188">
        <v>41.2</v>
      </c>
      <c r="AJ135" s="188">
        <v>41.3</v>
      </c>
      <c r="AK135" s="188">
        <v>41.4</v>
      </c>
      <c r="AL135" s="188">
        <v>41.6</v>
      </c>
      <c r="AM135" s="188">
        <v>41.7</v>
      </c>
      <c r="AN135" s="188">
        <v>42.4</v>
      </c>
      <c r="AO135" s="188">
        <v>42.5</v>
      </c>
      <c r="AP135" s="188">
        <v>42.5</v>
      </c>
      <c r="AQ135" s="188">
        <v>42.6</v>
      </c>
      <c r="AR135" s="188">
        <v>42.9</v>
      </c>
      <c r="AS135" s="188">
        <v>42.9</v>
      </c>
      <c r="AT135" s="188">
        <v>42.9</v>
      </c>
      <c r="AU135" s="188">
        <v>43</v>
      </c>
      <c r="AV135" s="188">
        <v>43.2</v>
      </c>
      <c r="AW135" s="188">
        <v>43.2</v>
      </c>
      <c r="AX135" s="188">
        <v>43.2</v>
      </c>
      <c r="AY135" s="188">
        <v>43.2</v>
      </c>
      <c r="AZ135" s="188">
        <v>43.3</v>
      </c>
      <c r="BA135" s="188">
        <v>43.5</v>
      </c>
      <c r="BB135" s="188">
        <v>43.6</v>
      </c>
      <c r="BC135" s="188">
        <v>43.6</v>
      </c>
      <c r="BD135" s="188">
        <v>43.6</v>
      </c>
      <c r="BE135" s="188">
        <v>43.8</v>
      </c>
      <c r="BF135" s="188">
        <v>43.8</v>
      </c>
      <c r="BG135" s="188">
        <v>48.2</v>
      </c>
      <c r="BH135" s="188">
        <v>48.3</v>
      </c>
      <c r="BI135" s="188">
        <v>48.4</v>
      </c>
      <c r="BJ135" s="188">
        <v>48.5</v>
      </c>
      <c r="BK135" s="188">
        <v>48.6</v>
      </c>
      <c r="BL135" s="188">
        <v>48.8</v>
      </c>
      <c r="BM135" s="188">
        <v>48.8</v>
      </c>
      <c r="BN135" s="188">
        <v>48.9</v>
      </c>
      <c r="BO135" s="188">
        <v>48.9</v>
      </c>
      <c r="BP135" s="188">
        <v>48.9</v>
      </c>
      <c r="BQ135" s="188">
        <v>48.9</v>
      </c>
      <c r="BR135" s="188">
        <v>49</v>
      </c>
      <c r="BS135" s="188">
        <v>49.1</v>
      </c>
      <c r="BT135" s="188">
        <v>49.2</v>
      </c>
      <c r="BU135" s="188">
        <v>49.3</v>
      </c>
      <c r="BV135" s="188">
        <v>49.3</v>
      </c>
      <c r="BW135" s="188">
        <v>49.3</v>
      </c>
      <c r="BX135" s="188">
        <v>49.4</v>
      </c>
      <c r="BY135" s="188">
        <v>49.4</v>
      </c>
      <c r="BZ135" s="188">
        <v>49.5</v>
      </c>
      <c r="CA135" s="188">
        <v>49.5</v>
      </c>
      <c r="CB135" s="188">
        <v>49.5</v>
      </c>
      <c r="CC135" s="188">
        <v>49.7</v>
      </c>
      <c r="CD135" s="188">
        <v>49.8</v>
      </c>
      <c r="CE135" s="188">
        <v>50.1</v>
      </c>
      <c r="CF135" s="188">
        <v>50.1</v>
      </c>
      <c r="CG135" s="188">
        <v>50.2</v>
      </c>
      <c r="CH135" s="188">
        <v>50.2</v>
      </c>
      <c r="CI135" s="188">
        <v>50.4</v>
      </c>
      <c r="CJ135" s="188">
        <v>50.4</v>
      </c>
      <c r="CK135" s="188">
        <v>50.5</v>
      </c>
      <c r="CL135" s="188">
        <f t="shared" si="5"/>
        <v>0.10000000000000142</v>
      </c>
      <c r="CM135" s="188" t="s">
        <v>268</v>
      </c>
      <c r="CN135" s="188" t="s">
        <v>269</v>
      </c>
      <c r="CO135" s="188" t="b">
        <f t="shared" si="4"/>
        <v>1</v>
      </c>
    </row>
    <row r="136" spans="1:93" x14ac:dyDescent="0.3">
      <c r="A136" t="s">
        <v>270</v>
      </c>
      <c r="B136" t="s">
        <v>271</v>
      </c>
      <c r="C136">
        <v>30029000402</v>
      </c>
      <c r="D136" s="1">
        <v>43920</v>
      </c>
      <c r="E136">
        <v>29</v>
      </c>
      <c r="F136">
        <v>1.2</v>
      </c>
      <c r="G136">
        <v>1.2</v>
      </c>
      <c r="H136">
        <v>59937</v>
      </c>
      <c r="I136">
        <v>27.7</v>
      </c>
      <c r="J136">
        <v>29.2</v>
      </c>
      <c r="K136">
        <v>31.2</v>
      </c>
      <c r="L136">
        <v>32.700000000000003</v>
      </c>
      <c r="M136">
        <v>35.5</v>
      </c>
      <c r="N136" s="61">
        <v>36.299999999999997</v>
      </c>
      <c r="O136">
        <v>37.5</v>
      </c>
      <c r="P136">
        <v>38.299999999999997</v>
      </c>
      <c r="Q136">
        <v>38.700000000000003</v>
      </c>
      <c r="R136" s="61">
        <v>39.5</v>
      </c>
      <c r="S136" s="61">
        <v>39.700000000000003</v>
      </c>
      <c r="T136" s="61">
        <v>40.1</v>
      </c>
      <c r="U136" s="61">
        <v>40.200000000000003</v>
      </c>
      <c r="V136" s="61">
        <v>40.700000000000003</v>
      </c>
      <c r="W136" s="61">
        <v>41.3</v>
      </c>
      <c r="X136" s="61">
        <v>41.5</v>
      </c>
      <c r="Y136" s="61">
        <v>41.6</v>
      </c>
      <c r="Z136" s="61">
        <v>42.2</v>
      </c>
      <c r="AA136" s="61">
        <v>42.2</v>
      </c>
      <c r="AB136" s="188">
        <v>42.3</v>
      </c>
      <c r="AC136" s="61">
        <v>42.5</v>
      </c>
      <c r="AD136" s="188">
        <v>44.7</v>
      </c>
      <c r="AE136" s="188">
        <v>45.1</v>
      </c>
      <c r="AF136" s="188">
        <v>45.4</v>
      </c>
      <c r="AG136" s="188">
        <v>45.8</v>
      </c>
      <c r="AH136" s="188">
        <v>46.4</v>
      </c>
      <c r="AI136" s="188">
        <v>47.5</v>
      </c>
      <c r="AJ136" s="188">
        <v>47.7</v>
      </c>
      <c r="AK136" s="188">
        <v>47.9</v>
      </c>
      <c r="AL136" s="188">
        <v>48.2</v>
      </c>
      <c r="AM136" s="188">
        <v>48.4</v>
      </c>
      <c r="AN136" s="188">
        <v>48.7</v>
      </c>
      <c r="AO136" s="188">
        <v>48.8</v>
      </c>
      <c r="AP136" s="188">
        <v>48.8</v>
      </c>
      <c r="AQ136" s="188">
        <v>49</v>
      </c>
      <c r="AR136" s="188">
        <v>49.4</v>
      </c>
      <c r="AS136" s="188">
        <v>49.4</v>
      </c>
      <c r="AT136" s="188">
        <v>49.5</v>
      </c>
      <c r="AU136" s="188">
        <v>49.6</v>
      </c>
      <c r="AV136" s="188">
        <v>49.7</v>
      </c>
      <c r="AW136" s="188">
        <v>49.8</v>
      </c>
      <c r="AX136" s="188">
        <v>49.8</v>
      </c>
      <c r="AY136" s="188">
        <v>49.8</v>
      </c>
      <c r="AZ136" s="188">
        <v>49.8</v>
      </c>
      <c r="BA136" s="188">
        <v>49.8</v>
      </c>
      <c r="BB136" s="188">
        <v>49.9</v>
      </c>
      <c r="BC136" s="188">
        <v>50.1</v>
      </c>
      <c r="BD136" s="188">
        <v>50.1</v>
      </c>
      <c r="BE136" s="188">
        <v>50.1</v>
      </c>
      <c r="BF136" s="188">
        <v>50.1</v>
      </c>
      <c r="BG136" s="188">
        <v>50.4</v>
      </c>
      <c r="BH136" s="188">
        <v>50.5</v>
      </c>
      <c r="BI136" s="188">
        <v>50.6</v>
      </c>
      <c r="BJ136" s="188">
        <v>50.6</v>
      </c>
      <c r="BK136" s="188">
        <v>50.6</v>
      </c>
      <c r="BL136" s="188">
        <v>50.6</v>
      </c>
      <c r="BM136" s="188">
        <v>50.6</v>
      </c>
      <c r="BN136" s="188">
        <v>50.6</v>
      </c>
      <c r="BO136" s="188">
        <v>50.7</v>
      </c>
      <c r="BP136" s="188">
        <v>50.7</v>
      </c>
      <c r="BQ136" s="188">
        <v>50.7</v>
      </c>
      <c r="BR136" s="188">
        <v>50.7</v>
      </c>
      <c r="BS136" s="188">
        <v>50.7</v>
      </c>
      <c r="BT136" s="188">
        <v>50.7</v>
      </c>
      <c r="BU136" s="188">
        <v>50.9</v>
      </c>
      <c r="BV136" s="188">
        <v>50.9</v>
      </c>
      <c r="BW136" s="188">
        <v>51</v>
      </c>
      <c r="BX136" s="188">
        <v>51.1</v>
      </c>
      <c r="BY136" s="188">
        <v>51.1</v>
      </c>
      <c r="BZ136" s="188">
        <v>51.1</v>
      </c>
      <c r="CA136" s="188">
        <v>51.1</v>
      </c>
      <c r="CB136" s="188">
        <v>51.1</v>
      </c>
      <c r="CC136" s="188">
        <v>51.1</v>
      </c>
      <c r="CD136" s="188">
        <v>51.1</v>
      </c>
      <c r="CE136" s="188">
        <v>51.1</v>
      </c>
      <c r="CF136" s="188">
        <v>51.1</v>
      </c>
      <c r="CG136" s="188">
        <v>51.2</v>
      </c>
      <c r="CH136" s="188">
        <v>51.2</v>
      </c>
      <c r="CI136" s="188">
        <v>51.4</v>
      </c>
      <c r="CJ136" s="188">
        <v>51.4</v>
      </c>
      <c r="CK136" s="188">
        <v>51.4</v>
      </c>
      <c r="CL136" s="188">
        <f t="shared" si="5"/>
        <v>0</v>
      </c>
      <c r="CM136" s="188" t="s">
        <v>270</v>
      </c>
      <c r="CN136" s="188" t="s">
        <v>271</v>
      </c>
      <c r="CO136" s="188" t="b">
        <f t="shared" si="4"/>
        <v>1</v>
      </c>
    </row>
    <row r="137" spans="1:93" x14ac:dyDescent="0.3">
      <c r="A137" t="s">
        <v>272</v>
      </c>
      <c r="B137" t="s">
        <v>273</v>
      </c>
      <c r="C137">
        <v>30029000601</v>
      </c>
      <c r="D137" s="1">
        <v>43920</v>
      </c>
      <c r="E137">
        <v>29</v>
      </c>
      <c r="F137">
        <v>1.2</v>
      </c>
      <c r="G137">
        <v>1.2</v>
      </c>
      <c r="H137" t="s">
        <v>1289</v>
      </c>
      <c r="I137">
        <v>37.799999999999997</v>
      </c>
      <c r="J137">
        <v>39.5</v>
      </c>
      <c r="K137">
        <v>41.4</v>
      </c>
      <c r="L137">
        <v>43.6</v>
      </c>
      <c r="M137">
        <v>47.1</v>
      </c>
      <c r="N137" s="61">
        <v>48</v>
      </c>
      <c r="O137">
        <v>48.7</v>
      </c>
      <c r="P137">
        <v>49.9</v>
      </c>
      <c r="Q137">
        <v>50.3</v>
      </c>
      <c r="R137" s="61">
        <v>51.2</v>
      </c>
      <c r="S137" s="61">
        <v>51.4</v>
      </c>
      <c r="T137" s="61">
        <v>52</v>
      </c>
      <c r="U137" s="61">
        <v>52.6</v>
      </c>
      <c r="V137" s="61">
        <v>53</v>
      </c>
      <c r="W137" s="61">
        <v>54.1</v>
      </c>
      <c r="X137" s="61">
        <v>54.1</v>
      </c>
      <c r="Y137" s="61">
        <v>54.5</v>
      </c>
      <c r="Z137" s="61">
        <v>55.2</v>
      </c>
      <c r="AA137" s="61">
        <v>55.3</v>
      </c>
      <c r="AB137" s="188">
        <v>55.7</v>
      </c>
      <c r="AC137" s="61">
        <v>56</v>
      </c>
      <c r="AD137" s="188">
        <v>58.8</v>
      </c>
      <c r="AE137" s="188">
        <v>59.6</v>
      </c>
      <c r="AF137" s="188">
        <v>60</v>
      </c>
      <c r="AG137" s="188">
        <v>60.5</v>
      </c>
      <c r="AH137" s="188">
        <v>61.1</v>
      </c>
      <c r="AI137" s="188">
        <v>62</v>
      </c>
      <c r="AJ137" s="188">
        <v>62.1</v>
      </c>
      <c r="AK137" s="188">
        <v>62.3</v>
      </c>
      <c r="AL137" s="188">
        <v>62.6</v>
      </c>
      <c r="AM137" s="188">
        <v>62.7</v>
      </c>
      <c r="AN137" s="188">
        <v>63.1</v>
      </c>
      <c r="AO137" s="188">
        <v>63.1</v>
      </c>
      <c r="AP137" s="188">
        <v>63.1</v>
      </c>
      <c r="AQ137" s="188">
        <v>63.2</v>
      </c>
      <c r="AR137" s="188">
        <v>63.7</v>
      </c>
      <c r="AS137" s="188">
        <v>63.7</v>
      </c>
      <c r="AT137" s="188">
        <v>63.7</v>
      </c>
      <c r="AU137" s="188">
        <v>63.8</v>
      </c>
      <c r="AV137" s="188">
        <v>64.2</v>
      </c>
      <c r="AW137" s="188">
        <v>64.3</v>
      </c>
      <c r="AX137" s="188">
        <v>64.3</v>
      </c>
      <c r="AY137" s="188">
        <v>64.3</v>
      </c>
      <c r="AZ137" s="188">
        <v>64.3</v>
      </c>
      <c r="BA137" s="188">
        <v>64.3</v>
      </c>
      <c r="BB137" s="188">
        <v>64.5</v>
      </c>
      <c r="BC137" s="188">
        <v>64.5</v>
      </c>
      <c r="BD137" s="188">
        <v>64.5</v>
      </c>
      <c r="BE137" s="188">
        <v>64.599999999999994</v>
      </c>
      <c r="BF137" s="188">
        <v>64.599999999999994</v>
      </c>
      <c r="BG137" s="188">
        <v>64.8</v>
      </c>
      <c r="BH137" s="188">
        <v>64.8</v>
      </c>
      <c r="BI137" s="188">
        <v>64.8</v>
      </c>
      <c r="BJ137" s="188">
        <v>64.8</v>
      </c>
      <c r="BK137" s="188">
        <v>64.900000000000006</v>
      </c>
      <c r="BL137" s="188">
        <v>64.900000000000006</v>
      </c>
      <c r="BM137" s="188">
        <v>64.900000000000006</v>
      </c>
      <c r="BN137" s="188">
        <v>64.900000000000006</v>
      </c>
      <c r="BO137" s="188">
        <v>64.900000000000006</v>
      </c>
      <c r="BP137" s="188">
        <v>64.900000000000006</v>
      </c>
      <c r="BQ137" s="188">
        <v>64.900000000000006</v>
      </c>
      <c r="BR137" s="188">
        <v>64.900000000000006</v>
      </c>
      <c r="BS137" s="188">
        <v>65</v>
      </c>
      <c r="BT137" s="188">
        <v>65</v>
      </c>
      <c r="BU137" s="188">
        <v>65.099999999999994</v>
      </c>
      <c r="BV137" s="188">
        <v>65.099999999999994</v>
      </c>
      <c r="BW137" s="188">
        <v>65.099999999999994</v>
      </c>
      <c r="BX137" s="188">
        <v>65.2</v>
      </c>
      <c r="BY137" s="188">
        <v>65.2</v>
      </c>
      <c r="BZ137" s="188">
        <v>65.2</v>
      </c>
      <c r="CA137" s="188">
        <v>65.2</v>
      </c>
      <c r="CB137" s="188">
        <v>65.3</v>
      </c>
      <c r="CC137" s="188">
        <v>65.3</v>
      </c>
      <c r="CD137" s="188">
        <v>65.3</v>
      </c>
      <c r="CE137" s="188">
        <v>65.400000000000006</v>
      </c>
      <c r="CF137" s="188">
        <v>65.400000000000006</v>
      </c>
      <c r="CG137" s="188">
        <v>65.5</v>
      </c>
      <c r="CH137" s="188">
        <v>65.5</v>
      </c>
      <c r="CI137" s="188">
        <v>65.599999999999994</v>
      </c>
      <c r="CJ137" s="188">
        <v>65.599999999999994</v>
      </c>
      <c r="CK137" s="188">
        <v>65.599999999999994</v>
      </c>
      <c r="CL137" s="188">
        <f t="shared" si="5"/>
        <v>0</v>
      </c>
      <c r="CM137" s="188" t="s">
        <v>272</v>
      </c>
      <c r="CN137" s="188" t="s">
        <v>273</v>
      </c>
      <c r="CO137" s="188" t="b">
        <f t="shared" si="4"/>
        <v>1</v>
      </c>
    </row>
    <row r="138" spans="1:93" x14ac:dyDescent="0.3">
      <c r="A138" t="s">
        <v>274</v>
      </c>
      <c r="B138" t="s">
        <v>275</v>
      </c>
      <c r="C138">
        <v>30029000801</v>
      </c>
      <c r="D138" s="1">
        <v>43920</v>
      </c>
      <c r="E138">
        <v>29</v>
      </c>
      <c r="F138">
        <v>1.6</v>
      </c>
      <c r="G138">
        <v>1.6</v>
      </c>
      <c r="H138">
        <v>59901</v>
      </c>
      <c r="I138">
        <v>44.9</v>
      </c>
      <c r="J138">
        <v>46.5</v>
      </c>
      <c r="K138">
        <v>49</v>
      </c>
      <c r="L138">
        <v>52</v>
      </c>
      <c r="M138">
        <v>55.6</v>
      </c>
      <c r="N138" s="61">
        <v>56.4</v>
      </c>
      <c r="O138">
        <v>57.3</v>
      </c>
      <c r="P138">
        <v>58.2</v>
      </c>
      <c r="Q138">
        <v>58.6</v>
      </c>
      <c r="R138" s="61">
        <v>59.5</v>
      </c>
      <c r="S138" s="61">
        <v>59.8</v>
      </c>
      <c r="T138" s="61">
        <v>60</v>
      </c>
      <c r="U138" s="61">
        <v>60.4</v>
      </c>
      <c r="V138" s="61">
        <v>60.8</v>
      </c>
      <c r="W138" s="61">
        <v>61.7</v>
      </c>
      <c r="X138" s="61">
        <v>61.7</v>
      </c>
      <c r="Y138" s="61">
        <v>61.8</v>
      </c>
      <c r="Z138" s="61">
        <v>64.400000000000006</v>
      </c>
      <c r="AA138" s="61">
        <v>64.599999999999994</v>
      </c>
      <c r="AB138" s="188">
        <v>64.7</v>
      </c>
      <c r="AC138" s="61">
        <v>65</v>
      </c>
      <c r="AD138" s="188">
        <v>68.8</v>
      </c>
      <c r="AE138" s="188">
        <v>69.400000000000006</v>
      </c>
      <c r="AF138" s="188">
        <v>69.5</v>
      </c>
      <c r="AG138" s="188">
        <v>70.2</v>
      </c>
      <c r="AH138" s="188">
        <v>70.900000000000006</v>
      </c>
      <c r="AI138" s="188">
        <v>71.8</v>
      </c>
      <c r="AJ138" s="188">
        <v>72</v>
      </c>
      <c r="AK138" s="188">
        <v>72</v>
      </c>
      <c r="AL138" s="188">
        <v>72.2</v>
      </c>
      <c r="AM138" s="188">
        <v>72.400000000000006</v>
      </c>
      <c r="AN138" s="188">
        <v>72.900000000000006</v>
      </c>
      <c r="AO138" s="188">
        <v>72.900000000000006</v>
      </c>
      <c r="AP138" s="188">
        <v>73</v>
      </c>
      <c r="AQ138" s="188">
        <v>73.400000000000006</v>
      </c>
      <c r="AR138" s="188">
        <v>73.599999999999994</v>
      </c>
      <c r="AS138" s="188">
        <v>73.599999999999994</v>
      </c>
      <c r="AT138" s="188">
        <v>73.599999999999994</v>
      </c>
      <c r="AU138" s="188">
        <v>73.599999999999994</v>
      </c>
      <c r="AV138" s="188">
        <v>73.8</v>
      </c>
      <c r="AW138" s="188">
        <v>73.900000000000006</v>
      </c>
      <c r="AX138" s="188">
        <v>73.900000000000006</v>
      </c>
      <c r="AY138" s="188">
        <v>73.900000000000006</v>
      </c>
      <c r="AZ138" s="188">
        <v>73.900000000000006</v>
      </c>
      <c r="BA138" s="188">
        <v>74</v>
      </c>
      <c r="BB138" s="188">
        <v>74.2</v>
      </c>
      <c r="BC138" s="188">
        <v>74.2</v>
      </c>
      <c r="BD138" s="188">
        <v>74.2</v>
      </c>
      <c r="BE138" s="188">
        <v>74.400000000000006</v>
      </c>
      <c r="BF138" s="188">
        <v>74.400000000000006</v>
      </c>
      <c r="BG138" s="188">
        <v>74.5</v>
      </c>
      <c r="BH138" s="188">
        <v>74.5</v>
      </c>
      <c r="BI138" s="188">
        <v>74.5</v>
      </c>
      <c r="BJ138" s="188">
        <v>74.599999999999994</v>
      </c>
      <c r="BK138" s="188">
        <v>74.599999999999994</v>
      </c>
      <c r="BL138" s="188">
        <v>74.8</v>
      </c>
      <c r="BM138" s="188">
        <v>74.8</v>
      </c>
      <c r="BN138" s="188">
        <v>74.900000000000006</v>
      </c>
      <c r="BO138" s="188">
        <v>75</v>
      </c>
      <c r="BP138" s="188">
        <v>75</v>
      </c>
      <c r="BQ138" s="188">
        <v>75</v>
      </c>
      <c r="BR138" s="188">
        <v>75</v>
      </c>
      <c r="BS138" s="188">
        <v>75</v>
      </c>
      <c r="BT138" s="188">
        <v>75.099999999999994</v>
      </c>
      <c r="BU138" s="188">
        <v>75.099999999999994</v>
      </c>
      <c r="BV138" s="188">
        <v>75.099999999999994</v>
      </c>
      <c r="BW138" s="188">
        <v>75.2</v>
      </c>
      <c r="BX138" s="188">
        <v>75.2</v>
      </c>
      <c r="BY138" s="188">
        <v>75.3</v>
      </c>
      <c r="BZ138" s="188">
        <v>75.3</v>
      </c>
      <c r="CA138" s="188">
        <v>75.3</v>
      </c>
      <c r="CB138" s="188">
        <v>75.3</v>
      </c>
      <c r="CC138" s="188">
        <v>75.3</v>
      </c>
      <c r="CD138" s="188">
        <v>75.3</v>
      </c>
      <c r="CE138" s="188">
        <v>75.3</v>
      </c>
      <c r="CF138" s="188">
        <v>75.3</v>
      </c>
      <c r="CG138" s="188">
        <v>75.3</v>
      </c>
      <c r="CH138" s="188">
        <v>75.3</v>
      </c>
      <c r="CI138" s="188">
        <v>75.5</v>
      </c>
      <c r="CJ138" s="188">
        <v>75.5</v>
      </c>
      <c r="CK138" s="188">
        <v>75.5</v>
      </c>
      <c r="CL138" s="188">
        <f t="shared" si="5"/>
        <v>0</v>
      </c>
      <c r="CM138" s="188" t="s">
        <v>274</v>
      </c>
      <c r="CN138" s="188" t="s">
        <v>275</v>
      </c>
      <c r="CO138" s="188" t="b">
        <f t="shared" si="4"/>
        <v>1</v>
      </c>
    </row>
    <row r="139" spans="1:93" x14ac:dyDescent="0.3">
      <c r="A139" t="s">
        <v>276</v>
      </c>
      <c r="B139" t="s">
        <v>277</v>
      </c>
      <c r="C139">
        <v>30029000901</v>
      </c>
      <c r="D139" s="1">
        <v>43920</v>
      </c>
      <c r="E139">
        <v>29</v>
      </c>
      <c r="F139">
        <v>0.9</v>
      </c>
      <c r="G139">
        <v>0.9</v>
      </c>
      <c r="H139">
        <v>59901</v>
      </c>
      <c r="I139">
        <v>33</v>
      </c>
      <c r="J139">
        <v>34.299999999999997</v>
      </c>
      <c r="K139">
        <v>36.4</v>
      </c>
      <c r="L139">
        <v>38.700000000000003</v>
      </c>
      <c r="M139">
        <v>42.7</v>
      </c>
      <c r="N139" s="61">
        <v>44</v>
      </c>
      <c r="O139">
        <v>45.2</v>
      </c>
      <c r="P139">
        <v>46.1</v>
      </c>
      <c r="Q139">
        <v>46.5</v>
      </c>
      <c r="R139" s="61">
        <v>47.6</v>
      </c>
      <c r="S139" s="61">
        <v>48</v>
      </c>
      <c r="T139" s="61">
        <v>48.7</v>
      </c>
      <c r="U139" s="61">
        <v>48.9</v>
      </c>
      <c r="V139" s="61">
        <v>49.3</v>
      </c>
      <c r="W139" s="61">
        <v>50</v>
      </c>
      <c r="X139" s="61">
        <v>50</v>
      </c>
      <c r="Y139" s="61">
        <v>50.7</v>
      </c>
      <c r="Z139" s="61">
        <v>53.9</v>
      </c>
      <c r="AA139" s="61">
        <v>55</v>
      </c>
      <c r="AB139" s="188">
        <v>55.1</v>
      </c>
      <c r="AC139" s="61">
        <v>56.5</v>
      </c>
      <c r="AD139" s="188">
        <v>60.3</v>
      </c>
      <c r="AE139" s="188">
        <v>61</v>
      </c>
      <c r="AF139" s="188">
        <v>61.1</v>
      </c>
      <c r="AG139" s="188">
        <v>61.8</v>
      </c>
      <c r="AH139" s="188">
        <v>62.7</v>
      </c>
      <c r="AI139" s="188">
        <v>63.8</v>
      </c>
      <c r="AJ139" s="188">
        <v>63.9</v>
      </c>
      <c r="AK139" s="188">
        <v>64</v>
      </c>
      <c r="AL139" s="188">
        <v>64.400000000000006</v>
      </c>
      <c r="AM139" s="188">
        <v>65.2</v>
      </c>
      <c r="AN139" s="188">
        <v>66.099999999999994</v>
      </c>
      <c r="AO139" s="188">
        <v>66.3</v>
      </c>
      <c r="AP139" s="188">
        <v>66.5</v>
      </c>
      <c r="AQ139" s="188">
        <v>66.8</v>
      </c>
      <c r="AR139" s="188">
        <v>66.900000000000006</v>
      </c>
      <c r="AS139" s="188">
        <v>67</v>
      </c>
      <c r="AT139" s="188">
        <v>67</v>
      </c>
      <c r="AU139" s="188">
        <v>67</v>
      </c>
      <c r="AV139" s="188">
        <v>67.099999999999994</v>
      </c>
      <c r="AW139" s="188">
        <v>67.2</v>
      </c>
      <c r="AX139" s="188">
        <v>67.2</v>
      </c>
      <c r="AY139" s="188">
        <v>67.3</v>
      </c>
      <c r="AZ139" s="188">
        <v>67.3</v>
      </c>
      <c r="BA139" s="188">
        <v>67.400000000000006</v>
      </c>
      <c r="BB139" s="188">
        <v>67.5</v>
      </c>
      <c r="BC139" s="188">
        <v>67.5</v>
      </c>
      <c r="BD139" s="188">
        <v>67.5</v>
      </c>
      <c r="BE139" s="188">
        <v>67.5</v>
      </c>
      <c r="BF139" s="188">
        <v>67.5</v>
      </c>
      <c r="BG139" s="188">
        <v>67.7</v>
      </c>
      <c r="BH139" s="188">
        <v>67.7</v>
      </c>
      <c r="BI139" s="188">
        <v>67.7</v>
      </c>
      <c r="BJ139" s="188">
        <v>67.7</v>
      </c>
      <c r="BK139" s="188">
        <v>67.8</v>
      </c>
      <c r="BL139" s="188">
        <v>67.8</v>
      </c>
      <c r="BM139" s="188">
        <v>67.8</v>
      </c>
      <c r="BN139" s="188">
        <v>67.8</v>
      </c>
      <c r="BO139" s="188">
        <v>67.8</v>
      </c>
      <c r="BP139" s="188">
        <v>67.8</v>
      </c>
      <c r="BQ139" s="188">
        <v>67.900000000000006</v>
      </c>
      <c r="BR139" s="188">
        <v>67.900000000000006</v>
      </c>
      <c r="BS139" s="188">
        <v>67.900000000000006</v>
      </c>
      <c r="BT139" s="188">
        <v>67.900000000000006</v>
      </c>
      <c r="BU139" s="188">
        <v>67.900000000000006</v>
      </c>
      <c r="BV139" s="188">
        <v>67.900000000000006</v>
      </c>
      <c r="BW139" s="188">
        <v>67.900000000000006</v>
      </c>
      <c r="BX139" s="188">
        <v>67.900000000000006</v>
      </c>
      <c r="BY139" s="188">
        <v>67.900000000000006</v>
      </c>
      <c r="BZ139" s="188">
        <v>67.900000000000006</v>
      </c>
      <c r="CA139" s="188">
        <v>67.900000000000006</v>
      </c>
      <c r="CB139" s="188">
        <v>67.900000000000006</v>
      </c>
      <c r="CC139" s="188">
        <v>67.900000000000006</v>
      </c>
      <c r="CD139" s="188">
        <v>67.900000000000006</v>
      </c>
      <c r="CE139" s="188">
        <v>68.3</v>
      </c>
      <c r="CF139" s="188">
        <v>68.3</v>
      </c>
      <c r="CG139" s="188">
        <v>68.3</v>
      </c>
      <c r="CH139" s="188">
        <v>68.3</v>
      </c>
      <c r="CI139" s="188">
        <v>68.400000000000006</v>
      </c>
      <c r="CJ139" s="188">
        <v>68.5</v>
      </c>
      <c r="CK139" s="188">
        <v>68.5</v>
      </c>
      <c r="CL139" s="188">
        <f t="shared" si="5"/>
        <v>0</v>
      </c>
      <c r="CM139" s="188" t="s">
        <v>276</v>
      </c>
      <c r="CN139" s="188" t="s">
        <v>277</v>
      </c>
      <c r="CO139" s="188" t="b">
        <f t="shared" si="4"/>
        <v>1</v>
      </c>
    </row>
    <row r="140" spans="1:93" x14ac:dyDescent="0.3">
      <c r="A140" t="s">
        <v>278</v>
      </c>
      <c r="B140" t="s">
        <v>279</v>
      </c>
      <c r="C140">
        <v>30029001000</v>
      </c>
      <c r="D140" s="1">
        <v>43920</v>
      </c>
      <c r="E140">
        <v>29</v>
      </c>
      <c r="F140">
        <v>1.3</v>
      </c>
      <c r="G140">
        <v>2.5</v>
      </c>
      <c r="H140">
        <v>59901</v>
      </c>
      <c r="I140">
        <v>42.5</v>
      </c>
      <c r="J140">
        <v>43.1</v>
      </c>
      <c r="K140">
        <v>45.2</v>
      </c>
      <c r="L140">
        <v>46.6</v>
      </c>
      <c r="M140">
        <v>49.5</v>
      </c>
      <c r="N140" s="61">
        <v>49.8</v>
      </c>
      <c r="O140">
        <v>49.9</v>
      </c>
      <c r="P140">
        <v>50.2</v>
      </c>
      <c r="Q140">
        <v>50.4</v>
      </c>
      <c r="R140" s="61">
        <v>51.4</v>
      </c>
      <c r="S140" s="61">
        <v>51.8</v>
      </c>
      <c r="T140" s="61">
        <v>52</v>
      </c>
      <c r="U140" s="61">
        <v>52.2</v>
      </c>
      <c r="V140" s="61">
        <v>52.4</v>
      </c>
      <c r="W140" s="61">
        <v>52.9</v>
      </c>
      <c r="X140" s="61">
        <v>53</v>
      </c>
      <c r="Y140" s="61">
        <v>53</v>
      </c>
      <c r="Z140" s="61">
        <v>54.2</v>
      </c>
      <c r="AA140" s="61">
        <v>54.3</v>
      </c>
      <c r="AB140" s="188">
        <v>54.4</v>
      </c>
      <c r="AC140" s="61">
        <v>54.7</v>
      </c>
      <c r="AD140" s="188">
        <v>56</v>
      </c>
      <c r="AE140" s="188">
        <v>56.4</v>
      </c>
      <c r="AF140" s="188">
        <v>56.4</v>
      </c>
      <c r="AG140" s="188">
        <v>57.2</v>
      </c>
      <c r="AH140" s="188">
        <v>57.7</v>
      </c>
      <c r="AI140" s="188">
        <v>58.9</v>
      </c>
      <c r="AJ140" s="188">
        <v>59.1</v>
      </c>
      <c r="AK140" s="188">
        <v>59.4</v>
      </c>
      <c r="AL140" s="188">
        <v>59.6</v>
      </c>
      <c r="AM140" s="188">
        <v>59.8</v>
      </c>
      <c r="AN140" s="188">
        <v>60</v>
      </c>
      <c r="AO140" s="188">
        <v>60.1</v>
      </c>
      <c r="AP140" s="188">
        <v>60.2</v>
      </c>
      <c r="AQ140" s="188">
        <v>60.6</v>
      </c>
      <c r="AR140" s="188">
        <v>60.7</v>
      </c>
      <c r="AS140" s="188">
        <v>60.7</v>
      </c>
      <c r="AT140" s="188">
        <v>60.7</v>
      </c>
      <c r="AU140" s="188">
        <v>60.7</v>
      </c>
      <c r="AV140" s="188">
        <v>61</v>
      </c>
      <c r="AW140" s="188">
        <v>61.1</v>
      </c>
      <c r="AX140" s="188">
        <v>61.1</v>
      </c>
      <c r="AY140" s="188">
        <v>61.1</v>
      </c>
      <c r="AZ140" s="188">
        <v>61.1</v>
      </c>
      <c r="BA140" s="188">
        <v>61.1</v>
      </c>
      <c r="BB140" s="188">
        <v>61.1</v>
      </c>
      <c r="BC140" s="188">
        <v>61.1</v>
      </c>
      <c r="BD140" s="188">
        <v>61.3</v>
      </c>
      <c r="BE140" s="188">
        <v>61.4</v>
      </c>
      <c r="BF140" s="188">
        <v>61.4</v>
      </c>
      <c r="BG140" s="188">
        <v>62.8</v>
      </c>
      <c r="BH140" s="188">
        <v>62.8</v>
      </c>
      <c r="BI140" s="188">
        <v>62.8</v>
      </c>
      <c r="BJ140" s="188">
        <v>62.8</v>
      </c>
      <c r="BK140" s="188">
        <v>62.8</v>
      </c>
      <c r="BL140" s="188">
        <v>62.8</v>
      </c>
      <c r="BM140" s="188">
        <v>62.8</v>
      </c>
      <c r="BN140" s="188">
        <v>62.8</v>
      </c>
      <c r="BO140" s="188">
        <v>62.8</v>
      </c>
      <c r="BP140" s="188">
        <v>62.8</v>
      </c>
      <c r="BQ140" s="188">
        <v>62.8</v>
      </c>
      <c r="BR140" s="188">
        <v>62.8</v>
      </c>
      <c r="BS140" s="188">
        <v>62.8</v>
      </c>
      <c r="BT140" s="188">
        <v>62.8</v>
      </c>
      <c r="BU140" s="188">
        <v>62.8</v>
      </c>
      <c r="BV140" s="188">
        <v>62.8</v>
      </c>
      <c r="BW140" s="188">
        <v>62.8</v>
      </c>
      <c r="BX140" s="188">
        <v>62.8</v>
      </c>
      <c r="BY140" s="188">
        <v>62.8</v>
      </c>
      <c r="BZ140" s="188">
        <v>62.8</v>
      </c>
      <c r="CA140" s="188">
        <v>62.8</v>
      </c>
      <c r="CB140" s="188">
        <v>62.8</v>
      </c>
      <c r="CC140" s="188">
        <v>62.8</v>
      </c>
      <c r="CD140" s="188">
        <v>62.8</v>
      </c>
      <c r="CE140" s="188">
        <v>62.9</v>
      </c>
      <c r="CF140" s="188">
        <v>63</v>
      </c>
      <c r="CG140" s="188">
        <v>63.1</v>
      </c>
      <c r="CH140" s="188">
        <v>63.1</v>
      </c>
      <c r="CI140" s="188">
        <v>63.2</v>
      </c>
      <c r="CJ140" s="188">
        <v>63.3</v>
      </c>
      <c r="CK140" s="188">
        <v>63.3</v>
      </c>
      <c r="CL140" s="188">
        <f t="shared" si="5"/>
        <v>0</v>
      </c>
      <c r="CM140" s="188" t="s">
        <v>278</v>
      </c>
      <c r="CN140" s="188" t="s">
        <v>279</v>
      </c>
      <c r="CO140" s="188" t="b">
        <f t="shared" si="4"/>
        <v>1</v>
      </c>
    </row>
    <row r="141" spans="1:93" x14ac:dyDescent="0.3">
      <c r="A141" t="s">
        <v>280</v>
      </c>
      <c r="B141" t="s">
        <v>281</v>
      </c>
      <c r="C141">
        <v>30029001201</v>
      </c>
      <c r="D141" s="1">
        <v>43920</v>
      </c>
      <c r="E141">
        <v>29</v>
      </c>
      <c r="F141">
        <v>1.6</v>
      </c>
      <c r="G141">
        <v>1.6</v>
      </c>
      <c r="H141">
        <v>59901</v>
      </c>
      <c r="I141">
        <v>37.200000000000003</v>
      </c>
      <c r="J141">
        <v>38.9</v>
      </c>
      <c r="K141">
        <v>41.2</v>
      </c>
      <c r="L141">
        <v>42.8</v>
      </c>
      <c r="M141">
        <v>46.4</v>
      </c>
      <c r="N141" s="61">
        <v>47.7</v>
      </c>
      <c r="O141">
        <v>49.1</v>
      </c>
      <c r="P141">
        <v>49.7</v>
      </c>
      <c r="Q141">
        <v>50.4</v>
      </c>
      <c r="R141" s="61">
        <v>52</v>
      </c>
      <c r="S141" s="61">
        <v>52.7</v>
      </c>
      <c r="T141" s="61">
        <v>53.4</v>
      </c>
      <c r="U141" s="61">
        <v>55.1</v>
      </c>
      <c r="V141" s="61">
        <v>55.7</v>
      </c>
      <c r="W141" s="61">
        <v>58.5</v>
      </c>
      <c r="X141" s="61">
        <v>58.6</v>
      </c>
      <c r="Y141" s="61">
        <v>58.8</v>
      </c>
      <c r="Z141" s="61">
        <v>60.6</v>
      </c>
      <c r="AA141" s="61">
        <v>60.8</v>
      </c>
      <c r="AB141" s="188">
        <v>60.9</v>
      </c>
      <c r="AC141" s="61">
        <v>61.7</v>
      </c>
      <c r="AD141" s="188">
        <v>63.9</v>
      </c>
      <c r="AE141" s="188">
        <v>64.2</v>
      </c>
      <c r="AF141" s="188">
        <v>64.400000000000006</v>
      </c>
      <c r="AG141" s="188">
        <v>65</v>
      </c>
      <c r="AH141" s="188">
        <v>65.5</v>
      </c>
      <c r="AI141" s="188">
        <v>66.400000000000006</v>
      </c>
      <c r="AJ141" s="188">
        <v>66.400000000000006</v>
      </c>
      <c r="AK141" s="188">
        <v>66.599999999999994</v>
      </c>
      <c r="AL141" s="188">
        <v>66.7</v>
      </c>
      <c r="AM141" s="188">
        <v>66.900000000000006</v>
      </c>
      <c r="AN141" s="188">
        <v>67.400000000000006</v>
      </c>
      <c r="AO141" s="188">
        <v>67.5</v>
      </c>
      <c r="AP141" s="188">
        <v>67.7</v>
      </c>
      <c r="AQ141" s="188">
        <v>67.8</v>
      </c>
      <c r="AR141" s="188">
        <v>68.2</v>
      </c>
      <c r="AS141" s="188">
        <v>68.2</v>
      </c>
      <c r="AT141" s="188">
        <v>68.2</v>
      </c>
      <c r="AU141" s="188">
        <v>68.2</v>
      </c>
      <c r="AV141" s="188">
        <v>68.2</v>
      </c>
      <c r="AW141" s="188">
        <v>68.2</v>
      </c>
      <c r="AX141" s="188">
        <v>68.3</v>
      </c>
      <c r="AY141" s="188">
        <v>68.400000000000006</v>
      </c>
      <c r="AZ141" s="188">
        <v>68.400000000000006</v>
      </c>
      <c r="BA141" s="188">
        <v>68.5</v>
      </c>
      <c r="BB141" s="188">
        <v>68.5</v>
      </c>
      <c r="BC141" s="188">
        <v>68.5</v>
      </c>
      <c r="BD141" s="188">
        <v>68.5</v>
      </c>
      <c r="BE141" s="188">
        <v>68.5</v>
      </c>
      <c r="BF141" s="188">
        <v>68.5</v>
      </c>
      <c r="BG141" s="188">
        <v>68.7</v>
      </c>
      <c r="BH141" s="188">
        <v>68.8</v>
      </c>
      <c r="BI141" s="188">
        <v>68.8</v>
      </c>
      <c r="BJ141" s="188">
        <v>68.8</v>
      </c>
      <c r="BK141" s="188">
        <v>68.900000000000006</v>
      </c>
      <c r="BL141" s="188">
        <v>69</v>
      </c>
      <c r="BM141" s="188">
        <v>69</v>
      </c>
      <c r="BN141" s="188">
        <v>69.099999999999994</v>
      </c>
      <c r="BO141" s="188">
        <v>69.099999999999994</v>
      </c>
      <c r="BP141" s="188">
        <v>69.099999999999994</v>
      </c>
      <c r="BQ141" s="188">
        <v>69.099999999999994</v>
      </c>
      <c r="BR141" s="188">
        <v>69.2</v>
      </c>
      <c r="BS141" s="188">
        <v>69.2</v>
      </c>
      <c r="BT141" s="188">
        <v>69.2</v>
      </c>
      <c r="BU141" s="188">
        <v>69.2</v>
      </c>
      <c r="BV141" s="188">
        <v>69.2</v>
      </c>
      <c r="BW141" s="188">
        <v>69.3</v>
      </c>
      <c r="BX141" s="188">
        <v>69.3</v>
      </c>
      <c r="BY141" s="188">
        <v>69.3</v>
      </c>
      <c r="BZ141" s="188">
        <v>69.3</v>
      </c>
      <c r="CA141" s="188">
        <v>69.400000000000006</v>
      </c>
      <c r="CB141" s="188">
        <v>69.400000000000006</v>
      </c>
      <c r="CC141" s="188">
        <v>69.400000000000006</v>
      </c>
      <c r="CD141" s="188">
        <v>69.400000000000006</v>
      </c>
      <c r="CE141" s="188">
        <v>69.599999999999994</v>
      </c>
      <c r="CF141" s="188">
        <v>69.599999999999994</v>
      </c>
      <c r="CG141" s="188">
        <v>69.599999999999994</v>
      </c>
      <c r="CH141" s="188">
        <v>69.7</v>
      </c>
      <c r="CI141" s="188">
        <v>70</v>
      </c>
      <c r="CJ141" s="188">
        <v>70</v>
      </c>
      <c r="CK141" s="188">
        <v>70</v>
      </c>
      <c r="CL141" s="188">
        <f t="shared" si="5"/>
        <v>0</v>
      </c>
      <c r="CM141" s="188" t="s">
        <v>280</v>
      </c>
      <c r="CN141" s="188" t="s">
        <v>281</v>
      </c>
      <c r="CO141" s="188" t="b">
        <f t="shared" si="4"/>
        <v>1</v>
      </c>
    </row>
    <row r="142" spans="1:93" x14ac:dyDescent="0.3">
      <c r="A142" t="s">
        <v>282</v>
      </c>
      <c r="B142" t="s">
        <v>283</v>
      </c>
      <c r="C142">
        <v>30029001303</v>
      </c>
      <c r="D142" s="1">
        <v>43920</v>
      </c>
      <c r="E142">
        <v>29</v>
      </c>
      <c r="F142">
        <v>0.5</v>
      </c>
      <c r="G142">
        <v>0.5</v>
      </c>
      <c r="H142">
        <v>59911</v>
      </c>
      <c r="I142">
        <v>19.2</v>
      </c>
      <c r="J142">
        <v>20</v>
      </c>
      <c r="K142">
        <v>21.2</v>
      </c>
      <c r="L142">
        <v>22.3</v>
      </c>
      <c r="M142">
        <v>24.2</v>
      </c>
      <c r="N142" s="61">
        <v>24.8</v>
      </c>
      <c r="O142">
        <v>25.5</v>
      </c>
      <c r="P142">
        <v>25.8</v>
      </c>
      <c r="Q142">
        <v>26.3</v>
      </c>
      <c r="R142" s="61">
        <v>26.7</v>
      </c>
      <c r="S142" s="61">
        <v>26.9</v>
      </c>
      <c r="T142" s="61">
        <v>27.4</v>
      </c>
      <c r="U142" s="61">
        <v>28</v>
      </c>
      <c r="V142" s="61">
        <v>28.3</v>
      </c>
      <c r="W142" s="61">
        <v>29</v>
      </c>
      <c r="X142" s="61">
        <v>29</v>
      </c>
      <c r="Y142" s="61">
        <v>29.2</v>
      </c>
      <c r="Z142" s="61">
        <v>30</v>
      </c>
      <c r="AA142" s="61">
        <v>30.1</v>
      </c>
      <c r="AB142" s="188">
        <v>30.3</v>
      </c>
      <c r="AC142" s="61">
        <v>30.7</v>
      </c>
      <c r="AD142" s="188">
        <v>33.200000000000003</v>
      </c>
      <c r="AE142" s="188">
        <v>33.799999999999997</v>
      </c>
      <c r="AF142" s="188">
        <v>33.799999999999997</v>
      </c>
      <c r="AG142" s="188">
        <v>34.4</v>
      </c>
      <c r="AH142" s="188">
        <v>34.9</v>
      </c>
      <c r="AI142" s="188">
        <v>35.299999999999997</v>
      </c>
      <c r="AJ142" s="188">
        <v>35.4</v>
      </c>
      <c r="AK142" s="188">
        <v>35.4</v>
      </c>
      <c r="AL142" s="188">
        <v>35.5</v>
      </c>
      <c r="AM142" s="188">
        <v>35.700000000000003</v>
      </c>
      <c r="AN142" s="188">
        <v>35.799999999999997</v>
      </c>
      <c r="AO142" s="188">
        <v>35.799999999999997</v>
      </c>
      <c r="AP142" s="188">
        <v>35.799999999999997</v>
      </c>
      <c r="AQ142" s="188">
        <v>36</v>
      </c>
      <c r="AR142" s="188">
        <v>36.1</v>
      </c>
      <c r="AS142" s="188">
        <v>36.1</v>
      </c>
      <c r="AT142" s="188">
        <v>36.200000000000003</v>
      </c>
      <c r="AU142" s="188">
        <v>36.200000000000003</v>
      </c>
      <c r="AV142" s="188">
        <v>36.4</v>
      </c>
      <c r="AW142" s="188">
        <v>36.4</v>
      </c>
      <c r="AX142" s="188">
        <v>36.4</v>
      </c>
      <c r="AY142" s="188">
        <v>36.5</v>
      </c>
      <c r="AZ142" s="188">
        <v>36.5</v>
      </c>
      <c r="BA142" s="188">
        <v>36.5</v>
      </c>
      <c r="BB142" s="188">
        <v>36.5</v>
      </c>
      <c r="BC142" s="188">
        <v>36.6</v>
      </c>
      <c r="BD142" s="188">
        <v>36.6</v>
      </c>
      <c r="BE142" s="188">
        <v>36.700000000000003</v>
      </c>
      <c r="BF142" s="188">
        <v>36.700000000000003</v>
      </c>
      <c r="BG142" s="188">
        <v>37.4</v>
      </c>
      <c r="BH142" s="188">
        <v>37.4</v>
      </c>
      <c r="BI142" s="188">
        <v>37.5</v>
      </c>
      <c r="BJ142" s="188">
        <v>37.5</v>
      </c>
      <c r="BK142" s="188">
        <v>37.6</v>
      </c>
      <c r="BL142" s="188">
        <v>37.6</v>
      </c>
      <c r="BM142" s="188">
        <v>37.6</v>
      </c>
      <c r="BN142" s="188">
        <v>37.6</v>
      </c>
      <c r="BO142" s="188">
        <v>37.6</v>
      </c>
      <c r="BP142" s="188">
        <v>37.6</v>
      </c>
      <c r="BQ142" s="188">
        <v>37.6</v>
      </c>
      <c r="BR142" s="188">
        <v>37.6</v>
      </c>
      <c r="BS142" s="188">
        <v>37.700000000000003</v>
      </c>
      <c r="BT142" s="188">
        <v>37.799999999999997</v>
      </c>
      <c r="BU142" s="188">
        <v>37.799999999999997</v>
      </c>
      <c r="BV142" s="188">
        <v>37.799999999999997</v>
      </c>
      <c r="BW142" s="188">
        <v>37.9</v>
      </c>
      <c r="BX142" s="188">
        <v>38</v>
      </c>
      <c r="BY142" s="188">
        <v>38</v>
      </c>
      <c r="BZ142" s="188">
        <v>38</v>
      </c>
      <c r="CA142" s="188">
        <v>38</v>
      </c>
      <c r="CB142" s="188">
        <v>38.1</v>
      </c>
      <c r="CC142" s="188">
        <v>38.1</v>
      </c>
      <c r="CD142" s="188">
        <v>38.299999999999997</v>
      </c>
      <c r="CE142" s="188">
        <v>38.4</v>
      </c>
      <c r="CF142" s="188">
        <v>38.4</v>
      </c>
      <c r="CG142" s="188">
        <v>38.4</v>
      </c>
      <c r="CH142" s="188">
        <v>38.4</v>
      </c>
      <c r="CI142" s="188">
        <v>38.4</v>
      </c>
      <c r="CJ142" s="188">
        <v>38.5</v>
      </c>
      <c r="CK142" s="188">
        <v>38.5</v>
      </c>
      <c r="CL142" s="188">
        <f t="shared" si="5"/>
        <v>0</v>
      </c>
      <c r="CM142" s="188" t="s">
        <v>282</v>
      </c>
      <c r="CN142" s="188" t="s">
        <v>283</v>
      </c>
      <c r="CO142" s="188" t="b">
        <f t="shared" si="4"/>
        <v>1</v>
      </c>
    </row>
    <row r="143" spans="1:93" x14ac:dyDescent="0.3">
      <c r="A143" t="s">
        <v>284</v>
      </c>
      <c r="B143" t="s">
        <v>285</v>
      </c>
      <c r="C143">
        <v>30029001306</v>
      </c>
      <c r="D143" s="1">
        <v>43920</v>
      </c>
      <c r="E143">
        <v>29</v>
      </c>
      <c r="F143">
        <v>1.2</v>
      </c>
      <c r="G143">
        <v>1.2</v>
      </c>
      <c r="H143" t="s">
        <v>1284</v>
      </c>
      <c r="I143">
        <v>35.200000000000003</v>
      </c>
      <c r="J143">
        <v>36.4</v>
      </c>
      <c r="K143">
        <v>38.4</v>
      </c>
      <c r="L143">
        <v>40.700000000000003</v>
      </c>
      <c r="M143">
        <v>45.7</v>
      </c>
      <c r="N143" s="61">
        <v>46.3</v>
      </c>
      <c r="O143">
        <v>47.1</v>
      </c>
      <c r="P143">
        <v>47.7</v>
      </c>
      <c r="Q143">
        <v>48</v>
      </c>
      <c r="R143" s="61">
        <v>48.7</v>
      </c>
      <c r="S143" s="61">
        <v>48.7</v>
      </c>
      <c r="T143" s="61">
        <v>49.2</v>
      </c>
      <c r="U143" s="61">
        <v>49.4</v>
      </c>
      <c r="V143" s="61">
        <v>49.8</v>
      </c>
      <c r="W143" s="61">
        <v>50.8</v>
      </c>
      <c r="X143" s="61">
        <v>51</v>
      </c>
      <c r="Y143" s="61">
        <v>51.1</v>
      </c>
      <c r="Z143" s="61">
        <v>52.6</v>
      </c>
      <c r="AA143" s="61">
        <v>53.3</v>
      </c>
      <c r="AB143" s="188">
        <v>53.5</v>
      </c>
      <c r="AC143" s="61">
        <v>54.3</v>
      </c>
      <c r="AD143" s="188">
        <v>57.1</v>
      </c>
      <c r="AE143" s="188">
        <v>57.3</v>
      </c>
      <c r="AF143" s="188">
        <v>57.4</v>
      </c>
      <c r="AG143" s="188">
        <v>57.8</v>
      </c>
      <c r="AH143" s="188">
        <v>58.6</v>
      </c>
      <c r="AI143" s="188">
        <v>59.6</v>
      </c>
      <c r="AJ143" s="188">
        <v>59.6</v>
      </c>
      <c r="AK143" s="188">
        <v>59.7</v>
      </c>
      <c r="AL143" s="188">
        <v>60.1</v>
      </c>
      <c r="AM143" s="188">
        <v>60.3</v>
      </c>
      <c r="AN143" s="188">
        <v>60.8</v>
      </c>
      <c r="AO143" s="188">
        <v>60.8</v>
      </c>
      <c r="AP143" s="188">
        <v>60.8</v>
      </c>
      <c r="AQ143" s="188">
        <v>61</v>
      </c>
      <c r="AR143" s="188">
        <v>61.1</v>
      </c>
      <c r="AS143" s="188">
        <v>61.1</v>
      </c>
      <c r="AT143" s="188">
        <v>61.2</v>
      </c>
      <c r="AU143" s="188">
        <v>61.3</v>
      </c>
      <c r="AV143" s="188">
        <v>61.5</v>
      </c>
      <c r="AW143" s="188">
        <v>61.7</v>
      </c>
      <c r="AX143" s="188">
        <v>61.7</v>
      </c>
      <c r="AY143" s="188">
        <v>61.7</v>
      </c>
      <c r="AZ143" s="188">
        <v>61.8</v>
      </c>
      <c r="BA143" s="188">
        <v>61.9</v>
      </c>
      <c r="BB143" s="188">
        <v>61.9</v>
      </c>
      <c r="BC143" s="188">
        <v>61.9</v>
      </c>
      <c r="BD143" s="188">
        <v>61.9</v>
      </c>
      <c r="BE143" s="188">
        <v>62</v>
      </c>
      <c r="BF143" s="188">
        <v>62</v>
      </c>
      <c r="BG143" s="188">
        <v>62.1</v>
      </c>
      <c r="BH143" s="188">
        <v>62.1</v>
      </c>
      <c r="BI143" s="188">
        <v>62.1</v>
      </c>
      <c r="BJ143" s="188">
        <v>62.1</v>
      </c>
      <c r="BK143" s="188">
        <v>62.1</v>
      </c>
      <c r="BL143" s="188">
        <v>62.2</v>
      </c>
      <c r="BM143" s="188">
        <v>62.2</v>
      </c>
      <c r="BN143" s="188">
        <v>62.2</v>
      </c>
      <c r="BO143" s="188">
        <v>62.2</v>
      </c>
      <c r="BP143" s="188">
        <v>62.2</v>
      </c>
      <c r="BQ143" s="188">
        <v>62.3</v>
      </c>
      <c r="BR143" s="188">
        <v>62.3</v>
      </c>
      <c r="BS143" s="188">
        <v>62.3</v>
      </c>
      <c r="BT143" s="188">
        <v>62.3</v>
      </c>
      <c r="BU143" s="188">
        <v>62.3</v>
      </c>
      <c r="BV143" s="188">
        <v>62.3</v>
      </c>
      <c r="BW143" s="188">
        <v>62.3</v>
      </c>
      <c r="BX143" s="188">
        <v>62.3</v>
      </c>
      <c r="BY143" s="188">
        <v>62.3</v>
      </c>
      <c r="BZ143" s="188">
        <v>62.3</v>
      </c>
      <c r="CA143" s="188">
        <v>62.3</v>
      </c>
      <c r="CB143" s="188">
        <v>62.3</v>
      </c>
      <c r="CC143" s="188">
        <v>62.4</v>
      </c>
      <c r="CD143" s="188">
        <v>62.4</v>
      </c>
      <c r="CE143" s="188">
        <v>62.4</v>
      </c>
      <c r="CF143" s="188">
        <v>62.4</v>
      </c>
      <c r="CG143" s="188">
        <v>62.4</v>
      </c>
      <c r="CH143" s="188">
        <v>62.4</v>
      </c>
      <c r="CI143" s="188">
        <v>62.6</v>
      </c>
      <c r="CJ143" s="188">
        <v>62.7</v>
      </c>
      <c r="CK143" s="188">
        <v>62.8</v>
      </c>
      <c r="CL143" s="188">
        <f t="shared" si="5"/>
        <v>9.9999999999994316E-2</v>
      </c>
      <c r="CM143" s="188" t="s">
        <v>284</v>
      </c>
      <c r="CN143" s="188" t="s">
        <v>285</v>
      </c>
      <c r="CO143" s="188" t="b">
        <f t="shared" si="4"/>
        <v>1</v>
      </c>
    </row>
    <row r="144" spans="1:93" x14ac:dyDescent="0.3">
      <c r="A144" t="s">
        <v>286</v>
      </c>
      <c r="B144" t="s">
        <v>287</v>
      </c>
      <c r="C144">
        <v>30029001701</v>
      </c>
      <c r="D144" s="1">
        <v>43920</v>
      </c>
      <c r="E144">
        <v>29</v>
      </c>
      <c r="F144">
        <v>1.2</v>
      </c>
      <c r="G144">
        <v>1.2</v>
      </c>
      <c r="H144" t="s">
        <v>1286</v>
      </c>
      <c r="I144">
        <v>25.9</v>
      </c>
      <c r="J144">
        <v>26.9</v>
      </c>
      <c r="K144">
        <v>28.2</v>
      </c>
      <c r="L144">
        <v>30.4</v>
      </c>
      <c r="M144">
        <v>34.799999999999997</v>
      </c>
      <c r="N144" s="61">
        <v>35.9</v>
      </c>
      <c r="O144">
        <v>36.200000000000003</v>
      </c>
      <c r="P144">
        <v>36.6</v>
      </c>
      <c r="Q144">
        <v>36.9</v>
      </c>
      <c r="R144" s="61">
        <v>37.700000000000003</v>
      </c>
      <c r="S144" s="61">
        <v>38</v>
      </c>
      <c r="T144" s="61">
        <v>38.5</v>
      </c>
      <c r="U144" s="61">
        <v>39.200000000000003</v>
      </c>
      <c r="V144" s="61">
        <v>40.1</v>
      </c>
      <c r="W144" s="61">
        <v>41.1</v>
      </c>
      <c r="X144" s="61">
        <v>41.3</v>
      </c>
      <c r="Y144" s="61">
        <v>41.3</v>
      </c>
      <c r="Z144" s="61">
        <v>42.2</v>
      </c>
      <c r="AA144" s="61">
        <v>42.7</v>
      </c>
      <c r="AB144" s="188">
        <v>43</v>
      </c>
      <c r="AC144" s="61">
        <v>44.2</v>
      </c>
      <c r="AD144" s="188">
        <v>46.3</v>
      </c>
      <c r="AE144" s="188">
        <v>46.6</v>
      </c>
      <c r="AF144" s="188">
        <v>47</v>
      </c>
      <c r="AG144" s="188">
        <v>47.4</v>
      </c>
      <c r="AH144" s="188">
        <v>47.7</v>
      </c>
      <c r="AI144" s="188">
        <v>48.6</v>
      </c>
      <c r="AJ144" s="188">
        <v>48.9</v>
      </c>
      <c r="AK144" s="188">
        <v>48.9</v>
      </c>
      <c r="AL144" s="188">
        <v>49.1</v>
      </c>
      <c r="AM144" s="188">
        <v>49.4</v>
      </c>
      <c r="AN144" s="188">
        <v>49.7</v>
      </c>
      <c r="AO144" s="188">
        <v>49.8</v>
      </c>
      <c r="AP144" s="188">
        <v>50</v>
      </c>
      <c r="AQ144" s="188">
        <v>50.2</v>
      </c>
      <c r="AR144" s="188">
        <v>50.5</v>
      </c>
      <c r="AS144" s="188">
        <v>50.5</v>
      </c>
      <c r="AT144" s="188">
        <v>50.5</v>
      </c>
      <c r="AU144" s="188">
        <v>50.7</v>
      </c>
      <c r="AV144" s="188">
        <v>50.9</v>
      </c>
      <c r="AW144" s="188">
        <v>50.9</v>
      </c>
      <c r="AX144" s="188">
        <v>50.9</v>
      </c>
      <c r="AY144" s="188">
        <v>51</v>
      </c>
      <c r="AZ144" s="188">
        <v>51.1</v>
      </c>
      <c r="BA144" s="188">
        <v>51.2</v>
      </c>
      <c r="BB144" s="188">
        <v>51.3</v>
      </c>
      <c r="BC144" s="188">
        <v>51.3</v>
      </c>
      <c r="BD144" s="188">
        <v>51.5</v>
      </c>
      <c r="BE144" s="188">
        <v>51.5</v>
      </c>
      <c r="BF144" s="188">
        <v>51.5</v>
      </c>
      <c r="BG144" s="188">
        <v>52.9</v>
      </c>
      <c r="BH144" s="188">
        <v>53.4</v>
      </c>
      <c r="BI144" s="188">
        <v>53.4</v>
      </c>
      <c r="BJ144" s="188">
        <v>53.4</v>
      </c>
      <c r="BK144" s="188">
        <v>53.5</v>
      </c>
      <c r="BL144" s="188">
        <v>53.6</v>
      </c>
      <c r="BM144" s="188">
        <v>53.6</v>
      </c>
      <c r="BN144" s="188">
        <v>53.7</v>
      </c>
      <c r="BO144" s="188">
        <v>53.7</v>
      </c>
      <c r="BP144" s="188">
        <v>53.7</v>
      </c>
      <c r="BQ144" s="188">
        <v>53.7</v>
      </c>
      <c r="BR144" s="188">
        <v>53.7</v>
      </c>
      <c r="BS144" s="188">
        <v>53.8</v>
      </c>
      <c r="BT144" s="188">
        <v>53.8</v>
      </c>
      <c r="BU144" s="188">
        <v>53.8</v>
      </c>
      <c r="BV144" s="188">
        <v>53.8</v>
      </c>
      <c r="BW144" s="188">
        <v>53.8</v>
      </c>
      <c r="BX144" s="188">
        <v>53.9</v>
      </c>
      <c r="BY144" s="188">
        <v>53.9</v>
      </c>
      <c r="BZ144" s="188">
        <v>53.9</v>
      </c>
      <c r="CA144" s="188">
        <v>53.9</v>
      </c>
      <c r="CB144" s="188">
        <v>53.9</v>
      </c>
      <c r="CC144" s="188">
        <v>53.9</v>
      </c>
      <c r="CD144" s="188">
        <v>54</v>
      </c>
      <c r="CE144" s="188">
        <v>54.1</v>
      </c>
      <c r="CF144" s="188">
        <v>54.1</v>
      </c>
      <c r="CG144" s="188">
        <v>54.1</v>
      </c>
      <c r="CH144" s="188">
        <v>54.1</v>
      </c>
      <c r="CI144" s="188">
        <v>54.2</v>
      </c>
      <c r="CJ144" s="188">
        <v>54.3</v>
      </c>
      <c r="CK144" s="188">
        <v>54.4</v>
      </c>
      <c r="CL144" s="188">
        <f t="shared" si="5"/>
        <v>0.10000000000000142</v>
      </c>
      <c r="CM144" s="188" t="s">
        <v>286</v>
      </c>
      <c r="CN144" s="188" t="s">
        <v>287</v>
      </c>
      <c r="CO144" s="188" t="b">
        <f t="shared" si="4"/>
        <v>1</v>
      </c>
    </row>
    <row r="145" spans="1:93" x14ac:dyDescent="0.3">
      <c r="A145" t="s">
        <v>288</v>
      </c>
      <c r="B145" t="s">
        <v>289</v>
      </c>
      <c r="C145">
        <v>30029001703</v>
      </c>
      <c r="D145" s="1">
        <v>43920</v>
      </c>
      <c r="E145">
        <v>29</v>
      </c>
      <c r="F145">
        <v>0.9</v>
      </c>
      <c r="G145">
        <v>0.9</v>
      </c>
      <c r="H145" t="s">
        <v>1292</v>
      </c>
      <c r="I145">
        <v>12.3</v>
      </c>
      <c r="J145">
        <v>13.2</v>
      </c>
      <c r="K145">
        <v>14.2</v>
      </c>
      <c r="L145">
        <v>15.7</v>
      </c>
      <c r="M145">
        <v>17.600000000000001</v>
      </c>
      <c r="N145" s="61">
        <v>18</v>
      </c>
      <c r="O145">
        <v>18.399999999999999</v>
      </c>
      <c r="P145">
        <v>19</v>
      </c>
      <c r="Q145">
        <v>19.399999999999999</v>
      </c>
      <c r="R145" s="61">
        <v>19.899999999999999</v>
      </c>
      <c r="S145" s="61">
        <v>20.100000000000001</v>
      </c>
      <c r="T145" s="61">
        <v>20.2</v>
      </c>
      <c r="U145" s="61">
        <v>20.5</v>
      </c>
      <c r="V145" s="61">
        <v>20.8</v>
      </c>
      <c r="W145" s="61">
        <v>21.2</v>
      </c>
      <c r="X145" s="61">
        <v>21.3</v>
      </c>
      <c r="Y145" s="61">
        <v>21.3</v>
      </c>
      <c r="Z145" s="61">
        <v>21.9</v>
      </c>
      <c r="AA145" s="61">
        <v>22.3</v>
      </c>
      <c r="AB145" s="188">
        <v>22.4</v>
      </c>
      <c r="AC145" s="61">
        <v>23.2</v>
      </c>
      <c r="AD145" s="188">
        <v>24.6</v>
      </c>
      <c r="AE145" s="188">
        <v>24.6</v>
      </c>
      <c r="AF145" s="188">
        <v>24.7</v>
      </c>
      <c r="AG145" s="188">
        <v>24.8</v>
      </c>
      <c r="AH145" s="188">
        <v>25</v>
      </c>
      <c r="AI145" s="188">
        <v>25.2</v>
      </c>
      <c r="AJ145" s="188">
        <v>25.2</v>
      </c>
      <c r="AK145" s="188">
        <v>25.3</v>
      </c>
      <c r="AL145" s="188">
        <v>25.4</v>
      </c>
      <c r="AM145" s="188">
        <v>25.5</v>
      </c>
      <c r="AN145" s="188">
        <v>25.7</v>
      </c>
      <c r="AO145" s="188">
        <v>25.7</v>
      </c>
      <c r="AP145" s="188">
        <v>25.7</v>
      </c>
      <c r="AQ145" s="188">
        <v>25.7</v>
      </c>
      <c r="AR145" s="188">
        <v>25.9</v>
      </c>
      <c r="AS145" s="188">
        <v>25.9</v>
      </c>
      <c r="AT145" s="188">
        <v>25.9</v>
      </c>
      <c r="AU145" s="188">
        <v>25.9</v>
      </c>
      <c r="AV145" s="188">
        <v>25.9</v>
      </c>
      <c r="AW145" s="188">
        <v>25.9</v>
      </c>
      <c r="AX145" s="188">
        <v>25.9</v>
      </c>
      <c r="AY145" s="188">
        <v>26</v>
      </c>
      <c r="AZ145" s="188">
        <v>26</v>
      </c>
      <c r="BA145" s="188">
        <v>26</v>
      </c>
      <c r="BB145" s="188">
        <v>26.2</v>
      </c>
      <c r="BC145" s="188">
        <v>26.2</v>
      </c>
      <c r="BD145" s="188">
        <v>26.2</v>
      </c>
      <c r="BE145" s="188">
        <v>26.2</v>
      </c>
      <c r="BF145" s="188">
        <v>26.2</v>
      </c>
      <c r="BG145" s="188">
        <v>30.3</v>
      </c>
      <c r="BH145" s="188">
        <v>30.3</v>
      </c>
      <c r="BI145" s="188">
        <v>30.3</v>
      </c>
      <c r="BJ145" s="188">
        <v>30.3</v>
      </c>
      <c r="BK145" s="188">
        <v>30.4</v>
      </c>
      <c r="BL145" s="188">
        <v>30.5</v>
      </c>
      <c r="BM145" s="188">
        <v>30.5</v>
      </c>
      <c r="BN145" s="188">
        <v>30.6</v>
      </c>
      <c r="BO145" s="188">
        <v>30.7</v>
      </c>
      <c r="BP145" s="188">
        <v>30.7</v>
      </c>
      <c r="BQ145" s="188">
        <v>30.7</v>
      </c>
      <c r="BR145" s="188">
        <v>30.7</v>
      </c>
      <c r="BS145" s="188">
        <v>30.8</v>
      </c>
      <c r="BT145" s="188">
        <v>30.8</v>
      </c>
      <c r="BU145" s="188">
        <v>30.8</v>
      </c>
      <c r="BV145" s="188">
        <v>30.8</v>
      </c>
      <c r="BW145" s="188">
        <v>30.8</v>
      </c>
      <c r="BX145" s="188">
        <v>30.8</v>
      </c>
      <c r="BY145" s="188">
        <v>30.9</v>
      </c>
      <c r="BZ145" s="188">
        <v>30.9</v>
      </c>
      <c r="CA145" s="188">
        <v>31</v>
      </c>
      <c r="CB145" s="188">
        <v>31.1</v>
      </c>
      <c r="CC145" s="188">
        <v>31.2</v>
      </c>
      <c r="CD145" s="188">
        <v>31.2</v>
      </c>
      <c r="CE145" s="188">
        <v>31.6</v>
      </c>
      <c r="CF145" s="188">
        <v>31.6</v>
      </c>
      <c r="CG145" s="188">
        <v>31.6</v>
      </c>
      <c r="CH145" s="188">
        <v>31.7</v>
      </c>
      <c r="CI145" s="188">
        <v>31.8</v>
      </c>
      <c r="CJ145" s="188">
        <v>31.8</v>
      </c>
      <c r="CK145" s="188">
        <v>31.8</v>
      </c>
      <c r="CL145" s="188">
        <f t="shared" si="5"/>
        <v>0</v>
      </c>
      <c r="CM145" s="188" t="s">
        <v>288</v>
      </c>
      <c r="CN145" s="188" t="s">
        <v>289</v>
      </c>
      <c r="CO145" s="188" t="b">
        <f t="shared" si="4"/>
        <v>1</v>
      </c>
    </row>
    <row r="146" spans="1:93" x14ac:dyDescent="0.3">
      <c r="A146" t="s">
        <v>290</v>
      </c>
      <c r="B146" t="s">
        <v>291</v>
      </c>
      <c r="C146">
        <v>30031000105</v>
      </c>
      <c r="D146" s="1">
        <v>43920</v>
      </c>
      <c r="E146">
        <v>31</v>
      </c>
      <c r="F146">
        <v>2</v>
      </c>
      <c r="G146">
        <v>2</v>
      </c>
      <c r="H146">
        <v>59714</v>
      </c>
      <c r="I146">
        <v>36.1</v>
      </c>
      <c r="J146">
        <v>37.799999999999997</v>
      </c>
      <c r="K146">
        <v>39.799999999999997</v>
      </c>
      <c r="L146">
        <v>42.8</v>
      </c>
      <c r="M146">
        <v>46.7</v>
      </c>
      <c r="N146" s="61">
        <v>47.2</v>
      </c>
      <c r="O146">
        <v>48.2</v>
      </c>
      <c r="P146">
        <v>48.8</v>
      </c>
      <c r="Q146">
        <v>49.5</v>
      </c>
      <c r="R146" s="61">
        <v>51.1</v>
      </c>
      <c r="S146" s="61">
        <v>52.4</v>
      </c>
      <c r="T146" s="61">
        <v>53.2</v>
      </c>
      <c r="U146" s="61">
        <v>55</v>
      </c>
      <c r="V146" s="61">
        <v>56.2</v>
      </c>
      <c r="W146" s="61">
        <v>57.9</v>
      </c>
      <c r="X146" s="61">
        <v>58.2</v>
      </c>
      <c r="Y146" s="61">
        <v>58.6</v>
      </c>
      <c r="Z146" s="61">
        <v>60.5</v>
      </c>
      <c r="AA146" s="61">
        <v>60.7</v>
      </c>
      <c r="AB146" s="188">
        <v>60.8</v>
      </c>
      <c r="AC146" s="61">
        <v>61.9</v>
      </c>
      <c r="AD146" s="188">
        <v>64.099999999999994</v>
      </c>
      <c r="AE146" s="188">
        <v>64.599999999999994</v>
      </c>
      <c r="AF146" s="188">
        <v>64.7</v>
      </c>
      <c r="AG146" s="188">
        <v>65</v>
      </c>
      <c r="AH146" s="188">
        <v>65.400000000000006</v>
      </c>
      <c r="AI146" s="188">
        <v>66.2</v>
      </c>
      <c r="AJ146" s="188">
        <v>66.2</v>
      </c>
      <c r="AK146" s="188">
        <v>66.400000000000006</v>
      </c>
      <c r="AL146" s="188">
        <v>66.5</v>
      </c>
      <c r="AM146" s="188">
        <v>66.599999999999994</v>
      </c>
      <c r="AN146" s="188">
        <v>66.900000000000006</v>
      </c>
      <c r="AO146" s="188">
        <v>67.099999999999994</v>
      </c>
      <c r="AP146" s="188">
        <v>67.2</v>
      </c>
      <c r="AQ146" s="188">
        <v>67.3</v>
      </c>
      <c r="AR146" s="188">
        <v>67.7</v>
      </c>
      <c r="AS146" s="188">
        <v>67.7</v>
      </c>
      <c r="AT146" s="188">
        <v>67.7</v>
      </c>
      <c r="AU146" s="188">
        <v>67.8</v>
      </c>
      <c r="AV146" s="188">
        <v>67.900000000000006</v>
      </c>
      <c r="AW146" s="188">
        <v>67.900000000000006</v>
      </c>
      <c r="AX146" s="188">
        <v>68</v>
      </c>
      <c r="AY146" s="188">
        <v>68.099999999999994</v>
      </c>
      <c r="AZ146" s="188">
        <v>68.099999999999994</v>
      </c>
      <c r="BA146" s="188">
        <v>68.099999999999994</v>
      </c>
      <c r="BB146" s="188">
        <v>68.099999999999994</v>
      </c>
      <c r="BC146" s="188">
        <v>68.099999999999994</v>
      </c>
      <c r="BD146" s="188">
        <v>68.2</v>
      </c>
      <c r="BE146" s="188">
        <v>68.2</v>
      </c>
      <c r="BF146" s="188">
        <v>68.3</v>
      </c>
      <c r="BG146" s="188">
        <v>68.400000000000006</v>
      </c>
      <c r="BH146" s="188">
        <v>68.400000000000006</v>
      </c>
      <c r="BI146" s="188">
        <v>68.5</v>
      </c>
      <c r="BJ146" s="188">
        <v>68.599999999999994</v>
      </c>
      <c r="BK146" s="188">
        <v>68.599999999999994</v>
      </c>
      <c r="BL146" s="188">
        <v>68.7</v>
      </c>
      <c r="BM146" s="188">
        <v>68.7</v>
      </c>
      <c r="BN146" s="188">
        <v>68.7</v>
      </c>
      <c r="BO146" s="188">
        <v>68.8</v>
      </c>
      <c r="BP146" s="188">
        <v>68.8</v>
      </c>
      <c r="BQ146" s="188">
        <v>68.900000000000006</v>
      </c>
      <c r="BR146" s="188">
        <v>68.900000000000006</v>
      </c>
      <c r="BS146" s="188">
        <v>68.900000000000006</v>
      </c>
      <c r="BT146" s="188">
        <v>68.900000000000006</v>
      </c>
      <c r="BU146" s="188">
        <v>69.099999999999994</v>
      </c>
      <c r="BV146" s="188">
        <v>69.099999999999994</v>
      </c>
      <c r="BW146" s="188">
        <v>69.099999999999994</v>
      </c>
      <c r="BX146" s="188">
        <v>69.2</v>
      </c>
      <c r="BY146" s="188">
        <v>69.2</v>
      </c>
      <c r="BZ146" s="188">
        <v>69.3</v>
      </c>
      <c r="CA146" s="188">
        <v>69.3</v>
      </c>
      <c r="CB146" s="188">
        <v>69.3</v>
      </c>
      <c r="CC146" s="188">
        <v>69.3</v>
      </c>
      <c r="CD146" s="188">
        <v>69.3</v>
      </c>
      <c r="CE146" s="188">
        <v>69.400000000000006</v>
      </c>
      <c r="CF146" s="188">
        <v>69.400000000000006</v>
      </c>
      <c r="CG146" s="188">
        <v>69.400000000000006</v>
      </c>
      <c r="CH146" s="188">
        <v>69.5</v>
      </c>
      <c r="CI146" s="188">
        <v>69.599999999999994</v>
      </c>
      <c r="CJ146" s="188">
        <v>69.599999999999994</v>
      </c>
      <c r="CK146" s="188">
        <v>69.599999999999994</v>
      </c>
      <c r="CL146" s="188">
        <f t="shared" si="5"/>
        <v>0</v>
      </c>
      <c r="CM146" s="188" t="s">
        <v>290</v>
      </c>
      <c r="CN146" s="188" t="s">
        <v>291</v>
      </c>
      <c r="CO146" s="188" t="b">
        <f t="shared" si="4"/>
        <v>1</v>
      </c>
    </row>
    <row r="147" spans="1:93" x14ac:dyDescent="0.3">
      <c r="A147" t="s">
        <v>292</v>
      </c>
      <c r="B147" t="s">
        <v>293</v>
      </c>
      <c r="C147">
        <v>30031000300</v>
      </c>
      <c r="D147" s="1">
        <v>43920</v>
      </c>
      <c r="E147">
        <v>31</v>
      </c>
      <c r="F147">
        <v>0.8</v>
      </c>
      <c r="G147">
        <v>0.8</v>
      </c>
      <c r="H147" t="s">
        <v>1297</v>
      </c>
      <c r="I147">
        <v>11.3</v>
      </c>
      <c r="J147">
        <v>12.1</v>
      </c>
      <c r="K147">
        <v>12.8</v>
      </c>
      <c r="L147">
        <v>13.9</v>
      </c>
      <c r="M147">
        <v>19.600000000000001</v>
      </c>
      <c r="N147" s="61">
        <v>21.1</v>
      </c>
      <c r="O147">
        <v>22.8</v>
      </c>
      <c r="P147">
        <v>25</v>
      </c>
      <c r="Q147">
        <v>25.8</v>
      </c>
      <c r="R147" s="61">
        <v>27.9</v>
      </c>
      <c r="S147" s="61">
        <v>28.2</v>
      </c>
      <c r="T147" s="61">
        <v>28.9</v>
      </c>
      <c r="U147" s="61">
        <v>29.7</v>
      </c>
      <c r="V147" s="61">
        <v>30.3</v>
      </c>
      <c r="W147" s="61">
        <v>30.8</v>
      </c>
      <c r="X147" s="61">
        <v>30.9</v>
      </c>
      <c r="Y147" s="61">
        <v>31.1</v>
      </c>
      <c r="Z147" s="61">
        <v>32.6</v>
      </c>
      <c r="AA147" s="61">
        <v>32.6</v>
      </c>
      <c r="AB147" s="188">
        <v>32.9</v>
      </c>
      <c r="AC147" s="61">
        <v>34</v>
      </c>
      <c r="AD147" s="188">
        <v>35.5</v>
      </c>
      <c r="AE147" s="188">
        <v>35.6</v>
      </c>
      <c r="AF147" s="188">
        <v>35.799999999999997</v>
      </c>
      <c r="AG147" s="188">
        <v>36</v>
      </c>
      <c r="AH147" s="188">
        <v>36.4</v>
      </c>
      <c r="AI147" s="188">
        <v>37</v>
      </c>
      <c r="AJ147" s="188">
        <v>37.1</v>
      </c>
      <c r="AK147" s="188">
        <v>37.299999999999997</v>
      </c>
      <c r="AL147" s="188">
        <v>37.5</v>
      </c>
      <c r="AM147" s="188">
        <v>37.799999999999997</v>
      </c>
      <c r="AN147" s="188">
        <v>38.200000000000003</v>
      </c>
      <c r="AO147" s="188">
        <v>38.200000000000003</v>
      </c>
      <c r="AP147" s="188">
        <v>38.299999999999997</v>
      </c>
      <c r="AQ147" s="188">
        <v>38.5</v>
      </c>
      <c r="AR147" s="188">
        <v>38.9</v>
      </c>
      <c r="AS147" s="188">
        <v>38.9</v>
      </c>
      <c r="AT147" s="188">
        <v>39</v>
      </c>
      <c r="AU147" s="188">
        <v>39.200000000000003</v>
      </c>
      <c r="AV147" s="188">
        <v>39.6</v>
      </c>
      <c r="AW147" s="188">
        <v>39.6</v>
      </c>
      <c r="AX147" s="188">
        <v>39.700000000000003</v>
      </c>
      <c r="AY147" s="188">
        <v>39.700000000000003</v>
      </c>
      <c r="AZ147" s="188">
        <v>39.700000000000003</v>
      </c>
      <c r="BA147" s="188">
        <v>39.799999999999997</v>
      </c>
      <c r="BB147" s="188">
        <v>39.9</v>
      </c>
      <c r="BC147" s="188">
        <v>39.9</v>
      </c>
      <c r="BD147" s="188">
        <v>40</v>
      </c>
      <c r="BE147" s="188">
        <v>40.200000000000003</v>
      </c>
      <c r="BF147" s="188">
        <v>40.299999999999997</v>
      </c>
      <c r="BG147" s="188">
        <v>45.8</v>
      </c>
      <c r="BH147" s="188">
        <v>45.8</v>
      </c>
      <c r="BI147" s="188">
        <v>46</v>
      </c>
      <c r="BJ147" s="188">
        <v>46.1</v>
      </c>
      <c r="BK147" s="188">
        <v>46.1</v>
      </c>
      <c r="BL147" s="188">
        <v>46.1</v>
      </c>
      <c r="BM147" s="188">
        <v>46.2</v>
      </c>
      <c r="BN147" s="188">
        <v>46.2</v>
      </c>
      <c r="BO147" s="188">
        <v>46.4</v>
      </c>
      <c r="BP147" s="188">
        <v>46.4</v>
      </c>
      <c r="BQ147" s="188">
        <v>46.4</v>
      </c>
      <c r="BR147" s="188">
        <v>46.4</v>
      </c>
      <c r="BS147" s="188">
        <v>46.6</v>
      </c>
      <c r="BT147" s="188">
        <v>46.6</v>
      </c>
      <c r="BU147" s="188">
        <v>46.7</v>
      </c>
      <c r="BV147" s="188">
        <v>46.7</v>
      </c>
      <c r="BW147" s="188">
        <v>46.7</v>
      </c>
      <c r="BX147" s="188">
        <v>46.8</v>
      </c>
      <c r="BY147" s="188">
        <v>46.8</v>
      </c>
      <c r="BZ147" s="188">
        <v>47.1</v>
      </c>
      <c r="CA147" s="188">
        <v>47.3</v>
      </c>
      <c r="CB147" s="188">
        <v>47.3</v>
      </c>
      <c r="CC147" s="188">
        <v>47.4</v>
      </c>
      <c r="CD147" s="188">
        <v>47.5</v>
      </c>
      <c r="CE147" s="188">
        <v>47.5</v>
      </c>
      <c r="CF147" s="188">
        <v>47.5</v>
      </c>
      <c r="CG147" s="188">
        <v>47.6</v>
      </c>
      <c r="CH147" s="188">
        <v>48</v>
      </c>
      <c r="CI147" s="188">
        <v>48.3</v>
      </c>
      <c r="CJ147" s="188">
        <v>48.4</v>
      </c>
      <c r="CK147" s="188">
        <v>48.5</v>
      </c>
      <c r="CL147" s="188">
        <f t="shared" si="5"/>
        <v>0.10000000000000142</v>
      </c>
      <c r="CM147" s="188" t="s">
        <v>292</v>
      </c>
      <c r="CN147" s="188" t="s">
        <v>293</v>
      </c>
      <c r="CO147" s="188" t="b">
        <f t="shared" si="4"/>
        <v>1</v>
      </c>
    </row>
    <row r="148" spans="1:93" x14ac:dyDescent="0.3">
      <c r="A148" t="s">
        <v>294</v>
      </c>
      <c r="B148" t="s">
        <v>295</v>
      </c>
      <c r="C148">
        <v>30031000502</v>
      </c>
      <c r="D148" s="1">
        <v>43920</v>
      </c>
      <c r="E148">
        <v>31</v>
      </c>
      <c r="F148">
        <v>1.6</v>
      </c>
      <c r="G148">
        <v>1.6</v>
      </c>
      <c r="H148" t="s">
        <v>1294</v>
      </c>
      <c r="I148">
        <v>42.8</v>
      </c>
      <c r="J148">
        <v>44.8</v>
      </c>
      <c r="K148">
        <v>47</v>
      </c>
      <c r="L148">
        <v>50.3</v>
      </c>
      <c r="M148">
        <v>56.8</v>
      </c>
      <c r="N148" s="61">
        <v>57.8</v>
      </c>
      <c r="O148">
        <v>59</v>
      </c>
      <c r="P148">
        <v>59.6</v>
      </c>
      <c r="Q148">
        <v>60.1</v>
      </c>
      <c r="R148" s="61">
        <v>61.5</v>
      </c>
      <c r="S148" s="61">
        <v>61.8</v>
      </c>
      <c r="T148" s="61">
        <v>62.3</v>
      </c>
      <c r="U148" s="61">
        <v>62.6</v>
      </c>
      <c r="V148" s="61">
        <v>63.1</v>
      </c>
      <c r="W148" s="61">
        <v>63.8</v>
      </c>
      <c r="X148" s="61">
        <v>64</v>
      </c>
      <c r="Y148" s="61">
        <v>64.2</v>
      </c>
      <c r="Z148" s="61">
        <v>68.3</v>
      </c>
      <c r="AA148" s="61">
        <v>68.599999999999994</v>
      </c>
      <c r="AB148" s="188">
        <v>68.900000000000006</v>
      </c>
      <c r="AC148" s="61">
        <v>69.8</v>
      </c>
      <c r="AD148" s="188">
        <v>71.3</v>
      </c>
      <c r="AE148" s="188">
        <v>71.8</v>
      </c>
      <c r="AF148" s="188">
        <v>72</v>
      </c>
      <c r="AG148" s="188">
        <v>72.5</v>
      </c>
      <c r="AH148" s="188">
        <v>72.8</v>
      </c>
      <c r="AI148" s="188">
        <v>73.5</v>
      </c>
      <c r="AJ148" s="188">
        <v>73.5</v>
      </c>
      <c r="AK148" s="188">
        <v>73.599999999999994</v>
      </c>
      <c r="AL148" s="188">
        <v>73.7</v>
      </c>
      <c r="AM148" s="188">
        <v>73.8</v>
      </c>
      <c r="AN148" s="188">
        <v>74.099999999999994</v>
      </c>
      <c r="AO148" s="188">
        <v>74.099999999999994</v>
      </c>
      <c r="AP148" s="188">
        <v>74.099999999999994</v>
      </c>
      <c r="AQ148" s="188">
        <v>74.099999999999994</v>
      </c>
      <c r="AR148" s="188">
        <v>74.400000000000006</v>
      </c>
      <c r="AS148" s="188">
        <v>74.400000000000006</v>
      </c>
      <c r="AT148" s="188">
        <v>74.400000000000006</v>
      </c>
      <c r="AU148" s="188">
        <v>74.400000000000006</v>
      </c>
      <c r="AV148" s="188">
        <v>74.5</v>
      </c>
      <c r="AW148" s="188">
        <v>74.5</v>
      </c>
      <c r="AX148" s="188">
        <v>74.5</v>
      </c>
      <c r="AY148" s="188">
        <v>74.599999999999994</v>
      </c>
      <c r="AZ148" s="188">
        <v>74.599999999999994</v>
      </c>
      <c r="BA148" s="188">
        <v>74.7</v>
      </c>
      <c r="BB148" s="188">
        <v>74.8</v>
      </c>
      <c r="BC148" s="188">
        <v>74.8</v>
      </c>
      <c r="BD148" s="188">
        <v>74.900000000000006</v>
      </c>
      <c r="BE148" s="188">
        <v>75</v>
      </c>
      <c r="BF148" s="188">
        <v>75.099999999999994</v>
      </c>
      <c r="BG148" s="188">
        <v>75.2</v>
      </c>
      <c r="BH148" s="188">
        <v>75.3</v>
      </c>
      <c r="BI148" s="188">
        <v>75.3</v>
      </c>
      <c r="BJ148" s="188">
        <v>75.400000000000006</v>
      </c>
      <c r="BK148" s="188">
        <v>75.5</v>
      </c>
      <c r="BL148" s="188">
        <v>75.599999999999994</v>
      </c>
      <c r="BM148" s="188">
        <v>75.599999999999994</v>
      </c>
      <c r="BN148" s="188">
        <v>75.599999999999994</v>
      </c>
      <c r="BO148" s="188">
        <v>75.599999999999994</v>
      </c>
      <c r="BP148" s="188">
        <v>75.599999999999994</v>
      </c>
      <c r="BQ148" s="188">
        <v>75.7</v>
      </c>
      <c r="BR148" s="188">
        <v>75.7</v>
      </c>
      <c r="BS148" s="188">
        <v>75.7</v>
      </c>
      <c r="BT148" s="188">
        <v>75.8</v>
      </c>
      <c r="BU148" s="188">
        <v>75.8</v>
      </c>
      <c r="BV148" s="188">
        <v>75.8</v>
      </c>
      <c r="BW148" s="188">
        <v>75.900000000000006</v>
      </c>
      <c r="BX148" s="188">
        <v>75.900000000000006</v>
      </c>
      <c r="BY148" s="188">
        <v>75.900000000000006</v>
      </c>
      <c r="BZ148" s="188">
        <v>75.900000000000006</v>
      </c>
      <c r="CA148" s="188">
        <v>76</v>
      </c>
      <c r="CB148" s="188">
        <v>76</v>
      </c>
      <c r="CC148" s="188">
        <v>76</v>
      </c>
      <c r="CD148" s="188">
        <v>76</v>
      </c>
      <c r="CE148" s="188">
        <v>76</v>
      </c>
      <c r="CF148" s="188">
        <v>76</v>
      </c>
      <c r="CG148" s="188">
        <v>76.099999999999994</v>
      </c>
      <c r="CH148" s="188">
        <v>76.2</v>
      </c>
      <c r="CI148" s="188">
        <v>76.3</v>
      </c>
      <c r="CJ148" s="188">
        <v>76.3</v>
      </c>
      <c r="CK148" s="188">
        <v>76.400000000000006</v>
      </c>
      <c r="CL148" s="188">
        <f t="shared" si="5"/>
        <v>0.10000000000000853</v>
      </c>
      <c r="CM148" s="188" t="s">
        <v>294</v>
      </c>
      <c r="CN148" s="188" t="s">
        <v>295</v>
      </c>
      <c r="CO148" s="188" t="b">
        <f t="shared" si="4"/>
        <v>1</v>
      </c>
    </row>
    <row r="149" spans="1:93" x14ac:dyDescent="0.3">
      <c r="A149" t="s">
        <v>296</v>
      </c>
      <c r="B149" t="s">
        <v>297</v>
      </c>
      <c r="C149">
        <v>30031000506</v>
      </c>
      <c r="D149" s="1">
        <v>43920</v>
      </c>
      <c r="E149">
        <v>31</v>
      </c>
      <c r="F149">
        <v>1.6</v>
      </c>
      <c r="G149">
        <v>1.7</v>
      </c>
      <c r="H149">
        <v>59718</v>
      </c>
      <c r="I149">
        <v>33.1</v>
      </c>
      <c r="J149">
        <v>35.700000000000003</v>
      </c>
      <c r="K149">
        <v>38.1</v>
      </c>
      <c r="L149">
        <v>41.3</v>
      </c>
      <c r="M149">
        <v>45.8</v>
      </c>
      <c r="N149" s="61">
        <v>47.1</v>
      </c>
      <c r="O149">
        <v>48.5</v>
      </c>
      <c r="P149">
        <v>49.2</v>
      </c>
      <c r="Q149">
        <v>49.9</v>
      </c>
      <c r="R149" s="61">
        <v>51.5</v>
      </c>
      <c r="S149" s="61">
        <v>51.7</v>
      </c>
      <c r="T149" s="61">
        <v>52.2</v>
      </c>
      <c r="U149" s="61">
        <v>52.8</v>
      </c>
      <c r="V149" s="61">
        <v>53.2</v>
      </c>
      <c r="W149" s="61">
        <v>54.2</v>
      </c>
      <c r="X149" s="61">
        <v>54.4</v>
      </c>
      <c r="Y149" s="61">
        <v>54.8</v>
      </c>
      <c r="Z149" s="61">
        <v>57</v>
      </c>
      <c r="AA149" s="61">
        <v>57.3</v>
      </c>
      <c r="AB149" s="188">
        <v>57.7</v>
      </c>
      <c r="AC149" s="61">
        <v>58.8</v>
      </c>
      <c r="AD149" s="188">
        <v>60.7</v>
      </c>
      <c r="AE149" s="188">
        <v>61.1</v>
      </c>
      <c r="AF149" s="188">
        <v>61.5</v>
      </c>
      <c r="AG149" s="188">
        <v>62.2</v>
      </c>
      <c r="AH149" s="188">
        <v>62.6</v>
      </c>
      <c r="AI149" s="188">
        <v>63.4</v>
      </c>
      <c r="AJ149" s="188">
        <v>63.6</v>
      </c>
      <c r="AK149" s="188">
        <v>63.7</v>
      </c>
      <c r="AL149" s="188">
        <v>64.099999999999994</v>
      </c>
      <c r="AM149" s="188">
        <v>64.099999999999994</v>
      </c>
      <c r="AN149" s="188">
        <v>64.5</v>
      </c>
      <c r="AO149" s="188">
        <v>64.599999999999994</v>
      </c>
      <c r="AP149" s="188">
        <v>64.7</v>
      </c>
      <c r="AQ149" s="188">
        <v>64.8</v>
      </c>
      <c r="AR149" s="188">
        <v>65.099999999999994</v>
      </c>
      <c r="AS149" s="188">
        <v>65.2</v>
      </c>
      <c r="AT149" s="188">
        <v>65.400000000000006</v>
      </c>
      <c r="AU149" s="188">
        <v>65.400000000000006</v>
      </c>
      <c r="AV149" s="188">
        <v>65.7</v>
      </c>
      <c r="AW149" s="188">
        <v>65.7</v>
      </c>
      <c r="AX149" s="188">
        <v>65.7</v>
      </c>
      <c r="AY149" s="188">
        <v>66</v>
      </c>
      <c r="AZ149" s="188">
        <v>66</v>
      </c>
      <c r="BA149" s="188">
        <v>66</v>
      </c>
      <c r="BB149" s="188">
        <v>66.099999999999994</v>
      </c>
      <c r="BC149" s="188">
        <v>66.2</v>
      </c>
      <c r="BD149" s="188">
        <v>66.3</v>
      </c>
      <c r="BE149" s="188">
        <v>66.3</v>
      </c>
      <c r="BF149" s="188">
        <v>66.400000000000006</v>
      </c>
      <c r="BG149" s="188">
        <v>66.5</v>
      </c>
      <c r="BH149" s="188">
        <v>66.5</v>
      </c>
      <c r="BI149" s="188">
        <v>66.599999999999994</v>
      </c>
      <c r="BJ149" s="188">
        <v>66.599999999999994</v>
      </c>
      <c r="BK149" s="188">
        <v>66.7</v>
      </c>
      <c r="BL149" s="188">
        <v>66.8</v>
      </c>
      <c r="BM149" s="188">
        <v>66.8</v>
      </c>
      <c r="BN149" s="188">
        <v>66.8</v>
      </c>
      <c r="BO149" s="188">
        <v>66.8</v>
      </c>
      <c r="BP149" s="188">
        <v>66.8</v>
      </c>
      <c r="BQ149" s="188">
        <v>66.900000000000006</v>
      </c>
      <c r="BR149" s="188">
        <v>66.900000000000006</v>
      </c>
      <c r="BS149" s="188">
        <v>66.900000000000006</v>
      </c>
      <c r="BT149" s="188">
        <v>66.900000000000006</v>
      </c>
      <c r="BU149" s="188">
        <v>66.900000000000006</v>
      </c>
      <c r="BV149" s="188">
        <v>66.900000000000006</v>
      </c>
      <c r="BW149" s="188">
        <v>66.900000000000006</v>
      </c>
      <c r="BX149" s="188">
        <v>67</v>
      </c>
      <c r="BY149" s="188">
        <v>67</v>
      </c>
      <c r="BZ149" s="188">
        <v>67</v>
      </c>
      <c r="CA149" s="188">
        <v>67</v>
      </c>
      <c r="CB149" s="188">
        <v>67</v>
      </c>
      <c r="CC149" s="188">
        <v>67</v>
      </c>
      <c r="CD149" s="188">
        <v>67.099999999999994</v>
      </c>
      <c r="CE149" s="188">
        <v>67.099999999999994</v>
      </c>
      <c r="CF149" s="188">
        <v>67.2</v>
      </c>
      <c r="CG149" s="188">
        <v>67.2</v>
      </c>
      <c r="CH149" s="188">
        <v>67.2</v>
      </c>
      <c r="CI149" s="188">
        <v>67.400000000000006</v>
      </c>
      <c r="CJ149" s="188">
        <v>67.5</v>
      </c>
      <c r="CK149" s="188">
        <v>67.5</v>
      </c>
      <c r="CL149" s="188">
        <f t="shared" si="5"/>
        <v>0</v>
      </c>
      <c r="CM149" s="188" t="s">
        <v>296</v>
      </c>
      <c r="CN149" s="188" t="s">
        <v>297</v>
      </c>
      <c r="CO149" s="188" t="b">
        <f t="shared" si="4"/>
        <v>1</v>
      </c>
    </row>
    <row r="150" spans="1:93" x14ac:dyDescent="0.3">
      <c r="A150" t="s">
        <v>298</v>
      </c>
      <c r="B150" t="s">
        <v>299</v>
      </c>
      <c r="C150">
        <v>30031000701</v>
      </c>
      <c r="D150" s="1">
        <v>43920</v>
      </c>
      <c r="E150">
        <v>31</v>
      </c>
      <c r="F150">
        <v>1.5</v>
      </c>
      <c r="G150">
        <v>1.5</v>
      </c>
      <c r="H150">
        <v>59715</v>
      </c>
      <c r="I150">
        <v>35.799999999999997</v>
      </c>
      <c r="J150">
        <v>37.4</v>
      </c>
      <c r="K150">
        <v>39.200000000000003</v>
      </c>
      <c r="L150">
        <v>42.1</v>
      </c>
      <c r="M150">
        <v>45.1</v>
      </c>
      <c r="N150" s="61">
        <v>45.9</v>
      </c>
      <c r="O150">
        <v>46.5</v>
      </c>
      <c r="P150">
        <v>47</v>
      </c>
      <c r="Q150">
        <v>47.3</v>
      </c>
      <c r="R150" s="61">
        <v>48.8</v>
      </c>
      <c r="S150" s="61">
        <v>49.6</v>
      </c>
      <c r="T150" s="61">
        <v>50</v>
      </c>
      <c r="U150" s="61">
        <v>51.1</v>
      </c>
      <c r="V150" s="61">
        <v>52.1</v>
      </c>
      <c r="W150" s="61">
        <v>54.1</v>
      </c>
      <c r="X150" s="61">
        <v>54.3</v>
      </c>
      <c r="Y150" s="61">
        <v>54.7</v>
      </c>
      <c r="Z150" s="61">
        <v>55.7</v>
      </c>
      <c r="AA150" s="61">
        <v>55.8</v>
      </c>
      <c r="AB150" s="188">
        <v>56.2</v>
      </c>
      <c r="AC150" s="61">
        <v>56.9</v>
      </c>
      <c r="AD150" s="188">
        <v>58.1</v>
      </c>
      <c r="AE150" s="188">
        <v>58.2</v>
      </c>
      <c r="AF150" s="188">
        <v>58.4</v>
      </c>
      <c r="AG150" s="188">
        <v>58.7</v>
      </c>
      <c r="AH150" s="188">
        <v>58.9</v>
      </c>
      <c r="AI150" s="188">
        <v>59.4</v>
      </c>
      <c r="AJ150" s="188">
        <v>59.5</v>
      </c>
      <c r="AK150" s="188">
        <v>59.7</v>
      </c>
      <c r="AL150" s="188">
        <v>59.9</v>
      </c>
      <c r="AM150" s="188">
        <v>60.2</v>
      </c>
      <c r="AN150" s="188">
        <v>60.4</v>
      </c>
      <c r="AO150" s="188">
        <v>60.4</v>
      </c>
      <c r="AP150" s="188">
        <v>60.5</v>
      </c>
      <c r="AQ150" s="188">
        <v>60.5</v>
      </c>
      <c r="AR150" s="188">
        <v>60.8</v>
      </c>
      <c r="AS150" s="188">
        <v>60.8</v>
      </c>
      <c r="AT150" s="188">
        <v>60.9</v>
      </c>
      <c r="AU150" s="188">
        <v>60.9</v>
      </c>
      <c r="AV150" s="188">
        <v>60.9</v>
      </c>
      <c r="AW150" s="188">
        <v>60.9</v>
      </c>
      <c r="AX150" s="188">
        <v>61</v>
      </c>
      <c r="AY150" s="188">
        <v>61.1</v>
      </c>
      <c r="AZ150" s="188">
        <v>61.2</v>
      </c>
      <c r="BA150" s="188">
        <v>61.3</v>
      </c>
      <c r="BB150" s="188">
        <v>61.4</v>
      </c>
      <c r="BC150" s="188">
        <v>61.4</v>
      </c>
      <c r="BD150" s="188">
        <v>61.4</v>
      </c>
      <c r="BE150" s="188">
        <v>61.4</v>
      </c>
      <c r="BF150" s="188">
        <v>61.5</v>
      </c>
      <c r="BG150" s="188">
        <v>61.6</v>
      </c>
      <c r="BH150" s="188">
        <v>61.6</v>
      </c>
      <c r="BI150" s="188">
        <v>61.6</v>
      </c>
      <c r="BJ150" s="188">
        <v>61.7</v>
      </c>
      <c r="BK150" s="188">
        <v>61.7</v>
      </c>
      <c r="BL150" s="188">
        <v>61.7</v>
      </c>
      <c r="BM150" s="188">
        <v>61.7</v>
      </c>
      <c r="BN150" s="188">
        <v>61.7</v>
      </c>
      <c r="BO150" s="188">
        <v>61.8</v>
      </c>
      <c r="BP150" s="188">
        <v>61.8</v>
      </c>
      <c r="BQ150" s="188">
        <v>61.9</v>
      </c>
      <c r="BR150" s="188">
        <v>61.9</v>
      </c>
      <c r="BS150" s="188">
        <v>61.9</v>
      </c>
      <c r="BT150" s="188">
        <v>61.9</v>
      </c>
      <c r="BU150" s="188">
        <v>61.9</v>
      </c>
      <c r="BV150" s="188">
        <v>61.9</v>
      </c>
      <c r="BW150" s="188">
        <v>61.9</v>
      </c>
      <c r="BX150" s="188">
        <v>61.9</v>
      </c>
      <c r="BY150" s="188">
        <v>61.9</v>
      </c>
      <c r="BZ150" s="188">
        <v>61.9</v>
      </c>
      <c r="CA150" s="188">
        <v>61.9</v>
      </c>
      <c r="CB150" s="188">
        <v>61.9</v>
      </c>
      <c r="CC150" s="188">
        <v>61.9</v>
      </c>
      <c r="CD150" s="188">
        <v>61.9</v>
      </c>
      <c r="CE150" s="188">
        <v>62</v>
      </c>
      <c r="CF150" s="188">
        <v>62</v>
      </c>
      <c r="CG150" s="188">
        <v>62</v>
      </c>
      <c r="CH150" s="188">
        <v>62.1</v>
      </c>
      <c r="CI150" s="188">
        <v>62.2</v>
      </c>
      <c r="CJ150" s="188">
        <v>62.3</v>
      </c>
      <c r="CK150" s="188">
        <v>62.3</v>
      </c>
      <c r="CL150" s="188">
        <f t="shared" si="5"/>
        <v>0</v>
      </c>
      <c r="CM150" s="188" t="s">
        <v>298</v>
      </c>
      <c r="CN150" s="188" t="s">
        <v>299</v>
      </c>
      <c r="CO150" s="188" t="b">
        <f t="shared" si="4"/>
        <v>1</v>
      </c>
    </row>
    <row r="151" spans="1:93" x14ac:dyDescent="0.3">
      <c r="A151" t="s">
        <v>300</v>
      </c>
      <c r="B151" t="s">
        <v>301</v>
      </c>
      <c r="C151">
        <v>30031000800</v>
      </c>
      <c r="D151" s="1">
        <v>43920</v>
      </c>
      <c r="E151">
        <v>31</v>
      </c>
      <c r="F151">
        <v>0.8</v>
      </c>
      <c r="G151">
        <v>0.8</v>
      </c>
      <c r="H151">
        <v>59715</v>
      </c>
      <c r="I151">
        <v>35.1</v>
      </c>
      <c r="J151">
        <v>37</v>
      </c>
      <c r="K151">
        <v>39.200000000000003</v>
      </c>
      <c r="L151">
        <v>42.4</v>
      </c>
      <c r="M151">
        <v>45.2</v>
      </c>
      <c r="N151" s="61">
        <v>45.4</v>
      </c>
      <c r="O151">
        <v>46.1</v>
      </c>
      <c r="P151">
        <v>46.6</v>
      </c>
      <c r="Q151">
        <v>46.8</v>
      </c>
      <c r="R151" s="61">
        <v>48.7</v>
      </c>
      <c r="S151" s="61">
        <v>49.6</v>
      </c>
      <c r="T151" s="61">
        <v>50.2</v>
      </c>
      <c r="U151" s="61">
        <v>51.7</v>
      </c>
      <c r="V151" s="61">
        <v>52.4</v>
      </c>
      <c r="W151" s="61">
        <v>53.7</v>
      </c>
      <c r="X151" s="61">
        <v>53.8</v>
      </c>
      <c r="Y151" s="61">
        <v>53.9</v>
      </c>
      <c r="Z151" s="61">
        <v>55.3</v>
      </c>
      <c r="AA151" s="61">
        <v>55.5</v>
      </c>
      <c r="AB151" s="188">
        <v>55.7</v>
      </c>
      <c r="AC151" s="61">
        <v>56.2</v>
      </c>
      <c r="AD151" s="188">
        <v>56.9</v>
      </c>
      <c r="AE151" s="188">
        <v>57.3</v>
      </c>
      <c r="AF151" s="188">
        <v>57.3</v>
      </c>
      <c r="AG151" s="188">
        <v>57.6</v>
      </c>
      <c r="AH151" s="188">
        <v>57.7</v>
      </c>
      <c r="AI151" s="188">
        <v>57.9</v>
      </c>
      <c r="AJ151" s="188">
        <v>57.9</v>
      </c>
      <c r="AK151" s="188">
        <v>57.9</v>
      </c>
      <c r="AL151" s="188">
        <v>58</v>
      </c>
      <c r="AM151" s="188">
        <v>58.2</v>
      </c>
      <c r="AN151" s="188">
        <v>58.6</v>
      </c>
      <c r="AO151" s="188">
        <v>58.7</v>
      </c>
      <c r="AP151" s="188">
        <v>58.8</v>
      </c>
      <c r="AQ151" s="188">
        <v>58.8</v>
      </c>
      <c r="AR151" s="188">
        <v>59</v>
      </c>
      <c r="AS151" s="188">
        <v>59.1</v>
      </c>
      <c r="AT151" s="188">
        <v>59.1</v>
      </c>
      <c r="AU151" s="188">
        <v>59.1</v>
      </c>
      <c r="AV151" s="188">
        <v>59.3</v>
      </c>
      <c r="AW151" s="188">
        <v>59.3</v>
      </c>
      <c r="AX151" s="188">
        <v>59.3</v>
      </c>
      <c r="AY151" s="188">
        <v>59.5</v>
      </c>
      <c r="AZ151" s="188">
        <v>59.5</v>
      </c>
      <c r="BA151" s="188">
        <v>59.5</v>
      </c>
      <c r="BB151" s="188">
        <v>59.5</v>
      </c>
      <c r="BC151" s="188">
        <v>59.6</v>
      </c>
      <c r="BD151" s="188">
        <v>59.6</v>
      </c>
      <c r="BE151" s="188">
        <v>59.6</v>
      </c>
      <c r="BF151" s="188">
        <v>59.6</v>
      </c>
      <c r="BG151" s="188">
        <v>59.7</v>
      </c>
      <c r="BH151" s="188">
        <v>59.7</v>
      </c>
      <c r="BI151" s="188">
        <v>59.7</v>
      </c>
      <c r="BJ151" s="188">
        <v>59.8</v>
      </c>
      <c r="BK151" s="188">
        <v>59.8</v>
      </c>
      <c r="BL151" s="188">
        <v>59.9</v>
      </c>
      <c r="BM151" s="188">
        <v>59.9</v>
      </c>
      <c r="BN151" s="188">
        <v>59.9</v>
      </c>
      <c r="BO151" s="188">
        <v>59.9</v>
      </c>
      <c r="BP151" s="188">
        <v>60</v>
      </c>
      <c r="BQ151" s="188">
        <v>60.1</v>
      </c>
      <c r="BR151" s="188">
        <v>60.1</v>
      </c>
      <c r="BS151" s="188">
        <v>60.1</v>
      </c>
      <c r="BT151" s="188">
        <v>60.1</v>
      </c>
      <c r="BU151" s="188">
        <v>60.3</v>
      </c>
      <c r="BV151" s="188">
        <v>60.4</v>
      </c>
      <c r="BW151" s="188">
        <v>60.5</v>
      </c>
      <c r="BX151" s="188">
        <v>60.5</v>
      </c>
      <c r="BY151" s="188">
        <v>60.5</v>
      </c>
      <c r="BZ151" s="188">
        <v>60.5</v>
      </c>
      <c r="CA151" s="188">
        <v>60.5</v>
      </c>
      <c r="CB151" s="188">
        <v>60.5</v>
      </c>
      <c r="CC151" s="188">
        <v>60.5</v>
      </c>
      <c r="CD151" s="188">
        <v>60.5</v>
      </c>
      <c r="CE151" s="188">
        <v>60.5</v>
      </c>
      <c r="CF151" s="188">
        <v>60.5</v>
      </c>
      <c r="CG151" s="188">
        <v>60.5</v>
      </c>
      <c r="CH151" s="188">
        <v>60.5</v>
      </c>
      <c r="CI151" s="188">
        <v>60.5</v>
      </c>
      <c r="CJ151" s="188">
        <v>60.5</v>
      </c>
      <c r="CK151" s="188">
        <v>60.6</v>
      </c>
      <c r="CL151" s="188">
        <f t="shared" si="5"/>
        <v>0.10000000000000142</v>
      </c>
      <c r="CM151" s="188" t="s">
        <v>300</v>
      </c>
      <c r="CN151" s="188" t="s">
        <v>301</v>
      </c>
      <c r="CO151" s="188" t="b">
        <f t="shared" si="4"/>
        <v>1</v>
      </c>
    </row>
    <row r="152" spans="1:93" x14ac:dyDescent="0.3">
      <c r="A152" t="s">
        <v>302</v>
      </c>
      <c r="B152" t="s">
        <v>303</v>
      </c>
      <c r="C152">
        <v>30031001001</v>
      </c>
      <c r="D152" s="1">
        <v>43920</v>
      </c>
      <c r="E152">
        <v>31</v>
      </c>
      <c r="F152">
        <v>1.4</v>
      </c>
      <c r="G152">
        <v>1.4</v>
      </c>
      <c r="H152">
        <v>59715</v>
      </c>
      <c r="I152">
        <v>53.5</v>
      </c>
      <c r="J152">
        <v>55.7</v>
      </c>
      <c r="K152">
        <v>57.7</v>
      </c>
      <c r="L152">
        <v>60.5</v>
      </c>
      <c r="M152">
        <v>65.099999999999994</v>
      </c>
      <c r="N152" s="61">
        <v>65.599999999999994</v>
      </c>
      <c r="O152">
        <v>65.900000000000006</v>
      </c>
      <c r="P152">
        <v>66.400000000000006</v>
      </c>
      <c r="Q152">
        <v>66.8</v>
      </c>
      <c r="R152" s="61">
        <v>68.099999999999994</v>
      </c>
      <c r="S152" s="61">
        <v>68.900000000000006</v>
      </c>
      <c r="T152" s="61">
        <v>69.5</v>
      </c>
      <c r="U152" s="61">
        <v>70.3</v>
      </c>
      <c r="V152" s="61">
        <v>70.900000000000006</v>
      </c>
      <c r="W152" s="61">
        <v>72.099999999999994</v>
      </c>
      <c r="X152" s="61">
        <v>72.3</v>
      </c>
      <c r="Y152" s="61">
        <v>72.5</v>
      </c>
      <c r="Z152" s="61">
        <v>74.8</v>
      </c>
      <c r="AA152" s="61">
        <v>75.2</v>
      </c>
      <c r="AB152" s="188">
        <v>75.400000000000006</v>
      </c>
      <c r="AC152" s="61">
        <v>75.900000000000006</v>
      </c>
      <c r="AD152" s="188">
        <v>76.900000000000006</v>
      </c>
      <c r="AE152" s="188">
        <v>77</v>
      </c>
      <c r="AF152" s="188">
        <v>77.099999999999994</v>
      </c>
      <c r="AG152" s="188">
        <v>77.599999999999994</v>
      </c>
      <c r="AH152" s="188">
        <v>77.7</v>
      </c>
      <c r="AI152" s="188">
        <v>78.3</v>
      </c>
      <c r="AJ152" s="188">
        <v>78.5</v>
      </c>
      <c r="AK152" s="188">
        <v>78.599999999999994</v>
      </c>
      <c r="AL152" s="188">
        <v>78.599999999999994</v>
      </c>
      <c r="AM152" s="188">
        <v>78.8</v>
      </c>
      <c r="AN152" s="188">
        <v>79.099999999999994</v>
      </c>
      <c r="AO152" s="188">
        <v>79.2</v>
      </c>
      <c r="AP152" s="188">
        <v>79.2</v>
      </c>
      <c r="AQ152" s="188">
        <v>79.5</v>
      </c>
      <c r="AR152" s="188">
        <v>79.599999999999994</v>
      </c>
      <c r="AS152" s="188">
        <v>79.7</v>
      </c>
      <c r="AT152" s="188">
        <v>79.7</v>
      </c>
      <c r="AU152" s="188">
        <v>79.8</v>
      </c>
      <c r="AV152" s="188">
        <v>79.8</v>
      </c>
      <c r="AW152" s="188">
        <v>79.8</v>
      </c>
      <c r="AX152" s="188">
        <v>79.8</v>
      </c>
      <c r="AY152" s="188">
        <v>79.8</v>
      </c>
      <c r="AZ152" s="188">
        <v>79.900000000000006</v>
      </c>
      <c r="BA152" s="188">
        <v>79.900000000000006</v>
      </c>
      <c r="BB152" s="188">
        <v>80</v>
      </c>
      <c r="BC152" s="188">
        <v>80</v>
      </c>
      <c r="BD152" s="188">
        <v>80</v>
      </c>
      <c r="BE152" s="188">
        <v>80</v>
      </c>
      <c r="BF152" s="188">
        <v>80.099999999999994</v>
      </c>
      <c r="BG152" s="188">
        <v>80.2</v>
      </c>
      <c r="BH152" s="188">
        <v>80.2</v>
      </c>
      <c r="BI152" s="188">
        <v>80.400000000000006</v>
      </c>
      <c r="BJ152" s="188">
        <v>80.400000000000006</v>
      </c>
      <c r="BK152" s="188">
        <v>80.599999999999994</v>
      </c>
      <c r="BL152" s="188">
        <v>80.599999999999994</v>
      </c>
      <c r="BM152" s="188">
        <v>80.599999999999994</v>
      </c>
      <c r="BN152" s="188">
        <v>80.7</v>
      </c>
      <c r="BO152" s="188">
        <v>80.7</v>
      </c>
      <c r="BP152" s="188">
        <v>80.8</v>
      </c>
      <c r="BQ152" s="188">
        <v>80.8</v>
      </c>
      <c r="BR152" s="188">
        <v>80.8</v>
      </c>
      <c r="BS152" s="188">
        <v>80.8</v>
      </c>
      <c r="BT152" s="188">
        <v>80.900000000000006</v>
      </c>
      <c r="BU152" s="188">
        <v>80.900000000000006</v>
      </c>
      <c r="BV152" s="188">
        <v>81</v>
      </c>
      <c r="BW152" s="188">
        <v>81.099999999999994</v>
      </c>
      <c r="BX152" s="188">
        <v>81.099999999999994</v>
      </c>
      <c r="BY152" s="188">
        <v>81.099999999999994</v>
      </c>
      <c r="BZ152" s="188">
        <v>81.099999999999994</v>
      </c>
      <c r="CA152" s="188">
        <v>81.099999999999994</v>
      </c>
      <c r="CB152" s="188">
        <v>81.099999999999994</v>
      </c>
      <c r="CC152" s="188">
        <v>81.099999999999994</v>
      </c>
      <c r="CD152" s="188">
        <v>81.099999999999994</v>
      </c>
      <c r="CE152" s="188">
        <v>81.2</v>
      </c>
      <c r="CF152" s="188">
        <v>81.2</v>
      </c>
      <c r="CG152" s="188">
        <v>81.2</v>
      </c>
      <c r="CH152" s="188">
        <v>81.3</v>
      </c>
      <c r="CI152" s="188">
        <v>81.3</v>
      </c>
      <c r="CJ152" s="188">
        <v>81.3</v>
      </c>
      <c r="CK152" s="188">
        <v>81.3</v>
      </c>
      <c r="CL152" s="188">
        <f t="shared" si="5"/>
        <v>0</v>
      </c>
      <c r="CM152" s="188" t="s">
        <v>302</v>
      </c>
      <c r="CN152" s="188" t="s">
        <v>303</v>
      </c>
      <c r="CO152" s="188" t="b">
        <f t="shared" si="4"/>
        <v>1</v>
      </c>
    </row>
    <row r="153" spans="1:93" x14ac:dyDescent="0.3">
      <c r="A153" t="s">
        <v>304</v>
      </c>
      <c r="B153" t="s">
        <v>305</v>
      </c>
      <c r="C153">
        <v>30031001102</v>
      </c>
      <c r="D153" s="1">
        <v>43920</v>
      </c>
      <c r="E153">
        <v>31</v>
      </c>
      <c r="F153">
        <v>1.6</v>
      </c>
      <c r="G153">
        <v>1.6</v>
      </c>
      <c r="H153" t="s">
        <v>1294</v>
      </c>
      <c r="I153">
        <v>32.6</v>
      </c>
      <c r="J153">
        <v>34.200000000000003</v>
      </c>
      <c r="K153">
        <v>36</v>
      </c>
      <c r="L153">
        <v>39.799999999999997</v>
      </c>
      <c r="M153">
        <v>44.1</v>
      </c>
      <c r="N153" s="61">
        <v>44.7</v>
      </c>
      <c r="O153">
        <v>45.7</v>
      </c>
      <c r="P153">
        <v>46.2</v>
      </c>
      <c r="Q153">
        <v>46.9</v>
      </c>
      <c r="R153" s="61">
        <v>48.1</v>
      </c>
      <c r="S153" s="61">
        <v>48.8</v>
      </c>
      <c r="T153" s="61">
        <v>49.6</v>
      </c>
      <c r="U153" s="61">
        <v>50.2</v>
      </c>
      <c r="V153" s="61">
        <v>51.1</v>
      </c>
      <c r="W153" s="61">
        <v>52.4</v>
      </c>
      <c r="X153" s="61">
        <v>52.7</v>
      </c>
      <c r="Y153" s="61">
        <v>53.2</v>
      </c>
      <c r="Z153" s="61">
        <v>54.5</v>
      </c>
      <c r="AA153" s="61">
        <v>54.7</v>
      </c>
      <c r="AB153" s="188">
        <v>55</v>
      </c>
      <c r="AC153" s="61">
        <v>55.8</v>
      </c>
      <c r="AD153" s="188">
        <v>56.8</v>
      </c>
      <c r="AE153" s="188">
        <v>57</v>
      </c>
      <c r="AF153" s="188">
        <v>57.1</v>
      </c>
      <c r="AG153" s="188">
        <v>57.7</v>
      </c>
      <c r="AH153" s="188">
        <v>58</v>
      </c>
      <c r="AI153" s="188">
        <v>58.5</v>
      </c>
      <c r="AJ153" s="188">
        <v>58.7</v>
      </c>
      <c r="AK153" s="188">
        <v>58.8</v>
      </c>
      <c r="AL153" s="188">
        <v>59</v>
      </c>
      <c r="AM153" s="188">
        <v>59.3</v>
      </c>
      <c r="AN153" s="188">
        <v>59.8</v>
      </c>
      <c r="AO153" s="188">
        <v>59.8</v>
      </c>
      <c r="AP153" s="188">
        <v>59.9</v>
      </c>
      <c r="AQ153" s="188">
        <v>60.1</v>
      </c>
      <c r="AR153" s="188">
        <v>60.2</v>
      </c>
      <c r="AS153" s="188">
        <v>60.2</v>
      </c>
      <c r="AT153" s="188">
        <v>60.2</v>
      </c>
      <c r="AU153" s="188">
        <v>60.2</v>
      </c>
      <c r="AV153" s="188">
        <v>60.3</v>
      </c>
      <c r="AW153" s="188">
        <v>60.3</v>
      </c>
      <c r="AX153" s="188">
        <v>60.4</v>
      </c>
      <c r="AY153" s="188">
        <v>60.5</v>
      </c>
      <c r="AZ153" s="188">
        <v>60.5</v>
      </c>
      <c r="BA153" s="188">
        <v>60.5</v>
      </c>
      <c r="BB153" s="188">
        <v>60.6</v>
      </c>
      <c r="BC153" s="188">
        <v>60.6</v>
      </c>
      <c r="BD153" s="188">
        <v>60.6</v>
      </c>
      <c r="BE153" s="188">
        <v>60.7</v>
      </c>
      <c r="BF153" s="188">
        <v>60.7</v>
      </c>
      <c r="BG153" s="188">
        <v>60.8</v>
      </c>
      <c r="BH153" s="188">
        <v>60.8</v>
      </c>
      <c r="BI153" s="188">
        <v>60.9</v>
      </c>
      <c r="BJ153" s="188">
        <v>60.9</v>
      </c>
      <c r="BK153" s="188">
        <v>60.9</v>
      </c>
      <c r="BL153" s="188">
        <v>60.9</v>
      </c>
      <c r="BM153" s="188">
        <v>61</v>
      </c>
      <c r="BN153" s="188">
        <v>61</v>
      </c>
      <c r="BO153" s="188">
        <v>61</v>
      </c>
      <c r="BP153" s="188">
        <v>61</v>
      </c>
      <c r="BQ153" s="188">
        <v>61</v>
      </c>
      <c r="BR153" s="188">
        <v>61</v>
      </c>
      <c r="BS153" s="188">
        <v>61</v>
      </c>
      <c r="BT153" s="188">
        <v>61</v>
      </c>
      <c r="BU153" s="188">
        <v>61.1</v>
      </c>
      <c r="BV153" s="188">
        <v>61.2</v>
      </c>
      <c r="BW153" s="188">
        <v>61.2</v>
      </c>
      <c r="BX153" s="188">
        <v>61.3</v>
      </c>
      <c r="BY153" s="188">
        <v>61.3</v>
      </c>
      <c r="BZ153" s="188">
        <v>61.3</v>
      </c>
      <c r="CA153" s="188">
        <v>61.3</v>
      </c>
      <c r="CB153" s="188">
        <v>61.3</v>
      </c>
      <c r="CC153" s="188">
        <v>61.3</v>
      </c>
      <c r="CD153" s="188">
        <v>61.3</v>
      </c>
      <c r="CE153" s="188">
        <v>61.4</v>
      </c>
      <c r="CF153" s="188">
        <v>61.5</v>
      </c>
      <c r="CG153" s="188">
        <v>61.5</v>
      </c>
      <c r="CH153" s="188">
        <v>61.5</v>
      </c>
      <c r="CI153" s="188">
        <v>61.9</v>
      </c>
      <c r="CJ153" s="188">
        <v>61.9</v>
      </c>
      <c r="CK153" s="188">
        <v>61.9</v>
      </c>
      <c r="CL153" s="188">
        <f t="shared" si="5"/>
        <v>0</v>
      </c>
      <c r="CM153" s="188" t="s">
        <v>304</v>
      </c>
      <c r="CN153" s="188" t="s">
        <v>305</v>
      </c>
      <c r="CO153" s="188" t="b">
        <f t="shared" si="4"/>
        <v>1</v>
      </c>
    </row>
    <row r="154" spans="1:93" x14ac:dyDescent="0.3">
      <c r="A154" t="s">
        <v>306</v>
      </c>
      <c r="B154" t="s">
        <v>307</v>
      </c>
      <c r="C154">
        <v>30031001600</v>
      </c>
      <c r="D154" s="1">
        <v>43920</v>
      </c>
      <c r="E154">
        <v>31</v>
      </c>
      <c r="F154">
        <v>0.4</v>
      </c>
      <c r="G154">
        <v>0.4</v>
      </c>
      <c r="H154" t="s">
        <v>1300</v>
      </c>
      <c r="I154">
        <v>2.9</v>
      </c>
      <c r="J154">
        <v>3.5</v>
      </c>
      <c r="K154">
        <v>4</v>
      </c>
      <c r="L154">
        <v>5.3</v>
      </c>
      <c r="M154">
        <v>6.6</v>
      </c>
      <c r="N154" s="61">
        <v>6.7</v>
      </c>
      <c r="O154">
        <v>7</v>
      </c>
      <c r="P154">
        <v>7.2</v>
      </c>
      <c r="Q154">
        <v>7.5</v>
      </c>
      <c r="R154" s="61">
        <v>7.8</v>
      </c>
      <c r="S154" s="61">
        <v>8</v>
      </c>
      <c r="T154" s="61">
        <v>8.1</v>
      </c>
      <c r="U154" s="61">
        <v>8.4</v>
      </c>
      <c r="V154" s="61">
        <v>8.4</v>
      </c>
      <c r="W154" s="61">
        <v>8.9</v>
      </c>
      <c r="X154" s="61">
        <v>9</v>
      </c>
      <c r="Y154" s="61">
        <v>9</v>
      </c>
      <c r="Z154" s="61">
        <v>9.4</v>
      </c>
      <c r="AA154" s="61">
        <v>9.4</v>
      </c>
      <c r="AB154" s="188">
        <v>9.5</v>
      </c>
      <c r="AC154" s="61">
        <v>9.6999999999999993</v>
      </c>
      <c r="AD154" s="188">
        <v>9.9</v>
      </c>
      <c r="AE154" s="188">
        <v>9.9</v>
      </c>
      <c r="AF154" s="188">
        <v>9.9</v>
      </c>
      <c r="AG154" s="188">
        <v>10</v>
      </c>
      <c r="AH154" s="188">
        <v>10.1</v>
      </c>
      <c r="AI154" s="188">
        <v>10.3</v>
      </c>
      <c r="AJ154" s="188">
        <v>10.3</v>
      </c>
      <c r="AK154" s="188">
        <v>10.3</v>
      </c>
      <c r="AL154" s="188">
        <v>10.3</v>
      </c>
      <c r="AM154" s="188">
        <v>10.4</v>
      </c>
      <c r="AN154" s="188">
        <v>10.5</v>
      </c>
      <c r="AO154" s="188">
        <v>10.5</v>
      </c>
      <c r="AP154" s="188">
        <v>10.5</v>
      </c>
      <c r="AQ154" s="188">
        <v>10.6</v>
      </c>
      <c r="AR154" s="188">
        <v>10.7</v>
      </c>
      <c r="AS154" s="188">
        <v>10.7</v>
      </c>
      <c r="AT154" s="188">
        <v>10.8</v>
      </c>
      <c r="AU154" s="188">
        <v>10.8</v>
      </c>
      <c r="AV154" s="188">
        <v>11</v>
      </c>
      <c r="AW154" s="188">
        <v>11</v>
      </c>
      <c r="AX154" s="188">
        <v>11</v>
      </c>
      <c r="AY154" s="188">
        <v>11.1</v>
      </c>
      <c r="AZ154" s="188">
        <v>11.1</v>
      </c>
      <c r="BA154" s="188">
        <v>11.1</v>
      </c>
      <c r="BB154" s="188">
        <v>11.2</v>
      </c>
      <c r="BC154" s="188">
        <v>11.2</v>
      </c>
      <c r="BD154" s="188">
        <v>11.2</v>
      </c>
      <c r="BE154" s="188">
        <v>11.3</v>
      </c>
      <c r="BF154" s="188">
        <v>11.4</v>
      </c>
      <c r="BG154" s="188">
        <v>28.9</v>
      </c>
      <c r="BH154" s="188">
        <v>29</v>
      </c>
      <c r="BI154" s="188">
        <v>29.2</v>
      </c>
      <c r="BJ154" s="188">
        <v>29.3</v>
      </c>
      <c r="BK154" s="188">
        <v>29.4</v>
      </c>
      <c r="BL154" s="188">
        <v>29.6</v>
      </c>
      <c r="BM154" s="188">
        <v>29.6</v>
      </c>
      <c r="BN154" s="188">
        <v>29.6</v>
      </c>
      <c r="BO154" s="188">
        <v>29.7</v>
      </c>
      <c r="BP154" s="188">
        <v>29.9</v>
      </c>
      <c r="BQ154" s="188">
        <v>30</v>
      </c>
      <c r="BR154" s="188">
        <v>30.1</v>
      </c>
      <c r="BS154" s="188">
        <v>30.3</v>
      </c>
      <c r="BT154" s="188">
        <v>30.3</v>
      </c>
      <c r="BU154" s="188">
        <v>30.5</v>
      </c>
      <c r="BV154" s="188">
        <v>30.5</v>
      </c>
      <c r="BW154" s="188">
        <v>30.6</v>
      </c>
      <c r="BX154" s="188">
        <v>30.8</v>
      </c>
      <c r="BY154" s="188">
        <v>30.9</v>
      </c>
      <c r="BZ154" s="188">
        <v>30.9</v>
      </c>
      <c r="CA154" s="188">
        <v>31</v>
      </c>
      <c r="CB154" s="188">
        <v>31.1</v>
      </c>
      <c r="CC154" s="188">
        <v>31.1</v>
      </c>
      <c r="CD154" s="188">
        <v>31.1</v>
      </c>
      <c r="CE154" s="188">
        <v>31.2</v>
      </c>
      <c r="CF154" s="188">
        <v>31.3</v>
      </c>
      <c r="CG154" s="188">
        <v>31.3</v>
      </c>
      <c r="CH154" s="188">
        <v>31.4</v>
      </c>
      <c r="CI154" s="188">
        <v>31.6</v>
      </c>
      <c r="CJ154" s="188">
        <v>31.7</v>
      </c>
      <c r="CK154" s="188">
        <v>31.7</v>
      </c>
      <c r="CL154" s="188">
        <f t="shared" si="5"/>
        <v>0</v>
      </c>
      <c r="CM154" s="188" t="s">
        <v>306</v>
      </c>
      <c r="CN154" s="188" t="s">
        <v>307</v>
      </c>
      <c r="CO154" s="188" t="b">
        <f t="shared" si="4"/>
        <v>1</v>
      </c>
    </row>
    <row r="155" spans="1:93" x14ac:dyDescent="0.3">
      <c r="A155" t="s">
        <v>308</v>
      </c>
      <c r="B155" t="s">
        <v>309</v>
      </c>
      <c r="C155">
        <v>30047940305</v>
      </c>
      <c r="D155" s="1">
        <v>43920</v>
      </c>
      <c r="E155">
        <v>47</v>
      </c>
      <c r="F155">
        <v>1.5</v>
      </c>
      <c r="G155">
        <v>1.5</v>
      </c>
      <c r="H155">
        <v>59860</v>
      </c>
      <c r="I155">
        <v>24.3</v>
      </c>
      <c r="J155">
        <v>26.1</v>
      </c>
      <c r="K155">
        <v>28.6</v>
      </c>
      <c r="L155">
        <v>31.1</v>
      </c>
      <c r="M155">
        <v>35.6</v>
      </c>
      <c r="N155" s="61">
        <v>37</v>
      </c>
      <c r="O155">
        <v>37.9</v>
      </c>
      <c r="P155">
        <v>38.4</v>
      </c>
      <c r="Q155">
        <v>39.1</v>
      </c>
      <c r="R155" s="61">
        <v>40.1</v>
      </c>
      <c r="S155" s="61">
        <v>40.1</v>
      </c>
      <c r="T155" s="61">
        <v>40.6</v>
      </c>
      <c r="U155" s="61">
        <v>40.799999999999997</v>
      </c>
      <c r="V155" s="61">
        <v>41.2</v>
      </c>
      <c r="W155" s="61">
        <v>42</v>
      </c>
      <c r="X155" s="61">
        <v>42.1</v>
      </c>
      <c r="Y155" s="61">
        <v>42.3</v>
      </c>
      <c r="Z155" s="61">
        <v>44.9</v>
      </c>
      <c r="AA155" s="61">
        <v>45</v>
      </c>
      <c r="AB155" s="188">
        <v>45.3</v>
      </c>
      <c r="AC155" s="61">
        <v>45.8</v>
      </c>
      <c r="AD155" s="188">
        <v>49.1</v>
      </c>
      <c r="AE155" s="188">
        <v>49.4</v>
      </c>
      <c r="AF155" s="188">
        <v>49.8</v>
      </c>
      <c r="AG155" s="188">
        <v>50.4</v>
      </c>
      <c r="AH155" s="188">
        <v>51.1</v>
      </c>
      <c r="AI155" s="188">
        <v>52.1</v>
      </c>
      <c r="AJ155" s="188">
        <v>52.4</v>
      </c>
      <c r="AK155" s="188">
        <v>52.7</v>
      </c>
      <c r="AL155" s="188">
        <v>52.8</v>
      </c>
      <c r="AM155" s="188">
        <v>53.1</v>
      </c>
      <c r="AN155" s="188">
        <v>53.4</v>
      </c>
      <c r="AO155" s="188">
        <v>53.4</v>
      </c>
      <c r="AP155" s="188">
        <v>53.5</v>
      </c>
      <c r="AQ155" s="188">
        <v>53.7</v>
      </c>
      <c r="AR155" s="188">
        <v>53.9</v>
      </c>
      <c r="AS155" s="188">
        <v>53.9</v>
      </c>
      <c r="AT155" s="188">
        <v>53.9</v>
      </c>
      <c r="AU155" s="188">
        <v>53.9</v>
      </c>
      <c r="AV155" s="188">
        <v>54.1</v>
      </c>
      <c r="AW155" s="188">
        <v>54.2</v>
      </c>
      <c r="AX155" s="188">
        <v>54.2</v>
      </c>
      <c r="AY155" s="188">
        <v>54.2</v>
      </c>
      <c r="AZ155" s="188">
        <v>54.2</v>
      </c>
      <c r="BA155" s="188">
        <v>54.3</v>
      </c>
      <c r="BB155" s="188">
        <v>54.4</v>
      </c>
      <c r="BC155" s="188">
        <v>54.4</v>
      </c>
      <c r="BD155" s="188">
        <v>54.4</v>
      </c>
      <c r="BE155" s="188">
        <v>54.4</v>
      </c>
      <c r="BF155" s="188">
        <v>54.5</v>
      </c>
      <c r="BG155" s="188">
        <v>54.5</v>
      </c>
      <c r="BH155" s="188">
        <v>54.5</v>
      </c>
      <c r="BI155" s="188">
        <v>54.5</v>
      </c>
      <c r="BJ155" s="188">
        <v>54.6</v>
      </c>
      <c r="BK155" s="188">
        <v>54.6</v>
      </c>
      <c r="BL155" s="188">
        <v>54.7</v>
      </c>
      <c r="BM155" s="188">
        <v>55.1</v>
      </c>
      <c r="BN155" s="188">
        <v>55.1</v>
      </c>
      <c r="BO155" s="188">
        <v>55.1</v>
      </c>
      <c r="BP155" s="188">
        <v>55.1</v>
      </c>
      <c r="BQ155" s="188">
        <v>55.3</v>
      </c>
      <c r="BR155" s="188">
        <v>55.3</v>
      </c>
      <c r="BS155" s="188">
        <v>55.4</v>
      </c>
      <c r="BT155" s="188">
        <v>55.4</v>
      </c>
      <c r="BU155" s="188">
        <v>55.4</v>
      </c>
      <c r="BV155" s="188">
        <v>55.4</v>
      </c>
      <c r="BW155" s="188">
        <v>55.4</v>
      </c>
      <c r="BX155" s="188">
        <v>55.5</v>
      </c>
      <c r="BY155" s="188">
        <v>55.7</v>
      </c>
      <c r="BZ155" s="188">
        <v>55.7</v>
      </c>
      <c r="CA155" s="188">
        <v>55.8</v>
      </c>
      <c r="CB155" s="188">
        <v>55.8</v>
      </c>
      <c r="CC155" s="188">
        <v>55.9</v>
      </c>
      <c r="CD155" s="188">
        <v>55.9</v>
      </c>
      <c r="CE155" s="188">
        <v>56</v>
      </c>
      <c r="CF155" s="188">
        <v>56.1</v>
      </c>
      <c r="CG155" s="188">
        <v>56.1</v>
      </c>
      <c r="CH155" s="188">
        <v>56.1</v>
      </c>
      <c r="CI155" s="188">
        <v>56.3</v>
      </c>
      <c r="CJ155" s="188">
        <v>56.4</v>
      </c>
      <c r="CK155" s="188">
        <v>56.4</v>
      </c>
      <c r="CL155" s="188">
        <f t="shared" si="5"/>
        <v>0</v>
      </c>
      <c r="CM155" s="188" t="s">
        <v>308</v>
      </c>
      <c r="CN155" s="188" t="s">
        <v>309</v>
      </c>
      <c r="CO155" s="188" t="b">
        <f t="shared" si="4"/>
        <v>1</v>
      </c>
    </row>
    <row r="156" spans="1:93" x14ac:dyDescent="0.3">
      <c r="A156" t="s">
        <v>310</v>
      </c>
      <c r="B156" t="s">
        <v>311</v>
      </c>
      <c r="C156">
        <v>30047940307</v>
      </c>
      <c r="D156" s="1">
        <v>43920</v>
      </c>
      <c r="E156">
        <v>47</v>
      </c>
      <c r="F156">
        <v>1.1000000000000001</v>
      </c>
      <c r="G156">
        <v>1.1000000000000001</v>
      </c>
      <c r="H156" t="s">
        <v>1319</v>
      </c>
      <c r="I156">
        <v>21</v>
      </c>
      <c r="J156">
        <v>22</v>
      </c>
      <c r="K156">
        <v>23.8</v>
      </c>
      <c r="L156">
        <v>26.1</v>
      </c>
      <c r="M156">
        <v>29.6</v>
      </c>
      <c r="N156" s="61">
        <v>30.2</v>
      </c>
      <c r="O156">
        <v>31.1</v>
      </c>
      <c r="P156">
        <v>31.7</v>
      </c>
      <c r="Q156">
        <v>32.200000000000003</v>
      </c>
      <c r="R156" s="61">
        <v>33.1</v>
      </c>
      <c r="S156" s="61">
        <v>33.4</v>
      </c>
      <c r="T156" s="61">
        <v>33.799999999999997</v>
      </c>
      <c r="U156" s="61">
        <v>34.1</v>
      </c>
      <c r="V156" s="61">
        <v>34.4</v>
      </c>
      <c r="W156" s="61">
        <v>34.700000000000003</v>
      </c>
      <c r="X156" s="61">
        <v>34.9</v>
      </c>
      <c r="Y156" s="61">
        <v>35.1</v>
      </c>
      <c r="Z156" s="61">
        <v>38</v>
      </c>
      <c r="AA156" s="61">
        <v>38.200000000000003</v>
      </c>
      <c r="AB156" s="188">
        <v>38.5</v>
      </c>
      <c r="AC156" s="61">
        <v>38.9</v>
      </c>
      <c r="AD156" s="188">
        <v>41.2</v>
      </c>
      <c r="AE156" s="188">
        <v>41.3</v>
      </c>
      <c r="AF156" s="188">
        <v>41.5</v>
      </c>
      <c r="AG156" s="188">
        <v>41.6</v>
      </c>
      <c r="AH156" s="188">
        <v>41.9</v>
      </c>
      <c r="AI156" s="188">
        <v>42.6</v>
      </c>
      <c r="AJ156" s="188">
        <v>42.7</v>
      </c>
      <c r="AK156" s="188">
        <v>43</v>
      </c>
      <c r="AL156" s="188">
        <v>43.2</v>
      </c>
      <c r="AM156" s="188">
        <v>43.4</v>
      </c>
      <c r="AN156" s="188">
        <v>43.6</v>
      </c>
      <c r="AO156" s="188">
        <v>43.7</v>
      </c>
      <c r="AP156" s="188">
        <v>43.8</v>
      </c>
      <c r="AQ156" s="188">
        <v>43.9</v>
      </c>
      <c r="AR156" s="188">
        <v>44</v>
      </c>
      <c r="AS156" s="188">
        <v>44.1</v>
      </c>
      <c r="AT156" s="188">
        <v>44.1</v>
      </c>
      <c r="AU156" s="188">
        <v>44.2</v>
      </c>
      <c r="AV156" s="188">
        <v>44.3</v>
      </c>
      <c r="AW156" s="188">
        <v>44.4</v>
      </c>
      <c r="AX156" s="188">
        <v>44.4</v>
      </c>
      <c r="AY156" s="188">
        <v>44.4</v>
      </c>
      <c r="AZ156" s="188">
        <v>44.5</v>
      </c>
      <c r="BA156" s="188">
        <v>44.5</v>
      </c>
      <c r="BB156" s="188">
        <v>44.5</v>
      </c>
      <c r="BC156" s="188">
        <v>44.6</v>
      </c>
      <c r="BD156" s="188">
        <v>44.6</v>
      </c>
      <c r="BE156" s="188">
        <v>44.7</v>
      </c>
      <c r="BF156" s="188">
        <v>44.7</v>
      </c>
      <c r="BG156" s="188">
        <v>44.9</v>
      </c>
      <c r="BH156" s="188">
        <v>45</v>
      </c>
      <c r="BI156" s="188">
        <v>45</v>
      </c>
      <c r="BJ156" s="188">
        <v>45.1</v>
      </c>
      <c r="BK156" s="188">
        <v>45.1</v>
      </c>
      <c r="BL156" s="188">
        <v>45.2</v>
      </c>
      <c r="BM156" s="188">
        <v>45.3</v>
      </c>
      <c r="BN156" s="188">
        <v>45.4</v>
      </c>
      <c r="BO156" s="188">
        <v>45.4</v>
      </c>
      <c r="BP156" s="188">
        <v>45.4</v>
      </c>
      <c r="BQ156" s="188">
        <v>45.4</v>
      </c>
      <c r="BR156" s="188">
        <v>45.5</v>
      </c>
      <c r="BS156" s="188">
        <v>45.6</v>
      </c>
      <c r="BT156" s="188">
        <v>45.7</v>
      </c>
      <c r="BU156" s="188">
        <v>45.8</v>
      </c>
      <c r="BV156" s="188">
        <v>45.8</v>
      </c>
      <c r="BW156" s="188">
        <v>45.8</v>
      </c>
      <c r="BX156" s="188">
        <v>45.9</v>
      </c>
      <c r="BY156" s="188">
        <v>45.9</v>
      </c>
      <c r="BZ156" s="188">
        <v>45.9</v>
      </c>
      <c r="CA156" s="188">
        <v>45.9</v>
      </c>
      <c r="CB156" s="188">
        <v>45.9</v>
      </c>
      <c r="CC156" s="188">
        <v>45.9</v>
      </c>
      <c r="CD156" s="188">
        <v>45.9</v>
      </c>
      <c r="CE156" s="188">
        <v>46</v>
      </c>
      <c r="CF156" s="188">
        <v>46</v>
      </c>
      <c r="CG156" s="188">
        <v>46</v>
      </c>
      <c r="CH156" s="188">
        <v>46</v>
      </c>
      <c r="CI156" s="188">
        <v>46.1</v>
      </c>
      <c r="CJ156" s="188">
        <v>46.1</v>
      </c>
      <c r="CK156" s="188">
        <v>46.1</v>
      </c>
      <c r="CL156" s="188">
        <f t="shared" si="5"/>
        <v>0</v>
      </c>
      <c r="CM156" s="188" t="s">
        <v>310</v>
      </c>
      <c r="CN156" s="188" t="s">
        <v>311</v>
      </c>
      <c r="CO156" s="188" t="b">
        <f t="shared" si="4"/>
        <v>1</v>
      </c>
    </row>
    <row r="157" spans="1:93" x14ac:dyDescent="0.3">
      <c r="A157" t="s">
        <v>312</v>
      </c>
      <c r="B157" t="s">
        <v>313</v>
      </c>
      <c r="C157">
        <v>30047940600</v>
      </c>
      <c r="D157" s="1">
        <v>43920</v>
      </c>
      <c r="E157">
        <v>47</v>
      </c>
      <c r="F157">
        <v>0.3</v>
      </c>
      <c r="G157">
        <v>1.4</v>
      </c>
      <c r="H157" t="s">
        <v>1322</v>
      </c>
      <c r="I157">
        <v>22.7</v>
      </c>
      <c r="J157">
        <v>23.8</v>
      </c>
      <c r="K157">
        <v>25.9</v>
      </c>
      <c r="L157">
        <v>27.7</v>
      </c>
      <c r="M157">
        <v>30.3</v>
      </c>
      <c r="N157" s="61">
        <v>30.7</v>
      </c>
      <c r="O157">
        <v>31</v>
      </c>
      <c r="P157">
        <v>31.2</v>
      </c>
      <c r="Q157">
        <v>31.9</v>
      </c>
      <c r="R157" s="61">
        <v>32.799999999999997</v>
      </c>
      <c r="S157" s="61">
        <v>32.9</v>
      </c>
      <c r="T157" s="61">
        <v>33.200000000000003</v>
      </c>
      <c r="U157" s="61">
        <v>33.4</v>
      </c>
      <c r="V157" s="61">
        <v>33.5</v>
      </c>
      <c r="W157" s="61">
        <v>34.1</v>
      </c>
      <c r="X157" s="61">
        <v>34.200000000000003</v>
      </c>
      <c r="Y157" s="61">
        <v>34.299999999999997</v>
      </c>
      <c r="Z157" s="61">
        <v>35.4</v>
      </c>
      <c r="AA157" s="61">
        <v>35.4</v>
      </c>
      <c r="AB157" s="188">
        <v>35.4</v>
      </c>
      <c r="AC157" s="61">
        <v>35.6</v>
      </c>
      <c r="AD157" s="188">
        <v>36.1</v>
      </c>
      <c r="AE157" s="188">
        <v>36.5</v>
      </c>
      <c r="AF157" s="188">
        <v>36.5</v>
      </c>
      <c r="AG157" s="188">
        <v>36.9</v>
      </c>
      <c r="AH157" s="188">
        <v>37.200000000000003</v>
      </c>
      <c r="AI157" s="188">
        <v>38</v>
      </c>
      <c r="AJ157" s="188">
        <v>38.200000000000003</v>
      </c>
      <c r="AK157" s="188">
        <v>38.200000000000003</v>
      </c>
      <c r="AL157" s="188">
        <v>38.4</v>
      </c>
      <c r="AM157" s="188">
        <v>38.700000000000003</v>
      </c>
      <c r="AN157" s="188">
        <v>39.1</v>
      </c>
      <c r="AO157" s="188">
        <v>39.1</v>
      </c>
      <c r="AP157" s="188">
        <v>39.299999999999997</v>
      </c>
      <c r="AQ157" s="188">
        <v>39.5</v>
      </c>
      <c r="AR157" s="188">
        <v>39.799999999999997</v>
      </c>
      <c r="AS157" s="188">
        <v>39.799999999999997</v>
      </c>
      <c r="AT157" s="188">
        <v>39.9</v>
      </c>
      <c r="AU157" s="188">
        <v>40</v>
      </c>
      <c r="AV157" s="188">
        <v>40.200000000000003</v>
      </c>
      <c r="AW157" s="188">
        <v>40.299999999999997</v>
      </c>
      <c r="AX157" s="188">
        <v>40.299999999999997</v>
      </c>
      <c r="AY157" s="188">
        <v>40.299999999999997</v>
      </c>
      <c r="AZ157" s="188">
        <v>40.299999999999997</v>
      </c>
      <c r="BA157" s="188">
        <v>40.299999999999997</v>
      </c>
      <c r="BB157" s="188">
        <v>40.4</v>
      </c>
      <c r="BC157" s="188">
        <v>40.4</v>
      </c>
      <c r="BD157" s="188">
        <v>40.5</v>
      </c>
      <c r="BE157" s="188">
        <v>40.5</v>
      </c>
      <c r="BF157" s="188">
        <v>40.5</v>
      </c>
      <c r="BG157" s="188">
        <v>43.2</v>
      </c>
      <c r="BH157" s="188">
        <v>43.8</v>
      </c>
      <c r="BI157" s="188">
        <v>43.8</v>
      </c>
      <c r="BJ157" s="188">
        <v>44.1</v>
      </c>
      <c r="BK157" s="188">
        <v>44.1</v>
      </c>
      <c r="BL157" s="188">
        <v>44.2</v>
      </c>
      <c r="BM157" s="188">
        <v>44.3</v>
      </c>
      <c r="BN157" s="188">
        <v>44.5</v>
      </c>
      <c r="BO157" s="188">
        <v>44.5</v>
      </c>
      <c r="BP157" s="188">
        <v>44.6</v>
      </c>
      <c r="BQ157" s="188">
        <v>44.8</v>
      </c>
      <c r="BR157" s="188">
        <v>44.9</v>
      </c>
      <c r="BS157" s="188">
        <v>44.9</v>
      </c>
      <c r="BT157" s="188">
        <v>44.9</v>
      </c>
      <c r="BU157" s="188">
        <v>45</v>
      </c>
      <c r="BV157" s="188">
        <v>45</v>
      </c>
      <c r="BW157" s="188">
        <v>45</v>
      </c>
      <c r="BX157" s="188">
        <v>45.3</v>
      </c>
      <c r="BY157" s="188">
        <v>45.3</v>
      </c>
      <c r="BZ157" s="188">
        <v>45.4</v>
      </c>
      <c r="CA157" s="188">
        <v>45.4</v>
      </c>
      <c r="CB157" s="188">
        <v>45.4</v>
      </c>
      <c r="CC157" s="188">
        <v>45.4</v>
      </c>
      <c r="CD157" s="188">
        <v>45.6</v>
      </c>
      <c r="CE157" s="188">
        <v>45.8</v>
      </c>
      <c r="CF157" s="188">
        <v>46</v>
      </c>
      <c r="CG157" s="188">
        <v>46</v>
      </c>
      <c r="CH157" s="188">
        <v>46</v>
      </c>
      <c r="CI157" s="188">
        <v>46.2</v>
      </c>
      <c r="CJ157" s="188">
        <v>46.3</v>
      </c>
      <c r="CK157" s="188">
        <v>46.4</v>
      </c>
      <c r="CL157" s="188">
        <f t="shared" si="5"/>
        <v>0.10000000000000142</v>
      </c>
      <c r="CM157" s="188" t="s">
        <v>312</v>
      </c>
      <c r="CN157" s="188" t="s">
        <v>313</v>
      </c>
      <c r="CO157" s="188" t="b">
        <f t="shared" si="4"/>
        <v>1</v>
      </c>
    </row>
    <row r="158" spans="1:93" x14ac:dyDescent="0.3">
      <c r="A158" t="s">
        <v>314</v>
      </c>
      <c r="B158" t="s">
        <v>315</v>
      </c>
      <c r="C158">
        <v>30049000200</v>
      </c>
      <c r="D158" s="1">
        <v>43920</v>
      </c>
      <c r="E158">
        <v>49</v>
      </c>
      <c r="F158">
        <v>1.7</v>
      </c>
      <c r="G158">
        <v>1.7</v>
      </c>
      <c r="H158" t="s">
        <v>1325</v>
      </c>
      <c r="I158">
        <v>35</v>
      </c>
      <c r="J158">
        <v>37.200000000000003</v>
      </c>
      <c r="K158">
        <v>39.1</v>
      </c>
      <c r="L158">
        <v>42.4</v>
      </c>
      <c r="M158">
        <v>47</v>
      </c>
      <c r="N158" s="61">
        <v>47.6</v>
      </c>
      <c r="O158">
        <v>48.6</v>
      </c>
      <c r="P158">
        <v>49</v>
      </c>
      <c r="Q158">
        <v>49.9</v>
      </c>
      <c r="R158" s="61">
        <v>51.3</v>
      </c>
      <c r="S158" s="61">
        <v>52</v>
      </c>
      <c r="T158" s="61">
        <v>52.7</v>
      </c>
      <c r="U158" s="61">
        <v>54.5</v>
      </c>
      <c r="V158" s="61">
        <v>54.9</v>
      </c>
      <c r="W158" s="61">
        <v>55.7</v>
      </c>
      <c r="X158" s="61">
        <v>55.8</v>
      </c>
      <c r="Y158" s="61">
        <v>56</v>
      </c>
      <c r="Z158" s="61">
        <v>57.6</v>
      </c>
      <c r="AA158" s="61">
        <v>57.9</v>
      </c>
      <c r="AB158" s="188">
        <v>58.2</v>
      </c>
      <c r="AC158" s="61">
        <v>60.1</v>
      </c>
      <c r="AD158" s="188">
        <v>62.6</v>
      </c>
      <c r="AE158" s="188">
        <v>62.8</v>
      </c>
      <c r="AF158" s="188">
        <v>62.9</v>
      </c>
      <c r="AG158" s="188">
        <v>63.6</v>
      </c>
      <c r="AH158" s="188">
        <v>64.2</v>
      </c>
      <c r="AI158" s="188">
        <v>65</v>
      </c>
      <c r="AJ158" s="188">
        <v>65.099999999999994</v>
      </c>
      <c r="AK158" s="188">
        <v>65.2</v>
      </c>
      <c r="AL158" s="188">
        <v>65.5</v>
      </c>
      <c r="AM158" s="188">
        <v>65.599999999999994</v>
      </c>
      <c r="AN158" s="188">
        <v>65.900000000000006</v>
      </c>
      <c r="AO158" s="188">
        <v>66</v>
      </c>
      <c r="AP158" s="188">
        <v>66.099999999999994</v>
      </c>
      <c r="AQ158" s="188">
        <v>66.3</v>
      </c>
      <c r="AR158" s="188">
        <v>66.5</v>
      </c>
      <c r="AS158" s="188">
        <v>66.5</v>
      </c>
      <c r="AT158" s="188">
        <v>66.5</v>
      </c>
      <c r="AU158" s="188">
        <v>66.7</v>
      </c>
      <c r="AV158" s="188">
        <v>66.900000000000006</v>
      </c>
      <c r="AW158" s="188">
        <v>66.900000000000006</v>
      </c>
      <c r="AX158" s="188">
        <v>67</v>
      </c>
      <c r="AY158" s="188">
        <v>67.099999999999994</v>
      </c>
      <c r="AZ158" s="188">
        <v>67.099999999999994</v>
      </c>
      <c r="BA158" s="188">
        <v>67.099999999999994</v>
      </c>
      <c r="BB158" s="188">
        <v>67.3</v>
      </c>
      <c r="BC158" s="188">
        <v>67.3</v>
      </c>
      <c r="BD158" s="188">
        <v>67.3</v>
      </c>
      <c r="BE158" s="188">
        <v>67.3</v>
      </c>
      <c r="BF158" s="188">
        <v>67.3</v>
      </c>
      <c r="BG158" s="188">
        <v>68.2</v>
      </c>
      <c r="BH158" s="188">
        <v>68.2</v>
      </c>
      <c r="BI158" s="188">
        <v>68.3</v>
      </c>
      <c r="BJ158" s="188">
        <v>68.3</v>
      </c>
      <c r="BK158" s="188">
        <v>68.400000000000006</v>
      </c>
      <c r="BL158" s="188">
        <v>68.400000000000006</v>
      </c>
      <c r="BM158" s="188">
        <v>68.5</v>
      </c>
      <c r="BN158" s="188">
        <v>68.5</v>
      </c>
      <c r="BO158" s="188">
        <v>68.599999999999994</v>
      </c>
      <c r="BP158" s="188">
        <v>68.599999999999994</v>
      </c>
      <c r="BQ158" s="188">
        <v>68.7</v>
      </c>
      <c r="BR158" s="188">
        <v>68.7</v>
      </c>
      <c r="BS158" s="188">
        <v>68.7</v>
      </c>
      <c r="BT158" s="188">
        <v>68.8</v>
      </c>
      <c r="BU158" s="188">
        <v>68.900000000000006</v>
      </c>
      <c r="BV158" s="188">
        <v>69</v>
      </c>
      <c r="BW158" s="188">
        <v>69</v>
      </c>
      <c r="BX158" s="188">
        <v>69.099999999999994</v>
      </c>
      <c r="BY158" s="188">
        <v>69.099999999999994</v>
      </c>
      <c r="BZ158" s="188">
        <v>69.099999999999994</v>
      </c>
      <c r="CA158" s="188">
        <v>69.099999999999994</v>
      </c>
      <c r="CB158" s="188">
        <v>69.099999999999994</v>
      </c>
      <c r="CC158" s="188">
        <v>69.099999999999994</v>
      </c>
      <c r="CD158" s="188">
        <v>69.2</v>
      </c>
      <c r="CE158" s="188">
        <v>69.3</v>
      </c>
      <c r="CF158" s="188">
        <v>69.3</v>
      </c>
      <c r="CG158" s="188">
        <v>69.400000000000006</v>
      </c>
      <c r="CH158" s="188">
        <v>69.400000000000006</v>
      </c>
      <c r="CI158" s="188">
        <v>69.599999999999994</v>
      </c>
      <c r="CJ158" s="188">
        <v>69.7</v>
      </c>
      <c r="CK158" s="188">
        <v>69.7</v>
      </c>
      <c r="CL158" s="188">
        <f t="shared" si="5"/>
        <v>0</v>
      </c>
      <c r="CM158" s="188" t="s">
        <v>314</v>
      </c>
      <c r="CN158" s="188" t="s">
        <v>315</v>
      </c>
      <c r="CO158" s="188" t="b">
        <f t="shared" si="4"/>
        <v>1</v>
      </c>
    </row>
    <row r="159" spans="1:93" x14ac:dyDescent="0.3">
      <c r="A159" t="s">
        <v>316</v>
      </c>
      <c r="B159" t="s">
        <v>317</v>
      </c>
      <c r="C159">
        <v>30049000400</v>
      </c>
      <c r="D159" s="1">
        <v>43920</v>
      </c>
      <c r="E159">
        <v>49</v>
      </c>
      <c r="F159">
        <v>1.6</v>
      </c>
      <c r="G159">
        <v>1.6</v>
      </c>
      <c r="H159" t="s">
        <v>1328</v>
      </c>
      <c r="I159">
        <v>43.6</v>
      </c>
      <c r="J159">
        <v>45.2</v>
      </c>
      <c r="K159">
        <v>47.3</v>
      </c>
      <c r="L159">
        <v>49.9</v>
      </c>
      <c r="M159">
        <v>53.8</v>
      </c>
      <c r="N159" s="61">
        <v>54.6</v>
      </c>
      <c r="O159">
        <v>55.3</v>
      </c>
      <c r="P159">
        <v>56</v>
      </c>
      <c r="Q159">
        <v>56.7</v>
      </c>
      <c r="R159" s="61">
        <v>58.1</v>
      </c>
      <c r="S159" s="61">
        <v>59</v>
      </c>
      <c r="T159" s="61">
        <v>59.7</v>
      </c>
      <c r="U159" s="61">
        <v>60.9</v>
      </c>
      <c r="V159" s="61">
        <v>61.7</v>
      </c>
      <c r="W159" s="61">
        <v>63.7</v>
      </c>
      <c r="X159" s="61">
        <v>64.099999999999994</v>
      </c>
      <c r="Y159" s="61">
        <v>64.2</v>
      </c>
      <c r="Z159" s="61">
        <v>65.599999999999994</v>
      </c>
      <c r="AA159" s="61">
        <v>65.7</v>
      </c>
      <c r="AB159" s="188">
        <v>66</v>
      </c>
      <c r="AC159" s="61">
        <v>67.2</v>
      </c>
      <c r="AD159" s="188">
        <v>69.099999999999994</v>
      </c>
      <c r="AE159" s="188">
        <v>69.400000000000006</v>
      </c>
      <c r="AF159" s="188">
        <v>69.5</v>
      </c>
      <c r="AG159" s="188">
        <v>70</v>
      </c>
      <c r="AH159" s="188">
        <v>70.3</v>
      </c>
      <c r="AI159" s="188">
        <v>71.099999999999994</v>
      </c>
      <c r="AJ159" s="188">
        <v>71.2</v>
      </c>
      <c r="AK159" s="188">
        <v>71.400000000000006</v>
      </c>
      <c r="AL159" s="188">
        <v>71.400000000000006</v>
      </c>
      <c r="AM159" s="188">
        <v>71.599999999999994</v>
      </c>
      <c r="AN159" s="188">
        <v>71.8</v>
      </c>
      <c r="AO159" s="188">
        <v>71.8</v>
      </c>
      <c r="AP159" s="188">
        <v>71.900000000000006</v>
      </c>
      <c r="AQ159" s="188">
        <v>72.099999999999994</v>
      </c>
      <c r="AR159" s="188">
        <v>72.400000000000006</v>
      </c>
      <c r="AS159" s="188">
        <v>72.400000000000006</v>
      </c>
      <c r="AT159" s="188">
        <v>72.400000000000006</v>
      </c>
      <c r="AU159" s="188">
        <v>72.599999999999994</v>
      </c>
      <c r="AV159" s="188">
        <v>72.8</v>
      </c>
      <c r="AW159" s="188">
        <v>72.8</v>
      </c>
      <c r="AX159" s="188">
        <v>72.8</v>
      </c>
      <c r="AY159" s="188">
        <v>73</v>
      </c>
      <c r="AZ159" s="188">
        <v>73</v>
      </c>
      <c r="BA159" s="188">
        <v>73</v>
      </c>
      <c r="BB159" s="188">
        <v>73.099999999999994</v>
      </c>
      <c r="BC159" s="188">
        <v>73.099999999999994</v>
      </c>
      <c r="BD159" s="188">
        <v>73.2</v>
      </c>
      <c r="BE159" s="188">
        <v>73.3</v>
      </c>
      <c r="BF159" s="188">
        <v>73.3</v>
      </c>
      <c r="BG159" s="188">
        <v>73.3</v>
      </c>
      <c r="BH159" s="188">
        <v>73.400000000000006</v>
      </c>
      <c r="BI159" s="188">
        <v>73.5</v>
      </c>
      <c r="BJ159" s="188">
        <v>73.5</v>
      </c>
      <c r="BK159" s="188">
        <v>73.5</v>
      </c>
      <c r="BL159" s="188">
        <v>73.5</v>
      </c>
      <c r="BM159" s="188">
        <v>73.5</v>
      </c>
      <c r="BN159" s="188">
        <v>73.5</v>
      </c>
      <c r="BO159" s="188">
        <v>73.5</v>
      </c>
      <c r="BP159" s="188">
        <v>73.5</v>
      </c>
      <c r="BQ159" s="188">
        <v>73.5</v>
      </c>
      <c r="BR159" s="188">
        <v>73.5</v>
      </c>
      <c r="BS159" s="188">
        <v>73.5</v>
      </c>
      <c r="BT159" s="188">
        <v>73.599999999999994</v>
      </c>
      <c r="BU159" s="188">
        <v>73.7</v>
      </c>
      <c r="BV159" s="188">
        <v>73.7</v>
      </c>
      <c r="BW159" s="188">
        <v>73.8</v>
      </c>
      <c r="BX159" s="188">
        <v>73.8</v>
      </c>
      <c r="BY159" s="188">
        <v>73.8</v>
      </c>
      <c r="BZ159" s="188">
        <v>73.8</v>
      </c>
      <c r="CA159" s="188">
        <v>73.900000000000006</v>
      </c>
      <c r="CB159" s="188">
        <v>73.900000000000006</v>
      </c>
      <c r="CC159" s="188">
        <v>73.900000000000006</v>
      </c>
      <c r="CD159" s="188">
        <v>74</v>
      </c>
      <c r="CE159" s="188">
        <v>74</v>
      </c>
      <c r="CF159" s="188">
        <v>74</v>
      </c>
      <c r="CG159" s="188">
        <v>74</v>
      </c>
      <c r="CH159" s="188">
        <v>74.099999999999994</v>
      </c>
      <c r="CI159" s="188">
        <v>74.2</v>
      </c>
      <c r="CJ159" s="188">
        <v>74.2</v>
      </c>
      <c r="CK159" s="188">
        <v>74.2</v>
      </c>
      <c r="CL159" s="188">
        <f t="shared" si="5"/>
        <v>0</v>
      </c>
      <c r="CM159" s="188" t="s">
        <v>316</v>
      </c>
      <c r="CN159" s="188" t="s">
        <v>317</v>
      </c>
      <c r="CO159" s="188" t="b">
        <f t="shared" si="4"/>
        <v>1</v>
      </c>
    </row>
    <row r="160" spans="1:93" x14ac:dyDescent="0.3">
      <c r="A160" t="s">
        <v>318</v>
      </c>
      <c r="B160" t="s">
        <v>319</v>
      </c>
      <c r="C160">
        <v>30049000504</v>
      </c>
      <c r="D160" s="1">
        <v>43920</v>
      </c>
      <c r="E160">
        <v>49</v>
      </c>
      <c r="F160">
        <v>1.8</v>
      </c>
      <c r="G160">
        <v>1.8</v>
      </c>
      <c r="H160">
        <v>59601</v>
      </c>
      <c r="I160">
        <v>44.9</v>
      </c>
      <c r="J160">
        <v>46.9</v>
      </c>
      <c r="K160">
        <v>48.7</v>
      </c>
      <c r="L160">
        <v>51.1</v>
      </c>
      <c r="M160">
        <v>57.4</v>
      </c>
      <c r="N160" s="61">
        <v>58.3</v>
      </c>
      <c r="O160">
        <v>59.4</v>
      </c>
      <c r="P160">
        <v>59.9</v>
      </c>
      <c r="Q160">
        <v>60.4</v>
      </c>
      <c r="R160" s="61">
        <v>61.7</v>
      </c>
      <c r="S160" s="61">
        <v>62</v>
      </c>
      <c r="T160" s="61">
        <v>62.6</v>
      </c>
      <c r="U160" s="61">
        <v>63.1</v>
      </c>
      <c r="V160" s="61">
        <v>63.6</v>
      </c>
      <c r="W160" s="61">
        <v>64.099999999999994</v>
      </c>
      <c r="X160" s="61">
        <v>64.3</v>
      </c>
      <c r="Y160" s="61">
        <v>64.3</v>
      </c>
      <c r="Z160" s="61">
        <v>68.099999999999994</v>
      </c>
      <c r="AA160" s="61">
        <v>68.400000000000006</v>
      </c>
      <c r="AB160" s="188">
        <v>68.7</v>
      </c>
      <c r="AC160" s="61">
        <v>71.2</v>
      </c>
      <c r="AD160" s="188">
        <v>74.099999999999994</v>
      </c>
      <c r="AE160" s="188">
        <v>74.8</v>
      </c>
      <c r="AF160" s="188">
        <v>75.099999999999994</v>
      </c>
      <c r="AG160" s="188">
        <v>75.8</v>
      </c>
      <c r="AH160" s="188">
        <v>75.8</v>
      </c>
      <c r="AI160" s="188">
        <v>76.7</v>
      </c>
      <c r="AJ160" s="188">
        <v>76.900000000000006</v>
      </c>
      <c r="AK160" s="188">
        <v>76.900000000000006</v>
      </c>
      <c r="AL160" s="188">
        <v>76.900000000000006</v>
      </c>
      <c r="AM160" s="188">
        <v>77.2</v>
      </c>
      <c r="AN160" s="188">
        <v>77.5</v>
      </c>
      <c r="AO160" s="188">
        <v>77.5</v>
      </c>
      <c r="AP160" s="188">
        <v>77.5</v>
      </c>
      <c r="AQ160" s="188">
        <v>77.7</v>
      </c>
      <c r="AR160" s="188">
        <v>77.900000000000006</v>
      </c>
      <c r="AS160" s="188">
        <v>77.900000000000006</v>
      </c>
      <c r="AT160" s="188">
        <v>78.3</v>
      </c>
      <c r="AU160" s="188">
        <v>78.3</v>
      </c>
      <c r="AV160" s="188">
        <v>78.3</v>
      </c>
      <c r="AW160" s="188">
        <v>78.3</v>
      </c>
      <c r="AX160" s="188">
        <v>78.3</v>
      </c>
      <c r="AY160" s="188">
        <v>78.3</v>
      </c>
      <c r="AZ160" s="188">
        <v>78.3</v>
      </c>
      <c r="BA160" s="188">
        <v>78.3</v>
      </c>
      <c r="BB160" s="188">
        <v>78.400000000000006</v>
      </c>
      <c r="BC160" s="188">
        <v>78.400000000000006</v>
      </c>
      <c r="BD160" s="188">
        <v>78.400000000000006</v>
      </c>
      <c r="BE160" s="188">
        <v>78.599999999999994</v>
      </c>
      <c r="BF160" s="188">
        <v>78.7</v>
      </c>
      <c r="BG160" s="188">
        <v>78.7</v>
      </c>
      <c r="BH160" s="188">
        <v>78.7</v>
      </c>
      <c r="BI160" s="188">
        <v>78.7</v>
      </c>
      <c r="BJ160" s="188">
        <v>78.8</v>
      </c>
      <c r="BK160" s="188">
        <v>78.8</v>
      </c>
      <c r="BL160" s="188">
        <v>78.8</v>
      </c>
      <c r="BM160" s="188">
        <v>78.8</v>
      </c>
      <c r="BN160" s="188">
        <v>78.8</v>
      </c>
      <c r="BO160" s="188">
        <v>78.8</v>
      </c>
      <c r="BP160" s="188">
        <v>78.8</v>
      </c>
      <c r="BQ160" s="188">
        <v>78.900000000000006</v>
      </c>
      <c r="BR160" s="188">
        <v>78.900000000000006</v>
      </c>
      <c r="BS160" s="188">
        <v>78.900000000000006</v>
      </c>
      <c r="BT160" s="188">
        <v>78.900000000000006</v>
      </c>
      <c r="BU160" s="188">
        <v>78.900000000000006</v>
      </c>
      <c r="BV160" s="188">
        <v>78.900000000000006</v>
      </c>
      <c r="BW160" s="188">
        <v>79</v>
      </c>
      <c r="BX160" s="188">
        <v>79</v>
      </c>
      <c r="BY160" s="188">
        <v>79</v>
      </c>
      <c r="BZ160" s="188">
        <v>79</v>
      </c>
      <c r="CA160" s="188">
        <v>79</v>
      </c>
      <c r="CB160" s="188">
        <v>79</v>
      </c>
      <c r="CC160" s="188">
        <v>79</v>
      </c>
      <c r="CD160" s="188">
        <v>79.099999999999994</v>
      </c>
      <c r="CE160" s="188">
        <v>79.3</v>
      </c>
      <c r="CF160" s="188">
        <v>79.400000000000006</v>
      </c>
      <c r="CG160" s="188">
        <v>79.400000000000006</v>
      </c>
      <c r="CH160" s="188">
        <v>79.400000000000006</v>
      </c>
      <c r="CI160" s="188">
        <v>79.7</v>
      </c>
      <c r="CJ160" s="188">
        <v>79.900000000000006</v>
      </c>
      <c r="CK160" s="188">
        <v>80</v>
      </c>
      <c r="CL160" s="188">
        <f t="shared" si="5"/>
        <v>9.9999999999994316E-2</v>
      </c>
      <c r="CM160" s="188" t="s">
        <v>318</v>
      </c>
      <c r="CN160" s="188" t="s">
        <v>319</v>
      </c>
      <c r="CO160" s="188" t="b">
        <f t="shared" si="4"/>
        <v>1</v>
      </c>
    </row>
    <row r="161" spans="1:93" x14ac:dyDescent="0.3">
      <c r="A161" t="s">
        <v>320</v>
      </c>
      <c r="B161" t="s">
        <v>321</v>
      </c>
      <c r="C161">
        <v>30049000701</v>
      </c>
      <c r="D161" s="1">
        <v>43920</v>
      </c>
      <c r="E161">
        <v>49</v>
      </c>
      <c r="F161">
        <v>1.2</v>
      </c>
      <c r="G161">
        <v>1.2</v>
      </c>
      <c r="H161">
        <v>59602</v>
      </c>
      <c r="I161">
        <v>39.5</v>
      </c>
      <c r="J161">
        <v>42</v>
      </c>
      <c r="K161">
        <v>44.3</v>
      </c>
      <c r="L161">
        <v>47.1</v>
      </c>
      <c r="M161">
        <v>51</v>
      </c>
      <c r="N161" s="61">
        <v>52.2</v>
      </c>
      <c r="O161">
        <v>52.9</v>
      </c>
      <c r="P161">
        <v>53.8</v>
      </c>
      <c r="Q161">
        <v>54</v>
      </c>
      <c r="R161" s="61">
        <v>54.7</v>
      </c>
      <c r="S161" s="61">
        <v>55.6</v>
      </c>
      <c r="T161" s="61">
        <v>56.3</v>
      </c>
      <c r="U161" s="61">
        <v>58.5</v>
      </c>
      <c r="V161" s="61">
        <v>59.2</v>
      </c>
      <c r="W161" s="61">
        <v>61.1</v>
      </c>
      <c r="X161" s="61">
        <v>61.4</v>
      </c>
      <c r="Y161" s="61">
        <v>61.5</v>
      </c>
      <c r="Z161" s="61">
        <v>62.9</v>
      </c>
      <c r="AA161" s="61">
        <v>62.9</v>
      </c>
      <c r="AB161" s="188">
        <v>63.1</v>
      </c>
      <c r="AC161" s="61">
        <v>65.3</v>
      </c>
      <c r="AD161" s="188">
        <v>67.599999999999994</v>
      </c>
      <c r="AE161" s="188">
        <v>67.7</v>
      </c>
      <c r="AF161" s="188">
        <v>68.2</v>
      </c>
      <c r="AG161" s="188">
        <v>68.900000000000006</v>
      </c>
      <c r="AH161" s="188">
        <v>69.3</v>
      </c>
      <c r="AI161" s="188">
        <v>70.2</v>
      </c>
      <c r="AJ161" s="188">
        <v>70.8</v>
      </c>
      <c r="AK161" s="188">
        <v>70.8</v>
      </c>
      <c r="AL161" s="188">
        <v>71</v>
      </c>
      <c r="AM161" s="188">
        <v>71.3</v>
      </c>
      <c r="AN161" s="188">
        <v>72</v>
      </c>
      <c r="AO161" s="188">
        <v>72</v>
      </c>
      <c r="AP161" s="188">
        <v>72</v>
      </c>
      <c r="AQ161" s="188">
        <v>72.2</v>
      </c>
      <c r="AR161" s="188">
        <v>72.400000000000006</v>
      </c>
      <c r="AS161" s="188">
        <v>72.400000000000006</v>
      </c>
      <c r="AT161" s="188">
        <v>72.400000000000006</v>
      </c>
      <c r="AU161" s="188">
        <v>72.400000000000006</v>
      </c>
      <c r="AV161" s="188">
        <v>72.5</v>
      </c>
      <c r="AW161" s="188">
        <v>72.5</v>
      </c>
      <c r="AX161" s="188">
        <v>72.5</v>
      </c>
      <c r="AY161" s="188">
        <v>72.7</v>
      </c>
      <c r="AZ161" s="188">
        <v>72.7</v>
      </c>
      <c r="BA161" s="188">
        <v>72.7</v>
      </c>
      <c r="BB161" s="188">
        <v>72.7</v>
      </c>
      <c r="BC161" s="188">
        <v>72.7</v>
      </c>
      <c r="BD161" s="188">
        <v>72.8</v>
      </c>
      <c r="BE161" s="188">
        <v>72.8</v>
      </c>
      <c r="BF161" s="188">
        <v>72.900000000000006</v>
      </c>
      <c r="BG161" s="188">
        <v>72.900000000000006</v>
      </c>
      <c r="BH161" s="188">
        <v>72.900000000000006</v>
      </c>
      <c r="BI161" s="188">
        <v>73.099999999999994</v>
      </c>
      <c r="BJ161" s="188">
        <v>73.099999999999994</v>
      </c>
      <c r="BK161" s="188">
        <v>73.099999999999994</v>
      </c>
      <c r="BL161" s="188">
        <v>73.099999999999994</v>
      </c>
      <c r="BM161" s="188">
        <v>73.099999999999994</v>
      </c>
      <c r="BN161" s="188">
        <v>73.099999999999994</v>
      </c>
      <c r="BO161" s="188">
        <v>73.099999999999994</v>
      </c>
      <c r="BP161" s="188">
        <v>73.099999999999994</v>
      </c>
      <c r="BQ161" s="188">
        <v>73.099999999999994</v>
      </c>
      <c r="BR161" s="188">
        <v>73.099999999999994</v>
      </c>
      <c r="BS161" s="188">
        <v>73.3</v>
      </c>
      <c r="BT161" s="188">
        <v>73.3</v>
      </c>
      <c r="BU161" s="188">
        <v>73.400000000000006</v>
      </c>
      <c r="BV161" s="188">
        <v>73.400000000000006</v>
      </c>
      <c r="BW161" s="188">
        <v>73.400000000000006</v>
      </c>
      <c r="BX161" s="188">
        <v>73.400000000000006</v>
      </c>
      <c r="BY161" s="188">
        <v>73.400000000000006</v>
      </c>
      <c r="BZ161" s="188">
        <v>73.400000000000006</v>
      </c>
      <c r="CA161" s="188">
        <v>73.400000000000006</v>
      </c>
      <c r="CB161" s="188">
        <v>73.400000000000006</v>
      </c>
      <c r="CC161" s="188">
        <v>73.400000000000006</v>
      </c>
      <c r="CD161" s="188">
        <v>73.400000000000006</v>
      </c>
      <c r="CE161" s="188">
        <v>73.400000000000006</v>
      </c>
      <c r="CF161" s="188">
        <v>73.400000000000006</v>
      </c>
      <c r="CG161" s="188">
        <v>73.400000000000006</v>
      </c>
      <c r="CH161" s="188">
        <v>73.7</v>
      </c>
      <c r="CI161" s="188">
        <v>73.7</v>
      </c>
      <c r="CJ161" s="188">
        <v>73.8</v>
      </c>
      <c r="CK161" s="188">
        <v>73.8</v>
      </c>
      <c r="CL161" s="188">
        <f t="shared" si="5"/>
        <v>0</v>
      </c>
      <c r="CM161" s="188" t="s">
        <v>320</v>
      </c>
      <c r="CN161" s="188" t="s">
        <v>321</v>
      </c>
      <c r="CO161" s="188" t="b">
        <f t="shared" si="4"/>
        <v>1</v>
      </c>
    </row>
    <row r="162" spans="1:93" x14ac:dyDescent="0.3">
      <c r="A162" t="s">
        <v>322</v>
      </c>
      <c r="B162" t="s">
        <v>323</v>
      </c>
      <c r="C162">
        <v>30049000900</v>
      </c>
      <c r="D162" s="1">
        <v>43920</v>
      </c>
      <c r="E162">
        <v>49</v>
      </c>
      <c r="F162">
        <v>1.4</v>
      </c>
      <c r="G162">
        <v>1.4</v>
      </c>
      <c r="H162">
        <v>59601</v>
      </c>
      <c r="I162">
        <v>42.5</v>
      </c>
      <c r="J162">
        <v>43.8</v>
      </c>
      <c r="K162">
        <v>45</v>
      </c>
      <c r="L162">
        <v>47.1</v>
      </c>
      <c r="M162">
        <v>49.4</v>
      </c>
      <c r="N162" s="61">
        <v>49.6</v>
      </c>
      <c r="O162">
        <v>49.9</v>
      </c>
      <c r="P162">
        <v>50</v>
      </c>
      <c r="Q162">
        <v>50.2</v>
      </c>
      <c r="R162" s="61">
        <v>51.6</v>
      </c>
      <c r="S162" s="61">
        <v>53.3</v>
      </c>
      <c r="T162" s="61">
        <v>54.4</v>
      </c>
      <c r="U162" s="61">
        <v>56.4</v>
      </c>
      <c r="V162" s="61">
        <v>57.5</v>
      </c>
      <c r="W162" s="61">
        <v>60.2</v>
      </c>
      <c r="X162" s="61">
        <v>60.5</v>
      </c>
      <c r="Y162" s="61">
        <v>60.8</v>
      </c>
      <c r="Z162" s="61">
        <v>62.4</v>
      </c>
      <c r="AA162" s="61">
        <v>62.4</v>
      </c>
      <c r="AB162" s="188">
        <v>63.1</v>
      </c>
      <c r="AC162" s="61">
        <v>63.5</v>
      </c>
      <c r="AD162" s="188">
        <v>64.5</v>
      </c>
      <c r="AE162" s="188">
        <v>64.5</v>
      </c>
      <c r="AF162" s="188">
        <v>64.5</v>
      </c>
      <c r="AG162" s="188">
        <v>64.8</v>
      </c>
      <c r="AH162" s="188">
        <v>64.8</v>
      </c>
      <c r="AI162" s="188">
        <v>65.2</v>
      </c>
      <c r="AJ162" s="188">
        <v>65.2</v>
      </c>
      <c r="AK162" s="188">
        <v>65.2</v>
      </c>
      <c r="AL162" s="188">
        <v>65.400000000000006</v>
      </c>
      <c r="AM162" s="188">
        <v>65.5</v>
      </c>
      <c r="AN162" s="188">
        <v>65.8</v>
      </c>
      <c r="AO162" s="188">
        <v>65.8</v>
      </c>
      <c r="AP162" s="188">
        <v>65.900000000000006</v>
      </c>
      <c r="AQ162" s="188">
        <v>65.900000000000006</v>
      </c>
      <c r="AR162" s="188">
        <v>66.099999999999994</v>
      </c>
      <c r="AS162" s="188">
        <v>66.099999999999994</v>
      </c>
      <c r="AT162" s="188">
        <v>66.2</v>
      </c>
      <c r="AU162" s="188">
        <v>66.2</v>
      </c>
      <c r="AV162" s="188">
        <v>66.2</v>
      </c>
      <c r="AW162" s="188">
        <v>66.2</v>
      </c>
      <c r="AX162" s="188">
        <v>66.2</v>
      </c>
      <c r="AY162" s="188">
        <v>66.400000000000006</v>
      </c>
      <c r="AZ162" s="188">
        <v>66.400000000000006</v>
      </c>
      <c r="BA162" s="188">
        <v>66.400000000000006</v>
      </c>
      <c r="BB162" s="188">
        <v>66.400000000000006</v>
      </c>
      <c r="BC162" s="188">
        <v>66.5</v>
      </c>
      <c r="BD162" s="188">
        <v>66.5</v>
      </c>
      <c r="BE162" s="188">
        <v>66.5</v>
      </c>
      <c r="BF162" s="188">
        <v>66.599999999999994</v>
      </c>
      <c r="BG162" s="188">
        <v>66.599999999999994</v>
      </c>
      <c r="BH162" s="188">
        <v>66.599999999999994</v>
      </c>
      <c r="BI162" s="188">
        <v>66.7</v>
      </c>
      <c r="BJ162" s="188">
        <v>66.7</v>
      </c>
      <c r="BK162" s="188">
        <v>66.7</v>
      </c>
      <c r="BL162" s="188">
        <v>66.7</v>
      </c>
      <c r="BM162" s="188">
        <v>66.8</v>
      </c>
      <c r="BN162" s="188">
        <v>66.8</v>
      </c>
      <c r="BO162" s="188">
        <v>66.8</v>
      </c>
      <c r="BP162" s="188">
        <v>66.8</v>
      </c>
      <c r="BQ162" s="188">
        <v>66.900000000000006</v>
      </c>
      <c r="BR162" s="188">
        <v>66.900000000000006</v>
      </c>
      <c r="BS162" s="188">
        <v>66.900000000000006</v>
      </c>
      <c r="BT162" s="188">
        <v>66.900000000000006</v>
      </c>
      <c r="BU162" s="188">
        <v>66.900000000000006</v>
      </c>
      <c r="BV162" s="188">
        <v>66.900000000000006</v>
      </c>
      <c r="BW162" s="188">
        <v>66.900000000000006</v>
      </c>
      <c r="BX162" s="188">
        <v>66.900000000000006</v>
      </c>
      <c r="BY162" s="188">
        <v>66.900000000000006</v>
      </c>
      <c r="BZ162" s="188">
        <v>66.900000000000006</v>
      </c>
      <c r="CA162" s="188">
        <v>66.900000000000006</v>
      </c>
      <c r="CB162" s="188">
        <v>66.900000000000006</v>
      </c>
      <c r="CC162" s="188">
        <v>66.900000000000006</v>
      </c>
      <c r="CD162" s="188">
        <v>66.900000000000006</v>
      </c>
      <c r="CE162" s="188">
        <v>67.099999999999994</v>
      </c>
      <c r="CF162" s="188">
        <v>67.099999999999994</v>
      </c>
      <c r="CG162" s="188">
        <v>67.099999999999994</v>
      </c>
      <c r="CH162" s="188">
        <v>67.3</v>
      </c>
      <c r="CI162" s="188">
        <v>67.400000000000006</v>
      </c>
      <c r="CJ162" s="188">
        <v>67.400000000000006</v>
      </c>
      <c r="CK162" s="188">
        <v>67.599999999999994</v>
      </c>
      <c r="CL162" s="188">
        <f t="shared" si="5"/>
        <v>0.19999999999998863</v>
      </c>
      <c r="CM162" s="188" t="s">
        <v>322</v>
      </c>
      <c r="CN162" s="188" t="s">
        <v>323</v>
      </c>
      <c r="CO162" s="188" t="b">
        <f t="shared" si="4"/>
        <v>1</v>
      </c>
    </row>
    <row r="163" spans="1:93" x14ac:dyDescent="0.3">
      <c r="A163" t="s">
        <v>324</v>
      </c>
      <c r="B163" t="s">
        <v>325</v>
      </c>
      <c r="C163">
        <v>30049001101</v>
      </c>
      <c r="D163" s="1">
        <v>43920</v>
      </c>
      <c r="E163">
        <v>49</v>
      </c>
      <c r="F163">
        <v>1.2</v>
      </c>
      <c r="G163">
        <v>1.2</v>
      </c>
      <c r="H163" t="s">
        <v>1330</v>
      </c>
      <c r="I163">
        <v>28.4</v>
      </c>
      <c r="J163">
        <v>29.9</v>
      </c>
      <c r="K163">
        <v>31.6</v>
      </c>
      <c r="L163">
        <v>34.200000000000003</v>
      </c>
      <c r="M163">
        <v>38.6</v>
      </c>
      <c r="N163" s="61">
        <v>39.299999999999997</v>
      </c>
      <c r="O163">
        <v>40</v>
      </c>
      <c r="P163">
        <v>40.700000000000003</v>
      </c>
      <c r="Q163">
        <v>41.2</v>
      </c>
      <c r="R163" s="61">
        <v>42.6</v>
      </c>
      <c r="S163" s="61">
        <v>42.7</v>
      </c>
      <c r="T163" s="61">
        <v>43.1</v>
      </c>
      <c r="U163" s="61">
        <v>43.5</v>
      </c>
      <c r="V163" s="61">
        <v>44.1</v>
      </c>
      <c r="W163" s="61">
        <v>44.9</v>
      </c>
      <c r="X163" s="61">
        <v>45.1</v>
      </c>
      <c r="Y163" s="61">
        <v>45.3</v>
      </c>
      <c r="Z163" s="61">
        <v>48.2</v>
      </c>
      <c r="AA163" s="61">
        <v>48.3</v>
      </c>
      <c r="AB163" s="188">
        <v>48.5</v>
      </c>
      <c r="AC163" s="61">
        <v>51.5</v>
      </c>
      <c r="AD163" s="188">
        <v>53.4</v>
      </c>
      <c r="AE163" s="188">
        <v>54.1</v>
      </c>
      <c r="AF163" s="188">
        <v>54.2</v>
      </c>
      <c r="AG163" s="188">
        <v>54.9</v>
      </c>
      <c r="AH163" s="188">
        <v>55.3</v>
      </c>
      <c r="AI163" s="188">
        <v>56</v>
      </c>
      <c r="AJ163" s="188">
        <v>56.3</v>
      </c>
      <c r="AK163" s="188">
        <v>56.3</v>
      </c>
      <c r="AL163" s="188">
        <v>56.6</v>
      </c>
      <c r="AM163" s="188">
        <v>56.6</v>
      </c>
      <c r="AN163" s="188">
        <v>57</v>
      </c>
      <c r="AO163" s="188">
        <v>57</v>
      </c>
      <c r="AP163" s="188">
        <v>57.1</v>
      </c>
      <c r="AQ163" s="188">
        <v>57.3</v>
      </c>
      <c r="AR163" s="188">
        <v>57.3</v>
      </c>
      <c r="AS163" s="188">
        <v>57.4</v>
      </c>
      <c r="AT163" s="188">
        <v>57.5</v>
      </c>
      <c r="AU163" s="188">
        <v>57.6</v>
      </c>
      <c r="AV163" s="188">
        <v>57.7</v>
      </c>
      <c r="AW163" s="188">
        <v>57.7</v>
      </c>
      <c r="AX163" s="188">
        <v>57.8</v>
      </c>
      <c r="AY163" s="188">
        <v>57.9</v>
      </c>
      <c r="AZ163" s="188">
        <v>57.9</v>
      </c>
      <c r="BA163" s="188">
        <v>57.9</v>
      </c>
      <c r="BB163" s="188">
        <v>58</v>
      </c>
      <c r="BC163" s="188">
        <v>58.1</v>
      </c>
      <c r="BD163" s="188">
        <v>58.1</v>
      </c>
      <c r="BE163" s="188">
        <v>58.1</v>
      </c>
      <c r="BF163" s="188">
        <v>58.1</v>
      </c>
      <c r="BG163" s="188">
        <v>59.5</v>
      </c>
      <c r="BH163" s="188">
        <v>59.5</v>
      </c>
      <c r="BI163" s="188">
        <v>59.6</v>
      </c>
      <c r="BJ163" s="188">
        <v>59.6</v>
      </c>
      <c r="BK163" s="188">
        <v>59.6</v>
      </c>
      <c r="BL163" s="188">
        <v>59.6</v>
      </c>
      <c r="BM163" s="188">
        <v>59.6</v>
      </c>
      <c r="BN163" s="188">
        <v>59.6</v>
      </c>
      <c r="BO163" s="188">
        <v>59.7</v>
      </c>
      <c r="BP163" s="188">
        <v>59.7</v>
      </c>
      <c r="BQ163" s="188">
        <v>59.7</v>
      </c>
      <c r="BR163" s="188">
        <v>59.7</v>
      </c>
      <c r="BS163" s="188">
        <v>59.8</v>
      </c>
      <c r="BT163" s="188">
        <v>59.8</v>
      </c>
      <c r="BU163" s="188">
        <v>59.9</v>
      </c>
      <c r="BV163" s="188">
        <v>59.9</v>
      </c>
      <c r="BW163" s="188">
        <v>59.9</v>
      </c>
      <c r="BX163" s="188">
        <v>60</v>
      </c>
      <c r="BY163" s="188">
        <v>60</v>
      </c>
      <c r="BZ163" s="188">
        <v>60</v>
      </c>
      <c r="CA163" s="188">
        <v>60</v>
      </c>
      <c r="CB163" s="188">
        <v>60</v>
      </c>
      <c r="CC163" s="188">
        <v>60</v>
      </c>
      <c r="CD163" s="188">
        <v>60</v>
      </c>
      <c r="CE163" s="188">
        <v>60.2</v>
      </c>
      <c r="CF163" s="188">
        <v>60.3</v>
      </c>
      <c r="CG163" s="188">
        <v>60.3</v>
      </c>
      <c r="CH163" s="188">
        <v>60.4</v>
      </c>
      <c r="CI163" s="188">
        <v>60.5</v>
      </c>
      <c r="CJ163" s="188">
        <v>60.6</v>
      </c>
      <c r="CK163" s="188">
        <v>60.7</v>
      </c>
      <c r="CL163" s="188">
        <f t="shared" si="5"/>
        <v>0.10000000000000142</v>
      </c>
      <c r="CM163" s="188" t="s">
        <v>324</v>
      </c>
      <c r="CN163" s="188" t="s">
        <v>325</v>
      </c>
      <c r="CO163" s="188" t="b">
        <f t="shared" si="4"/>
        <v>1</v>
      </c>
    </row>
    <row r="164" spans="1:93" x14ac:dyDescent="0.3">
      <c r="A164" t="s">
        <v>326</v>
      </c>
      <c r="B164" t="s">
        <v>327</v>
      </c>
      <c r="C164">
        <v>30049001202</v>
      </c>
      <c r="D164" s="1">
        <v>43920</v>
      </c>
      <c r="E164">
        <v>49</v>
      </c>
      <c r="F164">
        <v>1.8</v>
      </c>
      <c r="G164">
        <v>1.8</v>
      </c>
      <c r="H164" t="s">
        <v>1329</v>
      </c>
      <c r="I164">
        <v>32.200000000000003</v>
      </c>
      <c r="J164">
        <v>34.5</v>
      </c>
      <c r="K164">
        <v>37</v>
      </c>
      <c r="L164">
        <v>41</v>
      </c>
      <c r="M164">
        <v>47.1</v>
      </c>
      <c r="N164" s="61">
        <v>48.1</v>
      </c>
      <c r="O164">
        <v>49.1</v>
      </c>
      <c r="P164">
        <v>50.3</v>
      </c>
      <c r="Q164">
        <v>50.8</v>
      </c>
      <c r="R164" s="61">
        <v>52</v>
      </c>
      <c r="S164" s="61">
        <v>52.2</v>
      </c>
      <c r="T164" s="61">
        <v>52.7</v>
      </c>
      <c r="U164" s="61">
        <v>53</v>
      </c>
      <c r="V164" s="61">
        <v>53.3</v>
      </c>
      <c r="W164" s="61">
        <v>54.1</v>
      </c>
      <c r="X164" s="61">
        <v>54.3</v>
      </c>
      <c r="Y164" s="61">
        <v>54.5</v>
      </c>
      <c r="Z164" s="61">
        <v>56.9</v>
      </c>
      <c r="AA164" s="61">
        <v>57.2</v>
      </c>
      <c r="AB164" s="188">
        <v>57.3</v>
      </c>
      <c r="AC164" s="61">
        <v>58.9</v>
      </c>
      <c r="AD164" s="188">
        <v>62.1</v>
      </c>
      <c r="AE164" s="188">
        <v>62.4</v>
      </c>
      <c r="AF164" s="188">
        <v>62.7</v>
      </c>
      <c r="AG164" s="188">
        <v>63.2</v>
      </c>
      <c r="AH164" s="188">
        <v>63.6</v>
      </c>
      <c r="AI164" s="188">
        <v>64.099999999999994</v>
      </c>
      <c r="AJ164" s="188">
        <v>64.2</v>
      </c>
      <c r="AK164" s="188">
        <v>64.400000000000006</v>
      </c>
      <c r="AL164" s="188">
        <v>64.599999999999994</v>
      </c>
      <c r="AM164" s="188">
        <v>64.8</v>
      </c>
      <c r="AN164" s="188">
        <v>65.2</v>
      </c>
      <c r="AO164" s="188">
        <v>65.3</v>
      </c>
      <c r="AP164" s="188">
        <v>65.3</v>
      </c>
      <c r="AQ164" s="188">
        <v>65.599999999999994</v>
      </c>
      <c r="AR164" s="188">
        <v>65.7</v>
      </c>
      <c r="AS164" s="188">
        <v>65.8</v>
      </c>
      <c r="AT164" s="188">
        <v>65.8</v>
      </c>
      <c r="AU164" s="188">
        <v>65.900000000000006</v>
      </c>
      <c r="AV164" s="188">
        <v>66.099999999999994</v>
      </c>
      <c r="AW164" s="188">
        <v>66.099999999999994</v>
      </c>
      <c r="AX164" s="188">
        <v>66.2</v>
      </c>
      <c r="AY164" s="188">
        <v>66.3</v>
      </c>
      <c r="AZ164" s="188">
        <v>66.3</v>
      </c>
      <c r="BA164" s="188">
        <v>66.3</v>
      </c>
      <c r="BB164" s="188">
        <v>66.3</v>
      </c>
      <c r="BC164" s="188">
        <v>66.3</v>
      </c>
      <c r="BD164" s="188">
        <v>66.400000000000006</v>
      </c>
      <c r="BE164" s="188">
        <v>66.400000000000006</v>
      </c>
      <c r="BF164" s="188">
        <v>66.400000000000006</v>
      </c>
      <c r="BG164" s="188">
        <v>67.900000000000006</v>
      </c>
      <c r="BH164" s="188">
        <v>67.900000000000006</v>
      </c>
      <c r="BI164" s="188">
        <v>68</v>
      </c>
      <c r="BJ164" s="188">
        <v>68</v>
      </c>
      <c r="BK164" s="188">
        <v>68</v>
      </c>
      <c r="BL164" s="188">
        <v>68</v>
      </c>
      <c r="BM164" s="188">
        <v>68</v>
      </c>
      <c r="BN164" s="188">
        <v>68</v>
      </c>
      <c r="BO164" s="188">
        <v>68</v>
      </c>
      <c r="BP164" s="188">
        <v>68</v>
      </c>
      <c r="BQ164" s="188">
        <v>68</v>
      </c>
      <c r="BR164" s="188">
        <v>68.099999999999994</v>
      </c>
      <c r="BS164" s="188">
        <v>68.2</v>
      </c>
      <c r="BT164" s="188">
        <v>68.2</v>
      </c>
      <c r="BU164" s="188">
        <v>68.2</v>
      </c>
      <c r="BV164" s="188">
        <v>68.2</v>
      </c>
      <c r="BW164" s="188">
        <v>68.2</v>
      </c>
      <c r="BX164" s="188">
        <v>68.3</v>
      </c>
      <c r="BY164" s="188">
        <v>68.3</v>
      </c>
      <c r="BZ164" s="188">
        <v>68.3</v>
      </c>
      <c r="CA164" s="188">
        <v>68.3</v>
      </c>
      <c r="CB164" s="188">
        <v>68.3</v>
      </c>
      <c r="CC164" s="188">
        <v>68.3</v>
      </c>
      <c r="CD164" s="188">
        <v>68.400000000000006</v>
      </c>
      <c r="CE164" s="188">
        <v>68.5</v>
      </c>
      <c r="CF164" s="188">
        <v>68.599999999999994</v>
      </c>
      <c r="CG164" s="188">
        <v>68.599999999999994</v>
      </c>
      <c r="CH164" s="188">
        <v>68.599999999999994</v>
      </c>
      <c r="CI164" s="188">
        <v>68.7</v>
      </c>
      <c r="CJ164" s="188">
        <v>68.8</v>
      </c>
      <c r="CK164" s="188">
        <v>68.8</v>
      </c>
      <c r="CL164" s="188">
        <f t="shared" si="5"/>
        <v>0</v>
      </c>
      <c r="CM164" s="188" t="s">
        <v>326</v>
      </c>
      <c r="CN164" s="188" t="s">
        <v>327</v>
      </c>
      <c r="CO164" s="188" t="b">
        <f t="shared" si="4"/>
        <v>1</v>
      </c>
    </row>
    <row r="165" spans="1:93" x14ac:dyDescent="0.3">
      <c r="A165" t="s">
        <v>328</v>
      </c>
      <c r="B165" t="s">
        <v>329</v>
      </c>
      <c r="C165">
        <v>30053000200</v>
      </c>
      <c r="D165" s="1">
        <v>43920</v>
      </c>
      <c r="E165">
        <v>53</v>
      </c>
      <c r="F165">
        <v>0.7</v>
      </c>
      <c r="G165">
        <v>2.4</v>
      </c>
      <c r="H165">
        <v>59923</v>
      </c>
      <c r="I165">
        <v>42</v>
      </c>
      <c r="J165">
        <v>43.1</v>
      </c>
      <c r="K165">
        <v>44.8</v>
      </c>
      <c r="L165">
        <v>45.7</v>
      </c>
      <c r="M165">
        <v>47.6</v>
      </c>
      <c r="N165" s="61">
        <v>48.3</v>
      </c>
      <c r="O165">
        <v>48.4</v>
      </c>
      <c r="P165">
        <v>48.6</v>
      </c>
      <c r="Q165">
        <v>49.4</v>
      </c>
      <c r="R165" s="61">
        <v>50</v>
      </c>
      <c r="S165" s="61">
        <v>50.1</v>
      </c>
      <c r="T165" s="61">
        <v>50.2</v>
      </c>
      <c r="U165" s="61">
        <v>50.3</v>
      </c>
      <c r="V165" s="61">
        <v>50.4</v>
      </c>
      <c r="W165" s="61">
        <v>50.8</v>
      </c>
      <c r="X165" s="61">
        <v>50.9</v>
      </c>
      <c r="Y165" s="61">
        <v>51</v>
      </c>
      <c r="Z165" s="61">
        <v>51.5</v>
      </c>
      <c r="AA165" s="61">
        <v>51.5</v>
      </c>
      <c r="AB165" s="188">
        <v>51.6</v>
      </c>
      <c r="AC165" s="61">
        <v>51.9</v>
      </c>
      <c r="AD165" s="188">
        <v>54.3</v>
      </c>
      <c r="AE165" s="188">
        <v>54.8</v>
      </c>
      <c r="AF165" s="188">
        <v>54.8</v>
      </c>
      <c r="AG165" s="188">
        <v>55.3</v>
      </c>
      <c r="AH165" s="188">
        <v>56</v>
      </c>
      <c r="AI165" s="188">
        <v>56.7</v>
      </c>
      <c r="AJ165" s="188">
        <v>56.7</v>
      </c>
      <c r="AK165" s="188">
        <v>56.7</v>
      </c>
      <c r="AL165" s="188">
        <v>57.1</v>
      </c>
      <c r="AM165" s="188">
        <v>57.3</v>
      </c>
      <c r="AN165" s="188">
        <v>57.5</v>
      </c>
      <c r="AO165" s="188">
        <v>57.6</v>
      </c>
      <c r="AP165" s="188">
        <v>57.6</v>
      </c>
      <c r="AQ165" s="188">
        <v>57.7</v>
      </c>
      <c r="AR165" s="188">
        <v>58</v>
      </c>
      <c r="AS165" s="188">
        <v>58</v>
      </c>
      <c r="AT165" s="188">
        <v>58</v>
      </c>
      <c r="AU165" s="188">
        <v>58</v>
      </c>
      <c r="AV165" s="188">
        <v>58.2</v>
      </c>
      <c r="AW165" s="188">
        <v>58.4</v>
      </c>
      <c r="AX165" s="188">
        <v>58.4</v>
      </c>
      <c r="AY165" s="188">
        <v>58.4</v>
      </c>
      <c r="AZ165" s="188">
        <v>58.4</v>
      </c>
      <c r="BA165" s="188">
        <v>58.5</v>
      </c>
      <c r="BB165" s="188">
        <v>58.9</v>
      </c>
      <c r="BC165" s="188">
        <v>58.9</v>
      </c>
      <c r="BD165" s="188">
        <v>58.9</v>
      </c>
      <c r="BE165" s="188">
        <v>58.9</v>
      </c>
      <c r="BF165" s="188">
        <v>59.1</v>
      </c>
      <c r="BG165" s="188">
        <v>59.1</v>
      </c>
      <c r="BH165" s="188">
        <v>59.1</v>
      </c>
      <c r="BI165" s="188">
        <v>59.1</v>
      </c>
      <c r="BJ165" s="188">
        <v>59.1</v>
      </c>
      <c r="BK165" s="188">
        <v>59.1</v>
      </c>
      <c r="BL165" s="188">
        <v>59.1</v>
      </c>
      <c r="BM165" s="188">
        <v>59.1</v>
      </c>
      <c r="BN165" s="188">
        <v>59.1</v>
      </c>
      <c r="BO165" s="188">
        <v>59.1</v>
      </c>
      <c r="BP165" s="188">
        <v>59.1</v>
      </c>
      <c r="BQ165" s="188">
        <v>59.1</v>
      </c>
      <c r="BR165" s="188">
        <v>59.1</v>
      </c>
      <c r="BS165" s="188">
        <v>59.1</v>
      </c>
      <c r="BT165" s="188">
        <v>59.1</v>
      </c>
      <c r="BU165" s="188">
        <v>59.1</v>
      </c>
      <c r="BV165" s="188">
        <v>59.1</v>
      </c>
      <c r="BW165" s="188">
        <v>59.1</v>
      </c>
      <c r="BX165" s="188">
        <v>59.1</v>
      </c>
      <c r="BY165" s="188">
        <v>59.1</v>
      </c>
      <c r="BZ165" s="188">
        <v>59.1</v>
      </c>
      <c r="CA165" s="188">
        <v>59.1</v>
      </c>
      <c r="CB165" s="188">
        <v>59.1</v>
      </c>
      <c r="CC165" s="188">
        <v>59.1</v>
      </c>
      <c r="CD165" s="188">
        <v>59.1</v>
      </c>
      <c r="CE165" s="188">
        <v>59.2</v>
      </c>
      <c r="CF165" s="188">
        <v>59.3</v>
      </c>
      <c r="CG165" s="188">
        <v>59.3</v>
      </c>
      <c r="CH165" s="188">
        <v>59.3</v>
      </c>
      <c r="CI165" s="188">
        <v>59.3</v>
      </c>
      <c r="CJ165" s="188">
        <v>59.4</v>
      </c>
      <c r="CK165" s="188">
        <v>59.4</v>
      </c>
      <c r="CL165" s="188">
        <f t="shared" si="5"/>
        <v>0</v>
      </c>
      <c r="CM165" s="188" t="s">
        <v>328</v>
      </c>
      <c r="CN165" s="188" t="s">
        <v>329</v>
      </c>
      <c r="CO165" s="188" t="b">
        <f t="shared" si="4"/>
        <v>1</v>
      </c>
    </row>
    <row r="166" spans="1:93" x14ac:dyDescent="0.3">
      <c r="A166" t="s">
        <v>330</v>
      </c>
      <c r="B166" t="s">
        <v>331</v>
      </c>
      <c r="C166">
        <v>30053000401</v>
      </c>
      <c r="D166" s="1">
        <v>43920</v>
      </c>
      <c r="E166">
        <v>53</v>
      </c>
      <c r="F166">
        <v>0.1</v>
      </c>
      <c r="G166">
        <v>0.3</v>
      </c>
      <c r="H166" t="s">
        <v>1333</v>
      </c>
      <c r="I166">
        <v>6.4</v>
      </c>
      <c r="J166">
        <v>7.1</v>
      </c>
      <c r="K166">
        <v>7.9</v>
      </c>
      <c r="L166">
        <v>9.1999999999999993</v>
      </c>
      <c r="M166">
        <v>10.7</v>
      </c>
      <c r="N166" s="61">
        <v>11</v>
      </c>
      <c r="O166">
        <v>11.2</v>
      </c>
      <c r="P166">
        <v>11.4</v>
      </c>
      <c r="Q166">
        <v>11.7</v>
      </c>
      <c r="R166" s="61">
        <v>12.3</v>
      </c>
      <c r="S166" s="61">
        <v>12.5</v>
      </c>
      <c r="T166" s="61">
        <v>12.7</v>
      </c>
      <c r="U166" s="61">
        <v>12.8</v>
      </c>
      <c r="V166" s="61">
        <v>13</v>
      </c>
      <c r="W166" s="61">
        <v>13.3</v>
      </c>
      <c r="X166" s="61">
        <v>13.4</v>
      </c>
      <c r="Y166" s="61">
        <v>13.4</v>
      </c>
      <c r="Z166" s="61">
        <v>13.8</v>
      </c>
      <c r="AA166" s="61">
        <v>14</v>
      </c>
      <c r="AB166" s="188">
        <v>14</v>
      </c>
      <c r="AC166" s="61">
        <v>14</v>
      </c>
      <c r="AD166" s="188">
        <v>14.4</v>
      </c>
      <c r="AE166" s="188">
        <v>14.6</v>
      </c>
      <c r="AF166" s="188">
        <v>14.6</v>
      </c>
      <c r="AG166" s="188">
        <v>14.8</v>
      </c>
      <c r="AH166" s="188">
        <v>14.8</v>
      </c>
      <c r="AI166" s="188">
        <v>15</v>
      </c>
      <c r="AJ166" s="188">
        <v>15</v>
      </c>
      <c r="AK166" s="188">
        <v>15.1</v>
      </c>
      <c r="AL166" s="188">
        <v>15.3</v>
      </c>
      <c r="AM166" s="188">
        <v>15.3</v>
      </c>
      <c r="AN166" s="188">
        <v>15.4</v>
      </c>
      <c r="AO166" s="188">
        <v>15.4</v>
      </c>
      <c r="AP166" s="188">
        <v>15.5</v>
      </c>
      <c r="AQ166" s="188">
        <v>15.6</v>
      </c>
      <c r="AR166" s="188">
        <v>15.7</v>
      </c>
      <c r="AS166" s="188">
        <v>15.7</v>
      </c>
      <c r="AT166" s="188">
        <v>15.7</v>
      </c>
      <c r="AU166" s="188">
        <v>15.8</v>
      </c>
      <c r="AV166" s="188">
        <v>15.9</v>
      </c>
      <c r="AW166" s="188">
        <v>16</v>
      </c>
      <c r="AX166" s="188">
        <v>16</v>
      </c>
      <c r="AY166" s="188">
        <v>16</v>
      </c>
      <c r="AZ166" s="188">
        <v>16</v>
      </c>
      <c r="BA166" s="188">
        <v>16</v>
      </c>
      <c r="BB166" s="188">
        <v>16</v>
      </c>
      <c r="BC166" s="188">
        <v>16.100000000000001</v>
      </c>
      <c r="BD166" s="188">
        <v>16.100000000000001</v>
      </c>
      <c r="BE166" s="188">
        <v>16.100000000000001</v>
      </c>
      <c r="BF166" s="188">
        <v>16.100000000000001</v>
      </c>
      <c r="BG166" s="188">
        <v>25.7</v>
      </c>
      <c r="BH166" s="188">
        <v>26</v>
      </c>
      <c r="BI166" s="188">
        <v>26.1</v>
      </c>
      <c r="BJ166" s="188">
        <v>26.3</v>
      </c>
      <c r="BK166" s="188">
        <v>26.3</v>
      </c>
      <c r="BL166" s="188">
        <v>26.5</v>
      </c>
      <c r="BM166" s="188">
        <v>26.5</v>
      </c>
      <c r="BN166" s="188">
        <v>26.5</v>
      </c>
      <c r="BO166" s="188">
        <v>26.6</v>
      </c>
      <c r="BP166" s="188">
        <v>26.6</v>
      </c>
      <c r="BQ166" s="188">
        <v>26.7</v>
      </c>
      <c r="BR166" s="188">
        <v>26.7</v>
      </c>
      <c r="BS166" s="188">
        <v>26.9</v>
      </c>
      <c r="BT166" s="188">
        <v>26.9</v>
      </c>
      <c r="BU166" s="188">
        <v>27.1</v>
      </c>
      <c r="BV166" s="188">
        <v>27.1</v>
      </c>
      <c r="BW166" s="188">
        <v>27.1</v>
      </c>
      <c r="BX166" s="188">
        <v>27.2</v>
      </c>
      <c r="BY166" s="188">
        <v>27.3</v>
      </c>
      <c r="BZ166" s="188">
        <v>27.3</v>
      </c>
      <c r="CA166" s="188">
        <v>27.3</v>
      </c>
      <c r="CB166" s="188">
        <v>27.4</v>
      </c>
      <c r="CC166" s="188">
        <v>27.4</v>
      </c>
      <c r="CD166" s="188">
        <v>27.7</v>
      </c>
      <c r="CE166" s="188">
        <v>27.8</v>
      </c>
      <c r="CF166" s="188">
        <v>27.9</v>
      </c>
      <c r="CG166" s="188">
        <v>27.9</v>
      </c>
      <c r="CH166" s="188">
        <v>27.9</v>
      </c>
      <c r="CI166" s="188">
        <v>28.1</v>
      </c>
      <c r="CJ166" s="188">
        <v>28.3</v>
      </c>
      <c r="CK166" s="188">
        <v>28.3</v>
      </c>
      <c r="CL166" s="188">
        <f t="shared" si="5"/>
        <v>0</v>
      </c>
      <c r="CM166" s="188" t="s">
        <v>330</v>
      </c>
      <c r="CN166" s="188" t="s">
        <v>331</v>
      </c>
      <c r="CO166" s="188" t="b">
        <f t="shared" si="4"/>
        <v>1</v>
      </c>
    </row>
    <row r="167" spans="1:93" x14ac:dyDescent="0.3">
      <c r="A167" t="s">
        <v>332</v>
      </c>
      <c r="B167" t="s">
        <v>333</v>
      </c>
      <c r="C167">
        <v>30055954000</v>
      </c>
      <c r="D167" s="1">
        <v>43920</v>
      </c>
      <c r="E167">
        <v>55</v>
      </c>
      <c r="F167">
        <v>0.4</v>
      </c>
      <c r="G167">
        <v>1.1000000000000001</v>
      </c>
      <c r="H167" t="s">
        <v>1336</v>
      </c>
      <c r="I167">
        <v>14.1</v>
      </c>
      <c r="J167">
        <v>14.9</v>
      </c>
      <c r="K167">
        <v>17.8</v>
      </c>
      <c r="L167">
        <v>20.2</v>
      </c>
      <c r="M167">
        <v>22.7</v>
      </c>
      <c r="N167" s="61">
        <v>23.3</v>
      </c>
      <c r="O167">
        <v>23.5</v>
      </c>
      <c r="P167">
        <v>23.8</v>
      </c>
      <c r="Q167">
        <v>24.5</v>
      </c>
      <c r="R167" s="61">
        <v>25</v>
      </c>
      <c r="S167" s="61">
        <v>25.1</v>
      </c>
      <c r="T167" s="61">
        <v>25.3</v>
      </c>
      <c r="U167" s="61">
        <v>25.7</v>
      </c>
      <c r="V167" s="61">
        <v>25.9</v>
      </c>
      <c r="W167" s="61">
        <v>26.4</v>
      </c>
      <c r="X167" s="61">
        <v>26.5</v>
      </c>
      <c r="Y167" s="61">
        <v>26.7</v>
      </c>
      <c r="Z167" s="61">
        <v>27.2</v>
      </c>
      <c r="AA167" s="61">
        <v>27.2</v>
      </c>
      <c r="AB167" s="188">
        <v>27.2</v>
      </c>
      <c r="AC167" s="61">
        <v>27.4</v>
      </c>
      <c r="AD167" s="188">
        <v>28.1</v>
      </c>
      <c r="AE167" s="188">
        <v>28.1</v>
      </c>
      <c r="AF167" s="188">
        <v>28.3</v>
      </c>
      <c r="AG167" s="188">
        <v>28.5</v>
      </c>
      <c r="AH167" s="188">
        <v>28.7</v>
      </c>
      <c r="AI167" s="188">
        <v>28.7</v>
      </c>
      <c r="AJ167" s="188">
        <v>28.8</v>
      </c>
      <c r="AK167" s="188">
        <v>28.9</v>
      </c>
      <c r="AL167" s="188">
        <v>29.4</v>
      </c>
      <c r="AM167" s="188">
        <v>29.6</v>
      </c>
      <c r="AN167" s="188">
        <v>29.8</v>
      </c>
      <c r="AO167" s="188">
        <v>29.8</v>
      </c>
      <c r="AP167" s="188">
        <v>29.8</v>
      </c>
      <c r="AQ167" s="188">
        <v>29.8</v>
      </c>
      <c r="AR167" s="188">
        <v>30.1</v>
      </c>
      <c r="AS167" s="188">
        <v>30.1</v>
      </c>
      <c r="AT167" s="188">
        <v>30.2</v>
      </c>
      <c r="AU167" s="188">
        <v>30.2</v>
      </c>
      <c r="AV167" s="188">
        <v>30.2</v>
      </c>
      <c r="AW167" s="188">
        <v>30.2</v>
      </c>
      <c r="AX167" s="188">
        <v>30.2</v>
      </c>
      <c r="AY167" s="188">
        <v>30.2</v>
      </c>
      <c r="AZ167" s="188">
        <v>30.2</v>
      </c>
      <c r="BA167" s="188">
        <v>30.4</v>
      </c>
      <c r="BB167" s="188">
        <v>30.5</v>
      </c>
      <c r="BC167" s="188">
        <v>30.6</v>
      </c>
      <c r="BD167" s="188">
        <v>30.6</v>
      </c>
      <c r="BE167" s="188">
        <v>30.6</v>
      </c>
      <c r="BF167" s="188">
        <v>30.6</v>
      </c>
      <c r="BG167" s="188">
        <v>44.8</v>
      </c>
      <c r="BH167" s="188">
        <v>44.8</v>
      </c>
      <c r="BI167" s="188">
        <v>45</v>
      </c>
      <c r="BJ167" s="188">
        <v>45.4</v>
      </c>
      <c r="BK167" s="188">
        <v>45.7</v>
      </c>
      <c r="BL167" s="188">
        <v>45.7</v>
      </c>
      <c r="BM167" s="188">
        <v>45.8</v>
      </c>
      <c r="BN167" s="188">
        <v>45.8</v>
      </c>
      <c r="BO167" s="188">
        <v>46</v>
      </c>
      <c r="BP167" s="188">
        <v>46</v>
      </c>
      <c r="BQ167" s="188">
        <v>46</v>
      </c>
      <c r="BR167" s="188">
        <v>46</v>
      </c>
      <c r="BS167" s="188">
        <v>46.1</v>
      </c>
      <c r="BT167" s="188">
        <v>46.1</v>
      </c>
      <c r="BU167" s="188">
        <v>46.2</v>
      </c>
      <c r="BV167" s="188">
        <v>46.2</v>
      </c>
      <c r="BW167" s="188">
        <v>46.3</v>
      </c>
      <c r="BX167" s="188">
        <v>46.3</v>
      </c>
      <c r="BY167" s="188">
        <v>46.4</v>
      </c>
      <c r="BZ167" s="188">
        <v>46.5</v>
      </c>
      <c r="CA167" s="188">
        <v>46.5</v>
      </c>
      <c r="CB167" s="188">
        <v>46.5</v>
      </c>
      <c r="CC167" s="188">
        <v>46.5</v>
      </c>
      <c r="CD167" s="188">
        <v>46.6</v>
      </c>
      <c r="CE167" s="188">
        <v>46.8</v>
      </c>
      <c r="CF167" s="188">
        <v>46.9</v>
      </c>
      <c r="CG167" s="188">
        <v>46.9</v>
      </c>
      <c r="CH167" s="188">
        <v>46.9</v>
      </c>
      <c r="CI167" s="188">
        <v>46.9</v>
      </c>
      <c r="CJ167" s="188">
        <v>46.9</v>
      </c>
      <c r="CK167" s="188">
        <v>46.9</v>
      </c>
      <c r="CL167" s="188">
        <f t="shared" si="5"/>
        <v>0</v>
      </c>
      <c r="CM167" s="188" t="s">
        <v>332</v>
      </c>
      <c r="CN167" s="188" t="s">
        <v>333</v>
      </c>
      <c r="CO167" s="188" t="b">
        <f t="shared" si="4"/>
        <v>1</v>
      </c>
    </row>
    <row r="168" spans="1:93" x14ac:dyDescent="0.3">
      <c r="A168" t="s">
        <v>334</v>
      </c>
      <c r="B168" t="s">
        <v>335</v>
      </c>
      <c r="C168">
        <v>30057000200</v>
      </c>
      <c r="D168" s="1">
        <v>43920</v>
      </c>
      <c r="E168">
        <v>57</v>
      </c>
      <c r="F168">
        <v>0.2</v>
      </c>
      <c r="G168">
        <v>0.6</v>
      </c>
      <c r="H168" t="s">
        <v>1339</v>
      </c>
      <c r="I168">
        <v>13.7</v>
      </c>
      <c r="J168">
        <v>13.8</v>
      </c>
      <c r="K168">
        <v>15.1</v>
      </c>
      <c r="L168">
        <v>16.8</v>
      </c>
      <c r="M168">
        <v>19.600000000000001</v>
      </c>
      <c r="N168" s="61">
        <v>20.3</v>
      </c>
      <c r="O168">
        <v>20.5</v>
      </c>
      <c r="P168">
        <v>20.8</v>
      </c>
      <c r="Q168">
        <v>21.1</v>
      </c>
      <c r="R168" s="61">
        <v>21.7</v>
      </c>
      <c r="S168" s="61">
        <v>21.8</v>
      </c>
      <c r="T168" s="61">
        <v>22</v>
      </c>
      <c r="U168" s="61">
        <v>22.2</v>
      </c>
      <c r="V168" s="61">
        <v>22.4</v>
      </c>
      <c r="W168" s="61">
        <v>23</v>
      </c>
      <c r="X168" s="61">
        <v>23.1</v>
      </c>
      <c r="Y168" s="61">
        <v>23.3</v>
      </c>
      <c r="Z168" s="61">
        <v>23.9</v>
      </c>
      <c r="AA168" s="61">
        <v>23.9</v>
      </c>
      <c r="AB168" s="188">
        <v>24.1</v>
      </c>
      <c r="AC168" s="61">
        <v>24.4</v>
      </c>
      <c r="AD168" s="188">
        <v>25</v>
      </c>
      <c r="AE168" s="188">
        <v>25.3</v>
      </c>
      <c r="AF168" s="188">
        <v>25.3</v>
      </c>
      <c r="AG168" s="188">
        <v>25.5</v>
      </c>
      <c r="AH168" s="188">
        <v>25.8</v>
      </c>
      <c r="AI168" s="188">
        <v>26.1</v>
      </c>
      <c r="AJ168" s="188">
        <v>26.1</v>
      </c>
      <c r="AK168" s="188">
        <v>26.2</v>
      </c>
      <c r="AL168" s="188">
        <v>26.2</v>
      </c>
      <c r="AM168" s="188">
        <v>26.4</v>
      </c>
      <c r="AN168" s="188">
        <v>26.7</v>
      </c>
      <c r="AO168" s="188">
        <v>26.8</v>
      </c>
      <c r="AP168" s="188">
        <v>26.9</v>
      </c>
      <c r="AQ168" s="188">
        <v>27</v>
      </c>
      <c r="AR168" s="188">
        <v>27.3</v>
      </c>
      <c r="AS168" s="188">
        <v>27.4</v>
      </c>
      <c r="AT168" s="188">
        <v>27.4</v>
      </c>
      <c r="AU168" s="188">
        <v>27.4</v>
      </c>
      <c r="AV168" s="188">
        <v>27.5</v>
      </c>
      <c r="AW168" s="188">
        <v>27.5</v>
      </c>
      <c r="AX168" s="188">
        <v>27.6</v>
      </c>
      <c r="AY168" s="188">
        <v>27.6</v>
      </c>
      <c r="AZ168" s="188">
        <v>27.6</v>
      </c>
      <c r="BA168" s="188">
        <v>27.6</v>
      </c>
      <c r="BB168" s="188">
        <v>27.8</v>
      </c>
      <c r="BC168" s="188">
        <v>27.8</v>
      </c>
      <c r="BD168" s="188">
        <v>27.9</v>
      </c>
      <c r="BE168" s="188">
        <v>28</v>
      </c>
      <c r="BF168" s="188">
        <v>28</v>
      </c>
      <c r="BG168" s="188">
        <v>39</v>
      </c>
      <c r="BH168" s="188">
        <v>39.1</v>
      </c>
      <c r="BI168" s="188">
        <v>39.200000000000003</v>
      </c>
      <c r="BJ168" s="188">
        <v>39.299999999999997</v>
      </c>
      <c r="BK168" s="188">
        <v>39.4</v>
      </c>
      <c r="BL168" s="188">
        <v>39.6</v>
      </c>
      <c r="BM168" s="188">
        <v>39.6</v>
      </c>
      <c r="BN168" s="188">
        <v>39.6</v>
      </c>
      <c r="BO168" s="188">
        <v>39.6</v>
      </c>
      <c r="BP168" s="188">
        <v>39.6</v>
      </c>
      <c r="BQ168" s="188">
        <v>39.9</v>
      </c>
      <c r="BR168" s="188">
        <v>40</v>
      </c>
      <c r="BS168" s="188">
        <v>40</v>
      </c>
      <c r="BT168" s="188">
        <v>40</v>
      </c>
      <c r="BU168" s="188">
        <v>40.200000000000003</v>
      </c>
      <c r="BV168" s="188">
        <v>40.200000000000003</v>
      </c>
      <c r="BW168" s="188">
        <v>40.200000000000003</v>
      </c>
      <c r="BX168" s="188">
        <v>40.200000000000003</v>
      </c>
      <c r="BY168" s="188">
        <v>40.299999999999997</v>
      </c>
      <c r="BZ168" s="188">
        <v>40.299999999999997</v>
      </c>
      <c r="CA168" s="188">
        <v>40.299999999999997</v>
      </c>
      <c r="CB168" s="188">
        <v>40.6</v>
      </c>
      <c r="CC168" s="188">
        <v>40.6</v>
      </c>
      <c r="CD168" s="188">
        <v>40.6</v>
      </c>
      <c r="CE168" s="188">
        <v>40.6</v>
      </c>
      <c r="CF168" s="188">
        <v>40.700000000000003</v>
      </c>
      <c r="CG168" s="188">
        <v>40.700000000000003</v>
      </c>
      <c r="CH168" s="188">
        <v>40.799999999999997</v>
      </c>
      <c r="CI168" s="188">
        <v>40.9</v>
      </c>
      <c r="CJ168" s="188">
        <v>40.9</v>
      </c>
      <c r="CK168" s="188">
        <v>41</v>
      </c>
      <c r="CL168" s="188">
        <f t="shared" si="5"/>
        <v>0.10000000000000142</v>
      </c>
      <c r="CM168" s="188" t="s">
        <v>334</v>
      </c>
      <c r="CN168" s="188" t="s">
        <v>335</v>
      </c>
      <c r="CO168" s="188" t="b">
        <f t="shared" si="4"/>
        <v>1</v>
      </c>
    </row>
    <row r="169" spans="1:93" x14ac:dyDescent="0.3">
      <c r="A169" t="s">
        <v>336</v>
      </c>
      <c r="B169" t="s">
        <v>337</v>
      </c>
      <c r="C169">
        <v>30061964500</v>
      </c>
      <c r="D169" s="1">
        <v>43920</v>
      </c>
      <c r="E169">
        <v>61</v>
      </c>
      <c r="F169">
        <v>0.3</v>
      </c>
      <c r="G169">
        <v>0.8</v>
      </c>
      <c r="H169" t="s">
        <v>1342</v>
      </c>
      <c r="I169">
        <v>15.5</v>
      </c>
      <c r="J169">
        <v>16.8</v>
      </c>
      <c r="K169">
        <v>18.600000000000001</v>
      </c>
      <c r="L169">
        <v>20.6</v>
      </c>
      <c r="M169">
        <v>22.5</v>
      </c>
      <c r="N169" s="61">
        <v>22.8</v>
      </c>
      <c r="O169">
        <v>23.2</v>
      </c>
      <c r="P169">
        <v>23.4</v>
      </c>
      <c r="Q169">
        <v>24.3</v>
      </c>
      <c r="R169" s="61">
        <v>25.1</v>
      </c>
      <c r="S169" s="61">
        <v>25.2</v>
      </c>
      <c r="T169" s="61">
        <v>25.5</v>
      </c>
      <c r="U169" s="61">
        <v>25.6</v>
      </c>
      <c r="V169" s="61">
        <v>26</v>
      </c>
      <c r="W169" s="61">
        <v>26.6</v>
      </c>
      <c r="X169" s="61">
        <v>26.7</v>
      </c>
      <c r="Y169" s="61">
        <v>27.1</v>
      </c>
      <c r="Z169" s="61">
        <v>27.6</v>
      </c>
      <c r="AA169" s="61">
        <v>27.7</v>
      </c>
      <c r="AB169" s="188">
        <v>27.8</v>
      </c>
      <c r="AC169" s="61">
        <v>28.1</v>
      </c>
      <c r="AD169" s="188">
        <v>28.8</v>
      </c>
      <c r="AE169" s="188">
        <v>28.8</v>
      </c>
      <c r="AF169" s="188">
        <v>29</v>
      </c>
      <c r="AG169" s="188">
        <v>29.1</v>
      </c>
      <c r="AH169" s="188">
        <v>29.2</v>
      </c>
      <c r="AI169" s="188">
        <v>29.4</v>
      </c>
      <c r="AJ169" s="188">
        <v>29.4</v>
      </c>
      <c r="AK169" s="188">
        <v>29.7</v>
      </c>
      <c r="AL169" s="188">
        <v>30</v>
      </c>
      <c r="AM169" s="188">
        <v>30.1</v>
      </c>
      <c r="AN169" s="188">
        <v>30.2</v>
      </c>
      <c r="AO169" s="188">
        <v>30.3</v>
      </c>
      <c r="AP169" s="188">
        <v>30.3</v>
      </c>
      <c r="AQ169" s="188">
        <v>30.6</v>
      </c>
      <c r="AR169" s="188">
        <v>30.8</v>
      </c>
      <c r="AS169" s="188">
        <v>30.8</v>
      </c>
      <c r="AT169" s="188">
        <v>30.9</v>
      </c>
      <c r="AU169" s="188">
        <v>30.9</v>
      </c>
      <c r="AV169" s="188">
        <v>31</v>
      </c>
      <c r="AW169" s="188">
        <v>31.1</v>
      </c>
      <c r="AX169" s="188">
        <v>31.1</v>
      </c>
      <c r="AY169" s="188">
        <v>31.1</v>
      </c>
      <c r="AZ169" s="188">
        <v>31.2</v>
      </c>
      <c r="BA169" s="188">
        <v>31.3</v>
      </c>
      <c r="BB169" s="188">
        <v>31.4</v>
      </c>
      <c r="BC169" s="188">
        <v>31.4</v>
      </c>
      <c r="BD169" s="188">
        <v>31.4</v>
      </c>
      <c r="BE169" s="188">
        <v>31.4</v>
      </c>
      <c r="BF169" s="188">
        <v>31.5</v>
      </c>
      <c r="BG169" s="188">
        <v>42.6</v>
      </c>
      <c r="BH169" s="188">
        <v>42.7</v>
      </c>
      <c r="BI169" s="188">
        <v>42.7</v>
      </c>
      <c r="BJ169" s="188">
        <v>42.7</v>
      </c>
      <c r="BK169" s="188">
        <v>42.9</v>
      </c>
      <c r="BL169" s="188">
        <v>43</v>
      </c>
      <c r="BM169" s="188">
        <v>43.1</v>
      </c>
      <c r="BN169" s="188">
        <v>43.2</v>
      </c>
      <c r="BO169" s="188">
        <v>43.2</v>
      </c>
      <c r="BP169" s="188">
        <v>43.2</v>
      </c>
      <c r="BQ169" s="188">
        <v>43.2</v>
      </c>
      <c r="BR169" s="188">
        <v>43.2</v>
      </c>
      <c r="BS169" s="188">
        <v>43.3</v>
      </c>
      <c r="BT169" s="188">
        <v>43.3</v>
      </c>
      <c r="BU169" s="188">
        <v>43.5</v>
      </c>
      <c r="BV169" s="188">
        <v>43.5</v>
      </c>
      <c r="BW169" s="188">
        <v>43.6</v>
      </c>
      <c r="BX169" s="188">
        <v>43.6</v>
      </c>
      <c r="BY169" s="188">
        <v>43.6</v>
      </c>
      <c r="BZ169" s="188">
        <v>43.6</v>
      </c>
      <c r="CA169" s="188">
        <v>43.7</v>
      </c>
      <c r="CB169" s="188">
        <v>43.9</v>
      </c>
      <c r="CC169" s="188">
        <v>43.9</v>
      </c>
      <c r="CD169" s="188">
        <v>44.1</v>
      </c>
      <c r="CE169" s="188">
        <v>44.1</v>
      </c>
      <c r="CF169" s="188">
        <v>44.2</v>
      </c>
      <c r="CG169" s="188">
        <v>44.4</v>
      </c>
      <c r="CH169" s="188">
        <v>44.4</v>
      </c>
      <c r="CI169" s="188">
        <v>44.5</v>
      </c>
      <c r="CJ169" s="188">
        <v>44.7</v>
      </c>
      <c r="CK169" s="188">
        <v>44.7</v>
      </c>
      <c r="CL169" s="188">
        <f t="shared" si="5"/>
        <v>0</v>
      </c>
      <c r="CM169" s="188" t="s">
        <v>336</v>
      </c>
      <c r="CN169" s="188" t="s">
        <v>337</v>
      </c>
      <c r="CO169" s="188" t="b">
        <f t="shared" si="4"/>
        <v>1</v>
      </c>
    </row>
    <row r="170" spans="1:93" x14ac:dyDescent="0.3">
      <c r="A170" t="s">
        <v>338</v>
      </c>
      <c r="B170" t="s">
        <v>339</v>
      </c>
      <c r="C170">
        <v>30063000100</v>
      </c>
      <c r="D170" s="1">
        <v>43920</v>
      </c>
      <c r="E170">
        <v>63</v>
      </c>
      <c r="F170">
        <v>1.5</v>
      </c>
      <c r="G170">
        <v>1.5</v>
      </c>
      <c r="H170" t="s">
        <v>1344</v>
      </c>
      <c r="I170">
        <v>44.2</v>
      </c>
      <c r="J170">
        <v>46.2</v>
      </c>
      <c r="K170">
        <v>48.2</v>
      </c>
      <c r="L170">
        <v>52.3</v>
      </c>
      <c r="M170">
        <v>56.8</v>
      </c>
      <c r="N170" s="61">
        <v>57.6</v>
      </c>
      <c r="O170">
        <v>58.8</v>
      </c>
      <c r="P170">
        <v>59.2</v>
      </c>
      <c r="Q170">
        <v>59.6</v>
      </c>
      <c r="R170" s="61">
        <v>61</v>
      </c>
      <c r="S170" s="61">
        <v>61.8</v>
      </c>
      <c r="T170" s="61">
        <v>63.7</v>
      </c>
      <c r="U170" s="61">
        <v>64.400000000000006</v>
      </c>
      <c r="V170" s="61">
        <v>64.7</v>
      </c>
      <c r="W170" s="61">
        <v>66.5</v>
      </c>
      <c r="X170" s="61">
        <v>67</v>
      </c>
      <c r="Y170" s="61">
        <v>67.2</v>
      </c>
      <c r="Z170" s="61">
        <v>68.8</v>
      </c>
      <c r="AA170" s="61">
        <v>69</v>
      </c>
      <c r="AB170" s="188">
        <v>69.5</v>
      </c>
      <c r="AC170" s="61">
        <v>70.599999999999994</v>
      </c>
      <c r="AD170" s="188">
        <v>72</v>
      </c>
      <c r="AE170" s="188">
        <v>72.2</v>
      </c>
      <c r="AF170" s="188">
        <v>72.400000000000006</v>
      </c>
      <c r="AG170" s="188">
        <v>72.8</v>
      </c>
      <c r="AH170" s="188">
        <v>73.099999999999994</v>
      </c>
      <c r="AI170" s="188">
        <v>73.599999999999994</v>
      </c>
      <c r="AJ170" s="188">
        <v>73.8</v>
      </c>
      <c r="AK170" s="188">
        <v>73.900000000000006</v>
      </c>
      <c r="AL170" s="188">
        <v>74.099999999999994</v>
      </c>
      <c r="AM170" s="188">
        <v>74.3</v>
      </c>
      <c r="AN170" s="188">
        <v>74.400000000000006</v>
      </c>
      <c r="AO170" s="188">
        <v>74.5</v>
      </c>
      <c r="AP170" s="188">
        <v>74.599999999999994</v>
      </c>
      <c r="AQ170" s="188">
        <v>74.7</v>
      </c>
      <c r="AR170" s="188">
        <v>75.099999999999994</v>
      </c>
      <c r="AS170" s="188">
        <v>75.099999999999994</v>
      </c>
      <c r="AT170" s="188">
        <v>75.099999999999994</v>
      </c>
      <c r="AU170" s="188">
        <v>75.3</v>
      </c>
      <c r="AV170" s="188">
        <v>75.5</v>
      </c>
      <c r="AW170" s="188">
        <v>75.599999999999994</v>
      </c>
      <c r="AX170" s="188">
        <v>75.7</v>
      </c>
      <c r="AY170" s="188">
        <v>75.7</v>
      </c>
      <c r="AZ170" s="188">
        <v>75.7</v>
      </c>
      <c r="BA170" s="188">
        <v>75.7</v>
      </c>
      <c r="BB170" s="188">
        <v>75.8</v>
      </c>
      <c r="BC170" s="188">
        <v>76</v>
      </c>
      <c r="BD170" s="188">
        <v>76</v>
      </c>
      <c r="BE170" s="188">
        <v>76</v>
      </c>
      <c r="BF170" s="188">
        <v>76.099999999999994</v>
      </c>
      <c r="BG170" s="188">
        <v>76.2</v>
      </c>
      <c r="BH170" s="188">
        <v>76.2</v>
      </c>
      <c r="BI170" s="188">
        <v>76.3</v>
      </c>
      <c r="BJ170" s="188">
        <v>76.3</v>
      </c>
      <c r="BK170" s="188">
        <v>76.400000000000006</v>
      </c>
      <c r="BL170" s="188">
        <v>76.400000000000006</v>
      </c>
      <c r="BM170" s="188">
        <v>76.5</v>
      </c>
      <c r="BN170" s="188">
        <v>76.599999999999994</v>
      </c>
      <c r="BO170" s="188">
        <v>76.599999999999994</v>
      </c>
      <c r="BP170" s="188">
        <v>76.599999999999994</v>
      </c>
      <c r="BQ170" s="188">
        <v>76.7</v>
      </c>
      <c r="BR170" s="188">
        <v>76.7</v>
      </c>
      <c r="BS170" s="188">
        <v>76.7</v>
      </c>
      <c r="BT170" s="188">
        <v>76.7</v>
      </c>
      <c r="BU170" s="188">
        <v>76.8</v>
      </c>
      <c r="BV170" s="188">
        <v>76.8</v>
      </c>
      <c r="BW170" s="188">
        <v>76.8</v>
      </c>
      <c r="BX170" s="188">
        <v>76.900000000000006</v>
      </c>
      <c r="BY170" s="188">
        <v>76.900000000000006</v>
      </c>
      <c r="BZ170" s="188">
        <v>76.900000000000006</v>
      </c>
      <c r="CA170" s="188">
        <v>76.900000000000006</v>
      </c>
      <c r="CB170" s="188">
        <v>77</v>
      </c>
      <c r="CC170" s="188">
        <v>77</v>
      </c>
      <c r="CD170" s="188">
        <v>77</v>
      </c>
      <c r="CE170" s="188">
        <v>77.099999999999994</v>
      </c>
      <c r="CF170" s="188">
        <v>77.099999999999994</v>
      </c>
      <c r="CG170" s="188">
        <v>77.2</v>
      </c>
      <c r="CH170" s="188">
        <v>77.2</v>
      </c>
      <c r="CI170" s="188">
        <v>77.5</v>
      </c>
      <c r="CJ170" s="188">
        <v>77.5</v>
      </c>
      <c r="CK170" s="188">
        <v>77.599999999999994</v>
      </c>
      <c r="CL170" s="188">
        <f t="shared" si="5"/>
        <v>9.9999999999994316E-2</v>
      </c>
      <c r="CM170" s="188" t="s">
        <v>338</v>
      </c>
      <c r="CN170" s="188" t="s">
        <v>339</v>
      </c>
      <c r="CO170" s="188" t="b">
        <f t="shared" si="4"/>
        <v>1</v>
      </c>
    </row>
    <row r="171" spans="1:93" x14ac:dyDescent="0.3">
      <c r="A171" t="s">
        <v>340</v>
      </c>
      <c r="B171" t="s">
        <v>341</v>
      </c>
      <c r="C171">
        <v>30063000205</v>
      </c>
      <c r="D171" s="1">
        <v>43920</v>
      </c>
      <c r="E171">
        <v>63</v>
      </c>
      <c r="F171">
        <v>1.4</v>
      </c>
      <c r="G171">
        <v>1.4</v>
      </c>
      <c r="H171">
        <v>59808</v>
      </c>
      <c r="I171">
        <v>38.1</v>
      </c>
      <c r="J171">
        <v>40.1</v>
      </c>
      <c r="K171">
        <v>41.9</v>
      </c>
      <c r="L171">
        <v>45.2</v>
      </c>
      <c r="M171">
        <v>50.3</v>
      </c>
      <c r="N171" s="61">
        <v>51.6</v>
      </c>
      <c r="O171">
        <v>52.6</v>
      </c>
      <c r="P171">
        <v>53.4</v>
      </c>
      <c r="Q171">
        <v>54.1</v>
      </c>
      <c r="R171" s="61">
        <v>55.6</v>
      </c>
      <c r="S171" s="61">
        <v>55.9</v>
      </c>
      <c r="T171" s="61">
        <v>56.3</v>
      </c>
      <c r="U171" s="61">
        <v>56.6</v>
      </c>
      <c r="V171" s="61">
        <v>57.4</v>
      </c>
      <c r="W171" s="61">
        <v>58.1</v>
      </c>
      <c r="X171" s="61">
        <v>58.4</v>
      </c>
      <c r="Y171" s="61">
        <v>59.2</v>
      </c>
      <c r="Z171" s="61">
        <v>62.2</v>
      </c>
      <c r="AA171" s="61">
        <v>62.5</v>
      </c>
      <c r="AB171" s="188">
        <v>62.7</v>
      </c>
      <c r="AC171" s="61">
        <v>64.5</v>
      </c>
      <c r="AD171" s="188">
        <v>67.2</v>
      </c>
      <c r="AE171" s="188">
        <v>67.400000000000006</v>
      </c>
      <c r="AF171" s="188">
        <v>67.8</v>
      </c>
      <c r="AG171" s="188">
        <v>68.3</v>
      </c>
      <c r="AH171" s="188">
        <v>69</v>
      </c>
      <c r="AI171" s="188">
        <v>69.900000000000006</v>
      </c>
      <c r="AJ171" s="188">
        <v>70</v>
      </c>
      <c r="AK171" s="188">
        <v>70.2</v>
      </c>
      <c r="AL171" s="188">
        <v>70.5</v>
      </c>
      <c r="AM171" s="188">
        <v>70.900000000000006</v>
      </c>
      <c r="AN171" s="188">
        <v>71.3</v>
      </c>
      <c r="AO171" s="188">
        <v>71.3</v>
      </c>
      <c r="AP171" s="188">
        <v>71.5</v>
      </c>
      <c r="AQ171" s="188">
        <v>71.900000000000006</v>
      </c>
      <c r="AR171" s="188">
        <v>72.099999999999994</v>
      </c>
      <c r="AS171" s="188">
        <v>72.2</v>
      </c>
      <c r="AT171" s="188">
        <v>72.2</v>
      </c>
      <c r="AU171" s="188">
        <v>72.3</v>
      </c>
      <c r="AV171" s="188">
        <v>72.7</v>
      </c>
      <c r="AW171" s="188">
        <v>72.8</v>
      </c>
      <c r="AX171" s="188">
        <v>72.8</v>
      </c>
      <c r="AY171" s="188">
        <v>72.900000000000006</v>
      </c>
      <c r="AZ171" s="188">
        <v>72.900000000000006</v>
      </c>
      <c r="BA171" s="188">
        <v>73</v>
      </c>
      <c r="BB171" s="188">
        <v>73.099999999999994</v>
      </c>
      <c r="BC171" s="188">
        <v>73.099999999999994</v>
      </c>
      <c r="BD171" s="188">
        <v>73.2</v>
      </c>
      <c r="BE171" s="188">
        <v>73.2</v>
      </c>
      <c r="BF171" s="188">
        <v>73.2</v>
      </c>
      <c r="BG171" s="188">
        <v>73.3</v>
      </c>
      <c r="BH171" s="188">
        <v>73.3</v>
      </c>
      <c r="BI171" s="188">
        <v>73.400000000000006</v>
      </c>
      <c r="BJ171" s="188">
        <v>73.400000000000006</v>
      </c>
      <c r="BK171" s="188">
        <v>73.400000000000006</v>
      </c>
      <c r="BL171" s="188">
        <v>73.400000000000006</v>
      </c>
      <c r="BM171" s="188">
        <v>73.5</v>
      </c>
      <c r="BN171" s="188">
        <v>73.5</v>
      </c>
      <c r="BO171" s="188">
        <v>73.5</v>
      </c>
      <c r="BP171" s="188">
        <v>73.599999999999994</v>
      </c>
      <c r="BQ171" s="188">
        <v>73.599999999999994</v>
      </c>
      <c r="BR171" s="188">
        <v>73.599999999999994</v>
      </c>
      <c r="BS171" s="188">
        <v>73.599999999999994</v>
      </c>
      <c r="BT171" s="188">
        <v>73.599999999999994</v>
      </c>
      <c r="BU171" s="188">
        <v>73.7</v>
      </c>
      <c r="BV171" s="188">
        <v>73.7</v>
      </c>
      <c r="BW171" s="188">
        <v>73.7</v>
      </c>
      <c r="BX171" s="188">
        <v>73.7</v>
      </c>
      <c r="BY171" s="188">
        <v>73.8</v>
      </c>
      <c r="BZ171" s="188">
        <v>73.8</v>
      </c>
      <c r="CA171" s="188">
        <v>73.8</v>
      </c>
      <c r="CB171" s="188">
        <v>73.900000000000006</v>
      </c>
      <c r="CC171" s="188">
        <v>73.900000000000006</v>
      </c>
      <c r="CD171" s="188">
        <v>74</v>
      </c>
      <c r="CE171" s="188">
        <v>74</v>
      </c>
      <c r="CF171" s="188">
        <v>74</v>
      </c>
      <c r="CG171" s="188">
        <v>74.099999999999994</v>
      </c>
      <c r="CH171" s="188">
        <v>74.099999999999994</v>
      </c>
      <c r="CI171" s="188">
        <v>74.3</v>
      </c>
      <c r="CJ171" s="188">
        <v>74.3</v>
      </c>
      <c r="CK171" s="188">
        <v>74.3</v>
      </c>
      <c r="CL171" s="188">
        <f t="shared" si="5"/>
        <v>0</v>
      </c>
      <c r="CM171" s="188" t="s">
        <v>340</v>
      </c>
      <c r="CN171" s="188" t="s">
        <v>341</v>
      </c>
      <c r="CO171" s="188" t="b">
        <f t="shared" si="4"/>
        <v>1</v>
      </c>
    </row>
    <row r="172" spans="1:93" x14ac:dyDescent="0.3">
      <c r="A172" t="s">
        <v>342</v>
      </c>
      <c r="B172" t="s">
        <v>343</v>
      </c>
      <c r="C172">
        <v>30063000400</v>
      </c>
      <c r="D172" s="1">
        <v>43920</v>
      </c>
      <c r="E172">
        <v>63</v>
      </c>
      <c r="F172">
        <v>1.6</v>
      </c>
      <c r="G172">
        <v>1.6</v>
      </c>
      <c r="H172" t="s">
        <v>1352</v>
      </c>
      <c r="I172">
        <v>33.4</v>
      </c>
      <c r="J172">
        <v>35.299999999999997</v>
      </c>
      <c r="K172">
        <v>37.5</v>
      </c>
      <c r="L172">
        <v>40.799999999999997</v>
      </c>
      <c r="M172">
        <v>46.6</v>
      </c>
      <c r="N172" s="61">
        <v>47.3</v>
      </c>
      <c r="O172">
        <v>48.2</v>
      </c>
      <c r="P172">
        <v>48.8</v>
      </c>
      <c r="Q172">
        <v>49.6</v>
      </c>
      <c r="R172" s="61">
        <v>50.8</v>
      </c>
      <c r="S172" s="61">
        <v>52</v>
      </c>
      <c r="T172" s="61">
        <v>53.3</v>
      </c>
      <c r="U172" s="61">
        <v>54.2</v>
      </c>
      <c r="V172" s="61">
        <v>54.6</v>
      </c>
      <c r="W172" s="61">
        <v>55.9</v>
      </c>
      <c r="X172" s="61">
        <v>56.4</v>
      </c>
      <c r="Y172" s="61">
        <v>56.5</v>
      </c>
      <c r="Z172" s="61">
        <v>57.7</v>
      </c>
      <c r="AA172" s="61">
        <v>57.8</v>
      </c>
      <c r="AB172" s="188">
        <v>58.3</v>
      </c>
      <c r="AC172" s="61">
        <v>58.9</v>
      </c>
      <c r="AD172" s="188">
        <v>61.9</v>
      </c>
      <c r="AE172" s="188">
        <v>62.2</v>
      </c>
      <c r="AF172" s="188">
        <v>62.5</v>
      </c>
      <c r="AG172" s="188">
        <v>63</v>
      </c>
      <c r="AH172" s="188">
        <v>63.5</v>
      </c>
      <c r="AI172" s="188">
        <v>64.2</v>
      </c>
      <c r="AJ172" s="188">
        <v>64.2</v>
      </c>
      <c r="AK172" s="188">
        <v>64.400000000000006</v>
      </c>
      <c r="AL172" s="188">
        <v>64.8</v>
      </c>
      <c r="AM172" s="188">
        <v>64.900000000000006</v>
      </c>
      <c r="AN172" s="188">
        <v>65.400000000000006</v>
      </c>
      <c r="AO172" s="188">
        <v>65.5</v>
      </c>
      <c r="AP172" s="188">
        <v>65.5</v>
      </c>
      <c r="AQ172" s="188">
        <v>65.7</v>
      </c>
      <c r="AR172" s="188">
        <v>66.2</v>
      </c>
      <c r="AS172" s="188">
        <v>66.3</v>
      </c>
      <c r="AT172" s="188">
        <v>66.3</v>
      </c>
      <c r="AU172" s="188">
        <v>66.3</v>
      </c>
      <c r="AV172" s="188">
        <v>66.400000000000006</v>
      </c>
      <c r="AW172" s="188">
        <v>66.400000000000006</v>
      </c>
      <c r="AX172" s="188">
        <v>66.400000000000006</v>
      </c>
      <c r="AY172" s="188">
        <v>66.5</v>
      </c>
      <c r="AZ172" s="188">
        <v>66.5</v>
      </c>
      <c r="BA172" s="188">
        <v>66.599999999999994</v>
      </c>
      <c r="BB172" s="188">
        <v>66.8</v>
      </c>
      <c r="BC172" s="188">
        <v>66.8</v>
      </c>
      <c r="BD172" s="188">
        <v>66.900000000000006</v>
      </c>
      <c r="BE172" s="188">
        <v>67</v>
      </c>
      <c r="BF172" s="188">
        <v>67</v>
      </c>
      <c r="BG172" s="188">
        <v>67</v>
      </c>
      <c r="BH172" s="188">
        <v>67</v>
      </c>
      <c r="BI172" s="188">
        <v>67</v>
      </c>
      <c r="BJ172" s="188">
        <v>67</v>
      </c>
      <c r="BK172" s="188">
        <v>67</v>
      </c>
      <c r="BL172" s="188">
        <v>67</v>
      </c>
      <c r="BM172" s="188">
        <v>67</v>
      </c>
      <c r="BN172" s="188">
        <v>67</v>
      </c>
      <c r="BO172" s="188">
        <v>67</v>
      </c>
      <c r="BP172" s="188">
        <v>67</v>
      </c>
      <c r="BQ172" s="188">
        <v>67</v>
      </c>
      <c r="BR172" s="188">
        <v>67</v>
      </c>
      <c r="BS172" s="188">
        <v>67.099999999999994</v>
      </c>
      <c r="BT172" s="188">
        <v>67.099999999999994</v>
      </c>
      <c r="BU172" s="188">
        <v>67.2</v>
      </c>
      <c r="BV172" s="188">
        <v>67.2</v>
      </c>
      <c r="BW172" s="188">
        <v>67.2</v>
      </c>
      <c r="BX172" s="188">
        <v>67.2</v>
      </c>
      <c r="BY172" s="188">
        <v>67.2</v>
      </c>
      <c r="BZ172" s="188">
        <v>67.3</v>
      </c>
      <c r="CA172" s="188">
        <v>67.3</v>
      </c>
      <c r="CB172" s="188">
        <v>67.3</v>
      </c>
      <c r="CC172" s="188">
        <v>67.3</v>
      </c>
      <c r="CD172" s="188">
        <v>67.3</v>
      </c>
      <c r="CE172" s="188">
        <v>67.400000000000006</v>
      </c>
      <c r="CF172" s="188">
        <v>67.400000000000006</v>
      </c>
      <c r="CG172" s="188">
        <v>67.400000000000006</v>
      </c>
      <c r="CH172" s="188">
        <v>67.400000000000006</v>
      </c>
      <c r="CI172" s="188">
        <v>67.8</v>
      </c>
      <c r="CJ172" s="188">
        <v>67.8</v>
      </c>
      <c r="CK172" s="188">
        <v>67.8</v>
      </c>
      <c r="CL172" s="188">
        <f t="shared" si="5"/>
        <v>0</v>
      </c>
      <c r="CM172" s="188" t="s">
        <v>342</v>
      </c>
      <c r="CN172" s="188" t="s">
        <v>343</v>
      </c>
      <c r="CO172" s="188" t="b">
        <f t="shared" si="4"/>
        <v>1</v>
      </c>
    </row>
    <row r="173" spans="1:93" x14ac:dyDescent="0.3">
      <c r="A173" t="s">
        <v>344</v>
      </c>
      <c r="B173" t="s">
        <v>345</v>
      </c>
      <c r="C173">
        <v>30063000502</v>
      </c>
      <c r="D173" s="1">
        <v>43920</v>
      </c>
      <c r="E173">
        <v>63</v>
      </c>
      <c r="F173">
        <v>1.1000000000000001</v>
      </c>
      <c r="G173">
        <v>1.1000000000000001</v>
      </c>
      <c r="H173">
        <v>59801</v>
      </c>
      <c r="I173">
        <v>38.700000000000003</v>
      </c>
      <c r="J173">
        <v>41.6</v>
      </c>
      <c r="K173">
        <v>43.9</v>
      </c>
      <c r="L173">
        <v>48.5</v>
      </c>
      <c r="M173">
        <v>52.6</v>
      </c>
      <c r="N173" s="61">
        <v>53.2</v>
      </c>
      <c r="O173">
        <v>53.3</v>
      </c>
      <c r="P173">
        <v>54</v>
      </c>
      <c r="Q173">
        <v>54.3</v>
      </c>
      <c r="R173" s="61">
        <v>55.8</v>
      </c>
      <c r="S173" s="61">
        <v>56.5</v>
      </c>
      <c r="T173" s="61">
        <v>57.9</v>
      </c>
      <c r="U173" s="61">
        <v>58.7</v>
      </c>
      <c r="V173" s="61">
        <v>59</v>
      </c>
      <c r="W173" s="61">
        <v>61</v>
      </c>
      <c r="X173" s="61">
        <v>61.3</v>
      </c>
      <c r="Y173" s="61">
        <v>61.8</v>
      </c>
      <c r="Z173" s="61">
        <v>63</v>
      </c>
      <c r="AA173" s="61">
        <v>63</v>
      </c>
      <c r="AB173" s="188">
        <v>63.6</v>
      </c>
      <c r="AC173" s="61">
        <v>64.2</v>
      </c>
      <c r="AD173" s="188">
        <v>64.8</v>
      </c>
      <c r="AE173" s="188">
        <v>64.8</v>
      </c>
      <c r="AF173" s="188">
        <v>65.099999999999994</v>
      </c>
      <c r="AG173" s="188">
        <v>65.400000000000006</v>
      </c>
      <c r="AH173" s="188">
        <v>65.5</v>
      </c>
      <c r="AI173" s="188">
        <v>65.8</v>
      </c>
      <c r="AJ173" s="188">
        <v>66</v>
      </c>
      <c r="AK173" s="188">
        <v>66.099999999999994</v>
      </c>
      <c r="AL173" s="188">
        <v>66.3</v>
      </c>
      <c r="AM173" s="188">
        <v>66.400000000000006</v>
      </c>
      <c r="AN173" s="188">
        <v>66.5</v>
      </c>
      <c r="AO173" s="188">
        <v>66.7</v>
      </c>
      <c r="AP173" s="188">
        <v>66.7</v>
      </c>
      <c r="AQ173" s="188">
        <v>66.900000000000006</v>
      </c>
      <c r="AR173" s="188">
        <v>66.900000000000006</v>
      </c>
      <c r="AS173" s="188">
        <v>66.900000000000006</v>
      </c>
      <c r="AT173" s="188">
        <v>66.900000000000006</v>
      </c>
      <c r="AU173" s="188">
        <v>67</v>
      </c>
      <c r="AV173" s="188">
        <v>67.3</v>
      </c>
      <c r="AW173" s="188">
        <v>67.5</v>
      </c>
      <c r="AX173" s="188">
        <v>67.5</v>
      </c>
      <c r="AY173" s="188">
        <v>67.5</v>
      </c>
      <c r="AZ173" s="188">
        <v>67.599999999999994</v>
      </c>
      <c r="BA173" s="188">
        <v>67.599999999999994</v>
      </c>
      <c r="BB173" s="188">
        <v>67.7</v>
      </c>
      <c r="BC173" s="188">
        <v>67.8</v>
      </c>
      <c r="BD173" s="188">
        <v>67.8</v>
      </c>
      <c r="BE173" s="188">
        <v>67.8</v>
      </c>
      <c r="BF173" s="188">
        <v>67.8</v>
      </c>
      <c r="BG173" s="188">
        <v>68</v>
      </c>
      <c r="BH173" s="188">
        <v>68</v>
      </c>
      <c r="BI173" s="188">
        <v>68</v>
      </c>
      <c r="BJ173" s="188">
        <v>68.2</v>
      </c>
      <c r="BK173" s="188">
        <v>68.2</v>
      </c>
      <c r="BL173" s="188">
        <v>68.400000000000006</v>
      </c>
      <c r="BM173" s="188">
        <v>68.5</v>
      </c>
      <c r="BN173" s="188">
        <v>68.5</v>
      </c>
      <c r="BO173" s="188">
        <v>68.5</v>
      </c>
      <c r="BP173" s="188">
        <v>68.599999999999994</v>
      </c>
      <c r="BQ173" s="188">
        <v>68.599999999999994</v>
      </c>
      <c r="BR173" s="188">
        <v>68.599999999999994</v>
      </c>
      <c r="BS173" s="188">
        <v>68.599999999999994</v>
      </c>
      <c r="BT173" s="188">
        <v>68.599999999999994</v>
      </c>
      <c r="BU173" s="188">
        <v>68.8</v>
      </c>
      <c r="BV173" s="188">
        <v>68.8</v>
      </c>
      <c r="BW173" s="188">
        <v>68.8</v>
      </c>
      <c r="BX173" s="188">
        <v>68.8</v>
      </c>
      <c r="BY173" s="188">
        <v>68.8</v>
      </c>
      <c r="BZ173" s="188">
        <v>68.8</v>
      </c>
      <c r="CA173" s="188">
        <v>68.8</v>
      </c>
      <c r="CB173" s="188">
        <v>68.8</v>
      </c>
      <c r="CC173" s="188">
        <v>68.900000000000006</v>
      </c>
      <c r="CD173" s="188">
        <v>68.900000000000006</v>
      </c>
      <c r="CE173" s="188">
        <v>68.900000000000006</v>
      </c>
      <c r="CF173" s="188">
        <v>69.099999999999994</v>
      </c>
      <c r="CG173" s="188">
        <v>69.2</v>
      </c>
      <c r="CH173" s="188">
        <v>69.2</v>
      </c>
      <c r="CI173" s="188">
        <v>69.3</v>
      </c>
      <c r="CJ173" s="188">
        <v>69.3</v>
      </c>
      <c r="CK173" s="188">
        <v>69.3</v>
      </c>
      <c r="CL173" s="188">
        <f t="shared" si="5"/>
        <v>0</v>
      </c>
      <c r="CM173" s="188" t="s">
        <v>344</v>
      </c>
      <c r="CN173" s="188" t="s">
        <v>345</v>
      </c>
      <c r="CO173" s="188" t="b">
        <f t="shared" si="4"/>
        <v>1</v>
      </c>
    </row>
    <row r="174" spans="1:93" x14ac:dyDescent="0.3">
      <c r="A174" t="s">
        <v>346</v>
      </c>
      <c r="B174" t="s">
        <v>347</v>
      </c>
      <c r="C174">
        <v>30063000802</v>
      </c>
      <c r="D174" s="1">
        <v>43920</v>
      </c>
      <c r="E174">
        <v>63</v>
      </c>
      <c r="F174">
        <v>1.2</v>
      </c>
      <c r="G174">
        <v>1.2</v>
      </c>
      <c r="H174">
        <v>59801</v>
      </c>
      <c r="I174">
        <v>33.6</v>
      </c>
      <c r="J174">
        <v>34.799999999999997</v>
      </c>
      <c r="K174">
        <v>38.1</v>
      </c>
      <c r="L174">
        <v>42.7</v>
      </c>
      <c r="M174">
        <v>47</v>
      </c>
      <c r="N174" s="61">
        <v>47.8</v>
      </c>
      <c r="O174">
        <v>48.6</v>
      </c>
      <c r="P174">
        <v>49.3</v>
      </c>
      <c r="Q174">
        <v>49.7</v>
      </c>
      <c r="R174" s="61">
        <v>51</v>
      </c>
      <c r="S174" s="61">
        <v>51.4</v>
      </c>
      <c r="T174" s="61">
        <v>52</v>
      </c>
      <c r="U174" s="61">
        <v>52.5</v>
      </c>
      <c r="V174" s="61">
        <v>52.9</v>
      </c>
      <c r="W174" s="61">
        <v>53.6</v>
      </c>
      <c r="X174" s="61">
        <v>53.9</v>
      </c>
      <c r="Y174" s="61">
        <v>54.3</v>
      </c>
      <c r="Z174" s="61">
        <v>60.8</v>
      </c>
      <c r="AA174" s="61">
        <v>60.9</v>
      </c>
      <c r="AB174" s="188">
        <v>61.1</v>
      </c>
      <c r="AC174" s="61">
        <v>61.7</v>
      </c>
      <c r="AD174" s="188">
        <v>64.099999999999994</v>
      </c>
      <c r="AE174" s="188">
        <v>64.2</v>
      </c>
      <c r="AF174" s="188">
        <v>64.599999999999994</v>
      </c>
      <c r="AG174" s="188">
        <v>65.3</v>
      </c>
      <c r="AH174" s="188">
        <v>65.599999999999994</v>
      </c>
      <c r="AI174" s="188">
        <v>66.099999999999994</v>
      </c>
      <c r="AJ174" s="188">
        <v>66.2</v>
      </c>
      <c r="AK174" s="188">
        <v>66.5</v>
      </c>
      <c r="AL174" s="188">
        <v>66.7</v>
      </c>
      <c r="AM174" s="188">
        <v>67.099999999999994</v>
      </c>
      <c r="AN174" s="188">
        <v>67.5</v>
      </c>
      <c r="AO174" s="188">
        <v>67.599999999999994</v>
      </c>
      <c r="AP174" s="188">
        <v>67.7</v>
      </c>
      <c r="AQ174" s="188">
        <v>67.8</v>
      </c>
      <c r="AR174" s="188">
        <v>68.099999999999994</v>
      </c>
      <c r="AS174" s="188">
        <v>68.099999999999994</v>
      </c>
      <c r="AT174" s="188">
        <v>68.099999999999994</v>
      </c>
      <c r="AU174" s="188">
        <v>68.099999999999994</v>
      </c>
      <c r="AV174" s="188">
        <v>68.3</v>
      </c>
      <c r="AW174" s="188">
        <v>68.400000000000006</v>
      </c>
      <c r="AX174" s="188">
        <v>68.400000000000006</v>
      </c>
      <c r="AY174" s="188">
        <v>68.5</v>
      </c>
      <c r="AZ174" s="188">
        <v>68.599999999999994</v>
      </c>
      <c r="BA174" s="188">
        <v>68.599999999999994</v>
      </c>
      <c r="BB174" s="188">
        <v>68.8</v>
      </c>
      <c r="BC174" s="188">
        <v>68.8</v>
      </c>
      <c r="BD174" s="188">
        <v>68.8</v>
      </c>
      <c r="BE174" s="188">
        <v>68.8</v>
      </c>
      <c r="BF174" s="188">
        <v>68.8</v>
      </c>
      <c r="BG174" s="188">
        <v>68.900000000000006</v>
      </c>
      <c r="BH174" s="188">
        <v>69</v>
      </c>
      <c r="BI174" s="188">
        <v>69</v>
      </c>
      <c r="BJ174" s="188">
        <v>69</v>
      </c>
      <c r="BK174" s="188">
        <v>69.099999999999994</v>
      </c>
      <c r="BL174" s="188">
        <v>69.099999999999994</v>
      </c>
      <c r="BM174" s="188">
        <v>69.099999999999994</v>
      </c>
      <c r="BN174" s="188">
        <v>69.099999999999994</v>
      </c>
      <c r="BO174" s="188">
        <v>69.099999999999994</v>
      </c>
      <c r="BP174" s="188">
        <v>69.3</v>
      </c>
      <c r="BQ174" s="188">
        <v>69.400000000000006</v>
      </c>
      <c r="BR174" s="188">
        <v>69.400000000000006</v>
      </c>
      <c r="BS174" s="188">
        <v>69.400000000000006</v>
      </c>
      <c r="BT174" s="188">
        <v>69.5</v>
      </c>
      <c r="BU174" s="188">
        <v>69.5</v>
      </c>
      <c r="BV174" s="188">
        <v>69.5</v>
      </c>
      <c r="BW174" s="188">
        <v>69.5</v>
      </c>
      <c r="BX174" s="188">
        <v>69.599999999999994</v>
      </c>
      <c r="BY174" s="188">
        <v>69.599999999999994</v>
      </c>
      <c r="BZ174" s="188">
        <v>69.7</v>
      </c>
      <c r="CA174" s="188">
        <v>69.7</v>
      </c>
      <c r="CB174" s="188">
        <v>69.7</v>
      </c>
      <c r="CC174" s="188">
        <v>69.8</v>
      </c>
      <c r="CD174" s="188">
        <v>69.8</v>
      </c>
      <c r="CE174" s="188">
        <v>69.900000000000006</v>
      </c>
      <c r="CF174" s="188">
        <v>69.900000000000006</v>
      </c>
      <c r="CG174" s="188">
        <v>69.900000000000006</v>
      </c>
      <c r="CH174" s="188">
        <v>70</v>
      </c>
      <c r="CI174" s="188">
        <v>70.099999999999994</v>
      </c>
      <c r="CJ174" s="188">
        <v>70.099999999999994</v>
      </c>
      <c r="CK174" s="188">
        <v>70.099999999999994</v>
      </c>
      <c r="CL174" s="188">
        <f t="shared" si="5"/>
        <v>0</v>
      </c>
      <c r="CM174" s="188" t="s">
        <v>346</v>
      </c>
      <c r="CN174" s="188" t="s">
        <v>347</v>
      </c>
      <c r="CO174" s="188" t="b">
        <f t="shared" si="4"/>
        <v>1</v>
      </c>
    </row>
    <row r="175" spans="1:93" x14ac:dyDescent="0.3">
      <c r="A175" t="s">
        <v>348</v>
      </c>
      <c r="B175" t="s">
        <v>349</v>
      </c>
      <c r="C175">
        <v>30063001001</v>
      </c>
      <c r="D175" s="1">
        <v>43920</v>
      </c>
      <c r="E175">
        <v>63</v>
      </c>
      <c r="F175">
        <v>1.5</v>
      </c>
      <c r="G175">
        <v>1.5</v>
      </c>
      <c r="H175">
        <v>59801</v>
      </c>
      <c r="I175">
        <v>32.700000000000003</v>
      </c>
      <c r="J175">
        <v>34.200000000000003</v>
      </c>
      <c r="K175">
        <v>37</v>
      </c>
      <c r="L175">
        <v>40.4</v>
      </c>
      <c r="M175">
        <v>44.1</v>
      </c>
      <c r="N175" s="61">
        <v>45.1</v>
      </c>
      <c r="O175">
        <v>46</v>
      </c>
      <c r="P175">
        <v>46.7</v>
      </c>
      <c r="Q175">
        <v>47.1</v>
      </c>
      <c r="R175" s="61">
        <v>48.3</v>
      </c>
      <c r="S175" s="61">
        <v>48.6</v>
      </c>
      <c r="T175" s="61">
        <v>49.7</v>
      </c>
      <c r="U175" s="61">
        <v>50.2</v>
      </c>
      <c r="V175" s="61">
        <v>50.6</v>
      </c>
      <c r="W175" s="61">
        <v>51.2</v>
      </c>
      <c r="X175" s="61">
        <v>51.4</v>
      </c>
      <c r="Y175" s="61">
        <v>51.9</v>
      </c>
      <c r="Z175" s="61">
        <v>57.3</v>
      </c>
      <c r="AA175" s="61">
        <v>57.5</v>
      </c>
      <c r="AB175" s="188">
        <v>57.6</v>
      </c>
      <c r="AC175" s="61">
        <v>58.7</v>
      </c>
      <c r="AD175" s="188">
        <v>62.2</v>
      </c>
      <c r="AE175" s="188">
        <v>62.5</v>
      </c>
      <c r="AF175" s="188">
        <v>62.7</v>
      </c>
      <c r="AG175" s="188">
        <v>63.6</v>
      </c>
      <c r="AH175" s="188">
        <v>64.2</v>
      </c>
      <c r="AI175" s="188">
        <v>65.3</v>
      </c>
      <c r="AJ175" s="188">
        <v>65.400000000000006</v>
      </c>
      <c r="AK175" s="188">
        <v>65.7</v>
      </c>
      <c r="AL175" s="188">
        <v>66.099999999999994</v>
      </c>
      <c r="AM175" s="188">
        <v>66.5</v>
      </c>
      <c r="AN175" s="188">
        <v>66.599999999999994</v>
      </c>
      <c r="AO175" s="188">
        <v>66.900000000000006</v>
      </c>
      <c r="AP175" s="188">
        <v>66.900000000000006</v>
      </c>
      <c r="AQ175" s="188">
        <v>67.099999999999994</v>
      </c>
      <c r="AR175" s="188">
        <v>67.3</v>
      </c>
      <c r="AS175" s="188">
        <v>67.3</v>
      </c>
      <c r="AT175" s="188">
        <v>67.400000000000006</v>
      </c>
      <c r="AU175" s="188">
        <v>67.5</v>
      </c>
      <c r="AV175" s="188">
        <v>67.7</v>
      </c>
      <c r="AW175" s="188">
        <v>67.7</v>
      </c>
      <c r="AX175" s="188">
        <v>67.7</v>
      </c>
      <c r="AY175" s="188">
        <v>67.7</v>
      </c>
      <c r="AZ175" s="188">
        <v>67.7</v>
      </c>
      <c r="BA175" s="188">
        <v>67.900000000000006</v>
      </c>
      <c r="BB175" s="188">
        <v>68</v>
      </c>
      <c r="BC175" s="188">
        <v>68.099999999999994</v>
      </c>
      <c r="BD175" s="188">
        <v>68.099999999999994</v>
      </c>
      <c r="BE175" s="188">
        <v>68.2</v>
      </c>
      <c r="BF175" s="188">
        <v>68.3</v>
      </c>
      <c r="BG175" s="188">
        <v>68.3</v>
      </c>
      <c r="BH175" s="188">
        <v>68.3</v>
      </c>
      <c r="BI175" s="188">
        <v>68.400000000000006</v>
      </c>
      <c r="BJ175" s="188">
        <v>68.400000000000006</v>
      </c>
      <c r="BK175" s="188">
        <v>68.5</v>
      </c>
      <c r="BL175" s="188">
        <v>68.5</v>
      </c>
      <c r="BM175" s="188">
        <v>68.5</v>
      </c>
      <c r="BN175" s="188">
        <v>68.599999999999994</v>
      </c>
      <c r="BO175" s="188">
        <v>68.599999999999994</v>
      </c>
      <c r="BP175" s="188">
        <v>68.599999999999994</v>
      </c>
      <c r="BQ175" s="188">
        <v>68.599999999999994</v>
      </c>
      <c r="BR175" s="188">
        <v>68.599999999999994</v>
      </c>
      <c r="BS175" s="188">
        <v>68.599999999999994</v>
      </c>
      <c r="BT175" s="188">
        <v>68.599999999999994</v>
      </c>
      <c r="BU175" s="188">
        <v>68.7</v>
      </c>
      <c r="BV175" s="188">
        <v>68.7</v>
      </c>
      <c r="BW175" s="188">
        <v>68.8</v>
      </c>
      <c r="BX175" s="188">
        <v>68.8</v>
      </c>
      <c r="BY175" s="188">
        <v>68.8</v>
      </c>
      <c r="BZ175" s="188">
        <v>68.8</v>
      </c>
      <c r="CA175" s="188">
        <v>68.8</v>
      </c>
      <c r="CB175" s="188">
        <v>68.900000000000006</v>
      </c>
      <c r="CC175" s="188">
        <v>68.900000000000006</v>
      </c>
      <c r="CD175" s="188">
        <v>68.900000000000006</v>
      </c>
      <c r="CE175" s="188">
        <v>68.900000000000006</v>
      </c>
      <c r="CF175" s="188">
        <v>69</v>
      </c>
      <c r="CG175" s="188">
        <v>69.099999999999994</v>
      </c>
      <c r="CH175" s="188">
        <v>69.099999999999994</v>
      </c>
      <c r="CI175" s="188">
        <v>69.099999999999994</v>
      </c>
      <c r="CJ175" s="188">
        <v>69.2</v>
      </c>
      <c r="CK175" s="188">
        <v>69.2</v>
      </c>
      <c r="CL175" s="188">
        <f t="shared" si="5"/>
        <v>0</v>
      </c>
      <c r="CM175" s="188" t="s">
        <v>348</v>
      </c>
      <c r="CN175" s="188" t="s">
        <v>349</v>
      </c>
      <c r="CO175" s="188" t="b">
        <f t="shared" si="4"/>
        <v>1</v>
      </c>
    </row>
    <row r="176" spans="1:93" x14ac:dyDescent="0.3">
      <c r="A176" t="s">
        <v>350</v>
      </c>
      <c r="B176" t="s">
        <v>351</v>
      </c>
      <c r="C176">
        <v>30063001100</v>
      </c>
      <c r="D176" s="1">
        <v>43920</v>
      </c>
      <c r="E176">
        <v>63</v>
      </c>
      <c r="F176">
        <v>1.8</v>
      </c>
      <c r="G176">
        <v>1.8</v>
      </c>
      <c r="H176">
        <v>59801</v>
      </c>
      <c r="I176">
        <v>41.3</v>
      </c>
      <c r="J176">
        <v>42.6</v>
      </c>
      <c r="K176">
        <v>45</v>
      </c>
      <c r="L176">
        <v>48.3</v>
      </c>
      <c r="M176">
        <v>52.1</v>
      </c>
      <c r="N176" s="61">
        <v>52.4</v>
      </c>
      <c r="O176">
        <v>52.7</v>
      </c>
      <c r="P176">
        <v>53.3</v>
      </c>
      <c r="Q176">
        <v>53.5</v>
      </c>
      <c r="R176" s="61">
        <v>55.1</v>
      </c>
      <c r="S176" s="61">
        <v>56.4</v>
      </c>
      <c r="T176" s="61">
        <v>59.4</v>
      </c>
      <c r="U176" s="61">
        <v>60.2</v>
      </c>
      <c r="V176" s="61">
        <v>60.8</v>
      </c>
      <c r="W176" s="61">
        <v>62.5</v>
      </c>
      <c r="X176" s="61">
        <v>63</v>
      </c>
      <c r="Y176" s="61">
        <v>63.4</v>
      </c>
      <c r="Z176" s="61">
        <v>64.3</v>
      </c>
      <c r="AA176" s="61">
        <v>64.5</v>
      </c>
      <c r="AB176" s="188">
        <v>64.8</v>
      </c>
      <c r="AC176" s="61">
        <v>65.599999999999994</v>
      </c>
      <c r="AD176" s="188">
        <v>66.900000000000006</v>
      </c>
      <c r="AE176" s="188">
        <v>67.2</v>
      </c>
      <c r="AF176" s="188">
        <v>67.400000000000006</v>
      </c>
      <c r="AG176" s="188">
        <v>67.7</v>
      </c>
      <c r="AH176" s="188">
        <v>68</v>
      </c>
      <c r="AI176" s="188">
        <v>68.400000000000006</v>
      </c>
      <c r="AJ176" s="188">
        <v>68.599999999999994</v>
      </c>
      <c r="AK176" s="188">
        <v>68.599999999999994</v>
      </c>
      <c r="AL176" s="188">
        <v>68.8</v>
      </c>
      <c r="AM176" s="188">
        <v>68.900000000000006</v>
      </c>
      <c r="AN176" s="188">
        <v>68.900000000000006</v>
      </c>
      <c r="AO176" s="188">
        <v>69.099999999999994</v>
      </c>
      <c r="AP176" s="188">
        <v>69.099999999999994</v>
      </c>
      <c r="AQ176" s="188">
        <v>69.2</v>
      </c>
      <c r="AR176" s="188">
        <v>69.5</v>
      </c>
      <c r="AS176" s="188">
        <v>69.5</v>
      </c>
      <c r="AT176" s="188">
        <v>69.599999999999994</v>
      </c>
      <c r="AU176" s="188">
        <v>69.7</v>
      </c>
      <c r="AV176" s="188">
        <v>69.900000000000006</v>
      </c>
      <c r="AW176" s="188">
        <v>70</v>
      </c>
      <c r="AX176" s="188">
        <v>70.2</v>
      </c>
      <c r="AY176" s="188">
        <v>70.3</v>
      </c>
      <c r="AZ176" s="188">
        <v>70.3</v>
      </c>
      <c r="BA176" s="188">
        <v>70.5</v>
      </c>
      <c r="BB176" s="188">
        <v>70.599999999999994</v>
      </c>
      <c r="BC176" s="188">
        <v>70.599999999999994</v>
      </c>
      <c r="BD176" s="188">
        <v>70.599999999999994</v>
      </c>
      <c r="BE176" s="188">
        <v>70.599999999999994</v>
      </c>
      <c r="BF176" s="188">
        <v>70.599999999999994</v>
      </c>
      <c r="BG176" s="188">
        <v>70.7</v>
      </c>
      <c r="BH176" s="188">
        <v>70.7</v>
      </c>
      <c r="BI176" s="188">
        <v>70.7</v>
      </c>
      <c r="BJ176" s="188">
        <v>70.8</v>
      </c>
      <c r="BK176" s="188">
        <v>70.8</v>
      </c>
      <c r="BL176" s="188">
        <v>70.8</v>
      </c>
      <c r="BM176" s="188">
        <v>70.8</v>
      </c>
      <c r="BN176" s="188">
        <v>70.8</v>
      </c>
      <c r="BO176" s="188">
        <v>70.8</v>
      </c>
      <c r="BP176" s="188">
        <v>70.900000000000006</v>
      </c>
      <c r="BQ176" s="188">
        <v>70.900000000000006</v>
      </c>
      <c r="BR176" s="188">
        <v>70.900000000000006</v>
      </c>
      <c r="BS176" s="188">
        <v>70.900000000000006</v>
      </c>
      <c r="BT176" s="188">
        <v>70.900000000000006</v>
      </c>
      <c r="BU176" s="188">
        <v>71</v>
      </c>
      <c r="BV176" s="188">
        <v>71</v>
      </c>
      <c r="BW176" s="188">
        <v>71.099999999999994</v>
      </c>
      <c r="BX176" s="188">
        <v>71.2</v>
      </c>
      <c r="BY176" s="188">
        <v>71.2</v>
      </c>
      <c r="BZ176" s="188">
        <v>71.2</v>
      </c>
      <c r="CA176" s="188">
        <v>71.2</v>
      </c>
      <c r="CB176" s="188">
        <v>71.3</v>
      </c>
      <c r="CC176" s="188">
        <v>71.3</v>
      </c>
      <c r="CD176" s="188">
        <v>71.400000000000006</v>
      </c>
      <c r="CE176" s="188">
        <v>71.5</v>
      </c>
      <c r="CF176" s="188">
        <v>71.5</v>
      </c>
      <c r="CG176" s="188">
        <v>71.7</v>
      </c>
      <c r="CH176" s="188">
        <v>71.7</v>
      </c>
      <c r="CI176" s="188">
        <v>71.900000000000006</v>
      </c>
      <c r="CJ176" s="188">
        <v>71.900000000000006</v>
      </c>
      <c r="CK176" s="188">
        <v>72</v>
      </c>
      <c r="CL176" s="188">
        <f t="shared" si="5"/>
        <v>9.9999999999994316E-2</v>
      </c>
      <c r="CM176" s="188" t="s">
        <v>350</v>
      </c>
      <c r="CN176" s="188" t="s">
        <v>351</v>
      </c>
      <c r="CO176" s="188" t="b">
        <f t="shared" si="4"/>
        <v>1</v>
      </c>
    </row>
    <row r="177" spans="1:93" x14ac:dyDescent="0.3">
      <c r="A177" t="s">
        <v>352</v>
      </c>
      <c r="B177" t="s">
        <v>353</v>
      </c>
      <c r="C177">
        <v>30063001303</v>
      </c>
      <c r="D177" s="1">
        <v>43920</v>
      </c>
      <c r="E177">
        <v>63</v>
      </c>
      <c r="F177">
        <v>1.9</v>
      </c>
      <c r="G177">
        <v>1.9</v>
      </c>
      <c r="H177" t="s">
        <v>1354</v>
      </c>
      <c r="I177">
        <v>41.2</v>
      </c>
      <c r="J177">
        <v>42.4</v>
      </c>
      <c r="K177">
        <v>44.7</v>
      </c>
      <c r="L177">
        <v>49.6</v>
      </c>
      <c r="M177">
        <v>55.9</v>
      </c>
      <c r="N177" s="61">
        <v>57</v>
      </c>
      <c r="O177">
        <v>58.1</v>
      </c>
      <c r="P177">
        <v>58.8</v>
      </c>
      <c r="Q177">
        <v>59.2</v>
      </c>
      <c r="R177" s="61">
        <v>60.6</v>
      </c>
      <c r="S177" s="61">
        <v>61.1</v>
      </c>
      <c r="T177" s="61">
        <v>61.5</v>
      </c>
      <c r="U177" s="61">
        <v>61.9</v>
      </c>
      <c r="V177" s="61">
        <v>62.4</v>
      </c>
      <c r="W177" s="61">
        <v>63</v>
      </c>
      <c r="X177" s="61">
        <v>63</v>
      </c>
      <c r="Y177" s="61">
        <v>63.4</v>
      </c>
      <c r="Z177" s="61">
        <v>66.5</v>
      </c>
      <c r="AA177" s="61">
        <v>67.2</v>
      </c>
      <c r="AB177" s="188">
        <v>67.5</v>
      </c>
      <c r="AC177" s="61">
        <v>69.2</v>
      </c>
      <c r="AD177" s="188">
        <v>71.2</v>
      </c>
      <c r="AE177" s="188">
        <v>71.3</v>
      </c>
      <c r="AF177" s="188">
        <v>71.599999999999994</v>
      </c>
      <c r="AG177" s="188">
        <v>72.7</v>
      </c>
      <c r="AH177" s="188">
        <v>73.400000000000006</v>
      </c>
      <c r="AI177" s="188">
        <v>74.099999999999994</v>
      </c>
      <c r="AJ177" s="188">
        <v>74.2</v>
      </c>
      <c r="AK177" s="188">
        <v>74.3</v>
      </c>
      <c r="AL177" s="188">
        <v>74.400000000000006</v>
      </c>
      <c r="AM177" s="188">
        <v>74.7</v>
      </c>
      <c r="AN177" s="188">
        <v>75</v>
      </c>
      <c r="AO177" s="188">
        <v>75</v>
      </c>
      <c r="AP177" s="188">
        <v>75.099999999999994</v>
      </c>
      <c r="AQ177" s="188">
        <v>75.400000000000006</v>
      </c>
      <c r="AR177" s="188">
        <v>75.599999999999994</v>
      </c>
      <c r="AS177" s="188">
        <v>75.8</v>
      </c>
      <c r="AT177" s="188">
        <v>75.8</v>
      </c>
      <c r="AU177" s="188">
        <v>76</v>
      </c>
      <c r="AV177" s="188">
        <v>76.2</v>
      </c>
      <c r="AW177" s="188">
        <v>76.2</v>
      </c>
      <c r="AX177" s="188">
        <v>76.3</v>
      </c>
      <c r="AY177" s="188">
        <v>76.3</v>
      </c>
      <c r="AZ177" s="188">
        <v>76.3</v>
      </c>
      <c r="BA177" s="188">
        <v>76.3</v>
      </c>
      <c r="BB177" s="188">
        <v>76.3</v>
      </c>
      <c r="BC177" s="188">
        <v>76.3</v>
      </c>
      <c r="BD177" s="188">
        <v>76.3</v>
      </c>
      <c r="BE177" s="188">
        <v>76.3</v>
      </c>
      <c r="BF177" s="188">
        <v>76.400000000000006</v>
      </c>
      <c r="BG177" s="188">
        <v>76.400000000000006</v>
      </c>
      <c r="BH177" s="188">
        <v>76.400000000000006</v>
      </c>
      <c r="BI177" s="188">
        <v>76.400000000000006</v>
      </c>
      <c r="BJ177" s="188">
        <v>76.400000000000006</v>
      </c>
      <c r="BK177" s="188">
        <v>76.400000000000006</v>
      </c>
      <c r="BL177" s="188">
        <v>76.5</v>
      </c>
      <c r="BM177" s="188">
        <v>76.599999999999994</v>
      </c>
      <c r="BN177" s="188">
        <v>76.599999999999994</v>
      </c>
      <c r="BO177" s="188">
        <v>76.599999999999994</v>
      </c>
      <c r="BP177" s="188">
        <v>76.599999999999994</v>
      </c>
      <c r="BQ177" s="188">
        <v>76.8</v>
      </c>
      <c r="BR177" s="188">
        <v>76.900000000000006</v>
      </c>
      <c r="BS177" s="188">
        <v>76.900000000000006</v>
      </c>
      <c r="BT177" s="188">
        <v>76.900000000000006</v>
      </c>
      <c r="BU177" s="188">
        <v>76.900000000000006</v>
      </c>
      <c r="BV177" s="188">
        <v>76.900000000000006</v>
      </c>
      <c r="BW177" s="188">
        <v>76.900000000000006</v>
      </c>
      <c r="BX177" s="188">
        <v>77</v>
      </c>
      <c r="BY177" s="188">
        <v>77.099999999999994</v>
      </c>
      <c r="BZ177" s="188">
        <v>77.099999999999994</v>
      </c>
      <c r="CA177" s="188">
        <v>77.2</v>
      </c>
      <c r="CB177" s="188">
        <v>77.2</v>
      </c>
      <c r="CC177" s="188">
        <v>77.2</v>
      </c>
      <c r="CD177" s="188">
        <v>77.2</v>
      </c>
      <c r="CE177" s="188">
        <v>77.400000000000006</v>
      </c>
      <c r="CF177" s="188">
        <v>77.5</v>
      </c>
      <c r="CG177" s="188">
        <v>77.5</v>
      </c>
      <c r="CH177" s="188">
        <v>77.5</v>
      </c>
      <c r="CI177" s="188">
        <v>77.8</v>
      </c>
      <c r="CJ177" s="188">
        <v>77.8</v>
      </c>
      <c r="CK177" s="188">
        <v>77.8</v>
      </c>
      <c r="CL177" s="188">
        <f t="shared" si="5"/>
        <v>0</v>
      </c>
      <c r="CM177" s="188" t="s">
        <v>352</v>
      </c>
      <c r="CN177" s="188" t="s">
        <v>353</v>
      </c>
      <c r="CO177" s="188" t="b">
        <f t="shared" ref="CO177:CO240" si="6">EXACT(A177,CM177)</f>
        <v>1</v>
      </c>
    </row>
    <row r="178" spans="1:93" x14ac:dyDescent="0.3">
      <c r="A178" t="s">
        <v>354</v>
      </c>
      <c r="B178" t="s">
        <v>355</v>
      </c>
      <c r="C178">
        <v>30063001402</v>
      </c>
      <c r="D178" s="1">
        <v>43920</v>
      </c>
      <c r="E178">
        <v>63</v>
      </c>
      <c r="F178">
        <v>0.9</v>
      </c>
      <c r="G178">
        <v>0.9</v>
      </c>
      <c r="H178" t="s">
        <v>1348</v>
      </c>
      <c r="I178">
        <v>23.6</v>
      </c>
      <c r="J178">
        <v>25.7</v>
      </c>
      <c r="K178">
        <v>27</v>
      </c>
      <c r="L178">
        <v>29.7</v>
      </c>
      <c r="M178">
        <v>33.299999999999997</v>
      </c>
      <c r="N178" s="61">
        <v>34.200000000000003</v>
      </c>
      <c r="O178">
        <v>34.9</v>
      </c>
      <c r="P178">
        <v>35.5</v>
      </c>
      <c r="Q178">
        <v>36</v>
      </c>
      <c r="R178" s="61">
        <v>37.200000000000003</v>
      </c>
      <c r="S178" s="61">
        <v>37.799999999999997</v>
      </c>
      <c r="T178" s="61">
        <v>38.700000000000003</v>
      </c>
      <c r="U178" s="61">
        <v>39.1</v>
      </c>
      <c r="V178" s="61">
        <v>39.4</v>
      </c>
      <c r="W178" s="61">
        <v>40.4</v>
      </c>
      <c r="X178" s="61">
        <v>40.6</v>
      </c>
      <c r="Y178" s="61">
        <v>40.6</v>
      </c>
      <c r="Z178" s="61">
        <v>41.8</v>
      </c>
      <c r="AA178" s="61">
        <v>41.9</v>
      </c>
      <c r="AB178" s="188">
        <v>41.9</v>
      </c>
      <c r="AC178" s="61">
        <v>42.4</v>
      </c>
      <c r="AD178" s="188">
        <v>46.3</v>
      </c>
      <c r="AE178" s="188">
        <v>46.6</v>
      </c>
      <c r="AF178" s="188">
        <v>46.7</v>
      </c>
      <c r="AG178" s="188">
        <v>47.6</v>
      </c>
      <c r="AH178" s="188">
        <v>47.9</v>
      </c>
      <c r="AI178" s="188">
        <v>48.6</v>
      </c>
      <c r="AJ178" s="188">
        <v>48.6</v>
      </c>
      <c r="AK178" s="188">
        <v>48.9</v>
      </c>
      <c r="AL178" s="188">
        <v>49.2</v>
      </c>
      <c r="AM178" s="188">
        <v>49.4</v>
      </c>
      <c r="AN178" s="188">
        <v>49.8</v>
      </c>
      <c r="AO178" s="188">
        <v>49.8</v>
      </c>
      <c r="AP178" s="188">
        <v>50.1</v>
      </c>
      <c r="AQ178" s="188">
        <v>50.3</v>
      </c>
      <c r="AR178" s="188">
        <v>50.6</v>
      </c>
      <c r="AS178" s="188">
        <v>50.6</v>
      </c>
      <c r="AT178" s="188">
        <v>50.7</v>
      </c>
      <c r="AU178" s="188">
        <v>50.7</v>
      </c>
      <c r="AV178" s="188">
        <v>50.7</v>
      </c>
      <c r="AW178" s="188">
        <v>50.8</v>
      </c>
      <c r="AX178" s="188">
        <v>51</v>
      </c>
      <c r="AY178" s="188">
        <v>51</v>
      </c>
      <c r="AZ178" s="188">
        <v>51</v>
      </c>
      <c r="BA178" s="188">
        <v>51.1</v>
      </c>
      <c r="BB178" s="188">
        <v>51.1</v>
      </c>
      <c r="BC178" s="188">
        <v>51.1</v>
      </c>
      <c r="BD178" s="188">
        <v>51.1</v>
      </c>
      <c r="BE178" s="188">
        <v>51.3</v>
      </c>
      <c r="BF178" s="188">
        <v>51.4</v>
      </c>
      <c r="BG178" s="188">
        <v>58.8</v>
      </c>
      <c r="BH178" s="188">
        <v>59.1</v>
      </c>
      <c r="BI178" s="188">
        <v>59.2</v>
      </c>
      <c r="BJ178" s="188">
        <v>59.2</v>
      </c>
      <c r="BK178" s="188">
        <v>59.2</v>
      </c>
      <c r="BL178" s="188">
        <v>59.2</v>
      </c>
      <c r="BM178" s="188">
        <v>59.2</v>
      </c>
      <c r="BN178" s="188">
        <v>59.3</v>
      </c>
      <c r="BO178" s="188">
        <v>59.3</v>
      </c>
      <c r="BP178" s="188">
        <v>59.3</v>
      </c>
      <c r="BQ178" s="188">
        <v>59.5</v>
      </c>
      <c r="BR178" s="188">
        <v>59.5</v>
      </c>
      <c r="BS178" s="188">
        <v>59.5</v>
      </c>
      <c r="BT178" s="188">
        <v>59.6</v>
      </c>
      <c r="BU178" s="188">
        <v>59.6</v>
      </c>
      <c r="BV178" s="188">
        <v>59.6</v>
      </c>
      <c r="BW178" s="188">
        <v>59.6</v>
      </c>
      <c r="BX178" s="188">
        <v>59.6</v>
      </c>
      <c r="BY178" s="188">
        <v>59.7</v>
      </c>
      <c r="BZ178" s="188">
        <v>59.8</v>
      </c>
      <c r="CA178" s="188">
        <v>59.8</v>
      </c>
      <c r="CB178" s="188">
        <v>59.8</v>
      </c>
      <c r="CC178" s="188">
        <v>59.9</v>
      </c>
      <c r="CD178" s="188">
        <v>60</v>
      </c>
      <c r="CE178" s="188">
        <v>60.1</v>
      </c>
      <c r="CF178" s="188">
        <v>60.4</v>
      </c>
      <c r="CG178" s="188">
        <v>60.5</v>
      </c>
      <c r="CH178" s="188">
        <v>60.5</v>
      </c>
      <c r="CI178" s="188">
        <v>60.9</v>
      </c>
      <c r="CJ178" s="188">
        <v>61</v>
      </c>
      <c r="CK178" s="188">
        <v>61.1</v>
      </c>
      <c r="CL178" s="188">
        <f t="shared" si="5"/>
        <v>0.10000000000000142</v>
      </c>
      <c r="CM178" s="188" t="s">
        <v>354</v>
      </c>
      <c r="CN178" s="188" t="s">
        <v>355</v>
      </c>
      <c r="CO178" s="188" t="b">
        <f t="shared" si="6"/>
        <v>1</v>
      </c>
    </row>
    <row r="179" spans="1:93" x14ac:dyDescent="0.3">
      <c r="A179" t="s">
        <v>356</v>
      </c>
      <c r="B179" t="s">
        <v>357</v>
      </c>
      <c r="C179">
        <v>30063001502</v>
      </c>
      <c r="D179" s="1">
        <v>43920</v>
      </c>
      <c r="E179">
        <v>63</v>
      </c>
      <c r="F179">
        <v>2.2000000000000002</v>
      </c>
      <c r="G179">
        <v>2.2000000000000002</v>
      </c>
      <c r="H179" t="s">
        <v>1349</v>
      </c>
      <c r="I179">
        <v>29.3</v>
      </c>
      <c r="J179">
        <v>31.4</v>
      </c>
      <c r="K179">
        <v>33.700000000000003</v>
      </c>
      <c r="L179">
        <v>36.6</v>
      </c>
      <c r="M179">
        <v>41.1</v>
      </c>
      <c r="N179" s="61">
        <v>42.1</v>
      </c>
      <c r="O179">
        <v>43.3</v>
      </c>
      <c r="P179">
        <v>43.9</v>
      </c>
      <c r="Q179">
        <v>44.4</v>
      </c>
      <c r="R179" s="61">
        <v>45.7</v>
      </c>
      <c r="S179" s="61">
        <v>46.5</v>
      </c>
      <c r="T179" s="61">
        <v>47.3</v>
      </c>
      <c r="U179" s="61">
        <v>47.9</v>
      </c>
      <c r="V179" s="61">
        <v>48.4</v>
      </c>
      <c r="W179" s="61">
        <v>49.5</v>
      </c>
      <c r="X179" s="61">
        <v>49.6</v>
      </c>
      <c r="Y179" s="61">
        <v>49.9</v>
      </c>
      <c r="Z179" s="61">
        <v>51.4</v>
      </c>
      <c r="AA179" s="61">
        <v>51.4</v>
      </c>
      <c r="AB179" s="188">
        <v>51.6</v>
      </c>
      <c r="AC179" s="61">
        <v>51.9</v>
      </c>
      <c r="AD179" s="188">
        <v>54.8</v>
      </c>
      <c r="AE179" s="188">
        <v>55.2</v>
      </c>
      <c r="AF179" s="188">
        <v>55.5</v>
      </c>
      <c r="AG179" s="188">
        <v>56.2</v>
      </c>
      <c r="AH179" s="188">
        <v>56.7</v>
      </c>
      <c r="AI179" s="188">
        <v>57.4</v>
      </c>
      <c r="AJ179" s="188">
        <v>57.4</v>
      </c>
      <c r="AK179" s="188">
        <v>57.6</v>
      </c>
      <c r="AL179" s="188">
        <v>57.8</v>
      </c>
      <c r="AM179" s="188">
        <v>58.2</v>
      </c>
      <c r="AN179" s="188">
        <v>58.6</v>
      </c>
      <c r="AO179" s="188">
        <v>58.6</v>
      </c>
      <c r="AP179" s="188">
        <v>58.8</v>
      </c>
      <c r="AQ179" s="188">
        <v>59.1</v>
      </c>
      <c r="AR179" s="188">
        <v>59.6</v>
      </c>
      <c r="AS179" s="188">
        <v>59.6</v>
      </c>
      <c r="AT179" s="188">
        <v>59.6</v>
      </c>
      <c r="AU179" s="188">
        <v>59.6</v>
      </c>
      <c r="AV179" s="188">
        <v>59.7</v>
      </c>
      <c r="AW179" s="188">
        <v>59.8</v>
      </c>
      <c r="AX179" s="188">
        <v>60</v>
      </c>
      <c r="AY179" s="188">
        <v>60</v>
      </c>
      <c r="AZ179" s="188">
        <v>60</v>
      </c>
      <c r="BA179" s="188">
        <v>60</v>
      </c>
      <c r="BB179" s="188">
        <v>60.1</v>
      </c>
      <c r="BC179" s="188">
        <v>60.1</v>
      </c>
      <c r="BD179" s="188">
        <v>60.1</v>
      </c>
      <c r="BE179" s="188">
        <v>60.1</v>
      </c>
      <c r="BF179" s="188">
        <v>60.2</v>
      </c>
      <c r="BG179" s="188">
        <v>62.8</v>
      </c>
      <c r="BH179" s="188">
        <v>62.8</v>
      </c>
      <c r="BI179" s="188">
        <v>62.9</v>
      </c>
      <c r="BJ179" s="188">
        <v>62.9</v>
      </c>
      <c r="BK179" s="188">
        <v>63</v>
      </c>
      <c r="BL179" s="188">
        <v>63</v>
      </c>
      <c r="BM179" s="188">
        <v>63.1</v>
      </c>
      <c r="BN179" s="188">
        <v>63.2</v>
      </c>
      <c r="BO179" s="188">
        <v>63.2</v>
      </c>
      <c r="BP179" s="188">
        <v>63.2</v>
      </c>
      <c r="BQ179" s="188">
        <v>63.2</v>
      </c>
      <c r="BR179" s="188">
        <v>63.4</v>
      </c>
      <c r="BS179" s="188">
        <v>63.4</v>
      </c>
      <c r="BT179" s="188">
        <v>63.6</v>
      </c>
      <c r="BU179" s="188">
        <v>63.7</v>
      </c>
      <c r="BV179" s="188">
        <v>63.8</v>
      </c>
      <c r="BW179" s="188">
        <v>63.8</v>
      </c>
      <c r="BX179" s="188">
        <v>63.8</v>
      </c>
      <c r="BY179" s="188">
        <v>63.8</v>
      </c>
      <c r="BZ179" s="188">
        <v>63.9</v>
      </c>
      <c r="CA179" s="188">
        <v>63.9</v>
      </c>
      <c r="CB179" s="188">
        <v>63.9</v>
      </c>
      <c r="CC179" s="188">
        <v>63.9</v>
      </c>
      <c r="CD179" s="188">
        <v>63.9</v>
      </c>
      <c r="CE179" s="188">
        <v>64</v>
      </c>
      <c r="CF179" s="188">
        <v>64</v>
      </c>
      <c r="CG179" s="188">
        <v>64.099999999999994</v>
      </c>
      <c r="CH179" s="188">
        <v>64.099999999999994</v>
      </c>
      <c r="CI179" s="188">
        <v>64.2</v>
      </c>
      <c r="CJ179" s="188">
        <v>64.3</v>
      </c>
      <c r="CK179" s="188">
        <v>64.3</v>
      </c>
      <c r="CL179" s="188">
        <f t="shared" si="5"/>
        <v>0</v>
      </c>
      <c r="CM179" s="188" t="s">
        <v>356</v>
      </c>
      <c r="CN179" s="188" t="s">
        <v>357</v>
      </c>
      <c r="CO179" s="188" t="b">
        <f t="shared" si="6"/>
        <v>1</v>
      </c>
    </row>
    <row r="180" spans="1:93" x14ac:dyDescent="0.3">
      <c r="A180" t="s">
        <v>358</v>
      </c>
      <c r="B180" t="s">
        <v>359</v>
      </c>
      <c r="C180">
        <v>30081000100</v>
      </c>
      <c r="D180" s="1">
        <v>43920</v>
      </c>
      <c r="E180">
        <v>81</v>
      </c>
      <c r="F180">
        <v>1.6</v>
      </c>
      <c r="G180">
        <v>1.6</v>
      </c>
      <c r="H180">
        <v>59870</v>
      </c>
      <c r="I180">
        <v>32.799999999999997</v>
      </c>
      <c r="J180">
        <v>35.1</v>
      </c>
      <c r="K180">
        <v>37.299999999999997</v>
      </c>
      <c r="L180">
        <v>40.5</v>
      </c>
      <c r="M180">
        <v>45.9</v>
      </c>
      <c r="N180" s="61">
        <v>46.8</v>
      </c>
      <c r="O180">
        <v>48.2</v>
      </c>
      <c r="P180">
        <v>48.9</v>
      </c>
      <c r="Q180">
        <v>49.5</v>
      </c>
      <c r="R180" s="61">
        <v>50.3</v>
      </c>
      <c r="S180" s="61">
        <v>51.4</v>
      </c>
      <c r="T180" s="61">
        <v>53.2</v>
      </c>
      <c r="U180" s="61">
        <v>54</v>
      </c>
      <c r="V180" s="61">
        <v>54.3</v>
      </c>
      <c r="W180" s="61">
        <v>55.4</v>
      </c>
      <c r="X180" s="61">
        <v>55.5</v>
      </c>
      <c r="Y180" s="61">
        <v>55.7</v>
      </c>
      <c r="Z180" s="61">
        <v>57.2</v>
      </c>
      <c r="AA180" s="61">
        <v>57.2</v>
      </c>
      <c r="AB180" s="188">
        <v>57.6</v>
      </c>
      <c r="AC180" s="61">
        <v>58.2</v>
      </c>
      <c r="AD180" s="188">
        <v>62.8</v>
      </c>
      <c r="AE180" s="188">
        <v>63.1</v>
      </c>
      <c r="AF180" s="188">
        <v>63.5</v>
      </c>
      <c r="AG180" s="188">
        <v>64.3</v>
      </c>
      <c r="AH180" s="188">
        <v>64.900000000000006</v>
      </c>
      <c r="AI180" s="188">
        <v>65.900000000000006</v>
      </c>
      <c r="AJ180" s="188">
        <v>66.099999999999994</v>
      </c>
      <c r="AK180" s="188">
        <v>66.2</v>
      </c>
      <c r="AL180" s="188">
        <v>66.400000000000006</v>
      </c>
      <c r="AM180" s="188">
        <v>66.7</v>
      </c>
      <c r="AN180" s="188">
        <v>67</v>
      </c>
      <c r="AO180" s="188">
        <v>67.099999999999994</v>
      </c>
      <c r="AP180" s="188">
        <v>67.099999999999994</v>
      </c>
      <c r="AQ180" s="188">
        <v>67.3</v>
      </c>
      <c r="AR180" s="188">
        <v>67.599999999999994</v>
      </c>
      <c r="AS180" s="188">
        <v>67.599999999999994</v>
      </c>
      <c r="AT180" s="188">
        <v>67.7</v>
      </c>
      <c r="AU180" s="188">
        <v>67.8</v>
      </c>
      <c r="AV180" s="188">
        <v>68.099999999999994</v>
      </c>
      <c r="AW180" s="188">
        <v>68.2</v>
      </c>
      <c r="AX180" s="188">
        <v>68.2</v>
      </c>
      <c r="AY180" s="188">
        <v>68.2</v>
      </c>
      <c r="AZ180" s="188">
        <v>68.3</v>
      </c>
      <c r="BA180" s="188">
        <v>68.3</v>
      </c>
      <c r="BB180" s="188">
        <v>68.3</v>
      </c>
      <c r="BC180" s="188">
        <v>68.3</v>
      </c>
      <c r="BD180" s="188">
        <v>68.5</v>
      </c>
      <c r="BE180" s="188">
        <v>68.599999999999994</v>
      </c>
      <c r="BF180" s="188">
        <v>68.599999999999994</v>
      </c>
      <c r="BG180" s="188">
        <v>68.7</v>
      </c>
      <c r="BH180" s="188">
        <v>68.7</v>
      </c>
      <c r="BI180" s="188">
        <v>68.7</v>
      </c>
      <c r="BJ180" s="188">
        <v>68.8</v>
      </c>
      <c r="BK180" s="188">
        <v>68.900000000000006</v>
      </c>
      <c r="BL180" s="188">
        <v>68.900000000000006</v>
      </c>
      <c r="BM180" s="188">
        <v>69</v>
      </c>
      <c r="BN180" s="188">
        <v>69</v>
      </c>
      <c r="BO180" s="188">
        <v>69</v>
      </c>
      <c r="BP180" s="188">
        <v>69</v>
      </c>
      <c r="BQ180" s="188">
        <v>69.099999999999994</v>
      </c>
      <c r="BR180" s="188">
        <v>69.099999999999994</v>
      </c>
      <c r="BS180" s="188">
        <v>69.099999999999994</v>
      </c>
      <c r="BT180" s="188">
        <v>69.2</v>
      </c>
      <c r="BU180" s="188">
        <v>69.2</v>
      </c>
      <c r="BV180" s="188">
        <v>69.2</v>
      </c>
      <c r="BW180" s="188">
        <v>69.2</v>
      </c>
      <c r="BX180" s="188">
        <v>69.3</v>
      </c>
      <c r="BY180" s="188">
        <v>69.3</v>
      </c>
      <c r="BZ180" s="188">
        <v>69.400000000000006</v>
      </c>
      <c r="CA180" s="188">
        <v>69.400000000000006</v>
      </c>
      <c r="CB180" s="188">
        <v>69.400000000000006</v>
      </c>
      <c r="CC180" s="188">
        <v>69.400000000000006</v>
      </c>
      <c r="CD180" s="188">
        <v>69.400000000000006</v>
      </c>
      <c r="CE180" s="188">
        <v>69.599999999999994</v>
      </c>
      <c r="CF180" s="188">
        <v>69.7</v>
      </c>
      <c r="CG180" s="188">
        <v>69.7</v>
      </c>
      <c r="CH180" s="188">
        <v>69.7</v>
      </c>
      <c r="CI180" s="188">
        <v>69.900000000000006</v>
      </c>
      <c r="CJ180" s="188">
        <v>70.099999999999994</v>
      </c>
      <c r="CK180" s="188">
        <v>70.099999999999994</v>
      </c>
      <c r="CL180" s="188">
        <f t="shared" si="5"/>
        <v>0</v>
      </c>
      <c r="CM180" s="188" t="s">
        <v>358</v>
      </c>
      <c r="CN180" s="188" t="s">
        <v>359</v>
      </c>
      <c r="CO180" s="188" t="b">
        <f t="shared" si="6"/>
        <v>1</v>
      </c>
    </row>
    <row r="181" spans="1:93" x14ac:dyDescent="0.3">
      <c r="A181" t="s">
        <v>360</v>
      </c>
      <c r="B181" t="s">
        <v>361</v>
      </c>
      <c r="C181">
        <v>30081000204</v>
      </c>
      <c r="D181" s="1">
        <v>43920</v>
      </c>
      <c r="E181">
        <v>81</v>
      </c>
      <c r="F181">
        <v>1.8</v>
      </c>
      <c r="G181">
        <v>1.8</v>
      </c>
      <c r="H181" t="s">
        <v>1370</v>
      </c>
      <c r="I181">
        <v>29.9</v>
      </c>
      <c r="J181">
        <v>31.6</v>
      </c>
      <c r="K181">
        <v>33.299999999999997</v>
      </c>
      <c r="L181">
        <v>35.6</v>
      </c>
      <c r="M181">
        <v>40.9</v>
      </c>
      <c r="N181" s="61">
        <v>42.1</v>
      </c>
      <c r="O181">
        <v>43.4</v>
      </c>
      <c r="P181">
        <v>44.3</v>
      </c>
      <c r="Q181">
        <v>44.8</v>
      </c>
      <c r="R181" s="61">
        <v>46</v>
      </c>
      <c r="S181" s="61">
        <v>46.3</v>
      </c>
      <c r="T181" s="61">
        <v>46.6</v>
      </c>
      <c r="U181" s="61">
        <v>47</v>
      </c>
      <c r="V181" s="61">
        <v>47.3</v>
      </c>
      <c r="W181" s="61">
        <v>48.6</v>
      </c>
      <c r="X181" s="61">
        <v>48.8</v>
      </c>
      <c r="Y181" s="61">
        <v>49.2</v>
      </c>
      <c r="Z181" s="61">
        <v>51.5</v>
      </c>
      <c r="AA181" s="61">
        <v>51.6</v>
      </c>
      <c r="AB181" s="188">
        <v>51.9</v>
      </c>
      <c r="AC181" s="61">
        <v>52.8</v>
      </c>
      <c r="AD181" s="188">
        <v>58</v>
      </c>
      <c r="AE181" s="188">
        <v>58.4</v>
      </c>
      <c r="AF181" s="188">
        <v>58.9</v>
      </c>
      <c r="AG181" s="188">
        <v>59.9</v>
      </c>
      <c r="AH181" s="188">
        <v>60.6</v>
      </c>
      <c r="AI181" s="188">
        <v>61.9</v>
      </c>
      <c r="AJ181" s="188">
        <v>62</v>
      </c>
      <c r="AK181" s="188">
        <v>62.2</v>
      </c>
      <c r="AL181" s="188">
        <v>62.7</v>
      </c>
      <c r="AM181" s="188">
        <v>62.9</v>
      </c>
      <c r="AN181" s="188">
        <v>63</v>
      </c>
      <c r="AO181" s="188">
        <v>63.1</v>
      </c>
      <c r="AP181" s="188">
        <v>63.2</v>
      </c>
      <c r="AQ181" s="188">
        <v>63.5</v>
      </c>
      <c r="AR181" s="188">
        <v>64</v>
      </c>
      <c r="AS181" s="188">
        <v>64</v>
      </c>
      <c r="AT181" s="188">
        <v>64.2</v>
      </c>
      <c r="AU181" s="188">
        <v>64.2</v>
      </c>
      <c r="AV181" s="188">
        <v>64.5</v>
      </c>
      <c r="AW181" s="188">
        <v>64.5</v>
      </c>
      <c r="AX181" s="188">
        <v>64.599999999999994</v>
      </c>
      <c r="AY181" s="188">
        <v>64.599999999999994</v>
      </c>
      <c r="AZ181" s="188">
        <v>64.599999999999994</v>
      </c>
      <c r="BA181" s="188">
        <v>64.7</v>
      </c>
      <c r="BB181" s="188">
        <v>64.8</v>
      </c>
      <c r="BC181" s="188">
        <v>64.8</v>
      </c>
      <c r="BD181" s="188">
        <v>64.900000000000006</v>
      </c>
      <c r="BE181" s="188">
        <v>64.900000000000006</v>
      </c>
      <c r="BF181" s="188">
        <v>65</v>
      </c>
      <c r="BG181" s="188">
        <v>65.2</v>
      </c>
      <c r="BH181" s="188">
        <v>65.2</v>
      </c>
      <c r="BI181" s="188">
        <v>65.2</v>
      </c>
      <c r="BJ181" s="188">
        <v>65.2</v>
      </c>
      <c r="BK181" s="188">
        <v>65.2</v>
      </c>
      <c r="BL181" s="188">
        <v>65.3</v>
      </c>
      <c r="BM181" s="188">
        <v>65.3</v>
      </c>
      <c r="BN181" s="188">
        <v>65.3</v>
      </c>
      <c r="BO181" s="188">
        <v>65.3</v>
      </c>
      <c r="BP181" s="188">
        <v>65.400000000000006</v>
      </c>
      <c r="BQ181" s="188">
        <v>65.400000000000006</v>
      </c>
      <c r="BR181" s="188">
        <v>65.5</v>
      </c>
      <c r="BS181" s="188">
        <v>65.5</v>
      </c>
      <c r="BT181" s="188">
        <v>65.5</v>
      </c>
      <c r="BU181" s="188">
        <v>65.599999999999994</v>
      </c>
      <c r="BV181" s="188">
        <v>65.599999999999994</v>
      </c>
      <c r="BW181" s="188">
        <v>65.599999999999994</v>
      </c>
      <c r="BX181" s="188">
        <v>65.599999999999994</v>
      </c>
      <c r="BY181" s="188">
        <v>65.7</v>
      </c>
      <c r="BZ181" s="188">
        <v>65.7</v>
      </c>
      <c r="CA181" s="188">
        <v>65.7</v>
      </c>
      <c r="CB181" s="188">
        <v>65.7</v>
      </c>
      <c r="CC181" s="188">
        <v>65.8</v>
      </c>
      <c r="CD181" s="188">
        <v>65.8</v>
      </c>
      <c r="CE181" s="188">
        <v>65.900000000000006</v>
      </c>
      <c r="CF181" s="188">
        <v>65.900000000000006</v>
      </c>
      <c r="CG181" s="188">
        <v>66</v>
      </c>
      <c r="CH181" s="188">
        <v>66</v>
      </c>
      <c r="CI181" s="188">
        <v>66.3</v>
      </c>
      <c r="CJ181" s="188">
        <v>66.400000000000006</v>
      </c>
      <c r="CK181" s="188">
        <v>66.400000000000006</v>
      </c>
      <c r="CL181" s="188">
        <f t="shared" si="5"/>
        <v>0</v>
      </c>
      <c r="CM181" s="188" t="s">
        <v>360</v>
      </c>
      <c r="CN181" s="188" t="s">
        <v>361</v>
      </c>
      <c r="CO181" s="188" t="b">
        <f t="shared" si="6"/>
        <v>1</v>
      </c>
    </row>
    <row r="182" spans="1:93" x14ac:dyDescent="0.3">
      <c r="A182" t="s">
        <v>362</v>
      </c>
      <c r="B182" t="s">
        <v>363</v>
      </c>
      <c r="C182">
        <v>30081000402</v>
      </c>
      <c r="D182" s="1">
        <v>43920</v>
      </c>
      <c r="E182">
        <v>81</v>
      </c>
      <c r="F182">
        <v>1.7</v>
      </c>
      <c r="G182">
        <v>1.7</v>
      </c>
      <c r="H182" t="s">
        <v>1373</v>
      </c>
      <c r="I182">
        <v>28.5</v>
      </c>
      <c r="J182">
        <v>30.5</v>
      </c>
      <c r="K182">
        <v>32.5</v>
      </c>
      <c r="L182">
        <v>34.9</v>
      </c>
      <c r="M182">
        <v>39.6</v>
      </c>
      <c r="N182" s="61">
        <v>40.700000000000003</v>
      </c>
      <c r="O182">
        <v>41.5</v>
      </c>
      <c r="P182">
        <v>42.3</v>
      </c>
      <c r="Q182">
        <v>42.8</v>
      </c>
      <c r="R182" s="61">
        <v>44.4</v>
      </c>
      <c r="S182" s="61">
        <v>45</v>
      </c>
      <c r="T182" s="61">
        <v>45.9</v>
      </c>
      <c r="U182" s="61">
        <v>46.4</v>
      </c>
      <c r="V182" s="61">
        <v>46.8</v>
      </c>
      <c r="W182" s="61">
        <v>47.6</v>
      </c>
      <c r="X182" s="61">
        <v>47.8</v>
      </c>
      <c r="Y182" s="61">
        <v>48.1</v>
      </c>
      <c r="Z182" s="61">
        <v>48.9</v>
      </c>
      <c r="AA182" s="61">
        <v>48.9</v>
      </c>
      <c r="AB182" s="188">
        <v>49.2</v>
      </c>
      <c r="AC182" s="61">
        <v>49.9</v>
      </c>
      <c r="AD182" s="188">
        <v>54.7</v>
      </c>
      <c r="AE182" s="188">
        <v>55.2</v>
      </c>
      <c r="AF182" s="188">
        <v>55.3</v>
      </c>
      <c r="AG182" s="188">
        <v>56.2</v>
      </c>
      <c r="AH182" s="188">
        <v>57.1</v>
      </c>
      <c r="AI182" s="188">
        <v>58.3</v>
      </c>
      <c r="AJ182" s="188">
        <v>58.4</v>
      </c>
      <c r="AK182" s="188">
        <v>58.5</v>
      </c>
      <c r="AL182" s="188">
        <v>58.9</v>
      </c>
      <c r="AM182" s="188">
        <v>59.2</v>
      </c>
      <c r="AN182" s="188">
        <v>59.4</v>
      </c>
      <c r="AO182" s="188">
        <v>59.5</v>
      </c>
      <c r="AP182" s="188">
        <v>59.6</v>
      </c>
      <c r="AQ182" s="188">
        <v>59.8</v>
      </c>
      <c r="AR182" s="188">
        <v>60.1</v>
      </c>
      <c r="AS182" s="188">
        <v>60.1</v>
      </c>
      <c r="AT182" s="188">
        <v>60.2</v>
      </c>
      <c r="AU182" s="188">
        <v>60.3</v>
      </c>
      <c r="AV182" s="188">
        <v>60.4</v>
      </c>
      <c r="AW182" s="188">
        <v>60.4</v>
      </c>
      <c r="AX182" s="188">
        <v>60.4</v>
      </c>
      <c r="AY182" s="188">
        <v>60.5</v>
      </c>
      <c r="AZ182" s="188">
        <v>60.5</v>
      </c>
      <c r="BA182" s="188">
        <v>60.6</v>
      </c>
      <c r="BB182" s="188">
        <v>60.7</v>
      </c>
      <c r="BC182" s="188">
        <v>60.8</v>
      </c>
      <c r="BD182" s="188">
        <v>60.8</v>
      </c>
      <c r="BE182" s="188">
        <v>60.8</v>
      </c>
      <c r="BF182" s="188">
        <v>60.8</v>
      </c>
      <c r="BG182" s="188">
        <v>61.7</v>
      </c>
      <c r="BH182" s="188">
        <v>61.8</v>
      </c>
      <c r="BI182" s="188">
        <v>61.9</v>
      </c>
      <c r="BJ182" s="188">
        <v>61.9</v>
      </c>
      <c r="BK182" s="188">
        <v>62</v>
      </c>
      <c r="BL182" s="188">
        <v>62.1</v>
      </c>
      <c r="BM182" s="188">
        <v>62.1</v>
      </c>
      <c r="BN182" s="188">
        <v>62.1</v>
      </c>
      <c r="BO182" s="188">
        <v>62.2</v>
      </c>
      <c r="BP182" s="188">
        <v>62.2</v>
      </c>
      <c r="BQ182" s="188">
        <v>62.2</v>
      </c>
      <c r="BR182" s="188">
        <v>62.2</v>
      </c>
      <c r="BS182" s="188">
        <v>62.2</v>
      </c>
      <c r="BT182" s="188">
        <v>62.2</v>
      </c>
      <c r="BU182" s="188">
        <v>62.2</v>
      </c>
      <c r="BV182" s="188">
        <v>62.2</v>
      </c>
      <c r="BW182" s="188">
        <v>62.2</v>
      </c>
      <c r="BX182" s="188">
        <v>62.2</v>
      </c>
      <c r="BY182" s="188">
        <v>62.2</v>
      </c>
      <c r="BZ182" s="188">
        <v>62.2</v>
      </c>
      <c r="CA182" s="188">
        <v>62.2</v>
      </c>
      <c r="CB182" s="188">
        <v>62.3</v>
      </c>
      <c r="CC182" s="188">
        <v>62.3</v>
      </c>
      <c r="CD182" s="188">
        <v>62.4</v>
      </c>
      <c r="CE182" s="188">
        <v>62.5</v>
      </c>
      <c r="CF182" s="188">
        <v>62.5</v>
      </c>
      <c r="CG182" s="188">
        <v>62.5</v>
      </c>
      <c r="CH182" s="188">
        <v>62.5</v>
      </c>
      <c r="CI182" s="188">
        <v>62.5</v>
      </c>
      <c r="CJ182" s="188">
        <v>62.6</v>
      </c>
      <c r="CK182" s="188">
        <v>62.6</v>
      </c>
      <c r="CL182" s="188">
        <f t="shared" si="5"/>
        <v>0</v>
      </c>
      <c r="CM182" s="188" t="s">
        <v>362</v>
      </c>
      <c r="CN182" s="188" t="s">
        <v>363</v>
      </c>
      <c r="CO182" s="188" t="b">
        <f t="shared" si="6"/>
        <v>1</v>
      </c>
    </row>
    <row r="183" spans="1:93" x14ac:dyDescent="0.3">
      <c r="A183" t="s">
        <v>364</v>
      </c>
      <c r="B183" t="s">
        <v>365</v>
      </c>
      <c r="C183">
        <v>30081000502</v>
      </c>
      <c r="D183" s="1">
        <v>43920</v>
      </c>
      <c r="E183">
        <v>81</v>
      </c>
      <c r="F183">
        <v>0.5</v>
      </c>
      <c r="G183">
        <v>2.9</v>
      </c>
      <c r="H183">
        <v>59840</v>
      </c>
      <c r="I183">
        <v>48.5</v>
      </c>
      <c r="J183">
        <v>49.3</v>
      </c>
      <c r="K183">
        <v>51.2</v>
      </c>
      <c r="L183">
        <v>52.9</v>
      </c>
      <c r="M183">
        <v>55.3</v>
      </c>
      <c r="N183" s="61">
        <v>55.8</v>
      </c>
      <c r="O183">
        <v>56.2</v>
      </c>
      <c r="P183">
        <v>56.4</v>
      </c>
      <c r="Q183">
        <v>56.9</v>
      </c>
      <c r="R183" s="61">
        <v>57.9</v>
      </c>
      <c r="S183" s="61">
        <v>58.2</v>
      </c>
      <c r="T183" s="61">
        <v>58.6</v>
      </c>
      <c r="U183" s="61">
        <v>59</v>
      </c>
      <c r="V183" s="61">
        <v>59.1</v>
      </c>
      <c r="W183" s="61">
        <v>60</v>
      </c>
      <c r="X183" s="61">
        <v>60.1</v>
      </c>
      <c r="Y183" s="61">
        <v>60.1</v>
      </c>
      <c r="Z183" s="61">
        <v>60.6</v>
      </c>
      <c r="AA183" s="61">
        <v>60.6</v>
      </c>
      <c r="AB183" s="188">
        <v>60.7</v>
      </c>
      <c r="AC183" s="61">
        <v>61.1</v>
      </c>
      <c r="AD183" s="188">
        <v>62.1</v>
      </c>
      <c r="AE183" s="188">
        <v>62.4</v>
      </c>
      <c r="AF183" s="188">
        <v>62.4</v>
      </c>
      <c r="AG183" s="188">
        <v>62.7</v>
      </c>
      <c r="AH183" s="188">
        <v>63.1</v>
      </c>
      <c r="AI183" s="188">
        <v>63.7</v>
      </c>
      <c r="AJ183" s="188">
        <v>63.8</v>
      </c>
      <c r="AK183" s="188">
        <v>63.9</v>
      </c>
      <c r="AL183" s="188">
        <v>64.099999999999994</v>
      </c>
      <c r="AM183" s="188">
        <v>64.3</v>
      </c>
      <c r="AN183" s="188">
        <v>64.7</v>
      </c>
      <c r="AO183" s="188">
        <v>64.8</v>
      </c>
      <c r="AP183" s="188">
        <v>64.8</v>
      </c>
      <c r="AQ183" s="188">
        <v>65.099999999999994</v>
      </c>
      <c r="AR183" s="188">
        <v>65.2</v>
      </c>
      <c r="AS183" s="188">
        <v>65.3</v>
      </c>
      <c r="AT183" s="188">
        <v>65.3</v>
      </c>
      <c r="AU183" s="188">
        <v>65.400000000000006</v>
      </c>
      <c r="AV183" s="188">
        <v>65.5</v>
      </c>
      <c r="AW183" s="188">
        <v>65.599999999999994</v>
      </c>
      <c r="AX183" s="188">
        <v>65.599999999999994</v>
      </c>
      <c r="AY183" s="188">
        <v>65.7</v>
      </c>
      <c r="AZ183" s="188">
        <v>65.7</v>
      </c>
      <c r="BA183" s="188">
        <v>65.7</v>
      </c>
      <c r="BB183" s="188">
        <v>65.8</v>
      </c>
      <c r="BC183" s="188">
        <v>65.8</v>
      </c>
      <c r="BD183" s="188">
        <v>65.900000000000006</v>
      </c>
      <c r="BE183" s="188">
        <v>65.900000000000006</v>
      </c>
      <c r="BF183" s="188">
        <v>65.900000000000006</v>
      </c>
      <c r="BG183" s="188">
        <v>65.900000000000006</v>
      </c>
      <c r="BH183" s="188">
        <v>65.900000000000006</v>
      </c>
      <c r="BI183" s="188">
        <v>65.900000000000006</v>
      </c>
      <c r="BJ183" s="188">
        <v>65.900000000000006</v>
      </c>
      <c r="BK183" s="188">
        <v>66</v>
      </c>
      <c r="BL183" s="188">
        <v>66</v>
      </c>
      <c r="BM183" s="188">
        <v>66</v>
      </c>
      <c r="BN183" s="188">
        <v>66</v>
      </c>
      <c r="BO183" s="188">
        <v>66</v>
      </c>
      <c r="BP183" s="188">
        <v>66.099999999999994</v>
      </c>
      <c r="BQ183" s="188">
        <v>66.099999999999994</v>
      </c>
      <c r="BR183" s="188">
        <v>66.099999999999994</v>
      </c>
      <c r="BS183" s="188">
        <v>66.2</v>
      </c>
      <c r="BT183" s="188">
        <v>66.2</v>
      </c>
      <c r="BU183" s="188">
        <v>66.3</v>
      </c>
      <c r="BV183" s="188">
        <v>66.3</v>
      </c>
      <c r="BW183" s="188">
        <v>66.3</v>
      </c>
      <c r="BX183" s="188">
        <v>66.400000000000006</v>
      </c>
      <c r="BY183" s="188">
        <v>66.400000000000006</v>
      </c>
      <c r="BZ183" s="188">
        <v>66.5</v>
      </c>
      <c r="CA183" s="188">
        <v>66.5</v>
      </c>
      <c r="CB183" s="188">
        <v>66.5</v>
      </c>
      <c r="CC183" s="188">
        <v>66.5</v>
      </c>
      <c r="CD183" s="188">
        <v>66.5</v>
      </c>
      <c r="CE183" s="188">
        <v>66.5</v>
      </c>
      <c r="CF183" s="188">
        <v>66.599999999999994</v>
      </c>
      <c r="CG183" s="188">
        <v>66.599999999999994</v>
      </c>
      <c r="CH183" s="188">
        <v>66.599999999999994</v>
      </c>
      <c r="CI183" s="188">
        <v>66.599999999999994</v>
      </c>
      <c r="CJ183" s="188">
        <v>66.599999999999994</v>
      </c>
      <c r="CK183" s="188">
        <v>66.599999999999994</v>
      </c>
      <c r="CL183" s="188">
        <f t="shared" si="5"/>
        <v>0</v>
      </c>
      <c r="CM183" s="188" t="s">
        <v>364</v>
      </c>
      <c r="CN183" s="188" t="s">
        <v>365</v>
      </c>
      <c r="CO183" s="188" t="b">
        <f t="shared" si="6"/>
        <v>1</v>
      </c>
    </row>
    <row r="184" spans="1:93" x14ac:dyDescent="0.3">
      <c r="A184" t="s">
        <v>366</v>
      </c>
      <c r="B184" t="s">
        <v>367</v>
      </c>
      <c r="C184">
        <v>30081000700</v>
      </c>
      <c r="D184" s="1">
        <v>43920</v>
      </c>
      <c r="E184">
        <v>81</v>
      </c>
      <c r="F184">
        <v>0.3</v>
      </c>
      <c r="G184">
        <v>0.9</v>
      </c>
      <c r="H184" t="s">
        <v>1374</v>
      </c>
      <c r="I184">
        <v>21.5</v>
      </c>
      <c r="J184">
        <v>22.3</v>
      </c>
      <c r="K184">
        <v>23.5</v>
      </c>
      <c r="L184">
        <v>24.7</v>
      </c>
      <c r="M184">
        <v>26.2</v>
      </c>
      <c r="N184" s="61">
        <v>26.6</v>
      </c>
      <c r="O184">
        <v>26.8</v>
      </c>
      <c r="P184">
        <v>27</v>
      </c>
      <c r="Q184">
        <v>27.2</v>
      </c>
      <c r="R184" s="61">
        <v>28</v>
      </c>
      <c r="S184" s="61">
        <v>28</v>
      </c>
      <c r="T184" s="61">
        <v>28.4</v>
      </c>
      <c r="U184" s="61">
        <v>28.6</v>
      </c>
      <c r="V184" s="61">
        <v>28.7</v>
      </c>
      <c r="W184" s="61">
        <v>28.9</v>
      </c>
      <c r="X184" s="61">
        <v>29</v>
      </c>
      <c r="Y184" s="61">
        <v>29.1</v>
      </c>
      <c r="Z184" s="61">
        <v>29.7</v>
      </c>
      <c r="AA184" s="61">
        <v>29.7</v>
      </c>
      <c r="AB184" s="188">
        <v>29.8</v>
      </c>
      <c r="AC184" s="61">
        <v>29.8</v>
      </c>
      <c r="AD184" s="188">
        <v>30.2</v>
      </c>
      <c r="AE184" s="188">
        <v>30.3</v>
      </c>
      <c r="AF184" s="188">
        <v>30.3</v>
      </c>
      <c r="AG184" s="188">
        <v>30.4</v>
      </c>
      <c r="AH184" s="188">
        <v>30.7</v>
      </c>
      <c r="AI184" s="188">
        <v>31.2</v>
      </c>
      <c r="AJ184" s="188">
        <v>31.3</v>
      </c>
      <c r="AK184" s="188">
        <v>31.4</v>
      </c>
      <c r="AL184" s="188">
        <v>31.6</v>
      </c>
      <c r="AM184" s="188">
        <v>31.6</v>
      </c>
      <c r="AN184" s="188">
        <v>31.6</v>
      </c>
      <c r="AO184" s="188">
        <v>31.6</v>
      </c>
      <c r="AP184" s="188">
        <v>31.7</v>
      </c>
      <c r="AQ184" s="188">
        <v>31.8</v>
      </c>
      <c r="AR184" s="188">
        <v>32.1</v>
      </c>
      <c r="AS184" s="188">
        <v>32.1</v>
      </c>
      <c r="AT184" s="188">
        <v>32.1</v>
      </c>
      <c r="AU184" s="188">
        <v>32.1</v>
      </c>
      <c r="AV184" s="188">
        <v>32.1</v>
      </c>
      <c r="AW184" s="188">
        <v>32.1</v>
      </c>
      <c r="AX184" s="188">
        <v>32.1</v>
      </c>
      <c r="AY184" s="188">
        <v>32.200000000000003</v>
      </c>
      <c r="AZ184" s="188">
        <v>32.200000000000003</v>
      </c>
      <c r="BA184" s="188">
        <v>32.200000000000003</v>
      </c>
      <c r="BB184" s="188">
        <v>32.200000000000003</v>
      </c>
      <c r="BC184" s="188">
        <v>32.200000000000003</v>
      </c>
      <c r="BD184" s="188">
        <v>32.200000000000003</v>
      </c>
      <c r="BE184" s="188">
        <v>32.5</v>
      </c>
      <c r="BF184" s="188">
        <v>32.5</v>
      </c>
      <c r="BG184" s="188">
        <v>46.4</v>
      </c>
      <c r="BH184" s="188">
        <v>46.6</v>
      </c>
      <c r="BI184" s="188">
        <v>46.6</v>
      </c>
      <c r="BJ184" s="188">
        <v>46.6</v>
      </c>
      <c r="BK184" s="188">
        <v>46.6</v>
      </c>
      <c r="BL184" s="188">
        <v>46.6</v>
      </c>
      <c r="BM184" s="188">
        <v>46.6</v>
      </c>
      <c r="BN184" s="188">
        <v>46.6</v>
      </c>
      <c r="BO184" s="188">
        <v>46.9</v>
      </c>
      <c r="BP184" s="188">
        <v>46.9</v>
      </c>
      <c r="BQ184" s="188">
        <v>46.9</v>
      </c>
      <c r="BR184" s="188">
        <v>46.9</v>
      </c>
      <c r="BS184" s="188">
        <v>47.1</v>
      </c>
      <c r="BT184" s="188">
        <v>47.1</v>
      </c>
      <c r="BU184" s="188">
        <v>47.1</v>
      </c>
      <c r="BV184" s="188">
        <v>47.2</v>
      </c>
      <c r="BW184" s="188">
        <v>47.2</v>
      </c>
      <c r="BX184" s="188">
        <v>47.3</v>
      </c>
      <c r="BY184" s="188">
        <v>47.3</v>
      </c>
      <c r="BZ184" s="188">
        <v>47.3</v>
      </c>
      <c r="CA184" s="188">
        <v>47.3</v>
      </c>
      <c r="CB184" s="188">
        <v>47.4</v>
      </c>
      <c r="CC184" s="188">
        <v>47.4</v>
      </c>
      <c r="CD184" s="188">
        <v>47.5</v>
      </c>
      <c r="CE184" s="188">
        <v>47.5</v>
      </c>
      <c r="CF184" s="188">
        <v>47.6</v>
      </c>
      <c r="CG184" s="188">
        <v>47.6</v>
      </c>
      <c r="CH184" s="188">
        <v>47.6</v>
      </c>
      <c r="CI184" s="188">
        <v>47.7</v>
      </c>
      <c r="CJ184" s="188">
        <v>47.8</v>
      </c>
      <c r="CK184" s="188">
        <v>47.8</v>
      </c>
      <c r="CL184" s="188">
        <f t="shared" si="5"/>
        <v>0</v>
      </c>
      <c r="CM184" s="188" t="s">
        <v>366</v>
      </c>
      <c r="CN184" s="188" t="s">
        <v>367</v>
      </c>
      <c r="CO184" s="188" t="b">
        <f t="shared" si="6"/>
        <v>1</v>
      </c>
    </row>
    <row r="185" spans="1:93" x14ac:dyDescent="0.3">
      <c r="A185" t="s">
        <v>368</v>
      </c>
      <c r="B185" t="s">
        <v>369</v>
      </c>
      <c r="C185">
        <v>30083070200</v>
      </c>
      <c r="D185" s="1">
        <v>43920</v>
      </c>
      <c r="E185">
        <v>83</v>
      </c>
      <c r="F185">
        <v>0.8</v>
      </c>
      <c r="G185">
        <v>0.8</v>
      </c>
      <c r="H185" t="s">
        <v>1377</v>
      </c>
      <c r="I185">
        <v>13.3</v>
      </c>
      <c r="J185">
        <v>14</v>
      </c>
      <c r="K185">
        <v>14.8</v>
      </c>
      <c r="L185">
        <v>15.6</v>
      </c>
      <c r="M185">
        <v>17</v>
      </c>
      <c r="N185" s="61">
        <v>17.3</v>
      </c>
      <c r="O185">
        <v>17.5</v>
      </c>
      <c r="P185">
        <v>17.7</v>
      </c>
      <c r="Q185">
        <v>17.8</v>
      </c>
      <c r="R185" s="61">
        <v>18.3</v>
      </c>
      <c r="S185" s="61">
        <v>18.899999999999999</v>
      </c>
      <c r="T185" s="61">
        <v>19.3</v>
      </c>
      <c r="U185" s="61">
        <v>20.100000000000001</v>
      </c>
      <c r="V185" s="61">
        <v>20.6</v>
      </c>
      <c r="W185" s="61">
        <v>22</v>
      </c>
      <c r="X185" s="61">
        <v>22.3</v>
      </c>
      <c r="Y185" s="61">
        <v>22.6</v>
      </c>
      <c r="Z185" s="61">
        <v>24.2</v>
      </c>
      <c r="AA185" s="61">
        <v>24.8</v>
      </c>
      <c r="AB185" s="188">
        <v>24.9</v>
      </c>
      <c r="AC185" s="61">
        <v>25.8</v>
      </c>
      <c r="AD185" s="188">
        <v>26.3</v>
      </c>
      <c r="AE185" s="188">
        <v>26.4</v>
      </c>
      <c r="AF185" s="188">
        <v>26.4</v>
      </c>
      <c r="AG185" s="188">
        <v>26.6</v>
      </c>
      <c r="AH185" s="188">
        <v>26.9</v>
      </c>
      <c r="AI185" s="188">
        <v>26.9</v>
      </c>
      <c r="AJ185" s="188">
        <v>27</v>
      </c>
      <c r="AK185" s="188">
        <v>27.2</v>
      </c>
      <c r="AL185" s="188">
        <v>27.2</v>
      </c>
      <c r="AM185" s="188">
        <v>27.3</v>
      </c>
      <c r="AN185" s="188">
        <v>27.3</v>
      </c>
      <c r="AO185" s="188">
        <v>27.3</v>
      </c>
      <c r="AP185" s="188">
        <v>27.3</v>
      </c>
      <c r="AQ185" s="188">
        <v>27.6</v>
      </c>
      <c r="AR185" s="188">
        <v>27.6</v>
      </c>
      <c r="AS185" s="188">
        <v>27.6</v>
      </c>
      <c r="AT185" s="188">
        <v>27.6</v>
      </c>
      <c r="AU185" s="188">
        <v>27.6</v>
      </c>
      <c r="AV185" s="188">
        <v>27.7</v>
      </c>
      <c r="AW185" s="188">
        <v>27.7</v>
      </c>
      <c r="AX185" s="188">
        <v>27.7</v>
      </c>
      <c r="AY185" s="188">
        <v>27.8</v>
      </c>
      <c r="AZ185" s="188">
        <v>27.8</v>
      </c>
      <c r="BA185" s="188">
        <v>27.9</v>
      </c>
      <c r="BB185" s="188">
        <v>28</v>
      </c>
      <c r="BC185" s="188">
        <v>28</v>
      </c>
      <c r="BD185" s="188">
        <v>28</v>
      </c>
      <c r="BE185" s="188">
        <v>28</v>
      </c>
      <c r="BF185" s="188">
        <v>28.1</v>
      </c>
      <c r="BG185" s="188">
        <v>36.9</v>
      </c>
      <c r="BH185" s="188">
        <v>36.9</v>
      </c>
      <c r="BI185" s="188">
        <v>36.9</v>
      </c>
      <c r="BJ185" s="188">
        <v>36.9</v>
      </c>
      <c r="BK185" s="188">
        <v>36.9</v>
      </c>
      <c r="BL185" s="188">
        <v>37</v>
      </c>
      <c r="BM185" s="188">
        <v>37</v>
      </c>
      <c r="BN185" s="188">
        <v>37.1</v>
      </c>
      <c r="BO185" s="188">
        <v>37.1</v>
      </c>
      <c r="BP185" s="188">
        <v>37.1</v>
      </c>
      <c r="BQ185" s="188">
        <v>37.1</v>
      </c>
      <c r="BR185" s="188">
        <v>37.1</v>
      </c>
      <c r="BS185" s="188">
        <v>37.1</v>
      </c>
      <c r="BT185" s="188">
        <v>37.1</v>
      </c>
      <c r="BU185" s="188">
        <v>37.1</v>
      </c>
      <c r="BV185" s="188">
        <v>37.1</v>
      </c>
      <c r="BW185" s="188">
        <v>37.1</v>
      </c>
      <c r="BX185" s="188">
        <v>37.1</v>
      </c>
      <c r="BY185" s="188">
        <v>37.1</v>
      </c>
      <c r="BZ185" s="188">
        <v>37.1</v>
      </c>
      <c r="CA185" s="188">
        <v>37.1</v>
      </c>
      <c r="CB185" s="188">
        <v>37.1</v>
      </c>
      <c r="CC185" s="188">
        <v>37.1</v>
      </c>
      <c r="CD185" s="188">
        <v>37.1</v>
      </c>
      <c r="CE185" s="188">
        <v>37.1</v>
      </c>
      <c r="CF185" s="188">
        <v>37.1</v>
      </c>
      <c r="CG185" s="188">
        <v>37.1</v>
      </c>
      <c r="CH185" s="188">
        <v>37.1</v>
      </c>
      <c r="CI185" s="188">
        <v>37.299999999999997</v>
      </c>
      <c r="CJ185" s="188">
        <v>37.4</v>
      </c>
      <c r="CK185" s="188">
        <v>37.5</v>
      </c>
      <c r="CL185" s="188">
        <f t="shared" si="5"/>
        <v>0.10000000000000142</v>
      </c>
      <c r="CM185" s="188" t="s">
        <v>368</v>
      </c>
      <c r="CN185" s="188" t="s">
        <v>369</v>
      </c>
      <c r="CO185" s="188" t="b">
        <f t="shared" si="6"/>
        <v>1</v>
      </c>
    </row>
    <row r="186" spans="1:93" x14ac:dyDescent="0.3">
      <c r="A186" t="s">
        <v>370</v>
      </c>
      <c r="B186" t="s">
        <v>371</v>
      </c>
      <c r="C186">
        <v>30083070302</v>
      </c>
      <c r="D186" s="1">
        <v>43920</v>
      </c>
      <c r="E186">
        <v>83</v>
      </c>
      <c r="F186">
        <v>0.9</v>
      </c>
      <c r="G186">
        <v>0.9</v>
      </c>
      <c r="H186">
        <v>59270</v>
      </c>
      <c r="I186">
        <v>33.200000000000003</v>
      </c>
      <c r="J186">
        <v>34.4</v>
      </c>
      <c r="K186">
        <v>37</v>
      </c>
      <c r="L186">
        <v>39</v>
      </c>
      <c r="M186">
        <v>42.6</v>
      </c>
      <c r="N186" s="61">
        <v>43.4</v>
      </c>
      <c r="O186">
        <v>44.7</v>
      </c>
      <c r="P186">
        <v>45.5</v>
      </c>
      <c r="Q186">
        <v>45.9</v>
      </c>
      <c r="R186" s="61">
        <v>47.6</v>
      </c>
      <c r="S186" s="61">
        <v>47.7</v>
      </c>
      <c r="T186" s="61">
        <v>48.4</v>
      </c>
      <c r="U186" s="61">
        <v>48.8</v>
      </c>
      <c r="V186" s="61">
        <v>48.9</v>
      </c>
      <c r="W186" s="61">
        <v>49.7</v>
      </c>
      <c r="X186" s="61">
        <v>49.8</v>
      </c>
      <c r="Y186" s="61">
        <v>49.8</v>
      </c>
      <c r="Z186" s="61">
        <v>54.4</v>
      </c>
      <c r="AA186" s="61">
        <v>55.1</v>
      </c>
      <c r="AB186" s="188">
        <v>55.4</v>
      </c>
      <c r="AC186" s="61">
        <v>56.3</v>
      </c>
      <c r="AD186" s="188">
        <v>59.2</v>
      </c>
      <c r="AE186" s="188">
        <v>59.3</v>
      </c>
      <c r="AF186" s="188">
        <v>59.3</v>
      </c>
      <c r="AG186" s="188">
        <v>59.6</v>
      </c>
      <c r="AH186" s="188">
        <v>59.8</v>
      </c>
      <c r="AI186" s="188">
        <v>60.5</v>
      </c>
      <c r="AJ186" s="188">
        <v>60.5</v>
      </c>
      <c r="AK186" s="188">
        <v>60.9</v>
      </c>
      <c r="AL186" s="188">
        <v>61</v>
      </c>
      <c r="AM186" s="188">
        <v>61.3</v>
      </c>
      <c r="AN186" s="188">
        <v>61.9</v>
      </c>
      <c r="AO186" s="188">
        <v>61.9</v>
      </c>
      <c r="AP186" s="188">
        <v>61.9</v>
      </c>
      <c r="AQ186" s="188">
        <v>62.1</v>
      </c>
      <c r="AR186" s="188">
        <v>62.1</v>
      </c>
      <c r="AS186" s="188">
        <v>62.1</v>
      </c>
      <c r="AT186" s="188">
        <v>62.2</v>
      </c>
      <c r="AU186" s="188">
        <v>62.2</v>
      </c>
      <c r="AV186" s="188">
        <v>62.2</v>
      </c>
      <c r="AW186" s="188">
        <v>62.2</v>
      </c>
      <c r="AX186" s="188">
        <v>62.3</v>
      </c>
      <c r="AY186" s="188">
        <v>62.5</v>
      </c>
      <c r="AZ186" s="188">
        <v>62.5</v>
      </c>
      <c r="BA186" s="188">
        <v>62.5</v>
      </c>
      <c r="BB186" s="188">
        <v>62.5</v>
      </c>
      <c r="BC186" s="188">
        <v>62.6</v>
      </c>
      <c r="BD186" s="188">
        <v>62.7</v>
      </c>
      <c r="BE186" s="188">
        <v>62.8</v>
      </c>
      <c r="BF186" s="188">
        <v>62.8</v>
      </c>
      <c r="BG186" s="188">
        <v>62.8</v>
      </c>
      <c r="BH186" s="188">
        <v>63</v>
      </c>
      <c r="BI186" s="188">
        <v>63</v>
      </c>
      <c r="BJ186" s="188">
        <v>63</v>
      </c>
      <c r="BK186" s="188">
        <v>63</v>
      </c>
      <c r="BL186" s="188">
        <v>63</v>
      </c>
      <c r="BM186" s="188">
        <v>63.1</v>
      </c>
      <c r="BN186" s="188">
        <v>63.1</v>
      </c>
      <c r="BO186" s="188">
        <v>63.1</v>
      </c>
      <c r="BP186" s="188">
        <v>63.1</v>
      </c>
      <c r="BQ186" s="188">
        <v>63.2</v>
      </c>
      <c r="BR186" s="188">
        <v>63.2</v>
      </c>
      <c r="BS186" s="188">
        <v>63.2</v>
      </c>
      <c r="BT186" s="188">
        <v>63.2</v>
      </c>
      <c r="BU186" s="188">
        <v>63.4</v>
      </c>
      <c r="BV186" s="188">
        <v>63.5</v>
      </c>
      <c r="BW186" s="188">
        <v>63.5</v>
      </c>
      <c r="BX186" s="188">
        <v>63.5</v>
      </c>
      <c r="BY186" s="188">
        <v>63.5</v>
      </c>
      <c r="BZ186" s="188">
        <v>63.5</v>
      </c>
      <c r="CA186" s="188">
        <v>63.5</v>
      </c>
      <c r="CB186" s="188">
        <v>63.5</v>
      </c>
      <c r="CC186" s="188">
        <v>63.5</v>
      </c>
      <c r="CD186" s="188">
        <v>63.6</v>
      </c>
      <c r="CE186" s="188">
        <v>63.9</v>
      </c>
      <c r="CF186" s="188">
        <v>63.9</v>
      </c>
      <c r="CG186" s="188">
        <v>63.9</v>
      </c>
      <c r="CH186" s="188">
        <v>63.9</v>
      </c>
      <c r="CI186" s="188">
        <v>64</v>
      </c>
      <c r="CJ186" s="188">
        <v>64.3</v>
      </c>
      <c r="CK186" s="188">
        <v>64.400000000000006</v>
      </c>
      <c r="CL186" s="188">
        <f t="shared" si="5"/>
        <v>0.10000000000000853</v>
      </c>
      <c r="CM186" s="188" t="s">
        <v>370</v>
      </c>
      <c r="CN186" s="188" t="s">
        <v>371</v>
      </c>
      <c r="CO186" s="188" t="b">
        <f t="shared" si="6"/>
        <v>1</v>
      </c>
    </row>
    <row r="187" spans="1:93" x14ac:dyDescent="0.3">
      <c r="A187" t="s">
        <v>372</v>
      </c>
      <c r="B187" t="s">
        <v>373</v>
      </c>
      <c r="C187">
        <v>30085940001</v>
      </c>
      <c r="D187" s="1">
        <v>43920</v>
      </c>
      <c r="E187">
        <v>85</v>
      </c>
      <c r="F187">
        <v>0.2</v>
      </c>
      <c r="G187">
        <v>0.2</v>
      </c>
      <c r="H187">
        <v>59201</v>
      </c>
      <c r="I187">
        <v>4.9000000000000004</v>
      </c>
      <c r="J187">
        <v>6.8</v>
      </c>
      <c r="K187">
        <v>8.1</v>
      </c>
      <c r="L187">
        <v>9.5</v>
      </c>
      <c r="M187">
        <v>11.2</v>
      </c>
      <c r="N187" s="61">
        <v>11.6</v>
      </c>
      <c r="O187">
        <v>12.2</v>
      </c>
      <c r="P187">
        <v>12.5</v>
      </c>
      <c r="Q187">
        <v>12.9</v>
      </c>
      <c r="R187" s="61">
        <v>13.8</v>
      </c>
      <c r="S187" s="61">
        <v>14</v>
      </c>
      <c r="T187" s="61">
        <v>14.5</v>
      </c>
      <c r="U187" s="61">
        <v>14.7</v>
      </c>
      <c r="V187" s="61">
        <v>14.9</v>
      </c>
      <c r="W187" s="61">
        <v>15.6</v>
      </c>
      <c r="X187" s="61">
        <v>15.7</v>
      </c>
      <c r="Y187" s="61">
        <v>16</v>
      </c>
      <c r="Z187" s="61">
        <v>16.8</v>
      </c>
      <c r="AA187" s="61">
        <v>16.899999999999999</v>
      </c>
      <c r="AB187" s="188">
        <v>16.899999999999999</v>
      </c>
      <c r="AC187" s="61">
        <v>17.100000000000001</v>
      </c>
      <c r="AD187" s="188">
        <v>17.5</v>
      </c>
      <c r="AE187" s="188">
        <v>17.600000000000001</v>
      </c>
      <c r="AF187" s="188">
        <v>17.7</v>
      </c>
      <c r="AG187" s="188">
        <v>17.8</v>
      </c>
      <c r="AH187" s="188">
        <v>17.899999999999999</v>
      </c>
      <c r="AI187" s="188">
        <v>18.399999999999999</v>
      </c>
      <c r="AJ187" s="188">
        <v>18.399999999999999</v>
      </c>
      <c r="AK187" s="188">
        <v>18.600000000000001</v>
      </c>
      <c r="AL187" s="188">
        <v>18.8</v>
      </c>
      <c r="AM187" s="188">
        <v>19</v>
      </c>
      <c r="AN187" s="188">
        <v>19.3</v>
      </c>
      <c r="AO187" s="188">
        <v>19.3</v>
      </c>
      <c r="AP187" s="188">
        <v>19.399999999999999</v>
      </c>
      <c r="AQ187" s="188">
        <v>19.5</v>
      </c>
      <c r="AR187" s="188">
        <v>19.7</v>
      </c>
      <c r="AS187" s="188">
        <v>19.7</v>
      </c>
      <c r="AT187" s="188">
        <v>19.7</v>
      </c>
      <c r="AU187" s="188">
        <v>19.8</v>
      </c>
      <c r="AV187" s="188">
        <v>20</v>
      </c>
      <c r="AW187" s="188">
        <v>20</v>
      </c>
      <c r="AX187" s="188">
        <v>20</v>
      </c>
      <c r="AY187" s="188">
        <v>20</v>
      </c>
      <c r="AZ187" s="188">
        <v>20.399999999999999</v>
      </c>
      <c r="BA187" s="188">
        <v>21.9</v>
      </c>
      <c r="BB187" s="188">
        <v>22</v>
      </c>
      <c r="BC187" s="188">
        <v>22.2</v>
      </c>
      <c r="BD187" s="188">
        <v>22.3</v>
      </c>
      <c r="BE187" s="188">
        <v>22.3</v>
      </c>
      <c r="BF187" s="188">
        <v>22.3</v>
      </c>
      <c r="BG187" s="188">
        <v>30.2</v>
      </c>
      <c r="BH187" s="188">
        <v>30.8</v>
      </c>
      <c r="BI187" s="188">
        <v>31.4</v>
      </c>
      <c r="BJ187" s="188">
        <v>32.1</v>
      </c>
      <c r="BK187" s="188">
        <v>32.6</v>
      </c>
      <c r="BL187" s="188">
        <v>33.200000000000003</v>
      </c>
      <c r="BM187" s="188">
        <v>33.5</v>
      </c>
      <c r="BN187" s="188">
        <v>33.6</v>
      </c>
      <c r="BO187" s="188">
        <v>33.9</v>
      </c>
      <c r="BP187" s="188">
        <v>34.200000000000003</v>
      </c>
      <c r="BQ187" s="188">
        <v>34.5</v>
      </c>
      <c r="BR187" s="188">
        <v>34.6</v>
      </c>
      <c r="BS187" s="188">
        <v>34.9</v>
      </c>
      <c r="BT187" s="188">
        <v>35</v>
      </c>
      <c r="BU187" s="188">
        <v>35.299999999999997</v>
      </c>
      <c r="BV187" s="188">
        <v>35.299999999999997</v>
      </c>
      <c r="BW187" s="188">
        <v>35.4</v>
      </c>
      <c r="BX187" s="188">
        <v>35.6</v>
      </c>
      <c r="BY187" s="188">
        <v>35.700000000000003</v>
      </c>
      <c r="BZ187" s="188">
        <v>35.700000000000003</v>
      </c>
      <c r="CA187" s="188">
        <v>35.9</v>
      </c>
      <c r="CB187" s="188">
        <v>36</v>
      </c>
      <c r="CC187" s="188">
        <v>36.1</v>
      </c>
      <c r="CD187" s="188">
        <v>36.299999999999997</v>
      </c>
      <c r="CE187" s="188">
        <v>36.6</v>
      </c>
      <c r="CF187" s="188">
        <v>36.9</v>
      </c>
      <c r="CG187" s="188">
        <v>37</v>
      </c>
      <c r="CH187" s="188">
        <v>37.299999999999997</v>
      </c>
      <c r="CI187" s="188">
        <v>37.4</v>
      </c>
      <c r="CJ187" s="188">
        <v>37.5</v>
      </c>
      <c r="CK187" s="188">
        <v>37.5</v>
      </c>
      <c r="CL187" s="188">
        <f t="shared" si="5"/>
        <v>0</v>
      </c>
      <c r="CM187" s="188" t="s">
        <v>372</v>
      </c>
      <c r="CN187" s="188" t="s">
        <v>373</v>
      </c>
      <c r="CO187" s="188" t="b">
        <f t="shared" si="6"/>
        <v>1</v>
      </c>
    </row>
    <row r="188" spans="1:93" x14ac:dyDescent="0.3">
      <c r="A188" t="s">
        <v>374</v>
      </c>
      <c r="B188" t="s">
        <v>375</v>
      </c>
      <c r="C188">
        <v>30087000200</v>
      </c>
      <c r="D188" s="1">
        <v>43920</v>
      </c>
      <c r="E188">
        <v>87</v>
      </c>
      <c r="F188">
        <v>0.2</v>
      </c>
      <c r="G188">
        <v>0.5</v>
      </c>
      <c r="H188" t="s">
        <v>1382</v>
      </c>
      <c r="I188">
        <v>9</v>
      </c>
      <c r="J188">
        <v>9.5</v>
      </c>
      <c r="K188">
        <v>10.8</v>
      </c>
      <c r="L188">
        <v>12.1</v>
      </c>
      <c r="M188">
        <v>14.3</v>
      </c>
      <c r="N188" s="61">
        <v>14.8</v>
      </c>
      <c r="O188">
        <v>15</v>
      </c>
      <c r="P188">
        <v>15.1</v>
      </c>
      <c r="Q188">
        <v>15.9</v>
      </c>
      <c r="R188" s="61">
        <v>16.3</v>
      </c>
      <c r="S188" s="61">
        <v>16.3</v>
      </c>
      <c r="T188" s="61">
        <v>16.399999999999999</v>
      </c>
      <c r="U188" s="61">
        <v>16.600000000000001</v>
      </c>
      <c r="V188" s="61">
        <v>16.7</v>
      </c>
      <c r="W188" s="61">
        <v>17.3</v>
      </c>
      <c r="X188" s="61">
        <v>17.5</v>
      </c>
      <c r="Y188" s="61">
        <v>17.5</v>
      </c>
      <c r="Z188" s="61">
        <v>17.899999999999999</v>
      </c>
      <c r="AA188" s="61">
        <v>18.2</v>
      </c>
      <c r="AB188" s="188">
        <v>18.600000000000001</v>
      </c>
      <c r="AC188" s="61">
        <v>18.600000000000001</v>
      </c>
      <c r="AD188" s="188">
        <v>18.899999999999999</v>
      </c>
      <c r="AE188" s="188">
        <v>19</v>
      </c>
      <c r="AF188" s="188">
        <v>19.2</v>
      </c>
      <c r="AG188" s="188">
        <v>19.3</v>
      </c>
      <c r="AH188" s="188">
        <v>19.399999999999999</v>
      </c>
      <c r="AI188" s="188">
        <v>19.7</v>
      </c>
      <c r="AJ188" s="188">
        <v>19.7</v>
      </c>
      <c r="AK188" s="188">
        <v>19.7</v>
      </c>
      <c r="AL188" s="188">
        <v>19.7</v>
      </c>
      <c r="AM188" s="188">
        <v>19.7</v>
      </c>
      <c r="AN188" s="188">
        <v>19.899999999999999</v>
      </c>
      <c r="AO188" s="188">
        <v>19.899999999999999</v>
      </c>
      <c r="AP188" s="188">
        <v>19.899999999999999</v>
      </c>
      <c r="AQ188" s="188">
        <v>20</v>
      </c>
      <c r="AR188" s="188">
        <v>20.100000000000001</v>
      </c>
      <c r="AS188" s="188">
        <v>20.100000000000001</v>
      </c>
      <c r="AT188" s="188">
        <v>20.2</v>
      </c>
      <c r="AU188" s="188">
        <v>20.2</v>
      </c>
      <c r="AV188" s="188">
        <v>20.3</v>
      </c>
      <c r="AW188" s="188">
        <v>20.3</v>
      </c>
      <c r="AX188" s="188">
        <v>20.3</v>
      </c>
      <c r="AY188" s="188">
        <v>20.3</v>
      </c>
      <c r="AZ188" s="188">
        <v>20.3</v>
      </c>
      <c r="BA188" s="188">
        <v>20.3</v>
      </c>
      <c r="BB188" s="188">
        <v>20.399999999999999</v>
      </c>
      <c r="BC188" s="188">
        <v>20.399999999999999</v>
      </c>
      <c r="BD188" s="188">
        <v>20.5</v>
      </c>
      <c r="BE188" s="188">
        <v>20.5</v>
      </c>
      <c r="BF188" s="188">
        <v>20.7</v>
      </c>
      <c r="BG188" s="188">
        <v>30.6</v>
      </c>
      <c r="BH188" s="188">
        <v>30.9</v>
      </c>
      <c r="BI188" s="188">
        <v>31</v>
      </c>
      <c r="BJ188" s="188">
        <v>31.8</v>
      </c>
      <c r="BK188" s="188">
        <v>31.9</v>
      </c>
      <c r="BL188" s="188">
        <v>32</v>
      </c>
      <c r="BM188" s="188">
        <v>32.1</v>
      </c>
      <c r="BN188" s="188">
        <v>32.1</v>
      </c>
      <c r="BO188" s="188">
        <v>32.299999999999997</v>
      </c>
      <c r="BP188" s="188">
        <v>32.299999999999997</v>
      </c>
      <c r="BQ188" s="188">
        <v>32.4</v>
      </c>
      <c r="BR188" s="188">
        <v>32.4</v>
      </c>
      <c r="BS188" s="188">
        <v>32.5</v>
      </c>
      <c r="BT188" s="188">
        <v>32.5</v>
      </c>
      <c r="BU188" s="188">
        <v>32.5</v>
      </c>
      <c r="BV188" s="188">
        <v>32.5</v>
      </c>
      <c r="BW188" s="188">
        <v>32.6</v>
      </c>
      <c r="BX188" s="188">
        <v>32.6</v>
      </c>
      <c r="BY188" s="188">
        <v>32.6</v>
      </c>
      <c r="BZ188" s="188">
        <v>32.6</v>
      </c>
      <c r="CA188" s="188">
        <v>32.799999999999997</v>
      </c>
      <c r="CB188" s="188">
        <v>32.799999999999997</v>
      </c>
      <c r="CC188" s="188">
        <v>32.799999999999997</v>
      </c>
      <c r="CD188" s="188">
        <v>32.9</v>
      </c>
      <c r="CE188" s="188">
        <v>32.9</v>
      </c>
      <c r="CF188" s="188">
        <v>33.1</v>
      </c>
      <c r="CG188" s="188">
        <v>34.1</v>
      </c>
      <c r="CH188" s="188">
        <v>34.700000000000003</v>
      </c>
      <c r="CI188" s="188">
        <v>34.9</v>
      </c>
      <c r="CJ188" s="188">
        <v>35.1</v>
      </c>
      <c r="CK188" s="188">
        <v>35.299999999999997</v>
      </c>
      <c r="CL188" s="188">
        <f t="shared" si="5"/>
        <v>0.19999999999999574</v>
      </c>
      <c r="CM188" s="188" t="s">
        <v>374</v>
      </c>
      <c r="CN188" s="188" t="s">
        <v>375</v>
      </c>
      <c r="CO188" s="188" t="b">
        <f t="shared" si="6"/>
        <v>1</v>
      </c>
    </row>
    <row r="189" spans="1:93" x14ac:dyDescent="0.3">
      <c r="A189" t="s">
        <v>378</v>
      </c>
      <c r="B189" t="s">
        <v>379</v>
      </c>
      <c r="C189">
        <v>30089000100</v>
      </c>
      <c r="D189" s="1">
        <v>43920</v>
      </c>
      <c r="E189">
        <v>89</v>
      </c>
      <c r="F189">
        <v>0.4</v>
      </c>
      <c r="G189">
        <v>0.9</v>
      </c>
      <c r="H189" t="s">
        <v>1384</v>
      </c>
      <c r="I189">
        <v>14.3</v>
      </c>
      <c r="J189">
        <v>15</v>
      </c>
      <c r="K189">
        <v>16.100000000000001</v>
      </c>
      <c r="L189">
        <v>17.2</v>
      </c>
      <c r="M189">
        <v>19</v>
      </c>
      <c r="N189" s="61">
        <v>19.3</v>
      </c>
      <c r="O189">
        <v>19.8</v>
      </c>
      <c r="P189">
        <v>19.899999999999999</v>
      </c>
      <c r="Q189">
        <v>20.100000000000001</v>
      </c>
      <c r="R189" s="61">
        <v>20.9</v>
      </c>
      <c r="S189" s="61">
        <v>21</v>
      </c>
      <c r="T189" s="61">
        <v>21.1</v>
      </c>
      <c r="U189" s="61">
        <v>21.3</v>
      </c>
      <c r="V189" s="61">
        <v>21.6</v>
      </c>
      <c r="W189" s="61">
        <v>22</v>
      </c>
      <c r="X189" s="61">
        <v>22.1</v>
      </c>
      <c r="Y189" s="61">
        <v>22.1</v>
      </c>
      <c r="Z189" s="61">
        <v>22.5</v>
      </c>
      <c r="AA189" s="61">
        <v>22.6</v>
      </c>
      <c r="AB189" s="188">
        <v>22.8</v>
      </c>
      <c r="AC189" s="61">
        <v>22.9</v>
      </c>
      <c r="AD189" s="188">
        <v>23.6</v>
      </c>
      <c r="AE189" s="188">
        <v>23.7</v>
      </c>
      <c r="AF189" s="188">
        <v>23.8</v>
      </c>
      <c r="AG189" s="188">
        <v>24</v>
      </c>
      <c r="AH189" s="188">
        <v>24.3</v>
      </c>
      <c r="AI189" s="188">
        <v>24.6</v>
      </c>
      <c r="AJ189" s="188">
        <v>24.7</v>
      </c>
      <c r="AK189" s="188">
        <v>24.8</v>
      </c>
      <c r="AL189" s="188">
        <v>24.9</v>
      </c>
      <c r="AM189" s="188">
        <v>25.1</v>
      </c>
      <c r="AN189" s="188">
        <v>25.1</v>
      </c>
      <c r="AO189" s="188">
        <v>25.1</v>
      </c>
      <c r="AP189" s="188">
        <v>25.1</v>
      </c>
      <c r="AQ189" s="188">
        <v>25.2</v>
      </c>
      <c r="AR189" s="188">
        <v>25.3</v>
      </c>
      <c r="AS189" s="188">
        <v>25.4</v>
      </c>
      <c r="AT189" s="188">
        <v>25.4</v>
      </c>
      <c r="AU189" s="188">
        <v>25.4</v>
      </c>
      <c r="AV189" s="188">
        <v>25.4</v>
      </c>
      <c r="AW189" s="188">
        <v>25.4</v>
      </c>
      <c r="AX189" s="188">
        <v>25.5</v>
      </c>
      <c r="AY189" s="188">
        <v>25.5</v>
      </c>
      <c r="AZ189" s="188">
        <v>25.5</v>
      </c>
      <c r="BA189" s="188">
        <v>25.5</v>
      </c>
      <c r="BB189" s="188">
        <v>25.5</v>
      </c>
      <c r="BC189" s="188">
        <v>25.6</v>
      </c>
      <c r="BD189" s="188">
        <v>25.6</v>
      </c>
      <c r="BE189" s="188">
        <v>25.6</v>
      </c>
      <c r="BF189" s="188">
        <v>25.6</v>
      </c>
      <c r="BG189" s="188">
        <v>38.5</v>
      </c>
      <c r="BH189" s="188">
        <v>38.5</v>
      </c>
      <c r="BI189" s="188">
        <v>38.5</v>
      </c>
      <c r="BJ189" s="188">
        <v>38.6</v>
      </c>
      <c r="BK189" s="188">
        <v>38.6</v>
      </c>
      <c r="BL189" s="188">
        <v>38.700000000000003</v>
      </c>
      <c r="BM189" s="188">
        <v>38.700000000000003</v>
      </c>
      <c r="BN189" s="188">
        <v>38.700000000000003</v>
      </c>
      <c r="BO189" s="188">
        <v>38.799999999999997</v>
      </c>
      <c r="BP189" s="188">
        <v>38.799999999999997</v>
      </c>
      <c r="BQ189" s="188">
        <v>38.9</v>
      </c>
      <c r="BR189" s="188">
        <v>38.9</v>
      </c>
      <c r="BS189" s="188">
        <v>39</v>
      </c>
      <c r="BT189" s="188">
        <v>39</v>
      </c>
      <c r="BU189" s="188">
        <v>39.299999999999997</v>
      </c>
      <c r="BV189" s="188">
        <v>39.299999999999997</v>
      </c>
      <c r="BW189" s="188">
        <v>39.4</v>
      </c>
      <c r="BX189" s="188">
        <v>39.4</v>
      </c>
      <c r="BY189" s="188">
        <v>39.5</v>
      </c>
      <c r="BZ189" s="188">
        <v>39.5</v>
      </c>
      <c r="CA189" s="188">
        <v>39.6</v>
      </c>
      <c r="CB189" s="188">
        <v>39.6</v>
      </c>
      <c r="CC189" s="188">
        <v>39.700000000000003</v>
      </c>
      <c r="CD189" s="188">
        <v>40</v>
      </c>
      <c r="CE189" s="188">
        <v>40.1</v>
      </c>
      <c r="CF189" s="188">
        <v>40.299999999999997</v>
      </c>
      <c r="CG189" s="188">
        <v>40.299999999999997</v>
      </c>
      <c r="CH189" s="188">
        <v>40.4</v>
      </c>
      <c r="CI189" s="188">
        <v>40.5</v>
      </c>
      <c r="CJ189" s="188">
        <v>40.5</v>
      </c>
      <c r="CK189" s="188">
        <v>40.6</v>
      </c>
      <c r="CL189" s="188">
        <f t="shared" si="5"/>
        <v>0.10000000000000142</v>
      </c>
      <c r="CM189" s="188" t="s">
        <v>378</v>
      </c>
      <c r="CN189" s="188" t="s">
        <v>379</v>
      </c>
      <c r="CO189" s="188" t="b">
        <f t="shared" si="6"/>
        <v>1</v>
      </c>
    </row>
    <row r="190" spans="1:93" x14ac:dyDescent="0.3">
      <c r="A190" t="s">
        <v>380</v>
      </c>
      <c r="B190" t="s">
        <v>381</v>
      </c>
      <c r="C190">
        <v>30089000202</v>
      </c>
      <c r="D190" s="1">
        <v>43920</v>
      </c>
      <c r="E190">
        <v>89</v>
      </c>
      <c r="F190">
        <v>0.4</v>
      </c>
      <c r="G190">
        <v>0.4</v>
      </c>
      <c r="H190" t="s">
        <v>1386</v>
      </c>
      <c r="I190">
        <v>9.6</v>
      </c>
      <c r="J190">
        <v>10.199999999999999</v>
      </c>
      <c r="K190">
        <v>11.3</v>
      </c>
      <c r="L190">
        <v>12.5</v>
      </c>
      <c r="M190">
        <v>14.7</v>
      </c>
      <c r="N190" s="61">
        <v>15</v>
      </c>
      <c r="O190">
        <v>15.5</v>
      </c>
      <c r="P190">
        <v>15.8</v>
      </c>
      <c r="Q190">
        <v>16</v>
      </c>
      <c r="R190" s="61">
        <v>16.5</v>
      </c>
      <c r="S190" s="61">
        <v>16.600000000000001</v>
      </c>
      <c r="T190" s="61">
        <v>16.8</v>
      </c>
      <c r="U190" s="61">
        <v>16.899999999999999</v>
      </c>
      <c r="V190" s="61">
        <v>17.2</v>
      </c>
      <c r="W190" s="61">
        <v>17.8</v>
      </c>
      <c r="X190" s="61">
        <v>18</v>
      </c>
      <c r="Y190" s="61">
        <v>18.2</v>
      </c>
      <c r="Z190" s="61">
        <v>19.600000000000001</v>
      </c>
      <c r="AA190" s="61">
        <v>19.8</v>
      </c>
      <c r="AB190" s="188">
        <v>19.8</v>
      </c>
      <c r="AC190" s="61">
        <v>20.399999999999999</v>
      </c>
      <c r="AD190" s="188">
        <v>21.1</v>
      </c>
      <c r="AE190" s="188">
        <v>21.3</v>
      </c>
      <c r="AF190" s="188">
        <v>21.4</v>
      </c>
      <c r="AG190" s="188">
        <v>21.6</v>
      </c>
      <c r="AH190" s="188">
        <v>21.7</v>
      </c>
      <c r="AI190" s="188">
        <v>22.1</v>
      </c>
      <c r="AJ190" s="188">
        <v>22.4</v>
      </c>
      <c r="AK190" s="188">
        <v>22.4</v>
      </c>
      <c r="AL190" s="188">
        <v>22.5</v>
      </c>
      <c r="AM190" s="188">
        <v>22.7</v>
      </c>
      <c r="AN190" s="188">
        <v>23.1</v>
      </c>
      <c r="AO190" s="188">
        <v>23.2</v>
      </c>
      <c r="AP190" s="188">
        <v>23.2</v>
      </c>
      <c r="AQ190" s="188">
        <v>23.4</v>
      </c>
      <c r="AR190" s="188">
        <v>23.6</v>
      </c>
      <c r="AS190" s="188">
        <v>23.6</v>
      </c>
      <c r="AT190" s="188">
        <v>23.7</v>
      </c>
      <c r="AU190" s="188">
        <v>23.7</v>
      </c>
      <c r="AV190" s="188">
        <v>23.9</v>
      </c>
      <c r="AW190" s="188">
        <v>23.9</v>
      </c>
      <c r="AX190" s="188">
        <v>24</v>
      </c>
      <c r="AY190" s="188">
        <v>24</v>
      </c>
      <c r="AZ190" s="188">
        <v>24</v>
      </c>
      <c r="BA190" s="188">
        <v>24</v>
      </c>
      <c r="BB190" s="188">
        <v>24</v>
      </c>
      <c r="BC190" s="188">
        <v>24</v>
      </c>
      <c r="BD190" s="188">
        <v>24</v>
      </c>
      <c r="BE190" s="188">
        <v>24</v>
      </c>
      <c r="BF190" s="188">
        <v>24</v>
      </c>
      <c r="BG190" s="188">
        <v>39.799999999999997</v>
      </c>
      <c r="BH190" s="188">
        <v>39.9</v>
      </c>
      <c r="BI190" s="188">
        <v>40.200000000000003</v>
      </c>
      <c r="BJ190" s="188">
        <v>40.299999999999997</v>
      </c>
      <c r="BK190" s="188">
        <v>40.5</v>
      </c>
      <c r="BL190" s="188">
        <v>40.700000000000003</v>
      </c>
      <c r="BM190" s="188">
        <v>40.799999999999997</v>
      </c>
      <c r="BN190" s="188">
        <v>40.799999999999997</v>
      </c>
      <c r="BO190" s="188">
        <v>41</v>
      </c>
      <c r="BP190" s="188">
        <v>41.1</v>
      </c>
      <c r="BQ190" s="188">
        <v>41.5</v>
      </c>
      <c r="BR190" s="188">
        <v>41.6</v>
      </c>
      <c r="BS190" s="188">
        <v>41.6</v>
      </c>
      <c r="BT190" s="188">
        <v>41.7</v>
      </c>
      <c r="BU190" s="188">
        <v>41.9</v>
      </c>
      <c r="BV190" s="188">
        <v>41.9</v>
      </c>
      <c r="BW190" s="188">
        <v>42.1</v>
      </c>
      <c r="BX190" s="188">
        <v>42.1</v>
      </c>
      <c r="BY190" s="188">
        <v>42.2</v>
      </c>
      <c r="BZ190" s="188">
        <v>42.2</v>
      </c>
      <c r="CA190" s="188">
        <v>42.3</v>
      </c>
      <c r="CB190" s="188">
        <v>42.4</v>
      </c>
      <c r="CC190" s="188">
        <v>42.4</v>
      </c>
      <c r="CD190" s="188">
        <v>42.6</v>
      </c>
      <c r="CE190" s="188">
        <v>42.8</v>
      </c>
      <c r="CF190" s="188">
        <v>42.9</v>
      </c>
      <c r="CG190" s="188">
        <v>42.9</v>
      </c>
      <c r="CH190" s="188">
        <v>43</v>
      </c>
      <c r="CI190" s="188">
        <v>43.1</v>
      </c>
      <c r="CJ190" s="188">
        <v>43.2</v>
      </c>
      <c r="CK190" s="188">
        <v>43.2</v>
      </c>
      <c r="CL190" s="188">
        <f t="shared" si="5"/>
        <v>0</v>
      </c>
      <c r="CM190" s="188" t="s">
        <v>380</v>
      </c>
      <c r="CN190" s="188" t="s">
        <v>381</v>
      </c>
      <c r="CO190" s="188" t="b">
        <f t="shared" si="6"/>
        <v>1</v>
      </c>
    </row>
    <row r="191" spans="1:93" x14ac:dyDescent="0.3">
      <c r="A191" t="s">
        <v>382</v>
      </c>
      <c r="B191" t="s">
        <v>383</v>
      </c>
      <c r="C191">
        <v>30091090400</v>
      </c>
      <c r="D191" s="1">
        <v>43920</v>
      </c>
      <c r="E191">
        <v>91</v>
      </c>
      <c r="F191">
        <v>0</v>
      </c>
      <c r="G191">
        <v>1.1000000000000001</v>
      </c>
      <c r="H191" t="s">
        <v>1389</v>
      </c>
      <c r="I191">
        <v>17</v>
      </c>
      <c r="J191">
        <v>17.600000000000001</v>
      </c>
      <c r="K191">
        <v>19</v>
      </c>
      <c r="L191">
        <v>21.1</v>
      </c>
      <c r="M191">
        <v>23.5</v>
      </c>
      <c r="N191" s="61">
        <v>23.5</v>
      </c>
      <c r="O191">
        <v>23.5</v>
      </c>
      <c r="P191">
        <v>24.2</v>
      </c>
      <c r="Q191">
        <v>25.2</v>
      </c>
      <c r="R191" s="61">
        <v>26.3</v>
      </c>
      <c r="S191" s="61">
        <v>26.6</v>
      </c>
      <c r="T191" s="61">
        <v>26.7</v>
      </c>
      <c r="U191" s="61">
        <v>27.2</v>
      </c>
      <c r="V191" s="61">
        <v>27.3</v>
      </c>
      <c r="W191" s="61">
        <v>27.8</v>
      </c>
      <c r="X191" s="61">
        <v>28</v>
      </c>
      <c r="Y191" s="61">
        <v>28.3</v>
      </c>
      <c r="Z191" s="61">
        <v>29.3</v>
      </c>
      <c r="AA191" s="61">
        <v>29.3</v>
      </c>
      <c r="AB191" s="188">
        <v>29.3</v>
      </c>
      <c r="AC191" s="61">
        <v>30</v>
      </c>
      <c r="AD191" s="188">
        <v>30.7</v>
      </c>
      <c r="AE191" s="188">
        <v>30.7</v>
      </c>
      <c r="AF191" s="188">
        <v>31.1</v>
      </c>
      <c r="AG191" s="188">
        <v>31.6</v>
      </c>
      <c r="AH191" s="188">
        <v>31.9</v>
      </c>
      <c r="AI191" s="188">
        <v>32.200000000000003</v>
      </c>
      <c r="AJ191" s="188">
        <v>32.299999999999997</v>
      </c>
      <c r="AK191" s="188">
        <v>32.4</v>
      </c>
      <c r="AL191" s="188">
        <v>32.700000000000003</v>
      </c>
      <c r="AM191" s="188">
        <v>32.799999999999997</v>
      </c>
      <c r="AN191" s="188">
        <v>32.9</v>
      </c>
      <c r="AO191" s="188">
        <v>32.9</v>
      </c>
      <c r="AP191" s="188">
        <v>32.9</v>
      </c>
      <c r="AQ191" s="188">
        <v>33</v>
      </c>
      <c r="AR191" s="188">
        <v>33</v>
      </c>
      <c r="AS191" s="188">
        <v>33</v>
      </c>
      <c r="AT191" s="188">
        <v>33.1</v>
      </c>
      <c r="AU191" s="188">
        <v>33.1</v>
      </c>
      <c r="AV191" s="188">
        <v>33.299999999999997</v>
      </c>
      <c r="AW191" s="188">
        <v>33.299999999999997</v>
      </c>
      <c r="AX191" s="188">
        <v>33.299999999999997</v>
      </c>
      <c r="AY191" s="188">
        <v>33.299999999999997</v>
      </c>
      <c r="AZ191" s="188">
        <v>33.299999999999997</v>
      </c>
      <c r="BA191" s="188">
        <v>33.299999999999997</v>
      </c>
      <c r="BB191" s="188">
        <v>33.299999999999997</v>
      </c>
      <c r="BC191" s="188">
        <v>33.299999999999997</v>
      </c>
      <c r="BD191" s="188">
        <v>33.299999999999997</v>
      </c>
      <c r="BE191" s="188">
        <v>33.299999999999997</v>
      </c>
      <c r="BF191" s="188">
        <v>33.299999999999997</v>
      </c>
      <c r="BG191" s="188">
        <v>40.799999999999997</v>
      </c>
      <c r="BH191" s="188">
        <v>41</v>
      </c>
      <c r="BI191" s="188">
        <v>41.1</v>
      </c>
      <c r="BJ191" s="188">
        <v>41.2</v>
      </c>
      <c r="BK191" s="188">
        <v>41.3</v>
      </c>
      <c r="BL191" s="188">
        <v>41.4</v>
      </c>
      <c r="BM191" s="188">
        <v>41.6</v>
      </c>
      <c r="BN191" s="188">
        <v>41.7</v>
      </c>
      <c r="BO191" s="188">
        <v>41.7</v>
      </c>
      <c r="BP191" s="188">
        <v>41.7</v>
      </c>
      <c r="BQ191" s="188">
        <v>41.7</v>
      </c>
      <c r="BR191" s="188">
        <v>41.7</v>
      </c>
      <c r="BS191" s="188">
        <v>41.7</v>
      </c>
      <c r="BT191" s="188">
        <v>41.7</v>
      </c>
      <c r="BU191" s="188">
        <v>41.7</v>
      </c>
      <c r="BV191" s="188">
        <v>41.7</v>
      </c>
      <c r="BW191" s="188">
        <v>41.9</v>
      </c>
      <c r="BX191" s="188">
        <v>42</v>
      </c>
      <c r="BY191" s="188">
        <v>42</v>
      </c>
      <c r="BZ191" s="188">
        <v>42</v>
      </c>
      <c r="CA191" s="188">
        <v>42</v>
      </c>
      <c r="CB191" s="188">
        <v>42</v>
      </c>
      <c r="CC191" s="188">
        <v>42</v>
      </c>
      <c r="CD191" s="188">
        <v>42</v>
      </c>
      <c r="CE191" s="188">
        <v>42</v>
      </c>
      <c r="CF191" s="188">
        <v>42</v>
      </c>
      <c r="CG191" s="188">
        <v>42</v>
      </c>
      <c r="CH191" s="188">
        <v>42.2</v>
      </c>
      <c r="CI191" s="188">
        <v>42.2</v>
      </c>
      <c r="CJ191" s="188">
        <v>42.2</v>
      </c>
      <c r="CK191" s="188">
        <v>42.2</v>
      </c>
      <c r="CL191" s="188">
        <f t="shared" si="5"/>
        <v>0</v>
      </c>
      <c r="CM191" s="188" t="s">
        <v>382</v>
      </c>
      <c r="CN191" s="188" t="s">
        <v>383</v>
      </c>
      <c r="CO191" s="188" t="b">
        <f t="shared" si="6"/>
        <v>1</v>
      </c>
    </row>
    <row r="192" spans="1:93" x14ac:dyDescent="0.3">
      <c r="A192" t="s">
        <v>376</v>
      </c>
      <c r="B192" t="s">
        <v>377</v>
      </c>
      <c r="C192">
        <v>30093000200</v>
      </c>
      <c r="D192" s="1">
        <v>43920</v>
      </c>
      <c r="E192">
        <v>93</v>
      </c>
      <c r="F192">
        <v>1.2</v>
      </c>
      <c r="G192">
        <v>1.2</v>
      </c>
      <c r="H192">
        <v>59701</v>
      </c>
      <c r="I192">
        <v>33.9</v>
      </c>
      <c r="J192">
        <v>35.299999999999997</v>
      </c>
      <c r="K192">
        <v>36.799999999999997</v>
      </c>
      <c r="L192">
        <v>38.5</v>
      </c>
      <c r="M192">
        <v>40.700000000000003</v>
      </c>
      <c r="N192" s="61">
        <v>41</v>
      </c>
      <c r="O192">
        <v>41.6</v>
      </c>
      <c r="P192">
        <v>41.9</v>
      </c>
      <c r="Q192">
        <v>42.2</v>
      </c>
      <c r="R192" s="61">
        <v>44.1</v>
      </c>
      <c r="S192" s="61">
        <v>45.3</v>
      </c>
      <c r="T192" s="61">
        <v>45.7</v>
      </c>
      <c r="U192" s="61">
        <v>47.9</v>
      </c>
      <c r="V192" s="61">
        <v>49</v>
      </c>
      <c r="W192" s="61">
        <v>51</v>
      </c>
      <c r="X192" s="61">
        <v>51.6</v>
      </c>
      <c r="Y192" s="61">
        <v>51.7</v>
      </c>
      <c r="Z192" s="61">
        <v>53.4</v>
      </c>
      <c r="AA192" s="61">
        <v>53.5</v>
      </c>
      <c r="AB192" s="188">
        <v>53.8</v>
      </c>
      <c r="AC192" s="61">
        <v>54.2</v>
      </c>
      <c r="AD192" s="188">
        <v>55</v>
      </c>
      <c r="AE192" s="188">
        <v>55.2</v>
      </c>
      <c r="AF192" s="188">
        <v>55.2</v>
      </c>
      <c r="AG192" s="188">
        <v>55.4</v>
      </c>
      <c r="AH192" s="188">
        <v>55.7</v>
      </c>
      <c r="AI192" s="188">
        <v>56.2</v>
      </c>
      <c r="AJ192" s="188">
        <v>56.3</v>
      </c>
      <c r="AK192" s="188">
        <v>56.3</v>
      </c>
      <c r="AL192" s="188">
        <v>56.3</v>
      </c>
      <c r="AM192" s="188">
        <v>56.4</v>
      </c>
      <c r="AN192" s="188">
        <v>56.6</v>
      </c>
      <c r="AO192" s="188">
        <v>56.7</v>
      </c>
      <c r="AP192" s="188">
        <v>56.7</v>
      </c>
      <c r="AQ192" s="188">
        <v>57</v>
      </c>
      <c r="AR192" s="188">
        <v>57.1</v>
      </c>
      <c r="AS192" s="188">
        <v>57.1</v>
      </c>
      <c r="AT192" s="188">
        <v>57.1</v>
      </c>
      <c r="AU192" s="188">
        <v>57.2</v>
      </c>
      <c r="AV192" s="188">
        <v>57.4</v>
      </c>
      <c r="AW192" s="188">
        <v>57.4</v>
      </c>
      <c r="AX192" s="188">
        <v>57.4</v>
      </c>
      <c r="AY192" s="188">
        <v>57.5</v>
      </c>
      <c r="AZ192" s="188">
        <v>57.5</v>
      </c>
      <c r="BA192" s="188">
        <v>57.5</v>
      </c>
      <c r="BB192" s="188">
        <v>57.6</v>
      </c>
      <c r="BC192" s="188">
        <v>57.6</v>
      </c>
      <c r="BD192" s="188">
        <v>57.6</v>
      </c>
      <c r="BE192" s="188">
        <v>57.6</v>
      </c>
      <c r="BF192" s="188">
        <v>57.7</v>
      </c>
      <c r="BG192" s="188">
        <v>57.8</v>
      </c>
      <c r="BH192" s="188">
        <v>57.8</v>
      </c>
      <c r="BI192" s="188">
        <v>57.8</v>
      </c>
      <c r="BJ192" s="188">
        <v>57.8</v>
      </c>
      <c r="BK192" s="188">
        <v>57.8</v>
      </c>
      <c r="BL192" s="188">
        <v>57.9</v>
      </c>
      <c r="BM192" s="188">
        <v>58</v>
      </c>
      <c r="BN192" s="188">
        <v>58</v>
      </c>
      <c r="BO192" s="188">
        <v>58</v>
      </c>
      <c r="BP192" s="188">
        <v>58</v>
      </c>
      <c r="BQ192" s="188">
        <v>58</v>
      </c>
      <c r="BR192" s="188">
        <v>58</v>
      </c>
      <c r="BS192" s="188">
        <v>58</v>
      </c>
      <c r="BT192" s="188">
        <v>58.2</v>
      </c>
      <c r="BU192" s="188">
        <v>58.2</v>
      </c>
      <c r="BV192" s="188">
        <v>58.2</v>
      </c>
      <c r="BW192" s="188">
        <v>58.3</v>
      </c>
      <c r="BX192" s="188">
        <v>58.4</v>
      </c>
      <c r="BY192" s="188">
        <v>58.4</v>
      </c>
      <c r="BZ192" s="188">
        <v>58.4</v>
      </c>
      <c r="CA192" s="188">
        <v>58.5</v>
      </c>
      <c r="CB192" s="188">
        <v>58.5</v>
      </c>
      <c r="CC192" s="188">
        <v>58.5</v>
      </c>
      <c r="CD192" s="188">
        <v>58.5</v>
      </c>
      <c r="CE192" s="188">
        <v>58.7</v>
      </c>
      <c r="CF192" s="188">
        <v>58.8</v>
      </c>
      <c r="CG192" s="188">
        <v>58.8</v>
      </c>
      <c r="CH192" s="188">
        <v>58.9</v>
      </c>
      <c r="CI192" s="188">
        <v>59</v>
      </c>
      <c r="CJ192" s="188">
        <v>59.1</v>
      </c>
      <c r="CK192" s="188">
        <v>59.1</v>
      </c>
      <c r="CL192" s="188">
        <f t="shared" si="5"/>
        <v>0</v>
      </c>
      <c r="CM192" s="188" t="s">
        <v>376</v>
      </c>
      <c r="CN192" s="188" t="s">
        <v>377</v>
      </c>
      <c r="CO192" s="188" t="b">
        <f t="shared" si="6"/>
        <v>1</v>
      </c>
    </row>
    <row r="193" spans="1:93" x14ac:dyDescent="0.3">
      <c r="A193" t="s">
        <v>384</v>
      </c>
      <c r="B193" t="s">
        <v>385</v>
      </c>
      <c r="C193">
        <v>30093000400</v>
      </c>
      <c r="D193" s="1">
        <v>43920</v>
      </c>
      <c r="E193">
        <v>93</v>
      </c>
      <c r="F193">
        <v>0.8</v>
      </c>
      <c r="G193">
        <v>0.8</v>
      </c>
      <c r="H193">
        <v>59701</v>
      </c>
      <c r="I193">
        <v>36.1</v>
      </c>
      <c r="J193">
        <v>39.6</v>
      </c>
      <c r="K193">
        <v>41.9</v>
      </c>
      <c r="L193">
        <v>43.8</v>
      </c>
      <c r="M193">
        <v>47.2</v>
      </c>
      <c r="N193" s="61">
        <v>47.8</v>
      </c>
      <c r="O193">
        <v>48.5</v>
      </c>
      <c r="P193">
        <v>48.8</v>
      </c>
      <c r="Q193">
        <v>49</v>
      </c>
      <c r="R193" s="61">
        <v>49.5</v>
      </c>
      <c r="S193" s="61">
        <v>49.7</v>
      </c>
      <c r="T193" s="61">
        <v>50.2</v>
      </c>
      <c r="U193" s="61">
        <v>50.4</v>
      </c>
      <c r="V193" s="61">
        <v>50.7</v>
      </c>
      <c r="W193" s="61">
        <v>51.3</v>
      </c>
      <c r="X193" s="61">
        <v>51.4</v>
      </c>
      <c r="Y193" s="61">
        <v>52.1</v>
      </c>
      <c r="Z193" s="61">
        <v>59.6</v>
      </c>
      <c r="AA193" s="61">
        <v>60.4</v>
      </c>
      <c r="AB193" s="188">
        <v>60.8</v>
      </c>
      <c r="AC193" s="61">
        <v>61.7</v>
      </c>
      <c r="AD193" s="188">
        <v>63.7</v>
      </c>
      <c r="AE193" s="188">
        <v>64.099999999999994</v>
      </c>
      <c r="AF193" s="188">
        <v>64.400000000000006</v>
      </c>
      <c r="AG193" s="188">
        <v>64.900000000000006</v>
      </c>
      <c r="AH193" s="188">
        <v>65.5</v>
      </c>
      <c r="AI193" s="188">
        <v>66.099999999999994</v>
      </c>
      <c r="AJ193" s="188">
        <v>66.3</v>
      </c>
      <c r="AK193" s="188">
        <v>66.3</v>
      </c>
      <c r="AL193" s="188">
        <v>66.400000000000006</v>
      </c>
      <c r="AM193" s="188">
        <v>66.599999999999994</v>
      </c>
      <c r="AN193" s="188">
        <v>67.099999999999994</v>
      </c>
      <c r="AO193" s="188">
        <v>67.099999999999994</v>
      </c>
      <c r="AP193" s="188">
        <v>67.2</v>
      </c>
      <c r="AQ193" s="188">
        <v>67.5</v>
      </c>
      <c r="AR193" s="188">
        <v>67.7</v>
      </c>
      <c r="AS193" s="188">
        <v>67.7</v>
      </c>
      <c r="AT193" s="188">
        <v>67.8</v>
      </c>
      <c r="AU193" s="188">
        <v>67.900000000000006</v>
      </c>
      <c r="AV193" s="188">
        <v>68</v>
      </c>
      <c r="AW193" s="188">
        <v>68</v>
      </c>
      <c r="AX193" s="188">
        <v>68</v>
      </c>
      <c r="AY193" s="188">
        <v>68</v>
      </c>
      <c r="AZ193" s="188">
        <v>68</v>
      </c>
      <c r="BA193" s="188">
        <v>68.099999999999994</v>
      </c>
      <c r="BB193" s="188">
        <v>68.3</v>
      </c>
      <c r="BC193" s="188">
        <v>68.3</v>
      </c>
      <c r="BD193" s="188">
        <v>68.3</v>
      </c>
      <c r="BE193" s="188">
        <v>68.400000000000006</v>
      </c>
      <c r="BF193" s="188">
        <v>68.400000000000006</v>
      </c>
      <c r="BG193" s="188">
        <v>68.599999999999994</v>
      </c>
      <c r="BH193" s="188">
        <v>68.599999999999994</v>
      </c>
      <c r="BI193" s="188">
        <v>68.599999999999994</v>
      </c>
      <c r="BJ193" s="188">
        <v>68.599999999999994</v>
      </c>
      <c r="BK193" s="188">
        <v>68.7</v>
      </c>
      <c r="BL193" s="188">
        <v>68.8</v>
      </c>
      <c r="BM193" s="188">
        <v>68.900000000000006</v>
      </c>
      <c r="BN193" s="188">
        <v>68.900000000000006</v>
      </c>
      <c r="BO193" s="188">
        <v>68.900000000000006</v>
      </c>
      <c r="BP193" s="188">
        <v>68.900000000000006</v>
      </c>
      <c r="BQ193" s="188">
        <v>68.900000000000006</v>
      </c>
      <c r="BR193" s="188">
        <v>69</v>
      </c>
      <c r="BS193" s="188">
        <v>69</v>
      </c>
      <c r="BT193" s="188">
        <v>69</v>
      </c>
      <c r="BU193" s="188">
        <v>69.099999999999994</v>
      </c>
      <c r="BV193" s="188">
        <v>69.2</v>
      </c>
      <c r="BW193" s="188">
        <v>69.2</v>
      </c>
      <c r="BX193" s="188">
        <v>69.3</v>
      </c>
      <c r="BY193" s="188">
        <v>69.3</v>
      </c>
      <c r="BZ193" s="188">
        <v>69.3</v>
      </c>
      <c r="CA193" s="188">
        <v>69.400000000000006</v>
      </c>
      <c r="CB193" s="188">
        <v>69.400000000000006</v>
      </c>
      <c r="CC193" s="188">
        <v>69.400000000000006</v>
      </c>
      <c r="CD193" s="188">
        <v>69.5</v>
      </c>
      <c r="CE193" s="188">
        <v>69.599999999999994</v>
      </c>
      <c r="CF193" s="188">
        <v>69.599999999999994</v>
      </c>
      <c r="CG193" s="188">
        <v>69.599999999999994</v>
      </c>
      <c r="CH193" s="188">
        <v>69.599999999999994</v>
      </c>
      <c r="CI193" s="188">
        <v>69.7</v>
      </c>
      <c r="CJ193" s="188">
        <v>69.8</v>
      </c>
      <c r="CK193" s="188">
        <v>69.8</v>
      </c>
      <c r="CL193" s="188">
        <f t="shared" si="5"/>
        <v>0</v>
      </c>
      <c r="CM193" s="188" t="s">
        <v>384</v>
      </c>
      <c r="CN193" s="188" t="s">
        <v>385</v>
      </c>
      <c r="CO193" s="188" t="b">
        <f t="shared" si="6"/>
        <v>1</v>
      </c>
    </row>
    <row r="194" spans="1:93" x14ac:dyDescent="0.3">
      <c r="A194" t="s">
        <v>386</v>
      </c>
      <c r="B194" t="s">
        <v>387</v>
      </c>
      <c r="C194">
        <v>30093000700</v>
      </c>
      <c r="D194" s="1">
        <v>43920</v>
      </c>
      <c r="E194">
        <v>93</v>
      </c>
      <c r="F194">
        <v>1</v>
      </c>
      <c r="G194">
        <v>1.1000000000000001</v>
      </c>
      <c r="H194">
        <v>59701</v>
      </c>
      <c r="I194">
        <v>36.700000000000003</v>
      </c>
      <c r="J194">
        <v>39.1</v>
      </c>
      <c r="K194">
        <v>41.6</v>
      </c>
      <c r="L194">
        <v>43.5</v>
      </c>
      <c r="M194">
        <v>47</v>
      </c>
      <c r="N194" s="61">
        <v>47.7</v>
      </c>
      <c r="O194">
        <v>48.9</v>
      </c>
      <c r="P194">
        <v>49.3</v>
      </c>
      <c r="Q194">
        <v>49.8</v>
      </c>
      <c r="R194" s="61">
        <v>50.6</v>
      </c>
      <c r="S194" s="61">
        <v>50.8</v>
      </c>
      <c r="T194" s="61">
        <v>51.2</v>
      </c>
      <c r="U194" s="61">
        <v>51.4</v>
      </c>
      <c r="V194" s="61">
        <v>51.8</v>
      </c>
      <c r="W194" s="61">
        <v>52.5</v>
      </c>
      <c r="X194" s="61">
        <v>52.6</v>
      </c>
      <c r="Y194" s="61">
        <v>53.1</v>
      </c>
      <c r="Z194" s="61">
        <v>58.9</v>
      </c>
      <c r="AA194" s="61">
        <v>59.4</v>
      </c>
      <c r="AB194" s="188">
        <v>59.8</v>
      </c>
      <c r="AC194" s="61">
        <v>61</v>
      </c>
      <c r="AD194" s="188">
        <v>63.1</v>
      </c>
      <c r="AE194" s="188">
        <v>63.7</v>
      </c>
      <c r="AF194" s="188">
        <v>64</v>
      </c>
      <c r="AG194" s="188">
        <v>64.400000000000006</v>
      </c>
      <c r="AH194" s="188">
        <v>64.5</v>
      </c>
      <c r="AI194" s="188">
        <v>65.400000000000006</v>
      </c>
      <c r="AJ194" s="188">
        <v>65.400000000000006</v>
      </c>
      <c r="AK194" s="188">
        <v>65.400000000000006</v>
      </c>
      <c r="AL194" s="188">
        <v>65.599999999999994</v>
      </c>
      <c r="AM194" s="188">
        <v>65.900000000000006</v>
      </c>
      <c r="AN194" s="188">
        <v>66.400000000000006</v>
      </c>
      <c r="AO194" s="188">
        <v>66.599999999999994</v>
      </c>
      <c r="AP194" s="188">
        <v>66.599999999999994</v>
      </c>
      <c r="AQ194" s="188">
        <v>66.900000000000006</v>
      </c>
      <c r="AR194" s="188">
        <v>67.2</v>
      </c>
      <c r="AS194" s="188">
        <v>67.2</v>
      </c>
      <c r="AT194" s="188">
        <v>67.2</v>
      </c>
      <c r="AU194" s="188">
        <v>67.2</v>
      </c>
      <c r="AV194" s="188">
        <v>67.400000000000006</v>
      </c>
      <c r="AW194" s="188">
        <v>67.5</v>
      </c>
      <c r="AX194" s="188">
        <v>67.5</v>
      </c>
      <c r="AY194" s="188">
        <v>67.5</v>
      </c>
      <c r="AZ194" s="188">
        <v>67.599999999999994</v>
      </c>
      <c r="BA194" s="188">
        <v>67.599999999999994</v>
      </c>
      <c r="BB194" s="188">
        <v>67.599999999999994</v>
      </c>
      <c r="BC194" s="188">
        <v>67.7</v>
      </c>
      <c r="BD194" s="188">
        <v>67.8</v>
      </c>
      <c r="BE194" s="188">
        <v>67.8</v>
      </c>
      <c r="BF194" s="188">
        <v>67.900000000000006</v>
      </c>
      <c r="BG194" s="188">
        <v>68</v>
      </c>
      <c r="BH194" s="188">
        <v>68.099999999999994</v>
      </c>
      <c r="BI194" s="188">
        <v>68.099999999999994</v>
      </c>
      <c r="BJ194" s="188">
        <v>68.2</v>
      </c>
      <c r="BK194" s="188">
        <v>68.2</v>
      </c>
      <c r="BL194" s="188">
        <v>68.3</v>
      </c>
      <c r="BM194" s="188">
        <v>68.3</v>
      </c>
      <c r="BN194" s="188">
        <v>68.3</v>
      </c>
      <c r="BO194" s="188">
        <v>68.3</v>
      </c>
      <c r="BP194" s="188">
        <v>68.3</v>
      </c>
      <c r="BQ194" s="188">
        <v>68.400000000000006</v>
      </c>
      <c r="BR194" s="188">
        <v>68.400000000000006</v>
      </c>
      <c r="BS194" s="188">
        <v>68.400000000000006</v>
      </c>
      <c r="BT194" s="188">
        <v>68.400000000000006</v>
      </c>
      <c r="BU194" s="188">
        <v>68.400000000000006</v>
      </c>
      <c r="BV194" s="188">
        <v>68.400000000000006</v>
      </c>
      <c r="BW194" s="188">
        <v>68.400000000000006</v>
      </c>
      <c r="BX194" s="188">
        <v>68.400000000000006</v>
      </c>
      <c r="BY194" s="188">
        <v>68.599999999999994</v>
      </c>
      <c r="BZ194" s="188">
        <v>68.599999999999994</v>
      </c>
      <c r="CA194" s="188">
        <v>68.599999999999994</v>
      </c>
      <c r="CB194" s="188">
        <v>68.599999999999994</v>
      </c>
      <c r="CC194" s="188">
        <v>68.599999999999994</v>
      </c>
      <c r="CD194" s="188">
        <v>68.599999999999994</v>
      </c>
      <c r="CE194" s="188">
        <v>68.599999999999994</v>
      </c>
      <c r="CF194" s="188">
        <v>68.7</v>
      </c>
      <c r="CG194" s="188">
        <v>68.900000000000006</v>
      </c>
      <c r="CH194" s="188">
        <v>69.099999999999994</v>
      </c>
      <c r="CI194" s="188">
        <v>69.2</v>
      </c>
      <c r="CJ194" s="188">
        <v>69.2</v>
      </c>
      <c r="CK194" s="188">
        <v>69.3</v>
      </c>
      <c r="CL194" s="188">
        <f t="shared" si="5"/>
        <v>9.9999999999994316E-2</v>
      </c>
      <c r="CM194" s="188" t="s">
        <v>386</v>
      </c>
      <c r="CN194" s="188" t="s">
        <v>387</v>
      </c>
      <c r="CO194" s="188" t="b">
        <f t="shared" si="6"/>
        <v>1</v>
      </c>
    </row>
    <row r="195" spans="1:93" x14ac:dyDescent="0.3">
      <c r="A195" t="s">
        <v>388</v>
      </c>
      <c r="B195" t="s">
        <v>389</v>
      </c>
      <c r="C195">
        <v>30095966400</v>
      </c>
      <c r="D195" s="1">
        <v>43920</v>
      </c>
      <c r="E195">
        <v>95</v>
      </c>
      <c r="F195">
        <v>0.3</v>
      </c>
      <c r="G195">
        <v>1.7</v>
      </c>
      <c r="H195" t="s">
        <v>1391</v>
      </c>
      <c r="I195">
        <v>28.5</v>
      </c>
      <c r="J195">
        <v>28.9</v>
      </c>
      <c r="K195">
        <v>30</v>
      </c>
      <c r="L195">
        <v>31.7</v>
      </c>
      <c r="M195">
        <v>34.200000000000003</v>
      </c>
      <c r="N195" s="61">
        <v>34.4</v>
      </c>
      <c r="O195">
        <v>35</v>
      </c>
      <c r="P195">
        <v>35.299999999999997</v>
      </c>
      <c r="Q195">
        <v>35.9</v>
      </c>
      <c r="R195" s="61">
        <v>36.799999999999997</v>
      </c>
      <c r="S195" s="61">
        <v>36.9</v>
      </c>
      <c r="T195" s="61">
        <v>37.299999999999997</v>
      </c>
      <c r="U195" s="61">
        <v>37.700000000000003</v>
      </c>
      <c r="V195" s="61">
        <v>37.799999999999997</v>
      </c>
      <c r="W195" s="61">
        <v>38.799999999999997</v>
      </c>
      <c r="X195" s="61">
        <v>39</v>
      </c>
      <c r="Y195" s="61">
        <v>39.299999999999997</v>
      </c>
      <c r="Z195" s="61">
        <v>39.9</v>
      </c>
      <c r="AA195" s="61">
        <v>40.1</v>
      </c>
      <c r="AB195" s="188">
        <v>40.1</v>
      </c>
      <c r="AC195" s="61">
        <v>40.5</v>
      </c>
      <c r="AD195" s="188">
        <v>41.6</v>
      </c>
      <c r="AE195" s="188">
        <v>41.8</v>
      </c>
      <c r="AF195" s="188">
        <v>41.9</v>
      </c>
      <c r="AG195" s="188">
        <v>42.3</v>
      </c>
      <c r="AH195" s="188">
        <v>42.9</v>
      </c>
      <c r="AI195" s="188">
        <v>43.5</v>
      </c>
      <c r="AJ195" s="188">
        <v>43.6</v>
      </c>
      <c r="AK195" s="188">
        <v>43.8</v>
      </c>
      <c r="AL195" s="188">
        <v>43.8</v>
      </c>
      <c r="AM195" s="188">
        <v>44.1</v>
      </c>
      <c r="AN195" s="188">
        <v>44.6</v>
      </c>
      <c r="AO195" s="188">
        <v>44.6</v>
      </c>
      <c r="AP195" s="188">
        <v>44.6</v>
      </c>
      <c r="AQ195" s="188">
        <v>44.7</v>
      </c>
      <c r="AR195" s="188">
        <v>45</v>
      </c>
      <c r="AS195" s="188">
        <v>45</v>
      </c>
      <c r="AT195" s="188">
        <v>45</v>
      </c>
      <c r="AU195" s="188">
        <v>45.1</v>
      </c>
      <c r="AV195" s="188">
        <v>45.2</v>
      </c>
      <c r="AW195" s="188">
        <v>45.2</v>
      </c>
      <c r="AX195" s="188">
        <v>45.3</v>
      </c>
      <c r="AY195" s="188">
        <v>45.3</v>
      </c>
      <c r="AZ195" s="188">
        <v>45.3</v>
      </c>
      <c r="BA195" s="188">
        <v>45.4</v>
      </c>
      <c r="BB195" s="188">
        <v>45.5</v>
      </c>
      <c r="BC195" s="188">
        <v>45.5</v>
      </c>
      <c r="BD195" s="188">
        <v>45.5</v>
      </c>
      <c r="BE195" s="188">
        <v>45.7</v>
      </c>
      <c r="BF195" s="188">
        <v>45.8</v>
      </c>
      <c r="BG195" s="188">
        <v>53.1</v>
      </c>
      <c r="BH195" s="188">
        <v>53.1</v>
      </c>
      <c r="BI195" s="188">
        <v>53.1</v>
      </c>
      <c r="BJ195" s="188">
        <v>53.2</v>
      </c>
      <c r="BK195" s="188">
        <v>53.3</v>
      </c>
      <c r="BL195" s="188">
        <v>53.4</v>
      </c>
      <c r="BM195" s="188">
        <v>53.4</v>
      </c>
      <c r="BN195" s="188">
        <v>53.4</v>
      </c>
      <c r="BO195" s="188">
        <v>53.4</v>
      </c>
      <c r="BP195" s="188">
        <v>53.5</v>
      </c>
      <c r="BQ195" s="188">
        <v>53.5</v>
      </c>
      <c r="BR195" s="188">
        <v>53.5</v>
      </c>
      <c r="BS195" s="188">
        <v>53.5</v>
      </c>
      <c r="BT195" s="188">
        <v>53.5</v>
      </c>
      <c r="BU195" s="188">
        <v>53.6</v>
      </c>
      <c r="BV195" s="188">
        <v>53.6</v>
      </c>
      <c r="BW195" s="188">
        <v>53.6</v>
      </c>
      <c r="BX195" s="188">
        <v>53.8</v>
      </c>
      <c r="BY195" s="188">
        <v>53.8</v>
      </c>
      <c r="BZ195" s="188">
        <v>53.8</v>
      </c>
      <c r="CA195" s="188">
        <v>53.8</v>
      </c>
      <c r="CB195" s="188">
        <v>53.8</v>
      </c>
      <c r="CC195" s="188">
        <v>53.8</v>
      </c>
      <c r="CD195" s="188">
        <v>53.9</v>
      </c>
      <c r="CE195" s="188">
        <v>54.1</v>
      </c>
      <c r="CF195" s="188">
        <v>54.1</v>
      </c>
      <c r="CG195" s="188">
        <v>54.1</v>
      </c>
      <c r="CH195" s="188">
        <v>54.3</v>
      </c>
      <c r="CI195" s="188">
        <v>54.4</v>
      </c>
      <c r="CJ195" s="188">
        <v>54.4</v>
      </c>
      <c r="CK195" s="188">
        <v>54.4</v>
      </c>
      <c r="CL195" s="188">
        <f t="shared" si="5"/>
        <v>0</v>
      </c>
      <c r="CM195" s="188" t="s">
        <v>388</v>
      </c>
      <c r="CN195" s="188" t="s">
        <v>389</v>
      </c>
      <c r="CO195" s="188" t="b">
        <f t="shared" si="6"/>
        <v>1</v>
      </c>
    </row>
    <row r="196" spans="1:93" x14ac:dyDescent="0.3">
      <c r="A196" t="s">
        <v>390</v>
      </c>
      <c r="B196" t="s">
        <v>391</v>
      </c>
      <c r="C196">
        <v>30097967000</v>
      </c>
      <c r="D196" s="1">
        <v>43920</v>
      </c>
      <c r="E196">
        <v>97</v>
      </c>
      <c r="F196">
        <v>0.5</v>
      </c>
      <c r="G196">
        <v>0.5</v>
      </c>
      <c r="H196" t="s">
        <v>1394</v>
      </c>
      <c r="I196">
        <v>8</v>
      </c>
      <c r="J196">
        <v>8.8000000000000007</v>
      </c>
      <c r="K196">
        <v>9.5</v>
      </c>
      <c r="L196">
        <v>10.3</v>
      </c>
      <c r="M196">
        <v>11.8</v>
      </c>
      <c r="N196" s="61">
        <v>12</v>
      </c>
      <c r="O196">
        <v>12.3</v>
      </c>
      <c r="P196">
        <v>13.9</v>
      </c>
      <c r="Q196">
        <v>15.1</v>
      </c>
      <c r="R196" s="61">
        <v>16.399999999999999</v>
      </c>
      <c r="S196" s="61">
        <v>16.7</v>
      </c>
      <c r="T196" s="61">
        <v>17.100000000000001</v>
      </c>
      <c r="U196" s="61">
        <v>17.7</v>
      </c>
      <c r="V196" s="61">
        <v>18.100000000000001</v>
      </c>
      <c r="W196" s="61">
        <v>20.6</v>
      </c>
      <c r="X196" s="61">
        <v>20.8</v>
      </c>
      <c r="Y196" s="61">
        <v>21</v>
      </c>
      <c r="Z196" s="61">
        <v>21.8</v>
      </c>
      <c r="AA196" s="61">
        <v>22.1</v>
      </c>
      <c r="AB196" s="188">
        <v>22.4</v>
      </c>
      <c r="AC196" s="61">
        <v>22.8</v>
      </c>
      <c r="AD196" s="188">
        <v>23.5</v>
      </c>
      <c r="AE196" s="188">
        <v>23.6</v>
      </c>
      <c r="AF196" s="188">
        <v>23.8</v>
      </c>
      <c r="AG196" s="188">
        <v>24.1</v>
      </c>
      <c r="AH196" s="188">
        <v>24.4</v>
      </c>
      <c r="AI196" s="188">
        <v>24.8</v>
      </c>
      <c r="AJ196" s="188">
        <v>24.9</v>
      </c>
      <c r="AK196" s="188">
        <v>25.1</v>
      </c>
      <c r="AL196" s="188">
        <v>25.4</v>
      </c>
      <c r="AM196" s="188">
        <v>25.6</v>
      </c>
      <c r="AN196" s="188">
        <v>26.1</v>
      </c>
      <c r="AO196" s="188">
        <v>26.1</v>
      </c>
      <c r="AP196" s="188">
        <v>26.2</v>
      </c>
      <c r="AQ196" s="188">
        <v>26.4</v>
      </c>
      <c r="AR196" s="188">
        <v>26.7</v>
      </c>
      <c r="AS196" s="188">
        <v>26.7</v>
      </c>
      <c r="AT196" s="188">
        <v>26.8</v>
      </c>
      <c r="AU196" s="188">
        <v>26.8</v>
      </c>
      <c r="AV196" s="188">
        <v>27</v>
      </c>
      <c r="AW196" s="188">
        <v>27</v>
      </c>
      <c r="AX196" s="188">
        <v>27.1</v>
      </c>
      <c r="AY196" s="188">
        <v>27.2</v>
      </c>
      <c r="AZ196" s="188">
        <v>27.2</v>
      </c>
      <c r="BA196" s="188">
        <v>27.2</v>
      </c>
      <c r="BB196" s="188">
        <v>27.3</v>
      </c>
      <c r="BC196" s="188">
        <v>27.3</v>
      </c>
      <c r="BD196" s="188">
        <v>27.4</v>
      </c>
      <c r="BE196" s="188">
        <v>27.4</v>
      </c>
      <c r="BF196" s="188">
        <v>27.4</v>
      </c>
      <c r="BG196" s="188">
        <v>31.7</v>
      </c>
      <c r="BH196" s="188">
        <v>31.7</v>
      </c>
      <c r="BI196" s="188">
        <v>31.8</v>
      </c>
      <c r="BJ196" s="188">
        <v>32.1</v>
      </c>
      <c r="BK196" s="188">
        <v>32.1</v>
      </c>
      <c r="BL196" s="188">
        <v>32.6</v>
      </c>
      <c r="BM196" s="188">
        <v>32.9</v>
      </c>
      <c r="BN196" s="188">
        <v>33.1</v>
      </c>
      <c r="BO196" s="188">
        <v>33.4</v>
      </c>
      <c r="BP196" s="188">
        <v>33.5</v>
      </c>
      <c r="BQ196" s="188">
        <v>33.6</v>
      </c>
      <c r="BR196" s="188">
        <v>33.9</v>
      </c>
      <c r="BS196" s="188">
        <v>34</v>
      </c>
      <c r="BT196" s="188">
        <v>34.1</v>
      </c>
      <c r="BU196" s="188">
        <v>34.4</v>
      </c>
      <c r="BV196" s="188">
        <v>34.4</v>
      </c>
      <c r="BW196" s="188">
        <v>34.4</v>
      </c>
      <c r="BX196" s="188">
        <v>34.5</v>
      </c>
      <c r="BY196" s="188">
        <v>34.799999999999997</v>
      </c>
      <c r="BZ196" s="188">
        <v>35.1</v>
      </c>
      <c r="CA196" s="188">
        <v>35.700000000000003</v>
      </c>
      <c r="CB196" s="188">
        <v>36.1</v>
      </c>
      <c r="CC196" s="188">
        <v>36.5</v>
      </c>
      <c r="CD196" s="188">
        <v>37</v>
      </c>
      <c r="CE196" s="188">
        <v>37.5</v>
      </c>
      <c r="CF196" s="188">
        <v>37.700000000000003</v>
      </c>
      <c r="CG196" s="188">
        <v>37.9</v>
      </c>
      <c r="CH196" s="188">
        <v>38</v>
      </c>
      <c r="CI196" s="188">
        <v>38.299999999999997</v>
      </c>
      <c r="CJ196" s="188">
        <v>38.4</v>
      </c>
      <c r="CK196" s="188">
        <v>38.5</v>
      </c>
      <c r="CL196" s="188">
        <f t="shared" ref="CL196:CL259" si="7">+CK196-CJ196</f>
        <v>0.10000000000000142</v>
      </c>
      <c r="CM196" s="188" t="s">
        <v>390</v>
      </c>
      <c r="CN196" s="188" t="s">
        <v>391</v>
      </c>
      <c r="CO196" s="188" t="b">
        <f t="shared" si="6"/>
        <v>1</v>
      </c>
    </row>
    <row r="197" spans="1:93" x14ac:dyDescent="0.3">
      <c r="A197" t="s">
        <v>392</v>
      </c>
      <c r="B197" t="s">
        <v>393</v>
      </c>
      <c r="C197">
        <v>30099000300</v>
      </c>
      <c r="D197" s="1">
        <v>43920</v>
      </c>
      <c r="E197">
        <v>99</v>
      </c>
      <c r="F197">
        <v>0.4</v>
      </c>
      <c r="G197">
        <v>0.4</v>
      </c>
      <c r="H197" t="s">
        <v>1397</v>
      </c>
      <c r="I197">
        <v>6.4</v>
      </c>
      <c r="J197">
        <v>7.2</v>
      </c>
      <c r="K197">
        <v>8.6999999999999993</v>
      </c>
      <c r="L197">
        <v>11</v>
      </c>
      <c r="M197">
        <v>14.3</v>
      </c>
      <c r="N197" s="61">
        <v>14.5</v>
      </c>
      <c r="O197">
        <v>14.8</v>
      </c>
      <c r="P197">
        <v>15.2</v>
      </c>
      <c r="Q197">
        <v>15.7</v>
      </c>
      <c r="R197" s="61">
        <v>16.3</v>
      </c>
      <c r="S197" s="61">
        <v>16.7</v>
      </c>
      <c r="T197" s="61">
        <v>17.7</v>
      </c>
      <c r="U197" s="61">
        <v>18.899999999999999</v>
      </c>
      <c r="V197" s="61">
        <v>19.399999999999999</v>
      </c>
      <c r="W197" s="61">
        <v>20.8</v>
      </c>
      <c r="X197" s="61">
        <v>21</v>
      </c>
      <c r="Y197" s="61">
        <v>21.3</v>
      </c>
      <c r="Z197" s="61">
        <v>22.1</v>
      </c>
      <c r="AA197" s="61">
        <v>22.2</v>
      </c>
      <c r="AB197" s="188">
        <v>22.5</v>
      </c>
      <c r="AC197" s="61">
        <v>22.9</v>
      </c>
      <c r="AD197" s="188">
        <v>23.9</v>
      </c>
      <c r="AE197" s="188">
        <v>24</v>
      </c>
      <c r="AF197" s="188">
        <v>24.2</v>
      </c>
      <c r="AG197" s="188">
        <v>24.4</v>
      </c>
      <c r="AH197" s="188">
        <v>24.4</v>
      </c>
      <c r="AI197" s="188">
        <v>24.8</v>
      </c>
      <c r="AJ197" s="188">
        <v>24.8</v>
      </c>
      <c r="AK197" s="188">
        <v>24.9</v>
      </c>
      <c r="AL197" s="188">
        <v>25</v>
      </c>
      <c r="AM197" s="188">
        <v>25</v>
      </c>
      <c r="AN197" s="188">
        <v>25</v>
      </c>
      <c r="AO197" s="188">
        <v>25.1</v>
      </c>
      <c r="AP197" s="188">
        <v>25.1</v>
      </c>
      <c r="AQ197" s="188">
        <v>25.4</v>
      </c>
      <c r="AR197" s="188">
        <v>25.6</v>
      </c>
      <c r="AS197" s="188">
        <v>25.6</v>
      </c>
      <c r="AT197" s="188">
        <v>25.7</v>
      </c>
      <c r="AU197" s="188">
        <v>25.7</v>
      </c>
      <c r="AV197" s="188">
        <v>25.7</v>
      </c>
      <c r="AW197" s="188">
        <v>25.7</v>
      </c>
      <c r="AX197" s="188">
        <v>25.7</v>
      </c>
      <c r="AY197" s="188">
        <v>25.7</v>
      </c>
      <c r="AZ197" s="188">
        <v>25.7</v>
      </c>
      <c r="BA197" s="188">
        <v>25.7</v>
      </c>
      <c r="BB197" s="188">
        <v>25.9</v>
      </c>
      <c r="BC197" s="188">
        <v>25.9</v>
      </c>
      <c r="BD197" s="188">
        <v>26</v>
      </c>
      <c r="BE197" s="188">
        <v>26</v>
      </c>
      <c r="BF197" s="188">
        <v>26</v>
      </c>
      <c r="BG197" s="188">
        <v>42</v>
      </c>
      <c r="BH197" s="188">
        <v>42</v>
      </c>
      <c r="BI197" s="188">
        <v>42.2</v>
      </c>
      <c r="BJ197" s="188">
        <v>42.3</v>
      </c>
      <c r="BK197" s="188">
        <v>42.3</v>
      </c>
      <c r="BL197" s="188">
        <v>42.6</v>
      </c>
      <c r="BM197" s="188">
        <v>42.6</v>
      </c>
      <c r="BN197" s="188">
        <v>42.7</v>
      </c>
      <c r="BO197" s="188">
        <v>42.8</v>
      </c>
      <c r="BP197" s="188">
        <v>42.8</v>
      </c>
      <c r="BQ197" s="188">
        <v>42.9</v>
      </c>
      <c r="BR197" s="188">
        <v>42.9</v>
      </c>
      <c r="BS197" s="188">
        <v>42.9</v>
      </c>
      <c r="BT197" s="188">
        <v>42.9</v>
      </c>
      <c r="BU197" s="188">
        <v>42.9</v>
      </c>
      <c r="BV197" s="188">
        <v>43</v>
      </c>
      <c r="BW197" s="188">
        <v>43.2</v>
      </c>
      <c r="BX197" s="188">
        <v>43.3</v>
      </c>
      <c r="BY197" s="188">
        <v>43.3</v>
      </c>
      <c r="BZ197" s="188">
        <v>43.3</v>
      </c>
      <c r="CA197" s="188">
        <v>43.3</v>
      </c>
      <c r="CB197" s="188">
        <v>43.4</v>
      </c>
      <c r="CC197" s="188">
        <v>43.4</v>
      </c>
      <c r="CD197" s="188">
        <v>43.5</v>
      </c>
      <c r="CE197" s="188">
        <v>43.6</v>
      </c>
      <c r="CF197" s="188">
        <v>43.7</v>
      </c>
      <c r="CG197" s="188">
        <v>43.7</v>
      </c>
      <c r="CH197" s="188">
        <v>43.7</v>
      </c>
      <c r="CI197" s="188">
        <v>43.9</v>
      </c>
      <c r="CJ197" s="188">
        <v>43.9</v>
      </c>
      <c r="CK197" s="188">
        <v>43.9</v>
      </c>
      <c r="CL197" s="188">
        <f t="shared" si="7"/>
        <v>0</v>
      </c>
      <c r="CM197" s="188" t="s">
        <v>392</v>
      </c>
      <c r="CN197" s="188" t="s">
        <v>393</v>
      </c>
      <c r="CO197" s="188" t="b">
        <f t="shared" si="6"/>
        <v>1</v>
      </c>
    </row>
    <row r="198" spans="1:93" x14ac:dyDescent="0.3">
      <c r="A198" t="s">
        <v>394</v>
      </c>
      <c r="B198" t="s">
        <v>395</v>
      </c>
      <c r="C198">
        <v>30105100500</v>
      </c>
      <c r="D198" s="1">
        <v>43920</v>
      </c>
      <c r="E198">
        <v>105</v>
      </c>
      <c r="F198">
        <v>1.2</v>
      </c>
      <c r="G198">
        <v>1.2</v>
      </c>
      <c r="H198">
        <v>59230</v>
      </c>
      <c r="I198">
        <v>34.799999999999997</v>
      </c>
      <c r="J198">
        <v>35.700000000000003</v>
      </c>
      <c r="K198">
        <v>37.700000000000003</v>
      </c>
      <c r="L198">
        <v>39.9</v>
      </c>
      <c r="M198">
        <v>42.1</v>
      </c>
      <c r="N198" s="61">
        <v>42.4</v>
      </c>
      <c r="O198">
        <v>42.9</v>
      </c>
      <c r="P198">
        <v>43.2</v>
      </c>
      <c r="Q198">
        <v>43.5</v>
      </c>
      <c r="R198" s="61">
        <v>44.5</v>
      </c>
      <c r="S198" s="61">
        <v>45.9</v>
      </c>
      <c r="T198" s="61">
        <v>46.2</v>
      </c>
      <c r="U198" s="61">
        <v>48.3</v>
      </c>
      <c r="V198" s="61">
        <v>49.6</v>
      </c>
      <c r="W198" s="61">
        <v>51</v>
      </c>
      <c r="X198" s="61">
        <v>51.1</v>
      </c>
      <c r="Y198" s="61">
        <v>51.5</v>
      </c>
      <c r="Z198" s="61">
        <v>52.8</v>
      </c>
      <c r="AA198" s="61">
        <v>52.9</v>
      </c>
      <c r="AB198" s="188">
        <v>53.2</v>
      </c>
      <c r="AC198" s="61">
        <v>54.5</v>
      </c>
      <c r="AD198" s="188">
        <v>56</v>
      </c>
      <c r="AE198" s="188">
        <v>56.1</v>
      </c>
      <c r="AF198" s="188">
        <v>56.1</v>
      </c>
      <c r="AG198" s="188">
        <v>56.6</v>
      </c>
      <c r="AH198" s="188">
        <v>56.7</v>
      </c>
      <c r="AI198" s="188">
        <v>57.1</v>
      </c>
      <c r="AJ198" s="188">
        <v>57.1</v>
      </c>
      <c r="AK198" s="188">
        <v>57.2</v>
      </c>
      <c r="AL198" s="188">
        <v>57.4</v>
      </c>
      <c r="AM198" s="188">
        <v>57.6</v>
      </c>
      <c r="AN198" s="188">
        <v>57.8</v>
      </c>
      <c r="AO198" s="188">
        <v>57.8</v>
      </c>
      <c r="AP198" s="188">
        <v>57.9</v>
      </c>
      <c r="AQ198" s="188">
        <v>57.9</v>
      </c>
      <c r="AR198" s="188">
        <v>58.2</v>
      </c>
      <c r="AS198" s="188">
        <v>58.2</v>
      </c>
      <c r="AT198" s="188">
        <v>58.3</v>
      </c>
      <c r="AU198" s="188">
        <v>58.4</v>
      </c>
      <c r="AV198" s="188">
        <v>58.4</v>
      </c>
      <c r="AW198" s="188">
        <v>58.4</v>
      </c>
      <c r="AX198" s="188">
        <v>58.4</v>
      </c>
      <c r="AY198" s="188">
        <v>58.5</v>
      </c>
      <c r="AZ198" s="188">
        <v>58.5</v>
      </c>
      <c r="BA198" s="188">
        <v>58.5</v>
      </c>
      <c r="BB198" s="188">
        <v>58.7</v>
      </c>
      <c r="BC198" s="188">
        <v>58.7</v>
      </c>
      <c r="BD198" s="188">
        <v>58.7</v>
      </c>
      <c r="BE198" s="188">
        <v>58.7</v>
      </c>
      <c r="BF198" s="188">
        <v>58.7</v>
      </c>
      <c r="BG198" s="188">
        <v>58.9</v>
      </c>
      <c r="BH198" s="188">
        <v>58.9</v>
      </c>
      <c r="BI198" s="188">
        <v>58.9</v>
      </c>
      <c r="BJ198" s="188">
        <v>59</v>
      </c>
      <c r="BK198" s="188">
        <v>59</v>
      </c>
      <c r="BL198" s="188">
        <v>59.2</v>
      </c>
      <c r="BM198" s="188">
        <v>59.2</v>
      </c>
      <c r="BN198" s="188">
        <v>59.2</v>
      </c>
      <c r="BO198" s="188">
        <v>59.2</v>
      </c>
      <c r="BP198" s="188">
        <v>59.2</v>
      </c>
      <c r="BQ198" s="188">
        <v>59.2</v>
      </c>
      <c r="BR198" s="188">
        <v>59.2</v>
      </c>
      <c r="BS198" s="188">
        <v>59.2</v>
      </c>
      <c r="BT198" s="188">
        <v>59.2</v>
      </c>
      <c r="BU198" s="188">
        <v>59.3</v>
      </c>
      <c r="BV198" s="188">
        <v>59.3</v>
      </c>
      <c r="BW198" s="188">
        <v>59.3</v>
      </c>
      <c r="BX198" s="188">
        <v>59.4</v>
      </c>
      <c r="BY198" s="188">
        <v>59.4</v>
      </c>
      <c r="BZ198" s="188">
        <v>59.4</v>
      </c>
      <c r="CA198" s="188">
        <v>59.5</v>
      </c>
      <c r="CB198" s="188">
        <v>59.5</v>
      </c>
      <c r="CC198" s="188">
        <v>59.5</v>
      </c>
      <c r="CD198" s="188">
        <v>59.5</v>
      </c>
      <c r="CE198" s="188">
        <v>59.5</v>
      </c>
      <c r="CF198" s="188">
        <v>59.5</v>
      </c>
      <c r="CG198" s="188">
        <v>59.5</v>
      </c>
      <c r="CH198" s="188">
        <v>59.5</v>
      </c>
      <c r="CI198" s="188">
        <v>59.6</v>
      </c>
      <c r="CJ198" s="188">
        <v>59.6</v>
      </c>
      <c r="CK198" s="188">
        <v>59.6</v>
      </c>
      <c r="CL198" s="188">
        <f t="shared" si="7"/>
        <v>0</v>
      </c>
      <c r="CM198" s="188" t="s">
        <v>394</v>
      </c>
      <c r="CN198" s="188" t="s">
        <v>395</v>
      </c>
      <c r="CO198" s="188" t="b">
        <f t="shared" si="6"/>
        <v>1</v>
      </c>
    </row>
    <row r="199" spans="1:93" x14ac:dyDescent="0.3">
      <c r="A199" t="s">
        <v>396</v>
      </c>
      <c r="B199" t="s">
        <v>397</v>
      </c>
      <c r="C199">
        <v>30107000100</v>
      </c>
      <c r="D199" s="1">
        <v>43920</v>
      </c>
      <c r="E199">
        <v>107</v>
      </c>
      <c r="F199">
        <v>0.4</v>
      </c>
      <c r="G199">
        <v>0.5</v>
      </c>
      <c r="H199" t="s">
        <v>1403</v>
      </c>
      <c r="I199">
        <v>8.1999999999999993</v>
      </c>
      <c r="J199">
        <v>8.6999999999999993</v>
      </c>
      <c r="K199">
        <v>9.8000000000000007</v>
      </c>
      <c r="L199">
        <v>10.8</v>
      </c>
      <c r="M199">
        <v>12.4</v>
      </c>
      <c r="N199" s="61">
        <v>12.7</v>
      </c>
      <c r="O199">
        <v>12.8</v>
      </c>
      <c r="P199">
        <v>13.1</v>
      </c>
      <c r="Q199">
        <v>13.8</v>
      </c>
      <c r="R199" s="61">
        <v>14.2</v>
      </c>
      <c r="S199" s="61">
        <v>14.3</v>
      </c>
      <c r="T199" s="61">
        <v>14.6</v>
      </c>
      <c r="U199" s="61">
        <v>14.9</v>
      </c>
      <c r="V199" s="61">
        <v>15.2</v>
      </c>
      <c r="W199" s="61">
        <v>15.5</v>
      </c>
      <c r="X199" s="61">
        <v>15.6</v>
      </c>
      <c r="Y199" s="61">
        <v>15.7</v>
      </c>
      <c r="Z199" s="61">
        <v>16</v>
      </c>
      <c r="AA199" s="61">
        <v>16</v>
      </c>
      <c r="AB199" s="188">
        <v>16.2</v>
      </c>
      <c r="AC199" s="61">
        <v>16.5</v>
      </c>
      <c r="AD199" s="188">
        <v>16.899999999999999</v>
      </c>
      <c r="AE199" s="188">
        <v>17</v>
      </c>
      <c r="AF199" s="188">
        <v>17</v>
      </c>
      <c r="AG199" s="188">
        <v>17.100000000000001</v>
      </c>
      <c r="AH199" s="188">
        <v>17.3</v>
      </c>
      <c r="AI199" s="188">
        <v>17.5</v>
      </c>
      <c r="AJ199" s="188">
        <v>17.600000000000001</v>
      </c>
      <c r="AK199" s="188">
        <v>17.8</v>
      </c>
      <c r="AL199" s="188">
        <v>18</v>
      </c>
      <c r="AM199" s="188">
        <v>18.399999999999999</v>
      </c>
      <c r="AN199" s="188">
        <v>18.600000000000001</v>
      </c>
      <c r="AO199" s="188">
        <v>18.600000000000001</v>
      </c>
      <c r="AP199" s="188">
        <v>18.600000000000001</v>
      </c>
      <c r="AQ199" s="188">
        <v>18.7</v>
      </c>
      <c r="AR199" s="188">
        <v>18.899999999999999</v>
      </c>
      <c r="AS199" s="188">
        <v>18.899999999999999</v>
      </c>
      <c r="AT199" s="188">
        <v>18.899999999999999</v>
      </c>
      <c r="AU199" s="188">
        <v>19</v>
      </c>
      <c r="AV199" s="188">
        <v>19</v>
      </c>
      <c r="AW199" s="188">
        <v>19</v>
      </c>
      <c r="AX199" s="188">
        <v>19.100000000000001</v>
      </c>
      <c r="AY199" s="188">
        <v>19.100000000000001</v>
      </c>
      <c r="AZ199" s="188">
        <v>19.2</v>
      </c>
      <c r="BA199" s="188">
        <v>19.2</v>
      </c>
      <c r="BB199" s="188">
        <v>19.2</v>
      </c>
      <c r="BC199" s="188">
        <v>19.2</v>
      </c>
      <c r="BD199" s="188">
        <v>19.2</v>
      </c>
      <c r="BE199" s="188">
        <v>19.2</v>
      </c>
      <c r="BF199" s="188">
        <v>19.3</v>
      </c>
      <c r="BG199" s="188">
        <v>22.7</v>
      </c>
      <c r="BH199" s="188">
        <v>22.7</v>
      </c>
      <c r="BI199" s="188">
        <v>22.9</v>
      </c>
      <c r="BJ199" s="188">
        <v>23</v>
      </c>
      <c r="BK199" s="188">
        <v>23.1</v>
      </c>
      <c r="BL199" s="188">
        <v>23.2</v>
      </c>
      <c r="BM199" s="188">
        <v>23.3</v>
      </c>
      <c r="BN199" s="188">
        <v>23.3</v>
      </c>
      <c r="BO199" s="188">
        <v>23.4</v>
      </c>
      <c r="BP199" s="188">
        <v>23.4</v>
      </c>
      <c r="BQ199" s="188">
        <v>23.4</v>
      </c>
      <c r="BR199" s="188">
        <v>23.4</v>
      </c>
      <c r="BS199" s="188">
        <v>23.6</v>
      </c>
      <c r="BT199" s="188">
        <v>23.7</v>
      </c>
      <c r="BU199" s="188">
        <v>23.8</v>
      </c>
      <c r="BV199" s="188">
        <v>23.9</v>
      </c>
      <c r="BW199" s="188">
        <v>23.9</v>
      </c>
      <c r="BX199" s="188">
        <v>24</v>
      </c>
      <c r="BY199" s="188">
        <v>24.1</v>
      </c>
      <c r="BZ199" s="188">
        <v>24.1</v>
      </c>
      <c r="CA199" s="188">
        <v>24.2</v>
      </c>
      <c r="CB199" s="188">
        <v>24.3</v>
      </c>
      <c r="CC199" s="188">
        <v>24.4</v>
      </c>
      <c r="CD199" s="188">
        <v>24.5</v>
      </c>
      <c r="CE199" s="188">
        <v>24.6</v>
      </c>
      <c r="CF199" s="188">
        <v>24.9</v>
      </c>
      <c r="CG199" s="188">
        <v>24.9</v>
      </c>
      <c r="CH199" s="188">
        <v>25</v>
      </c>
      <c r="CI199" s="188">
        <v>25.2</v>
      </c>
      <c r="CJ199" s="188">
        <v>25.4</v>
      </c>
      <c r="CK199" s="188">
        <v>25.7</v>
      </c>
      <c r="CL199" s="188">
        <f t="shared" si="7"/>
        <v>0.30000000000000071</v>
      </c>
      <c r="CM199" s="188" t="s">
        <v>396</v>
      </c>
      <c r="CN199" s="188" t="s">
        <v>397</v>
      </c>
      <c r="CO199" s="188" t="b">
        <f t="shared" si="6"/>
        <v>1</v>
      </c>
    </row>
    <row r="200" spans="1:93" x14ac:dyDescent="0.3">
      <c r="A200" t="s">
        <v>398</v>
      </c>
      <c r="B200" t="s">
        <v>399</v>
      </c>
      <c r="C200">
        <v>30111000300</v>
      </c>
      <c r="D200" s="1">
        <v>43920</v>
      </c>
      <c r="E200">
        <v>111</v>
      </c>
      <c r="F200">
        <v>0.9</v>
      </c>
      <c r="G200">
        <v>2.2999999999999998</v>
      </c>
      <c r="H200">
        <v>59101</v>
      </c>
      <c r="I200">
        <v>35.799999999999997</v>
      </c>
      <c r="J200">
        <v>36</v>
      </c>
      <c r="K200">
        <v>38.1</v>
      </c>
      <c r="L200">
        <v>39.4</v>
      </c>
      <c r="M200">
        <v>41.8</v>
      </c>
      <c r="N200" s="61">
        <v>42.2</v>
      </c>
      <c r="O200">
        <v>42.6</v>
      </c>
      <c r="P200">
        <v>42.7</v>
      </c>
      <c r="Q200">
        <v>43.4</v>
      </c>
      <c r="R200" s="61">
        <v>44.2</v>
      </c>
      <c r="S200" s="61">
        <v>44.3</v>
      </c>
      <c r="T200" s="61">
        <v>44.4</v>
      </c>
      <c r="U200" s="61">
        <v>44.9</v>
      </c>
      <c r="V200" s="61">
        <v>45.1</v>
      </c>
      <c r="W200" s="61">
        <v>45.7</v>
      </c>
      <c r="X200" s="61">
        <v>45.8</v>
      </c>
      <c r="Y200" s="61">
        <v>46</v>
      </c>
      <c r="Z200" s="61">
        <v>46.8</v>
      </c>
      <c r="AA200" s="61">
        <v>46.8</v>
      </c>
      <c r="AB200" s="188">
        <v>46.8</v>
      </c>
      <c r="AC200" s="61">
        <v>47.7</v>
      </c>
      <c r="AD200" s="188">
        <v>49.7</v>
      </c>
      <c r="AE200" s="188">
        <v>49.7</v>
      </c>
      <c r="AF200" s="188">
        <v>50.1</v>
      </c>
      <c r="AG200" s="188">
        <v>50.7</v>
      </c>
      <c r="AH200" s="188">
        <v>51.2</v>
      </c>
      <c r="AI200" s="188">
        <v>52.3</v>
      </c>
      <c r="AJ200" s="188">
        <v>52.5</v>
      </c>
      <c r="AK200" s="188">
        <v>52.5</v>
      </c>
      <c r="AL200" s="188">
        <v>52.7</v>
      </c>
      <c r="AM200" s="188">
        <v>52.9</v>
      </c>
      <c r="AN200" s="188">
        <v>53.1</v>
      </c>
      <c r="AO200" s="188">
        <v>53.1</v>
      </c>
      <c r="AP200" s="188">
        <v>53.2</v>
      </c>
      <c r="AQ200" s="188">
        <v>53.5</v>
      </c>
      <c r="AR200" s="188">
        <v>53.7</v>
      </c>
      <c r="AS200" s="188">
        <v>53.8</v>
      </c>
      <c r="AT200" s="188">
        <v>54</v>
      </c>
      <c r="AU200" s="188">
        <v>54</v>
      </c>
      <c r="AV200" s="188">
        <v>54.1</v>
      </c>
      <c r="AW200" s="188">
        <v>54.1</v>
      </c>
      <c r="AX200" s="188">
        <v>54.1</v>
      </c>
      <c r="AY200" s="188">
        <v>54.1</v>
      </c>
      <c r="AZ200" s="188">
        <v>54.1</v>
      </c>
      <c r="BA200" s="188">
        <v>54.1</v>
      </c>
      <c r="BB200" s="188">
        <v>54.3</v>
      </c>
      <c r="BC200" s="188">
        <v>54.3</v>
      </c>
      <c r="BD200" s="188">
        <v>54.3</v>
      </c>
      <c r="BE200" s="188">
        <v>54.3</v>
      </c>
      <c r="BF200" s="188">
        <v>54.4</v>
      </c>
      <c r="BG200" s="188">
        <v>54.4</v>
      </c>
      <c r="BH200" s="188">
        <v>54.4</v>
      </c>
      <c r="BI200" s="188">
        <v>54.4</v>
      </c>
      <c r="BJ200" s="188">
        <v>54.4</v>
      </c>
      <c r="BK200" s="188">
        <v>54.4</v>
      </c>
      <c r="BL200" s="188">
        <v>54.4</v>
      </c>
      <c r="BM200" s="188">
        <v>54.4</v>
      </c>
      <c r="BN200" s="188">
        <v>54.4</v>
      </c>
      <c r="BO200" s="188">
        <v>54.4</v>
      </c>
      <c r="BP200" s="188">
        <v>54.5</v>
      </c>
      <c r="BQ200" s="188">
        <v>54.5</v>
      </c>
      <c r="BR200" s="188">
        <v>54.5</v>
      </c>
      <c r="BS200" s="188">
        <v>54.5</v>
      </c>
      <c r="BT200" s="188">
        <v>54.5</v>
      </c>
      <c r="BU200" s="188">
        <v>54.5</v>
      </c>
      <c r="BV200" s="188">
        <v>54.5</v>
      </c>
      <c r="BW200" s="188">
        <v>54.5</v>
      </c>
      <c r="BX200" s="188">
        <v>54.6</v>
      </c>
      <c r="BY200" s="188">
        <v>54.7</v>
      </c>
      <c r="BZ200" s="188">
        <v>54.7</v>
      </c>
      <c r="CA200" s="188">
        <v>54.7</v>
      </c>
      <c r="CB200" s="188">
        <v>54.7</v>
      </c>
      <c r="CC200" s="188">
        <v>54.7</v>
      </c>
      <c r="CD200" s="188">
        <v>54.8</v>
      </c>
      <c r="CE200" s="188">
        <v>54.9</v>
      </c>
      <c r="CF200" s="188">
        <v>55.1</v>
      </c>
      <c r="CG200" s="188">
        <v>55.1</v>
      </c>
      <c r="CH200" s="188">
        <v>55.3</v>
      </c>
      <c r="CI200" s="188">
        <v>55.5</v>
      </c>
      <c r="CJ200" s="188">
        <v>55.6</v>
      </c>
      <c r="CK200" s="188">
        <v>55.6</v>
      </c>
      <c r="CL200" s="188">
        <f t="shared" si="7"/>
        <v>0</v>
      </c>
      <c r="CM200" s="188" t="s">
        <v>398</v>
      </c>
      <c r="CN200" s="188" t="s">
        <v>399</v>
      </c>
      <c r="CO200" s="188" t="b">
        <f t="shared" si="6"/>
        <v>1</v>
      </c>
    </row>
    <row r="201" spans="1:93" x14ac:dyDescent="0.3">
      <c r="A201" t="s">
        <v>400</v>
      </c>
      <c r="B201" t="s">
        <v>401</v>
      </c>
      <c r="C201">
        <v>30111000402</v>
      </c>
      <c r="D201" s="1">
        <v>43920</v>
      </c>
      <c r="E201">
        <v>111</v>
      </c>
      <c r="F201">
        <v>0.9</v>
      </c>
      <c r="G201">
        <v>0.9</v>
      </c>
      <c r="H201">
        <v>59101</v>
      </c>
      <c r="I201">
        <v>33.799999999999997</v>
      </c>
      <c r="J201">
        <v>34.799999999999997</v>
      </c>
      <c r="K201">
        <v>35.9</v>
      </c>
      <c r="L201">
        <v>37.5</v>
      </c>
      <c r="M201">
        <v>39.200000000000003</v>
      </c>
      <c r="N201" s="61">
        <v>39.299999999999997</v>
      </c>
      <c r="O201">
        <v>39.799999999999997</v>
      </c>
      <c r="P201">
        <v>40.1</v>
      </c>
      <c r="Q201">
        <v>40.6</v>
      </c>
      <c r="R201" s="61">
        <v>43</v>
      </c>
      <c r="S201" s="61">
        <v>43.5</v>
      </c>
      <c r="T201" s="61">
        <v>45.2</v>
      </c>
      <c r="U201" s="61">
        <v>46.5</v>
      </c>
      <c r="V201" s="61">
        <v>47.4</v>
      </c>
      <c r="W201" s="61">
        <v>48.7</v>
      </c>
      <c r="X201" s="61">
        <v>49</v>
      </c>
      <c r="Y201" s="61">
        <v>49.3</v>
      </c>
      <c r="Z201" s="61">
        <v>51.5</v>
      </c>
      <c r="AA201" s="61">
        <v>51.5</v>
      </c>
      <c r="AB201" s="188">
        <v>51.9</v>
      </c>
      <c r="AC201" s="61">
        <v>52.6</v>
      </c>
      <c r="AD201" s="188">
        <v>53.8</v>
      </c>
      <c r="AE201" s="188">
        <v>53.9</v>
      </c>
      <c r="AF201" s="188">
        <v>54.1</v>
      </c>
      <c r="AG201" s="188">
        <v>54.4</v>
      </c>
      <c r="AH201" s="188">
        <v>54.4</v>
      </c>
      <c r="AI201" s="188">
        <v>54.9</v>
      </c>
      <c r="AJ201" s="188">
        <v>55</v>
      </c>
      <c r="AK201" s="188">
        <v>55</v>
      </c>
      <c r="AL201" s="188">
        <v>55.1</v>
      </c>
      <c r="AM201" s="188">
        <v>55.3</v>
      </c>
      <c r="AN201" s="188">
        <v>55.6</v>
      </c>
      <c r="AO201" s="188">
        <v>55.6</v>
      </c>
      <c r="AP201" s="188">
        <v>55.8</v>
      </c>
      <c r="AQ201" s="188">
        <v>56</v>
      </c>
      <c r="AR201" s="188">
        <v>56.2</v>
      </c>
      <c r="AS201" s="188">
        <v>56.2</v>
      </c>
      <c r="AT201" s="188">
        <v>56.3</v>
      </c>
      <c r="AU201" s="188">
        <v>56.4</v>
      </c>
      <c r="AV201" s="188">
        <v>56.5</v>
      </c>
      <c r="AW201" s="188">
        <v>56.5</v>
      </c>
      <c r="AX201" s="188">
        <v>56.6</v>
      </c>
      <c r="AY201" s="188">
        <v>56.6</v>
      </c>
      <c r="AZ201" s="188">
        <v>56.8</v>
      </c>
      <c r="BA201" s="188">
        <v>56.9</v>
      </c>
      <c r="BB201" s="188">
        <v>57</v>
      </c>
      <c r="BC201" s="188">
        <v>57</v>
      </c>
      <c r="BD201" s="188">
        <v>57.2</v>
      </c>
      <c r="BE201" s="188">
        <v>57.2</v>
      </c>
      <c r="BF201" s="188">
        <v>57.3</v>
      </c>
      <c r="BG201" s="188">
        <v>57.3</v>
      </c>
      <c r="BH201" s="188">
        <v>57.3</v>
      </c>
      <c r="BI201" s="188">
        <v>57.3</v>
      </c>
      <c r="BJ201" s="188">
        <v>57.4</v>
      </c>
      <c r="BK201" s="188">
        <v>57.4</v>
      </c>
      <c r="BL201" s="188">
        <v>57.6</v>
      </c>
      <c r="BM201" s="188">
        <v>57.6</v>
      </c>
      <c r="BN201" s="188">
        <v>57.7</v>
      </c>
      <c r="BO201" s="188">
        <v>57.7</v>
      </c>
      <c r="BP201" s="188">
        <v>57.7</v>
      </c>
      <c r="BQ201" s="188">
        <v>57.8</v>
      </c>
      <c r="BR201" s="188">
        <v>57.8</v>
      </c>
      <c r="BS201" s="188">
        <v>57.8</v>
      </c>
      <c r="BT201" s="188">
        <v>57.8</v>
      </c>
      <c r="BU201" s="188">
        <v>57.9</v>
      </c>
      <c r="BV201" s="188">
        <v>57.9</v>
      </c>
      <c r="BW201" s="188">
        <v>57.9</v>
      </c>
      <c r="BX201" s="188">
        <v>57.9</v>
      </c>
      <c r="BY201" s="188">
        <v>58</v>
      </c>
      <c r="BZ201" s="188">
        <v>58</v>
      </c>
      <c r="CA201" s="188">
        <v>58</v>
      </c>
      <c r="CB201" s="188">
        <v>58.1</v>
      </c>
      <c r="CC201" s="188">
        <v>58.2</v>
      </c>
      <c r="CD201" s="188">
        <v>58.2</v>
      </c>
      <c r="CE201" s="188">
        <v>58.3</v>
      </c>
      <c r="CF201" s="188">
        <v>58.3</v>
      </c>
      <c r="CG201" s="188">
        <v>58.3</v>
      </c>
      <c r="CH201" s="188">
        <v>58.3</v>
      </c>
      <c r="CI201" s="188">
        <v>58.5</v>
      </c>
      <c r="CJ201" s="188">
        <v>58.5</v>
      </c>
      <c r="CK201" s="188">
        <v>58.5</v>
      </c>
      <c r="CL201" s="188">
        <f t="shared" si="7"/>
        <v>0</v>
      </c>
      <c r="CM201" s="188" t="s">
        <v>400</v>
      </c>
      <c r="CN201" s="188" t="s">
        <v>401</v>
      </c>
      <c r="CO201" s="188" t="b">
        <f t="shared" si="6"/>
        <v>1</v>
      </c>
    </row>
    <row r="202" spans="1:93" x14ac:dyDescent="0.3">
      <c r="A202" t="s">
        <v>402</v>
      </c>
      <c r="B202" t="s">
        <v>403</v>
      </c>
      <c r="C202">
        <v>30111000701</v>
      </c>
      <c r="D202" s="1">
        <v>43920</v>
      </c>
      <c r="E202">
        <v>111</v>
      </c>
      <c r="F202">
        <v>1.5</v>
      </c>
      <c r="G202">
        <v>1.5</v>
      </c>
      <c r="H202">
        <v>59105</v>
      </c>
      <c r="I202">
        <v>41.7</v>
      </c>
      <c r="J202">
        <v>44.3</v>
      </c>
      <c r="K202">
        <v>47</v>
      </c>
      <c r="L202">
        <v>49.4</v>
      </c>
      <c r="M202">
        <v>53.5</v>
      </c>
      <c r="N202" s="61">
        <v>54.3</v>
      </c>
      <c r="O202">
        <v>55.1</v>
      </c>
      <c r="P202">
        <v>55.8</v>
      </c>
      <c r="Q202">
        <v>56.6</v>
      </c>
      <c r="R202" s="61">
        <v>57.6</v>
      </c>
      <c r="S202" s="61">
        <v>57.8</v>
      </c>
      <c r="T202" s="61">
        <v>58.2</v>
      </c>
      <c r="U202" s="61">
        <v>58.6</v>
      </c>
      <c r="V202" s="61">
        <v>58.9</v>
      </c>
      <c r="W202" s="61">
        <v>59.6</v>
      </c>
      <c r="X202" s="61">
        <v>59.8</v>
      </c>
      <c r="Y202" s="61">
        <v>60.2</v>
      </c>
      <c r="Z202" s="61">
        <v>64.099999999999994</v>
      </c>
      <c r="AA202" s="61">
        <v>64.3</v>
      </c>
      <c r="AB202" s="188">
        <v>64.400000000000006</v>
      </c>
      <c r="AC202" s="61">
        <v>66.099999999999994</v>
      </c>
      <c r="AD202" s="188">
        <v>68.3</v>
      </c>
      <c r="AE202" s="188">
        <v>68.5</v>
      </c>
      <c r="AF202" s="188">
        <v>68.900000000000006</v>
      </c>
      <c r="AG202" s="188">
        <v>69.599999999999994</v>
      </c>
      <c r="AH202" s="188">
        <v>70</v>
      </c>
      <c r="AI202" s="188">
        <v>70.7</v>
      </c>
      <c r="AJ202" s="188">
        <v>70.7</v>
      </c>
      <c r="AK202" s="188">
        <v>70.8</v>
      </c>
      <c r="AL202" s="188">
        <v>71.099999999999994</v>
      </c>
      <c r="AM202" s="188">
        <v>71.3</v>
      </c>
      <c r="AN202" s="188">
        <v>71.8</v>
      </c>
      <c r="AO202" s="188">
        <v>71.900000000000006</v>
      </c>
      <c r="AP202" s="188">
        <v>72.099999999999994</v>
      </c>
      <c r="AQ202" s="188">
        <v>72.2</v>
      </c>
      <c r="AR202" s="188">
        <v>72.400000000000006</v>
      </c>
      <c r="AS202" s="188">
        <v>72.400000000000006</v>
      </c>
      <c r="AT202" s="188">
        <v>72.5</v>
      </c>
      <c r="AU202" s="188">
        <v>72.5</v>
      </c>
      <c r="AV202" s="188">
        <v>72.5</v>
      </c>
      <c r="AW202" s="188">
        <v>72.5</v>
      </c>
      <c r="AX202" s="188">
        <v>72.599999999999994</v>
      </c>
      <c r="AY202" s="188">
        <v>72.599999999999994</v>
      </c>
      <c r="AZ202" s="188">
        <v>72.7</v>
      </c>
      <c r="BA202" s="188">
        <v>72.7</v>
      </c>
      <c r="BB202" s="188">
        <v>72.900000000000006</v>
      </c>
      <c r="BC202" s="188">
        <v>72.900000000000006</v>
      </c>
      <c r="BD202" s="188">
        <v>73</v>
      </c>
      <c r="BE202" s="188">
        <v>73</v>
      </c>
      <c r="BF202" s="188">
        <v>73</v>
      </c>
      <c r="BG202" s="188">
        <v>73.099999999999994</v>
      </c>
      <c r="BH202" s="188">
        <v>73.2</v>
      </c>
      <c r="BI202" s="188">
        <v>73.2</v>
      </c>
      <c r="BJ202" s="188">
        <v>73.2</v>
      </c>
      <c r="BK202" s="188">
        <v>73.2</v>
      </c>
      <c r="BL202" s="188">
        <v>73.3</v>
      </c>
      <c r="BM202" s="188">
        <v>73.3</v>
      </c>
      <c r="BN202" s="188">
        <v>73.3</v>
      </c>
      <c r="BO202" s="188">
        <v>73.3</v>
      </c>
      <c r="BP202" s="188">
        <v>73.400000000000006</v>
      </c>
      <c r="BQ202" s="188">
        <v>73.5</v>
      </c>
      <c r="BR202" s="188">
        <v>73.5</v>
      </c>
      <c r="BS202" s="188">
        <v>73.5</v>
      </c>
      <c r="BT202" s="188">
        <v>73.599999999999994</v>
      </c>
      <c r="BU202" s="188">
        <v>73.599999999999994</v>
      </c>
      <c r="BV202" s="188">
        <v>73.599999999999994</v>
      </c>
      <c r="BW202" s="188">
        <v>73.7</v>
      </c>
      <c r="BX202" s="188">
        <v>73.8</v>
      </c>
      <c r="BY202" s="188">
        <v>73.8</v>
      </c>
      <c r="BZ202" s="188">
        <v>73.8</v>
      </c>
      <c r="CA202" s="188">
        <v>73.900000000000006</v>
      </c>
      <c r="CB202" s="188">
        <v>73.900000000000006</v>
      </c>
      <c r="CC202" s="188">
        <v>73.900000000000006</v>
      </c>
      <c r="CD202" s="188">
        <v>73.900000000000006</v>
      </c>
      <c r="CE202" s="188">
        <v>74.099999999999994</v>
      </c>
      <c r="CF202" s="188">
        <v>74.2</v>
      </c>
      <c r="CG202" s="188">
        <v>74.2</v>
      </c>
      <c r="CH202" s="188">
        <v>74.2</v>
      </c>
      <c r="CI202" s="188">
        <v>74.2</v>
      </c>
      <c r="CJ202" s="188">
        <v>74.3</v>
      </c>
      <c r="CK202" s="188">
        <v>74.3</v>
      </c>
      <c r="CL202" s="188">
        <f t="shared" si="7"/>
        <v>0</v>
      </c>
      <c r="CM202" s="188" t="s">
        <v>402</v>
      </c>
      <c r="CN202" s="188" t="s">
        <v>403</v>
      </c>
      <c r="CO202" s="188" t="b">
        <f t="shared" si="6"/>
        <v>1</v>
      </c>
    </row>
    <row r="203" spans="1:93" x14ac:dyDescent="0.3">
      <c r="A203" t="s">
        <v>404</v>
      </c>
      <c r="B203" t="s">
        <v>405</v>
      </c>
      <c r="C203">
        <v>30111000706</v>
      </c>
      <c r="D203" s="1">
        <v>43920</v>
      </c>
      <c r="E203">
        <v>111</v>
      </c>
      <c r="F203">
        <v>1.6</v>
      </c>
      <c r="G203">
        <v>1.6</v>
      </c>
      <c r="H203">
        <v>59105</v>
      </c>
      <c r="I203">
        <v>30</v>
      </c>
      <c r="J203">
        <v>32.6</v>
      </c>
      <c r="K203">
        <v>35.4</v>
      </c>
      <c r="L203">
        <v>37.700000000000003</v>
      </c>
      <c r="M203">
        <v>42.7</v>
      </c>
      <c r="N203" s="61">
        <v>43.5</v>
      </c>
      <c r="O203">
        <v>44.1</v>
      </c>
      <c r="P203">
        <v>44.8</v>
      </c>
      <c r="Q203">
        <v>45.4</v>
      </c>
      <c r="R203" s="61">
        <v>46.6</v>
      </c>
      <c r="S203" s="61">
        <v>46.9</v>
      </c>
      <c r="T203" s="61">
        <v>47.3</v>
      </c>
      <c r="U203" s="61">
        <v>47.7</v>
      </c>
      <c r="V203" s="61">
        <v>48.2</v>
      </c>
      <c r="W203" s="61">
        <v>48.9</v>
      </c>
      <c r="X203" s="61">
        <v>48.9</v>
      </c>
      <c r="Y203" s="61">
        <v>49.3</v>
      </c>
      <c r="Z203" s="61">
        <v>55.2</v>
      </c>
      <c r="AA203" s="61">
        <v>55.3</v>
      </c>
      <c r="AB203" s="188">
        <v>55.7</v>
      </c>
      <c r="AC203" s="61">
        <v>58.2</v>
      </c>
      <c r="AD203" s="188">
        <v>61.6</v>
      </c>
      <c r="AE203" s="188">
        <v>61.7</v>
      </c>
      <c r="AF203" s="188">
        <v>62.3</v>
      </c>
      <c r="AG203" s="188">
        <v>63.2</v>
      </c>
      <c r="AH203" s="188">
        <v>63.9</v>
      </c>
      <c r="AI203" s="188">
        <v>64.7</v>
      </c>
      <c r="AJ203" s="188">
        <v>64.900000000000006</v>
      </c>
      <c r="AK203" s="188">
        <v>64.900000000000006</v>
      </c>
      <c r="AL203" s="188">
        <v>65</v>
      </c>
      <c r="AM203" s="188">
        <v>65.3</v>
      </c>
      <c r="AN203" s="188">
        <v>65.7</v>
      </c>
      <c r="AO203" s="188">
        <v>65.8</v>
      </c>
      <c r="AP203" s="188">
        <v>65.900000000000006</v>
      </c>
      <c r="AQ203" s="188">
        <v>66.099999999999994</v>
      </c>
      <c r="AR203" s="188">
        <v>66.2</v>
      </c>
      <c r="AS203" s="188">
        <v>66.2</v>
      </c>
      <c r="AT203" s="188">
        <v>66.3</v>
      </c>
      <c r="AU203" s="188">
        <v>66.400000000000006</v>
      </c>
      <c r="AV203" s="188">
        <v>66.599999999999994</v>
      </c>
      <c r="AW203" s="188">
        <v>66.7</v>
      </c>
      <c r="AX203" s="188">
        <v>66.7</v>
      </c>
      <c r="AY203" s="188">
        <v>66.7</v>
      </c>
      <c r="AZ203" s="188">
        <v>66.7</v>
      </c>
      <c r="BA203" s="188">
        <v>66.8</v>
      </c>
      <c r="BB203" s="188">
        <v>66.8</v>
      </c>
      <c r="BC203" s="188">
        <v>67</v>
      </c>
      <c r="BD203" s="188">
        <v>67</v>
      </c>
      <c r="BE203" s="188">
        <v>67.099999999999994</v>
      </c>
      <c r="BF203" s="188">
        <v>67.099999999999994</v>
      </c>
      <c r="BG203" s="188">
        <v>67.099999999999994</v>
      </c>
      <c r="BH203" s="188">
        <v>67.2</v>
      </c>
      <c r="BI203" s="188">
        <v>67.2</v>
      </c>
      <c r="BJ203" s="188">
        <v>67.3</v>
      </c>
      <c r="BK203" s="188">
        <v>67.5</v>
      </c>
      <c r="BL203" s="188">
        <v>67.5</v>
      </c>
      <c r="BM203" s="188">
        <v>67.5</v>
      </c>
      <c r="BN203" s="188">
        <v>67.5</v>
      </c>
      <c r="BO203" s="188">
        <v>67.5</v>
      </c>
      <c r="BP203" s="188">
        <v>67.5</v>
      </c>
      <c r="BQ203" s="188">
        <v>67.599999999999994</v>
      </c>
      <c r="BR203" s="188">
        <v>67.599999999999994</v>
      </c>
      <c r="BS203" s="188">
        <v>67.599999999999994</v>
      </c>
      <c r="BT203" s="188">
        <v>67.599999999999994</v>
      </c>
      <c r="BU203" s="188">
        <v>67.599999999999994</v>
      </c>
      <c r="BV203" s="188">
        <v>67.599999999999994</v>
      </c>
      <c r="BW203" s="188">
        <v>67.599999999999994</v>
      </c>
      <c r="BX203" s="188">
        <v>67.599999999999994</v>
      </c>
      <c r="BY203" s="188">
        <v>67.599999999999994</v>
      </c>
      <c r="BZ203" s="188">
        <v>67.599999999999994</v>
      </c>
      <c r="CA203" s="188">
        <v>67.599999999999994</v>
      </c>
      <c r="CB203" s="188">
        <v>67.599999999999994</v>
      </c>
      <c r="CC203" s="188">
        <v>67.599999999999994</v>
      </c>
      <c r="CD203" s="188">
        <v>67.599999999999994</v>
      </c>
      <c r="CE203" s="188">
        <v>67.7</v>
      </c>
      <c r="CF203" s="188">
        <v>67.7</v>
      </c>
      <c r="CG203" s="188">
        <v>67.7</v>
      </c>
      <c r="CH203" s="188">
        <v>67.900000000000006</v>
      </c>
      <c r="CI203" s="188">
        <v>68</v>
      </c>
      <c r="CJ203" s="188">
        <v>68</v>
      </c>
      <c r="CK203" s="188">
        <v>68</v>
      </c>
      <c r="CL203" s="188">
        <f t="shared" si="7"/>
        <v>0</v>
      </c>
      <c r="CM203" s="188" t="s">
        <v>404</v>
      </c>
      <c r="CN203" s="188" t="s">
        <v>405</v>
      </c>
      <c r="CO203" s="188" t="b">
        <f t="shared" si="6"/>
        <v>1</v>
      </c>
    </row>
    <row r="204" spans="1:93" x14ac:dyDescent="0.3">
      <c r="A204" t="s">
        <v>406</v>
      </c>
      <c r="B204" t="s">
        <v>407</v>
      </c>
      <c r="C204">
        <v>30111000708</v>
      </c>
      <c r="D204" s="1">
        <v>43920</v>
      </c>
      <c r="E204">
        <v>111</v>
      </c>
      <c r="F204">
        <v>1.1000000000000001</v>
      </c>
      <c r="G204">
        <v>1.1000000000000001</v>
      </c>
      <c r="H204">
        <v>59105</v>
      </c>
      <c r="I204">
        <v>31.6</v>
      </c>
      <c r="J204">
        <v>33.5</v>
      </c>
      <c r="K204">
        <v>34.799999999999997</v>
      </c>
      <c r="L204">
        <v>36.9</v>
      </c>
      <c r="M204">
        <v>42.6</v>
      </c>
      <c r="N204" s="61">
        <v>43.6</v>
      </c>
      <c r="O204">
        <v>44.6</v>
      </c>
      <c r="P204">
        <v>44.9</v>
      </c>
      <c r="Q204">
        <v>45.3</v>
      </c>
      <c r="R204" s="61">
        <v>46.7</v>
      </c>
      <c r="S204" s="61">
        <v>47.2</v>
      </c>
      <c r="T204" s="61">
        <v>47.5</v>
      </c>
      <c r="U204" s="61">
        <v>47.6</v>
      </c>
      <c r="V204" s="61">
        <v>48.1</v>
      </c>
      <c r="W204" s="61">
        <v>49</v>
      </c>
      <c r="X204" s="61">
        <v>49.3</v>
      </c>
      <c r="Y204" s="61">
        <v>49.8</v>
      </c>
      <c r="Z204" s="61">
        <v>55</v>
      </c>
      <c r="AA204" s="61">
        <v>55.2</v>
      </c>
      <c r="AB204" s="188">
        <v>55.4</v>
      </c>
      <c r="AC204" s="61">
        <v>56.2</v>
      </c>
      <c r="AD204" s="188">
        <v>58.2</v>
      </c>
      <c r="AE204" s="188">
        <v>58.3</v>
      </c>
      <c r="AF204" s="188">
        <v>58.3</v>
      </c>
      <c r="AG204" s="188">
        <v>58.9</v>
      </c>
      <c r="AH204" s="188">
        <v>59.2</v>
      </c>
      <c r="AI204" s="188">
        <v>59.7</v>
      </c>
      <c r="AJ204" s="188">
        <v>59.9</v>
      </c>
      <c r="AK204" s="188">
        <v>59.9</v>
      </c>
      <c r="AL204" s="188">
        <v>60.3</v>
      </c>
      <c r="AM204" s="188">
        <v>60.6</v>
      </c>
      <c r="AN204" s="188">
        <v>60.8</v>
      </c>
      <c r="AO204" s="188">
        <v>60.9</v>
      </c>
      <c r="AP204" s="188">
        <v>61</v>
      </c>
      <c r="AQ204" s="188">
        <v>61.2</v>
      </c>
      <c r="AR204" s="188">
        <v>61.2</v>
      </c>
      <c r="AS204" s="188">
        <v>61.2</v>
      </c>
      <c r="AT204" s="188">
        <v>61.3</v>
      </c>
      <c r="AU204" s="188">
        <v>61.4</v>
      </c>
      <c r="AV204" s="188">
        <v>61.5</v>
      </c>
      <c r="AW204" s="188">
        <v>61.5</v>
      </c>
      <c r="AX204" s="188">
        <v>61.7</v>
      </c>
      <c r="AY204" s="188">
        <v>61.7</v>
      </c>
      <c r="AZ204" s="188">
        <v>61.7</v>
      </c>
      <c r="BA204" s="188">
        <v>61.8</v>
      </c>
      <c r="BB204" s="188">
        <v>61.8</v>
      </c>
      <c r="BC204" s="188">
        <v>61.8</v>
      </c>
      <c r="BD204" s="188">
        <v>61.8</v>
      </c>
      <c r="BE204" s="188">
        <v>61.8</v>
      </c>
      <c r="BF204" s="188">
        <v>61.9</v>
      </c>
      <c r="BG204" s="188">
        <v>62.2</v>
      </c>
      <c r="BH204" s="188">
        <v>62.3</v>
      </c>
      <c r="BI204" s="188">
        <v>62.6</v>
      </c>
      <c r="BJ204" s="188">
        <v>62.6</v>
      </c>
      <c r="BK204" s="188">
        <v>62.6</v>
      </c>
      <c r="BL204" s="188">
        <v>62.8</v>
      </c>
      <c r="BM204" s="188">
        <v>62.8</v>
      </c>
      <c r="BN204" s="188">
        <v>62.8</v>
      </c>
      <c r="BO204" s="188">
        <v>62.8</v>
      </c>
      <c r="BP204" s="188">
        <v>62.8</v>
      </c>
      <c r="BQ204" s="188">
        <v>62.8</v>
      </c>
      <c r="BR204" s="188">
        <v>62.9</v>
      </c>
      <c r="BS204" s="188">
        <v>62.9</v>
      </c>
      <c r="BT204" s="188">
        <v>62.9</v>
      </c>
      <c r="BU204" s="188">
        <v>62.9</v>
      </c>
      <c r="BV204" s="188">
        <v>62.9</v>
      </c>
      <c r="BW204" s="188">
        <v>62.9</v>
      </c>
      <c r="BX204" s="188">
        <v>62.9</v>
      </c>
      <c r="BY204" s="188">
        <v>62.9</v>
      </c>
      <c r="BZ204" s="188">
        <v>62.9</v>
      </c>
      <c r="CA204" s="188">
        <v>62.9</v>
      </c>
      <c r="CB204" s="188">
        <v>62.9</v>
      </c>
      <c r="CC204" s="188">
        <v>62.9</v>
      </c>
      <c r="CD204" s="188">
        <v>63</v>
      </c>
      <c r="CE204" s="188">
        <v>63.2</v>
      </c>
      <c r="CF204" s="188">
        <v>63.2</v>
      </c>
      <c r="CG204" s="188">
        <v>63.2</v>
      </c>
      <c r="CH204" s="188">
        <v>63.2</v>
      </c>
      <c r="CI204" s="188">
        <v>63.2</v>
      </c>
      <c r="CJ204" s="188">
        <v>63.2</v>
      </c>
      <c r="CK204" s="188">
        <v>63.2</v>
      </c>
      <c r="CL204" s="188">
        <f t="shared" si="7"/>
        <v>0</v>
      </c>
      <c r="CM204" s="188" t="s">
        <v>406</v>
      </c>
      <c r="CN204" s="188" t="s">
        <v>407</v>
      </c>
      <c r="CO204" s="188" t="b">
        <f t="shared" si="6"/>
        <v>1</v>
      </c>
    </row>
    <row r="205" spans="1:93" x14ac:dyDescent="0.3">
      <c r="A205" t="s">
        <v>408</v>
      </c>
      <c r="B205" t="s">
        <v>409</v>
      </c>
      <c r="C205">
        <v>30111001806</v>
      </c>
      <c r="D205" s="1">
        <v>43920</v>
      </c>
      <c r="E205">
        <v>111</v>
      </c>
      <c r="F205">
        <v>0.5</v>
      </c>
      <c r="G205">
        <v>2.7</v>
      </c>
      <c r="H205">
        <v>59102</v>
      </c>
      <c r="I205">
        <v>54</v>
      </c>
      <c r="J205">
        <v>55.1</v>
      </c>
      <c r="K205">
        <v>57</v>
      </c>
      <c r="L205">
        <v>58.3</v>
      </c>
      <c r="M205">
        <v>61.2</v>
      </c>
      <c r="N205" s="61">
        <v>61.9</v>
      </c>
      <c r="O205">
        <v>62.2</v>
      </c>
      <c r="P205">
        <v>62.5</v>
      </c>
      <c r="Q205">
        <v>63</v>
      </c>
      <c r="R205" s="61">
        <v>63.5</v>
      </c>
      <c r="S205" s="61">
        <v>63.6</v>
      </c>
      <c r="T205" s="61">
        <v>63.8</v>
      </c>
      <c r="U205" s="61">
        <v>64</v>
      </c>
      <c r="V205" s="61">
        <v>64.2</v>
      </c>
      <c r="W205" s="61">
        <v>64.7</v>
      </c>
      <c r="X205" s="61">
        <v>64.8</v>
      </c>
      <c r="Y205" s="61">
        <v>65</v>
      </c>
      <c r="Z205" s="61">
        <v>65.7</v>
      </c>
      <c r="AA205" s="61">
        <v>65.8</v>
      </c>
      <c r="AB205" s="188">
        <v>65.900000000000006</v>
      </c>
      <c r="AC205" s="61">
        <v>66.099999999999994</v>
      </c>
      <c r="AD205" s="188">
        <v>67.7</v>
      </c>
      <c r="AE205" s="188">
        <v>67.7</v>
      </c>
      <c r="AF205" s="188">
        <v>67.900000000000006</v>
      </c>
      <c r="AG205" s="188">
        <v>68.400000000000006</v>
      </c>
      <c r="AH205" s="188">
        <v>69</v>
      </c>
      <c r="AI205" s="188">
        <v>69.8</v>
      </c>
      <c r="AJ205" s="188">
        <v>70.099999999999994</v>
      </c>
      <c r="AK205" s="188">
        <v>70.400000000000006</v>
      </c>
      <c r="AL205" s="188">
        <v>70.400000000000006</v>
      </c>
      <c r="AM205" s="188">
        <v>70.400000000000006</v>
      </c>
      <c r="AN205" s="188">
        <v>70.8</v>
      </c>
      <c r="AO205" s="188">
        <v>70.8</v>
      </c>
      <c r="AP205" s="188">
        <v>70.8</v>
      </c>
      <c r="AQ205" s="188">
        <v>71</v>
      </c>
      <c r="AR205" s="188">
        <v>71.3</v>
      </c>
      <c r="AS205" s="188">
        <v>71.3</v>
      </c>
      <c r="AT205" s="188">
        <v>71.3</v>
      </c>
      <c r="AU205" s="188">
        <v>71.400000000000006</v>
      </c>
      <c r="AV205" s="188">
        <v>71.599999999999994</v>
      </c>
      <c r="AW205" s="188">
        <v>71.599999999999994</v>
      </c>
      <c r="AX205" s="188">
        <v>71.599999999999994</v>
      </c>
      <c r="AY205" s="188">
        <v>71.7</v>
      </c>
      <c r="AZ205" s="188">
        <v>71.7</v>
      </c>
      <c r="BA205" s="188">
        <v>71.7</v>
      </c>
      <c r="BB205" s="188">
        <v>71.7</v>
      </c>
      <c r="BC205" s="188">
        <v>71.8</v>
      </c>
      <c r="BD205" s="188">
        <v>71.900000000000006</v>
      </c>
      <c r="BE205" s="188">
        <v>71.900000000000006</v>
      </c>
      <c r="BF205" s="188">
        <v>72</v>
      </c>
      <c r="BG205" s="188">
        <v>72.2</v>
      </c>
      <c r="BH205" s="188">
        <v>72.2</v>
      </c>
      <c r="BI205" s="188">
        <v>72.3</v>
      </c>
      <c r="BJ205" s="188">
        <v>72.3</v>
      </c>
      <c r="BK205" s="188">
        <v>72.3</v>
      </c>
      <c r="BL205" s="188">
        <v>72.3</v>
      </c>
      <c r="BM205" s="188">
        <v>72.3</v>
      </c>
      <c r="BN205" s="188">
        <v>72.3</v>
      </c>
      <c r="BO205" s="188">
        <v>72.3</v>
      </c>
      <c r="BP205" s="188">
        <v>72.3</v>
      </c>
      <c r="BQ205" s="188">
        <v>72.3</v>
      </c>
      <c r="BR205" s="188">
        <v>72.3</v>
      </c>
      <c r="BS205" s="188">
        <v>72.400000000000006</v>
      </c>
      <c r="BT205" s="188">
        <v>72.400000000000006</v>
      </c>
      <c r="BU205" s="188">
        <v>72.400000000000006</v>
      </c>
      <c r="BV205" s="188">
        <v>72.400000000000006</v>
      </c>
      <c r="BW205" s="188">
        <v>72.400000000000006</v>
      </c>
      <c r="BX205" s="188">
        <v>72.400000000000006</v>
      </c>
      <c r="BY205" s="188">
        <v>72.400000000000006</v>
      </c>
      <c r="BZ205" s="188">
        <v>72.5</v>
      </c>
      <c r="CA205" s="188">
        <v>72.5</v>
      </c>
      <c r="CB205" s="188">
        <v>72.5</v>
      </c>
      <c r="CC205" s="188">
        <v>72.5</v>
      </c>
      <c r="CD205" s="188">
        <v>72.5</v>
      </c>
      <c r="CE205" s="188">
        <v>72.599999999999994</v>
      </c>
      <c r="CF205" s="188">
        <v>72.599999999999994</v>
      </c>
      <c r="CG205" s="188">
        <v>72.599999999999994</v>
      </c>
      <c r="CH205" s="188">
        <v>72.599999999999994</v>
      </c>
      <c r="CI205" s="188">
        <v>72.7</v>
      </c>
      <c r="CJ205" s="188">
        <v>72.7</v>
      </c>
      <c r="CK205" s="188">
        <v>72.7</v>
      </c>
      <c r="CL205" s="188">
        <f t="shared" si="7"/>
        <v>0</v>
      </c>
      <c r="CM205" s="188" t="s">
        <v>408</v>
      </c>
      <c r="CN205" s="188" t="s">
        <v>409</v>
      </c>
      <c r="CO205" s="188" t="b">
        <f t="shared" si="6"/>
        <v>1</v>
      </c>
    </row>
    <row r="206" spans="1:93" x14ac:dyDescent="0.3">
      <c r="A206" t="s">
        <v>410</v>
      </c>
      <c r="B206" t="s">
        <v>411</v>
      </c>
      <c r="C206">
        <v>30111001902</v>
      </c>
      <c r="D206" s="1">
        <v>43920</v>
      </c>
      <c r="E206">
        <v>111</v>
      </c>
      <c r="F206">
        <v>1.2</v>
      </c>
      <c r="G206">
        <v>1.2</v>
      </c>
      <c r="H206">
        <v>59044</v>
      </c>
      <c r="I206">
        <v>37.5</v>
      </c>
      <c r="J206">
        <v>40.4</v>
      </c>
      <c r="K206">
        <v>43.1</v>
      </c>
      <c r="L206">
        <v>45.7</v>
      </c>
      <c r="M206">
        <v>49.7</v>
      </c>
      <c r="N206" s="61">
        <v>50.7</v>
      </c>
      <c r="O206">
        <v>51.3</v>
      </c>
      <c r="P206">
        <v>51.9</v>
      </c>
      <c r="Q206">
        <v>52.2</v>
      </c>
      <c r="R206" s="61">
        <v>53</v>
      </c>
      <c r="S206" s="61">
        <v>53.5</v>
      </c>
      <c r="T206" s="61">
        <v>53.8</v>
      </c>
      <c r="U206" s="61">
        <v>54.2</v>
      </c>
      <c r="V206" s="61">
        <v>54.5</v>
      </c>
      <c r="W206" s="61">
        <v>54.9</v>
      </c>
      <c r="X206" s="61">
        <v>54.9</v>
      </c>
      <c r="Y206" s="61">
        <v>55.3</v>
      </c>
      <c r="Z206" s="61">
        <v>60.8</v>
      </c>
      <c r="AA206" s="61">
        <v>61</v>
      </c>
      <c r="AB206" s="188">
        <v>61</v>
      </c>
      <c r="AC206" s="61">
        <v>62.5</v>
      </c>
      <c r="AD206" s="188">
        <v>65.400000000000006</v>
      </c>
      <c r="AE206" s="188">
        <v>65.400000000000006</v>
      </c>
      <c r="AF206" s="188">
        <v>65.7</v>
      </c>
      <c r="AG206" s="188">
        <v>66</v>
      </c>
      <c r="AH206" s="188">
        <v>66.5</v>
      </c>
      <c r="AI206" s="188">
        <v>67.099999999999994</v>
      </c>
      <c r="AJ206" s="188">
        <v>67.400000000000006</v>
      </c>
      <c r="AK206" s="188">
        <v>67.400000000000006</v>
      </c>
      <c r="AL206" s="188">
        <v>67.599999999999994</v>
      </c>
      <c r="AM206" s="188">
        <v>67.8</v>
      </c>
      <c r="AN206" s="188">
        <v>68.099999999999994</v>
      </c>
      <c r="AO206" s="188">
        <v>68.2</v>
      </c>
      <c r="AP206" s="188">
        <v>68.2</v>
      </c>
      <c r="AQ206" s="188">
        <v>68.400000000000006</v>
      </c>
      <c r="AR206" s="188">
        <v>68.599999999999994</v>
      </c>
      <c r="AS206" s="188">
        <v>68.599999999999994</v>
      </c>
      <c r="AT206" s="188">
        <v>68.7</v>
      </c>
      <c r="AU206" s="188">
        <v>68.7</v>
      </c>
      <c r="AV206" s="188">
        <v>68.900000000000006</v>
      </c>
      <c r="AW206" s="188">
        <v>68.900000000000006</v>
      </c>
      <c r="AX206" s="188">
        <v>69</v>
      </c>
      <c r="AY206" s="188">
        <v>69.2</v>
      </c>
      <c r="AZ206" s="188">
        <v>69.2</v>
      </c>
      <c r="BA206" s="188">
        <v>69.400000000000006</v>
      </c>
      <c r="BB206" s="188">
        <v>69.400000000000006</v>
      </c>
      <c r="BC206" s="188">
        <v>69.400000000000006</v>
      </c>
      <c r="BD206" s="188">
        <v>69.5</v>
      </c>
      <c r="BE206" s="188">
        <v>69.5</v>
      </c>
      <c r="BF206" s="188">
        <v>69.599999999999994</v>
      </c>
      <c r="BG206" s="188">
        <v>69.8</v>
      </c>
      <c r="BH206" s="188">
        <v>69.8</v>
      </c>
      <c r="BI206" s="188">
        <v>69.8</v>
      </c>
      <c r="BJ206" s="188">
        <v>69.8</v>
      </c>
      <c r="BK206" s="188">
        <v>69.8</v>
      </c>
      <c r="BL206" s="188">
        <v>70</v>
      </c>
      <c r="BM206" s="188">
        <v>70</v>
      </c>
      <c r="BN206" s="188">
        <v>70</v>
      </c>
      <c r="BO206" s="188">
        <v>70.099999999999994</v>
      </c>
      <c r="BP206" s="188">
        <v>70.099999999999994</v>
      </c>
      <c r="BQ206" s="188">
        <v>70.2</v>
      </c>
      <c r="BR206" s="188">
        <v>70.2</v>
      </c>
      <c r="BS206" s="188">
        <v>70.2</v>
      </c>
      <c r="BT206" s="188">
        <v>70.2</v>
      </c>
      <c r="BU206" s="188">
        <v>70.2</v>
      </c>
      <c r="BV206" s="188">
        <v>70.2</v>
      </c>
      <c r="BW206" s="188">
        <v>70.2</v>
      </c>
      <c r="BX206" s="188">
        <v>70.3</v>
      </c>
      <c r="BY206" s="188">
        <v>70.3</v>
      </c>
      <c r="BZ206" s="188">
        <v>70.3</v>
      </c>
      <c r="CA206" s="188">
        <v>70.3</v>
      </c>
      <c r="CB206" s="188">
        <v>70.3</v>
      </c>
      <c r="CC206" s="188">
        <v>70.3</v>
      </c>
      <c r="CD206" s="188">
        <v>70.3</v>
      </c>
      <c r="CE206" s="188">
        <v>70.400000000000006</v>
      </c>
      <c r="CF206" s="188">
        <v>70.400000000000006</v>
      </c>
      <c r="CG206" s="188">
        <v>70.400000000000006</v>
      </c>
      <c r="CH206" s="188">
        <v>70.5</v>
      </c>
      <c r="CI206" s="188">
        <v>70.8</v>
      </c>
      <c r="CJ206" s="188">
        <v>70.8</v>
      </c>
      <c r="CK206" s="188">
        <v>70.8</v>
      </c>
      <c r="CL206" s="188">
        <f t="shared" si="7"/>
        <v>0</v>
      </c>
      <c r="CM206" s="188" t="s">
        <v>410</v>
      </c>
      <c r="CN206" s="188" t="s">
        <v>411</v>
      </c>
      <c r="CO206" s="188" t="b">
        <f t="shared" si="6"/>
        <v>1</v>
      </c>
    </row>
    <row r="207" spans="1:93" x14ac:dyDescent="0.3">
      <c r="A207" t="s">
        <v>412</v>
      </c>
      <c r="B207" t="s">
        <v>413</v>
      </c>
      <c r="C207">
        <v>30009000200</v>
      </c>
      <c r="D207" s="1">
        <v>43920</v>
      </c>
      <c r="E207">
        <v>9</v>
      </c>
      <c r="F207">
        <v>0.7</v>
      </c>
      <c r="G207">
        <v>0.7</v>
      </c>
      <c r="H207" t="s">
        <v>1262</v>
      </c>
      <c r="I207">
        <v>15.1</v>
      </c>
      <c r="J207">
        <v>16.8</v>
      </c>
      <c r="K207">
        <v>18.8</v>
      </c>
      <c r="L207">
        <v>20.7</v>
      </c>
      <c r="M207">
        <v>24.4</v>
      </c>
      <c r="N207" s="61">
        <v>24.9</v>
      </c>
      <c r="O207">
        <v>25.6</v>
      </c>
      <c r="P207">
        <v>26.7</v>
      </c>
      <c r="Q207">
        <v>27.1</v>
      </c>
      <c r="R207" s="61">
        <v>28.6</v>
      </c>
      <c r="S207" s="61">
        <v>28.6</v>
      </c>
      <c r="T207" s="61">
        <v>28.8</v>
      </c>
      <c r="U207" s="61">
        <v>29.2</v>
      </c>
      <c r="V207" s="61">
        <v>29.7</v>
      </c>
      <c r="W207" s="61">
        <v>30.5</v>
      </c>
      <c r="X207" s="61">
        <v>30.9</v>
      </c>
      <c r="Y207" s="61">
        <v>31.2</v>
      </c>
      <c r="Z207" s="61">
        <v>35.1</v>
      </c>
      <c r="AA207" s="61">
        <v>35.1</v>
      </c>
      <c r="AB207" s="188">
        <v>35.1</v>
      </c>
      <c r="AC207" s="61">
        <v>37.1</v>
      </c>
      <c r="AD207" s="188">
        <v>40.4</v>
      </c>
      <c r="AE207" s="188">
        <v>40.6</v>
      </c>
      <c r="AF207" s="188">
        <v>40.9</v>
      </c>
      <c r="AG207" s="188">
        <v>41.7</v>
      </c>
      <c r="AH207" s="188">
        <v>42</v>
      </c>
      <c r="AI207" s="188">
        <v>42.5</v>
      </c>
      <c r="AJ207" s="188">
        <v>42.5</v>
      </c>
      <c r="AK207" s="188">
        <v>42.6</v>
      </c>
      <c r="AL207" s="188">
        <v>43</v>
      </c>
      <c r="AM207" s="188">
        <v>43.1</v>
      </c>
      <c r="AN207" s="188">
        <v>43.4</v>
      </c>
      <c r="AO207" s="188">
        <v>43.4</v>
      </c>
      <c r="AP207" s="188">
        <v>43.4</v>
      </c>
      <c r="AQ207" s="188">
        <v>43.7</v>
      </c>
      <c r="AR207" s="188">
        <v>43.8</v>
      </c>
      <c r="AS207" s="188">
        <v>43.8</v>
      </c>
      <c r="AT207" s="188">
        <v>43.8</v>
      </c>
      <c r="AU207" s="188">
        <v>43.9</v>
      </c>
      <c r="AV207" s="188">
        <v>44.2</v>
      </c>
      <c r="AW207" s="188">
        <v>44.2</v>
      </c>
      <c r="AX207" s="188">
        <v>44.2</v>
      </c>
      <c r="AY207" s="188">
        <v>44.2</v>
      </c>
      <c r="AZ207" s="188">
        <v>44.3</v>
      </c>
      <c r="BA207" s="188">
        <v>44.3</v>
      </c>
      <c r="BB207" s="188">
        <v>44.3</v>
      </c>
      <c r="BC207" s="188">
        <v>44.3</v>
      </c>
      <c r="BD207" s="188">
        <v>44.4</v>
      </c>
      <c r="BE207" s="188">
        <v>44.5</v>
      </c>
      <c r="BF207" s="188">
        <v>44.5</v>
      </c>
      <c r="BG207" s="188">
        <v>53.5</v>
      </c>
      <c r="BH207" s="188">
        <v>53.6</v>
      </c>
      <c r="BI207" s="188">
        <v>53.7</v>
      </c>
      <c r="BJ207" s="188">
        <v>53.8</v>
      </c>
      <c r="BK207" s="188">
        <v>53.8</v>
      </c>
      <c r="BL207" s="188">
        <v>54</v>
      </c>
      <c r="BM207" s="188">
        <v>54</v>
      </c>
      <c r="BN207" s="188">
        <v>54</v>
      </c>
      <c r="BO207" s="188">
        <v>54</v>
      </c>
      <c r="BP207" s="188">
        <v>54.2</v>
      </c>
      <c r="BQ207" s="188">
        <v>54.4</v>
      </c>
      <c r="BR207" s="188">
        <v>54.4</v>
      </c>
      <c r="BS207" s="188">
        <v>54.5</v>
      </c>
      <c r="BT207" s="188">
        <v>54.6</v>
      </c>
      <c r="BU207" s="188">
        <v>54.6</v>
      </c>
      <c r="BV207" s="188">
        <v>54.6</v>
      </c>
      <c r="BW207" s="188">
        <v>54.7</v>
      </c>
      <c r="BX207" s="188">
        <v>54.8</v>
      </c>
      <c r="BY207" s="188">
        <v>55</v>
      </c>
      <c r="BZ207" s="188">
        <v>55.1</v>
      </c>
      <c r="CA207" s="188">
        <v>55.1</v>
      </c>
      <c r="CB207" s="188">
        <v>55.3</v>
      </c>
      <c r="CC207" s="188">
        <v>55.4</v>
      </c>
      <c r="CD207" s="188">
        <v>55.6</v>
      </c>
      <c r="CE207" s="188">
        <v>55.6</v>
      </c>
      <c r="CF207" s="188">
        <v>55.9</v>
      </c>
      <c r="CG207" s="188">
        <v>56</v>
      </c>
      <c r="CH207" s="188">
        <v>56</v>
      </c>
      <c r="CI207" s="188">
        <v>56.1</v>
      </c>
      <c r="CJ207" s="188">
        <v>56.1</v>
      </c>
      <c r="CK207" s="188">
        <v>56.1</v>
      </c>
      <c r="CL207" s="188">
        <f t="shared" si="7"/>
        <v>0</v>
      </c>
      <c r="CM207" s="188" t="s">
        <v>412</v>
      </c>
      <c r="CN207" s="188" t="s">
        <v>413</v>
      </c>
      <c r="CO207" s="188" t="b">
        <f t="shared" si="6"/>
        <v>1</v>
      </c>
    </row>
    <row r="208" spans="1:93" x14ac:dyDescent="0.3">
      <c r="A208" t="s">
        <v>414</v>
      </c>
      <c r="B208" t="s">
        <v>415</v>
      </c>
      <c r="C208">
        <v>30013002302</v>
      </c>
      <c r="D208" s="1">
        <v>43920</v>
      </c>
      <c r="E208">
        <v>13</v>
      </c>
      <c r="F208">
        <v>1.4</v>
      </c>
      <c r="G208">
        <v>1.4</v>
      </c>
      <c r="H208">
        <v>59404</v>
      </c>
      <c r="I208">
        <v>46.6</v>
      </c>
      <c r="J208">
        <v>48.1</v>
      </c>
      <c r="K208">
        <v>49.4</v>
      </c>
      <c r="L208">
        <v>51.5</v>
      </c>
      <c r="M208">
        <v>57</v>
      </c>
      <c r="N208" s="61">
        <v>57.8</v>
      </c>
      <c r="O208">
        <v>59.2</v>
      </c>
      <c r="P208">
        <v>60.3</v>
      </c>
      <c r="Q208">
        <v>61</v>
      </c>
      <c r="R208" s="61">
        <v>62.4</v>
      </c>
      <c r="S208" s="61">
        <v>62.5</v>
      </c>
      <c r="T208" s="61">
        <v>63.3</v>
      </c>
      <c r="U208" s="61">
        <v>64</v>
      </c>
      <c r="V208" s="61">
        <v>64.5</v>
      </c>
      <c r="W208" s="61">
        <v>65.400000000000006</v>
      </c>
      <c r="X208" s="61">
        <v>65.8</v>
      </c>
      <c r="Y208" s="61">
        <v>66.099999999999994</v>
      </c>
      <c r="Z208" s="61">
        <v>68.099999999999994</v>
      </c>
      <c r="AA208" s="61">
        <v>69.099999999999994</v>
      </c>
      <c r="AB208" s="188">
        <v>69.400000000000006</v>
      </c>
      <c r="AC208" s="61">
        <v>70.900000000000006</v>
      </c>
      <c r="AD208" s="188">
        <v>72.900000000000006</v>
      </c>
      <c r="AE208" s="188">
        <v>73</v>
      </c>
      <c r="AF208" s="188">
        <v>73.5</v>
      </c>
      <c r="AG208" s="188">
        <v>74</v>
      </c>
      <c r="AH208" s="188">
        <v>74.5</v>
      </c>
      <c r="AI208" s="188">
        <v>75.7</v>
      </c>
      <c r="AJ208" s="188">
        <v>75.8</v>
      </c>
      <c r="AK208" s="188">
        <v>76.099999999999994</v>
      </c>
      <c r="AL208" s="188">
        <v>76.099999999999994</v>
      </c>
      <c r="AM208" s="188">
        <v>76.3</v>
      </c>
      <c r="AN208" s="188">
        <v>76.7</v>
      </c>
      <c r="AO208" s="188">
        <v>76.8</v>
      </c>
      <c r="AP208" s="188">
        <v>77</v>
      </c>
      <c r="AQ208" s="188">
        <v>77.2</v>
      </c>
      <c r="AR208" s="188">
        <v>77.7</v>
      </c>
      <c r="AS208" s="188">
        <v>77.7</v>
      </c>
      <c r="AT208" s="188">
        <v>77.7</v>
      </c>
      <c r="AU208" s="188">
        <v>77.8</v>
      </c>
      <c r="AV208" s="188">
        <v>77.8</v>
      </c>
      <c r="AW208" s="188">
        <v>77.8</v>
      </c>
      <c r="AX208" s="188">
        <v>77.8</v>
      </c>
      <c r="AY208" s="188">
        <v>77.8</v>
      </c>
      <c r="AZ208" s="188">
        <v>77.8</v>
      </c>
      <c r="BA208" s="188">
        <v>78.2</v>
      </c>
      <c r="BB208" s="188">
        <v>78.2</v>
      </c>
      <c r="BC208" s="188">
        <v>78.3</v>
      </c>
      <c r="BD208" s="188">
        <v>78.3</v>
      </c>
      <c r="BE208" s="188">
        <v>78.3</v>
      </c>
      <c r="BF208" s="188">
        <v>78.3</v>
      </c>
      <c r="BG208" s="188">
        <v>78.400000000000006</v>
      </c>
      <c r="BH208" s="188">
        <v>78.400000000000006</v>
      </c>
      <c r="BI208" s="188">
        <v>78.400000000000006</v>
      </c>
      <c r="BJ208" s="188">
        <v>78.400000000000006</v>
      </c>
      <c r="BK208" s="188">
        <v>78.400000000000006</v>
      </c>
      <c r="BL208" s="188">
        <v>78.400000000000006</v>
      </c>
      <c r="BM208" s="188">
        <v>78.5</v>
      </c>
      <c r="BN208" s="188">
        <v>78.5</v>
      </c>
      <c r="BO208" s="188">
        <v>78.5</v>
      </c>
      <c r="BP208" s="188">
        <v>78.5</v>
      </c>
      <c r="BQ208" s="188">
        <v>78.5</v>
      </c>
      <c r="BR208" s="188">
        <v>78.5</v>
      </c>
      <c r="BS208" s="188">
        <v>78.599999999999994</v>
      </c>
      <c r="BT208" s="188">
        <v>78.7</v>
      </c>
      <c r="BU208" s="188">
        <v>78.7</v>
      </c>
      <c r="BV208" s="188">
        <v>78.7</v>
      </c>
      <c r="BW208" s="188">
        <v>78.7</v>
      </c>
      <c r="BX208" s="188">
        <v>78.7</v>
      </c>
      <c r="BY208" s="188">
        <v>78.7</v>
      </c>
      <c r="BZ208" s="188">
        <v>78.7</v>
      </c>
      <c r="CA208" s="188">
        <v>78.7</v>
      </c>
      <c r="CB208" s="188">
        <v>78.7</v>
      </c>
      <c r="CC208" s="188">
        <v>78.7</v>
      </c>
      <c r="CD208" s="188">
        <v>78.8</v>
      </c>
      <c r="CE208" s="188">
        <v>78.8</v>
      </c>
      <c r="CF208" s="188">
        <v>78.8</v>
      </c>
      <c r="CG208" s="188">
        <v>78.8</v>
      </c>
      <c r="CH208" s="188">
        <v>78.900000000000006</v>
      </c>
      <c r="CI208" s="188">
        <v>79.099999999999994</v>
      </c>
      <c r="CJ208" s="188">
        <v>79.099999999999994</v>
      </c>
      <c r="CK208" s="188">
        <v>79.2</v>
      </c>
      <c r="CL208" s="188">
        <f t="shared" si="7"/>
        <v>0.10000000000000853</v>
      </c>
      <c r="CM208" s="188" t="s">
        <v>414</v>
      </c>
      <c r="CN208" s="188" t="s">
        <v>415</v>
      </c>
      <c r="CO208" s="188" t="b">
        <f t="shared" si="6"/>
        <v>1</v>
      </c>
    </row>
    <row r="209" spans="1:93" x14ac:dyDescent="0.3">
      <c r="A209" t="s">
        <v>416</v>
      </c>
      <c r="B209" t="s">
        <v>417</v>
      </c>
      <c r="C209">
        <v>30053000500</v>
      </c>
      <c r="D209" s="1">
        <v>43920</v>
      </c>
      <c r="E209">
        <v>53</v>
      </c>
      <c r="F209">
        <v>0.2</v>
      </c>
      <c r="G209">
        <v>1.2</v>
      </c>
      <c r="H209" t="s">
        <v>1335</v>
      </c>
      <c r="I209">
        <v>14.4</v>
      </c>
      <c r="J209">
        <v>15</v>
      </c>
      <c r="K209">
        <v>16</v>
      </c>
      <c r="L209">
        <v>16.8</v>
      </c>
      <c r="M209">
        <v>18.7</v>
      </c>
      <c r="N209" s="61">
        <v>19.100000000000001</v>
      </c>
      <c r="O209">
        <v>19.100000000000001</v>
      </c>
      <c r="P209">
        <v>19.3</v>
      </c>
      <c r="Q209">
        <v>19.8</v>
      </c>
      <c r="R209" s="61">
        <v>20.2</v>
      </c>
      <c r="S209" s="61">
        <v>20.3</v>
      </c>
      <c r="T209" s="61">
        <v>20.5</v>
      </c>
      <c r="U209" s="61">
        <v>20.7</v>
      </c>
      <c r="V209" s="61">
        <v>20.8</v>
      </c>
      <c r="W209" s="61">
        <v>21.1</v>
      </c>
      <c r="X209" s="61">
        <v>21.2</v>
      </c>
      <c r="Y209" s="61">
        <v>21.3</v>
      </c>
      <c r="Z209" s="61">
        <v>21.7</v>
      </c>
      <c r="AA209" s="61">
        <v>21.8</v>
      </c>
      <c r="AB209" s="188">
        <v>21.9</v>
      </c>
      <c r="AC209" s="61">
        <v>22.2</v>
      </c>
      <c r="AD209" s="188">
        <v>22.7</v>
      </c>
      <c r="AE209" s="188">
        <v>22.9</v>
      </c>
      <c r="AF209" s="188">
        <v>23</v>
      </c>
      <c r="AG209" s="188">
        <v>23.2</v>
      </c>
      <c r="AH209" s="188">
        <v>23.3</v>
      </c>
      <c r="AI209" s="188">
        <v>23.7</v>
      </c>
      <c r="AJ209" s="188">
        <v>23.9</v>
      </c>
      <c r="AK209" s="188">
        <v>24</v>
      </c>
      <c r="AL209" s="188">
        <v>24</v>
      </c>
      <c r="AM209" s="188">
        <v>24.1</v>
      </c>
      <c r="AN209" s="188">
        <v>24.2</v>
      </c>
      <c r="AO209" s="188">
        <v>24.2</v>
      </c>
      <c r="AP209" s="188">
        <v>24.2</v>
      </c>
      <c r="AQ209" s="188">
        <v>24.3</v>
      </c>
      <c r="AR209" s="188">
        <v>24.5</v>
      </c>
      <c r="AS209" s="188">
        <v>24.5</v>
      </c>
      <c r="AT209" s="188">
        <v>24.5</v>
      </c>
      <c r="AU209" s="188">
        <v>24.5</v>
      </c>
      <c r="AV209" s="188">
        <v>24.5</v>
      </c>
      <c r="AW209" s="188">
        <v>24.5</v>
      </c>
      <c r="AX209" s="188">
        <v>24.5</v>
      </c>
      <c r="AY209" s="188">
        <v>24.5</v>
      </c>
      <c r="AZ209" s="188">
        <v>24.6</v>
      </c>
      <c r="BA209" s="188">
        <v>24.6</v>
      </c>
      <c r="BB209" s="188">
        <v>24.7</v>
      </c>
      <c r="BC209" s="188">
        <v>24.7</v>
      </c>
      <c r="BD209" s="188">
        <v>24.7</v>
      </c>
      <c r="BE209" s="188">
        <v>24.7</v>
      </c>
      <c r="BF209" s="188">
        <v>24.7</v>
      </c>
      <c r="BG209" s="188">
        <v>33.799999999999997</v>
      </c>
      <c r="BH209" s="188">
        <v>33.9</v>
      </c>
      <c r="BI209" s="188">
        <v>34</v>
      </c>
      <c r="BJ209" s="188">
        <v>34</v>
      </c>
      <c r="BK209" s="188">
        <v>34</v>
      </c>
      <c r="BL209" s="188">
        <v>34.1</v>
      </c>
      <c r="BM209" s="188">
        <v>34.200000000000003</v>
      </c>
      <c r="BN209" s="188">
        <v>34.200000000000003</v>
      </c>
      <c r="BO209" s="188">
        <v>34.200000000000003</v>
      </c>
      <c r="BP209" s="188">
        <v>34.200000000000003</v>
      </c>
      <c r="BQ209" s="188">
        <v>34.200000000000003</v>
      </c>
      <c r="BR209" s="188">
        <v>34.200000000000003</v>
      </c>
      <c r="BS209" s="188">
        <v>34.4</v>
      </c>
      <c r="BT209" s="188">
        <v>34.4</v>
      </c>
      <c r="BU209" s="188">
        <v>34.5</v>
      </c>
      <c r="BV209" s="188">
        <v>34.5</v>
      </c>
      <c r="BW209" s="188">
        <v>34.5</v>
      </c>
      <c r="BX209" s="188">
        <v>34.6</v>
      </c>
      <c r="BY209" s="188">
        <v>34.6</v>
      </c>
      <c r="BZ209" s="188">
        <v>34.6</v>
      </c>
      <c r="CA209" s="188">
        <v>34.700000000000003</v>
      </c>
      <c r="CB209" s="188">
        <v>34.700000000000003</v>
      </c>
      <c r="CC209" s="188">
        <v>34.799999999999997</v>
      </c>
      <c r="CD209" s="188">
        <v>34.9</v>
      </c>
      <c r="CE209" s="188">
        <v>34.9</v>
      </c>
      <c r="CF209" s="188">
        <v>35</v>
      </c>
      <c r="CG209" s="188">
        <v>35</v>
      </c>
      <c r="CH209" s="188">
        <v>35</v>
      </c>
      <c r="CI209" s="188">
        <v>35.200000000000003</v>
      </c>
      <c r="CJ209" s="188">
        <v>35.200000000000003</v>
      </c>
      <c r="CK209" s="188">
        <v>35.200000000000003</v>
      </c>
      <c r="CL209" s="188">
        <f t="shared" si="7"/>
        <v>0</v>
      </c>
      <c r="CM209" s="188" t="s">
        <v>416</v>
      </c>
      <c r="CN209" s="188" t="s">
        <v>417</v>
      </c>
      <c r="CO209" s="188" t="b">
        <f t="shared" si="6"/>
        <v>1</v>
      </c>
    </row>
    <row r="210" spans="1:93" x14ac:dyDescent="0.3">
      <c r="A210" t="s">
        <v>418</v>
      </c>
      <c r="B210" t="s">
        <v>419</v>
      </c>
      <c r="C210">
        <v>30111000704</v>
      </c>
      <c r="D210" s="1">
        <v>43920</v>
      </c>
      <c r="E210">
        <v>111</v>
      </c>
      <c r="F210">
        <v>1.3</v>
      </c>
      <c r="G210">
        <v>1.3</v>
      </c>
      <c r="H210">
        <v>59105</v>
      </c>
      <c r="I210">
        <v>47.3</v>
      </c>
      <c r="J210">
        <v>48.8</v>
      </c>
      <c r="K210">
        <v>50.8</v>
      </c>
      <c r="L210">
        <v>53.5</v>
      </c>
      <c r="M210">
        <v>61.3</v>
      </c>
      <c r="N210" s="61">
        <v>62.2</v>
      </c>
      <c r="O210">
        <v>63.2</v>
      </c>
      <c r="P210">
        <v>63.8</v>
      </c>
      <c r="Q210">
        <v>64.400000000000006</v>
      </c>
      <c r="R210" s="61">
        <v>65.400000000000006</v>
      </c>
      <c r="S210" s="61">
        <v>65.599999999999994</v>
      </c>
      <c r="T210" s="61">
        <v>66.2</v>
      </c>
      <c r="U210" s="61">
        <v>66.400000000000006</v>
      </c>
      <c r="V210" s="61">
        <v>66.8</v>
      </c>
      <c r="W210" s="61">
        <v>67.7</v>
      </c>
      <c r="X210" s="61">
        <v>67.7</v>
      </c>
      <c r="Y210" s="61">
        <v>68</v>
      </c>
      <c r="Z210" s="61">
        <v>73.7</v>
      </c>
      <c r="AA210" s="61">
        <v>73.7</v>
      </c>
      <c r="AB210" s="188">
        <v>73.900000000000006</v>
      </c>
      <c r="AC210" s="61">
        <v>74.599999999999994</v>
      </c>
      <c r="AD210" s="188">
        <v>76.099999999999994</v>
      </c>
      <c r="AE210" s="188">
        <v>76.400000000000006</v>
      </c>
      <c r="AF210" s="188">
        <v>76.8</v>
      </c>
      <c r="AG210" s="188">
        <v>77.2</v>
      </c>
      <c r="AH210" s="188">
        <v>77.7</v>
      </c>
      <c r="AI210" s="188">
        <v>78</v>
      </c>
      <c r="AJ210" s="188">
        <v>78.2</v>
      </c>
      <c r="AK210" s="188">
        <v>78.2</v>
      </c>
      <c r="AL210" s="188">
        <v>78.2</v>
      </c>
      <c r="AM210" s="188">
        <v>78.2</v>
      </c>
      <c r="AN210" s="188">
        <v>78.8</v>
      </c>
      <c r="AO210" s="188">
        <v>78.900000000000006</v>
      </c>
      <c r="AP210" s="188">
        <v>79</v>
      </c>
      <c r="AQ210" s="188">
        <v>79.099999999999994</v>
      </c>
      <c r="AR210" s="188">
        <v>79.400000000000006</v>
      </c>
      <c r="AS210" s="188">
        <v>79.400000000000006</v>
      </c>
      <c r="AT210" s="188">
        <v>79.599999999999994</v>
      </c>
      <c r="AU210" s="188">
        <v>79.7</v>
      </c>
      <c r="AV210" s="188">
        <v>79.8</v>
      </c>
      <c r="AW210" s="188">
        <v>79.8</v>
      </c>
      <c r="AX210" s="188">
        <v>79.8</v>
      </c>
      <c r="AY210" s="188">
        <v>79.8</v>
      </c>
      <c r="AZ210" s="188">
        <v>79.8</v>
      </c>
      <c r="BA210" s="188">
        <v>80</v>
      </c>
      <c r="BB210" s="188">
        <v>80</v>
      </c>
      <c r="BC210" s="188">
        <v>80.2</v>
      </c>
      <c r="BD210" s="188">
        <v>80.2</v>
      </c>
      <c r="BE210" s="188">
        <v>80.3</v>
      </c>
      <c r="BF210" s="188">
        <v>80.400000000000006</v>
      </c>
      <c r="BG210" s="188">
        <v>80.5</v>
      </c>
      <c r="BH210" s="188">
        <v>80.5</v>
      </c>
      <c r="BI210" s="188">
        <v>80.599999999999994</v>
      </c>
      <c r="BJ210" s="188">
        <v>80.7</v>
      </c>
      <c r="BK210" s="188">
        <v>80.8</v>
      </c>
      <c r="BL210" s="188">
        <v>80.8</v>
      </c>
      <c r="BM210" s="188">
        <v>80.8</v>
      </c>
      <c r="BN210" s="188">
        <v>80.8</v>
      </c>
      <c r="BO210" s="188">
        <v>80.8</v>
      </c>
      <c r="BP210" s="188">
        <v>80.8</v>
      </c>
      <c r="BQ210" s="188">
        <v>80.900000000000006</v>
      </c>
      <c r="BR210" s="188">
        <v>80.900000000000006</v>
      </c>
      <c r="BS210" s="188">
        <v>81</v>
      </c>
      <c r="BT210" s="188">
        <v>81</v>
      </c>
      <c r="BU210" s="188">
        <v>81.099999999999994</v>
      </c>
      <c r="BV210" s="188">
        <v>81.099999999999994</v>
      </c>
      <c r="BW210" s="188">
        <v>81.099999999999994</v>
      </c>
      <c r="BX210" s="188">
        <v>81.099999999999994</v>
      </c>
      <c r="BY210" s="188">
        <v>81.099999999999994</v>
      </c>
      <c r="BZ210" s="188">
        <v>81.099999999999994</v>
      </c>
      <c r="CA210" s="188">
        <v>81.099999999999994</v>
      </c>
      <c r="CB210" s="188">
        <v>81.2</v>
      </c>
      <c r="CC210" s="188">
        <v>81.2</v>
      </c>
      <c r="CD210" s="188">
        <v>81.2</v>
      </c>
      <c r="CE210" s="188">
        <v>81.2</v>
      </c>
      <c r="CF210" s="188">
        <v>81.2</v>
      </c>
      <c r="CG210" s="188">
        <v>81.2</v>
      </c>
      <c r="CH210" s="188">
        <v>81.3</v>
      </c>
      <c r="CI210" s="188">
        <v>81.400000000000006</v>
      </c>
      <c r="CJ210" s="188">
        <v>81.400000000000006</v>
      </c>
      <c r="CK210" s="188">
        <v>81.5</v>
      </c>
      <c r="CL210" s="188">
        <f t="shared" si="7"/>
        <v>9.9999999999994316E-2</v>
      </c>
      <c r="CM210" s="188" t="s">
        <v>418</v>
      </c>
      <c r="CN210" s="188" t="s">
        <v>419</v>
      </c>
      <c r="CO210" s="188" t="b">
        <f t="shared" si="6"/>
        <v>1</v>
      </c>
    </row>
    <row r="211" spans="1:93" x14ac:dyDescent="0.3">
      <c r="A211" t="s">
        <v>420</v>
      </c>
      <c r="B211" t="s">
        <v>421</v>
      </c>
      <c r="C211">
        <v>30111001403</v>
      </c>
      <c r="D211" s="1">
        <v>43920</v>
      </c>
      <c r="E211">
        <v>111</v>
      </c>
      <c r="F211">
        <v>2.2999999999999998</v>
      </c>
      <c r="G211">
        <v>2.2999999999999998</v>
      </c>
      <c r="H211" t="s">
        <v>1408</v>
      </c>
      <c r="I211">
        <v>36.200000000000003</v>
      </c>
      <c r="J211">
        <v>38.4</v>
      </c>
      <c r="K211">
        <v>40.799999999999997</v>
      </c>
      <c r="L211">
        <v>43</v>
      </c>
      <c r="M211">
        <v>47.6</v>
      </c>
      <c r="N211" s="61">
        <v>48.6</v>
      </c>
      <c r="O211">
        <v>49.6</v>
      </c>
      <c r="P211">
        <v>50.3</v>
      </c>
      <c r="Q211">
        <v>51.1</v>
      </c>
      <c r="R211" s="61">
        <v>53.5</v>
      </c>
      <c r="S211" s="61">
        <v>53.8</v>
      </c>
      <c r="T211" s="61">
        <v>54.7</v>
      </c>
      <c r="U211" s="61">
        <v>55.4</v>
      </c>
      <c r="V211" s="61">
        <v>56</v>
      </c>
      <c r="W211" s="61">
        <v>57.4</v>
      </c>
      <c r="X211" s="61">
        <v>57.6</v>
      </c>
      <c r="Y211" s="61">
        <v>57.8</v>
      </c>
      <c r="Z211" s="61">
        <v>58.8</v>
      </c>
      <c r="AA211" s="61">
        <v>59</v>
      </c>
      <c r="AB211" s="188">
        <v>59.1</v>
      </c>
      <c r="AC211" s="61">
        <v>60.5</v>
      </c>
      <c r="AD211" s="188">
        <v>63.5</v>
      </c>
      <c r="AE211" s="188">
        <v>63.6</v>
      </c>
      <c r="AF211" s="188">
        <v>64</v>
      </c>
      <c r="AG211" s="188">
        <v>65</v>
      </c>
      <c r="AH211" s="188">
        <v>65.5</v>
      </c>
      <c r="AI211" s="188">
        <v>66.400000000000006</v>
      </c>
      <c r="AJ211" s="188">
        <v>66.400000000000006</v>
      </c>
      <c r="AK211" s="188">
        <v>66.599999999999994</v>
      </c>
      <c r="AL211" s="188">
        <v>66.900000000000006</v>
      </c>
      <c r="AM211" s="188">
        <v>67.3</v>
      </c>
      <c r="AN211" s="188">
        <v>67.8</v>
      </c>
      <c r="AO211" s="188">
        <v>67.900000000000006</v>
      </c>
      <c r="AP211" s="188">
        <v>68</v>
      </c>
      <c r="AQ211" s="188">
        <v>68.5</v>
      </c>
      <c r="AR211" s="188">
        <v>68.7</v>
      </c>
      <c r="AS211" s="188">
        <v>68.7</v>
      </c>
      <c r="AT211" s="188">
        <v>68.8</v>
      </c>
      <c r="AU211" s="188">
        <v>69</v>
      </c>
      <c r="AV211" s="188">
        <v>69.099999999999994</v>
      </c>
      <c r="AW211" s="188">
        <v>69.099999999999994</v>
      </c>
      <c r="AX211" s="188">
        <v>69.099999999999994</v>
      </c>
      <c r="AY211" s="188">
        <v>69.2</v>
      </c>
      <c r="AZ211" s="188">
        <v>69.2</v>
      </c>
      <c r="BA211" s="188">
        <v>69.3</v>
      </c>
      <c r="BB211" s="188">
        <v>69.400000000000006</v>
      </c>
      <c r="BC211" s="188">
        <v>69.400000000000006</v>
      </c>
      <c r="BD211" s="188">
        <v>69.400000000000006</v>
      </c>
      <c r="BE211" s="188">
        <v>69.400000000000006</v>
      </c>
      <c r="BF211" s="188">
        <v>69.5</v>
      </c>
      <c r="BG211" s="188">
        <v>69.5</v>
      </c>
      <c r="BH211" s="188">
        <v>69.5</v>
      </c>
      <c r="BI211" s="188">
        <v>69.599999999999994</v>
      </c>
      <c r="BJ211" s="188">
        <v>69.8</v>
      </c>
      <c r="BK211" s="188">
        <v>69.900000000000006</v>
      </c>
      <c r="BL211" s="188">
        <v>70</v>
      </c>
      <c r="BM211" s="188">
        <v>70</v>
      </c>
      <c r="BN211" s="188">
        <v>70</v>
      </c>
      <c r="BO211" s="188">
        <v>70.099999999999994</v>
      </c>
      <c r="BP211" s="188">
        <v>70.099999999999994</v>
      </c>
      <c r="BQ211" s="188">
        <v>70.2</v>
      </c>
      <c r="BR211" s="188">
        <v>70.2</v>
      </c>
      <c r="BS211" s="188">
        <v>70.2</v>
      </c>
      <c r="BT211" s="188">
        <v>70.2</v>
      </c>
      <c r="BU211" s="188">
        <v>70.2</v>
      </c>
      <c r="BV211" s="188">
        <v>70.2</v>
      </c>
      <c r="BW211" s="188">
        <v>70.2</v>
      </c>
      <c r="BX211" s="188">
        <v>70.2</v>
      </c>
      <c r="BY211" s="188">
        <v>70.2</v>
      </c>
      <c r="BZ211" s="188">
        <v>70.2</v>
      </c>
      <c r="CA211" s="188">
        <v>70.2</v>
      </c>
      <c r="CB211" s="188">
        <v>70.2</v>
      </c>
      <c r="CC211" s="188">
        <v>70.2</v>
      </c>
      <c r="CD211" s="188">
        <v>70.2</v>
      </c>
      <c r="CE211" s="188">
        <v>70.3</v>
      </c>
      <c r="CF211" s="188">
        <v>70.3</v>
      </c>
      <c r="CG211" s="188">
        <v>70.3</v>
      </c>
      <c r="CH211" s="188">
        <v>70.400000000000006</v>
      </c>
      <c r="CI211" s="188">
        <v>70.599999999999994</v>
      </c>
      <c r="CJ211" s="188">
        <v>70.7</v>
      </c>
      <c r="CK211" s="188">
        <v>70.7</v>
      </c>
      <c r="CL211" s="188">
        <f t="shared" si="7"/>
        <v>0</v>
      </c>
      <c r="CM211" s="188" t="s">
        <v>420</v>
      </c>
      <c r="CN211" s="188" t="s">
        <v>421</v>
      </c>
      <c r="CO211" s="188" t="b">
        <f t="shared" si="6"/>
        <v>1</v>
      </c>
    </row>
    <row r="212" spans="1:93" x14ac:dyDescent="0.3">
      <c r="A212" t="s">
        <v>422</v>
      </c>
      <c r="B212" t="s">
        <v>423</v>
      </c>
      <c r="C212">
        <v>30013010400</v>
      </c>
      <c r="D212" s="1">
        <v>43920</v>
      </c>
      <c r="E212">
        <v>13</v>
      </c>
      <c r="F212">
        <v>0.2</v>
      </c>
      <c r="G212">
        <v>1.1000000000000001</v>
      </c>
      <c r="H212" t="s">
        <v>1268</v>
      </c>
      <c r="I212">
        <v>18.8</v>
      </c>
      <c r="J212">
        <v>19.2</v>
      </c>
      <c r="K212">
        <v>20.399999999999999</v>
      </c>
      <c r="L212">
        <v>21.2</v>
      </c>
      <c r="M212">
        <v>22.6</v>
      </c>
      <c r="N212" s="61">
        <v>22.9</v>
      </c>
      <c r="O212">
        <v>23</v>
      </c>
      <c r="P212">
        <v>23.4</v>
      </c>
      <c r="Q212">
        <v>24.1</v>
      </c>
      <c r="R212" s="61">
        <v>24.8</v>
      </c>
      <c r="S212" s="61">
        <v>24.8</v>
      </c>
      <c r="T212" s="61">
        <v>25.1</v>
      </c>
      <c r="U212" s="61">
        <v>25.5</v>
      </c>
      <c r="V212" s="61">
        <v>26</v>
      </c>
      <c r="W212" s="61">
        <v>26.8</v>
      </c>
      <c r="X212" s="61">
        <v>26.8</v>
      </c>
      <c r="Y212" s="61">
        <v>26.9</v>
      </c>
      <c r="Z212" s="61">
        <v>27.7</v>
      </c>
      <c r="AA212" s="61">
        <v>27.7</v>
      </c>
      <c r="AB212" s="188">
        <v>27.8</v>
      </c>
      <c r="AC212" s="61">
        <v>27.9</v>
      </c>
      <c r="AD212" s="188">
        <v>28.3</v>
      </c>
      <c r="AE212" s="188">
        <v>28.5</v>
      </c>
      <c r="AF212" s="188">
        <v>28.7</v>
      </c>
      <c r="AG212" s="188">
        <v>28.7</v>
      </c>
      <c r="AH212" s="188">
        <v>28.9</v>
      </c>
      <c r="AI212" s="188">
        <v>29.1</v>
      </c>
      <c r="AJ212" s="188">
        <v>29.1</v>
      </c>
      <c r="AK212" s="188">
        <v>29.4</v>
      </c>
      <c r="AL212" s="188">
        <v>29.4</v>
      </c>
      <c r="AM212" s="188">
        <v>29.4</v>
      </c>
      <c r="AN212" s="188">
        <v>29.5</v>
      </c>
      <c r="AO212" s="188">
        <v>29.5</v>
      </c>
      <c r="AP212" s="188">
        <v>29.6</v>
      </c>
      <c r="AQ212" s="188">
        <v>30</v>
      </c>
      <c r="AR212" s="188">
        <v>30.1</v>
      </c>
      <c r="AS212" s="188">
        <v>30.1</v>
      </c>
      <c r="AT212" s="188">
        <v>30.1</v>
      </c>
      <c r="AU212" s="188">
        <v>30.1</v>
      </c>
      <c r="AV212" s="188">
        <v>30.1</v>
      </c>
      <c r="AW212" s="188">
        <v>30.1</v>
      </c>
      <c r="AX212" s="188">
        <v>30.1</v>
      </c>
      <c r="AY212" s="188">
        <v>30.1</v>
      </c>
      <c r="AZ212" s="188">
        <v>30.2</v>
      </c>
      <c r="BA212" s="188">
        <v>30.2</v>
      </c>
      <c r="BB212" s="188">
        <v>30.2</v>
      </c>
      <c r="BC212" s="188">
        <v>30.2</v>
      </c>
      <c r="BD212" s="188">
        <v>30.3</v>
      </c>
      <c r="BE212" s="188">
        <v>30.4</v>
      </c>
      <c r="BF212" s="188">
        <v>30.4</v>
      </c>
      <c r="BG212" s="188">
        <v>41.6</v>
      </c>
      <c r="BH212" s="188">
        <v>41.7</v>
      </c>
      <c r="BI212" s="188">
        <v>41.8</v>
      </c>
      <c r="BJ212" s="188">
        <v>41.8</v>
      </c>
      <c r="BK212" s="188">
        <v>41.9</v>
      </c>
      <c r="BL212" s="188">
        <v>41.9</v>
      </c>
      <c r="BM212" s="188">
        <v>41.9</v>
      </c>
      <c r="BN212" s="188">
        <v>41.9</v>
      </c>
      <c r="BO212" s="188">
        <v>41.9</v>
      </c>
      <c r="BP212" s="188">
        <v>41.9</v>
      </c>
      <c r="BQ212" s="188">
        <v>41.9</v>
      </c>
      <c r="BR212" s="188">
        <v>41.9</v>
      </c>
      <c r="BS212" s="188">
        <v>41.9</v>
      </c>
      <c r="BT212" s="188">
        <v>41.9</v>
      </c>
      <c r="BU212" s="188">
        <v>41.9</v>
      </c>
      <c r="BV212" s="188">
        <v>41.9</v>
      </c>
      <c r="BW212" s="188">
        <v>42</v>
      </c>
      <c r="BX212" s="188">
        <v>42</v>
      </c>
      <c r="BY212" s="188">
        <v>42</v>
      </c>
      <c r="BZ212" s="188">
        <v>42</v>
      </c>
      <c r="CA212" s="188">
        <v>42</v>
      </c>
      <c r="CB212" s="188">
        <v>42</v>
      </c>
      <c r="CC212" s="188">
        <v>42</v>
      </c>
      <c r="CD212" s="188">
        <v>42</v>
      </c>
      <c r="CE212" s="188">
        <v>42</v>
      </c>
      <c r="CF212" s="188">
        <v>42</v>
      </c>
      <c r="CG212" s="188">
        <v>42.1</v>
      </c>
      <c r="CH212" s="188">
        <v>42.1</v>
      </c>
      <c r="CI212" s="188">
        <v>42.1</v>
      </c>
      <c r="CJ212" s="188">
        <v>42.1</v>
      </c>
      <c r="CK212" s="188">
        <v>42.1</v>
      </c>
      <c r="CL212" s="188">
        <f t="shared" si="7"/>
        <v>0</v>
      </c>
      <c r="CM212" s="188" t="s">
        <v>422</v>
      </c>
      <c r="CN212" s="188" t="s">
        <v>423</v>
      </c>
      <c r="CO212" s="188" t="b">
        <f t="shared" si="6"/>
        <v>1</v>
      </c>
    </row>
    <row r="213" spans="1:93" x14ac:dyDescent="0.3">
      <c r="A213" t="s">
        <v>424</v>
      </c>
      <c r="B213" t="s">
        <v>425</v>
      </c>
      <c r="C213">
        <v>30049001201</v>
      </c>
      <c r="D213" s="1">
        <v>43920</v>
      </c>
      <c r="E213">
        <v>49</v>
      </c>
      <c r="F213">
        <v>1.5</v>
      </c>
      <c r="G213">
        <v>1.5</v>
      </c>
      <c r="H213" t="s">
        <v>1328</v>
      </c>
      <c r="I213">
        <v>30.6</v>
      </c>
      <c r="J213">
        <v>32.1</v>
      </c>
      <c r="K213">
        <v>34</v>
      </c>
      <c r="L213">
        <v>36.5</v>
      </c>
      <c r="M213">
        <v>42.3</v>
      </c>
      <c r="N213" s="61">
        <v>43.1</v>
      </c>
      <c r="O213">
        <v>43.9</v>
      </c>
      <c r="P213">
        <v>44.9</v>
      </c>
      <c r="Q213">
        <v>46</v>
      </c>
      <c r="R213" s="61">
        <v>48.8</v>
      </c>
      <c r="S213" s="61">
        <v>49.3</v>
      </c>
      <c r="T213" s="61">
        <v>50.1</v>
      </c>
      <c r="U213" s="61">
        <v>51</v>
      </c>
      <c r="V213" s="61">
        <v>51.6</v>
      </c>
      <c r="W213" s="61">
        <v>53.5</v>
      </c>
      <c r="X213" s="61">
        <v>53.9</v>
      </c>
      <c r="Y213" s="61">
        <v>54</v>
      </c>
      <c r="Z213" s="61">
        <v>55.5</v>
      </c>
      <c r="AA213" s="61">
        <v>55.7</v>
      </c>
      <c r="AB213" s="188">
        <v>56.2</v>
      </c>
      <c r="AC213" s="61">
        <v>56.9</v>
      </c>
      <c r="AD213" s="188">
        <v>58.8</v>
      </c>
      <c r="AE213" s="188">
        <v>58.9</v>
      </c>
      <c r="AF213" s="188">
        <v>59.2</v>
      </c>
      <c r="AG213" s="188">
        <v>59.4</v>
      </c>
      <c r="AH213" s="188">
        <v>59.6</v>
      </c>
      <c r="AI213" s="188">
        <v>60</v>
      </c>
      <c r="AJ213" s="188">
        <v>60.1</v>
      </c>
      <c r="AK213" s="188">
        <v>60.2</v>
      </c>
      <c r="AL213" s="188">
        <v>60.3</v>
      </c>
      <c r="AM213" s="188">
        <v>60.5</v>
      </c>
      <c r="AN213" s="188">
        <v>60.8</v>
      </c>
      <c r="AO213" s="188">
        <v>60.9</v>
      </c>
      <c r="AP213" s="188">
        <v>60.9</v>
      </c>
      <c r="AQ213" s="188">
        <v>61.2</v>
      </c>
      <c r="AR213" s="188">
        <v>61.4</v>
      </c>
      <c r="AS213" s="188">
        <v>61.4</v>
      </c>
      <c r="AT213" s="188">
        <v>61.5</v>
      </c>
      <c r="AU213" s="188">
        <v>61.5</v>
      </c>
      <c r="AV213" s="188">
        <v>61.7</v>
      </c>
      <c r="AW213" s="188">
        <v>61.7</v>
      </c>
      <c r="AX213" s="188">
        <v>61.8</v>
      </c>
      <c r="AY213" s="188">
        <v>62</v>
      </c>
      <c r="AZ213" s="188">
        <v>62</v>
      </c>
      <c r="BA213" s="188">
        <v>62.1</v>
      </c>
      <c r="BB213" s="188">
        <v>62.1</v>
      </c>
      <c r="BC213" s="188">
        <v>62.3</v>
      </c>
      <c r="BD213" s="188">
        <v>62.3</v>
      </c>
      <c r="BE213" s="188">
        <v>62.5</v>
      </c>
      <c r="BF213" s="188">
        <v>62.6</v>
      </c>
      <c r="BG213" s="188">
        <v>63.2</v>
      </c>
      <c r="BH213" s="188">
        <v>63.2</v>
      </c>
      <c r="BI213" s="188">
        <v>63.3</v>
      </c>
      <c r="BJ213" s="188">
        <v>63.4</v>
      </c>
      <c r="BK213" s="188">
        <v>63.5</v>
      </c>
      <c r="BL213" s="188">
        <v>63.6</v>
      </c>
      <c r="BM213" s="188">
        <v>63.7</v>
      </c>
      <c r="BN213" s="188">
        <v>63.7</v>
      </c>
      <c r="BO213" s="188">
        <v>63.7</v>
      </c>
      <c r="BP213" s="188">
        <v>63.8</v>
      </c>
      <c r="BQ213" s="188">
        <v>63.9</v>
      </c>
      <c r="BR213" s="188">
        <v>63.9</v>
      </c>
      <c r="BS213" s="188">
        <v>63.9</v>
      </c>
      <c r="BT213" s="188">
        <v>63.9</v>
      </c>
      <c r="BU213" s="188">
        <v>64</v>
      </c>
      <c r="BV213" s="188">
        <v>64</v>
      </c>
      <c r="BW213" s="188">
        <v>64</v>
      </c>
      <c r="BX213" s="188">
        <v>64.099999999999994</v>
      </c>
      <c r="BY213" s="188">
        <v>64.099999999999994</v>
      </c>
      <c r="BZ213" s="188">
        <v>64.2</v>
      </c>
      <c r="CA213" s="188">
        <v>64.2</v>
      </c>
      <c r="CB213" s="188">
        <v>64.400000000000006</v>
      </c>
      <c r="CC213" s="188">
        <v>64.5</v>
      </c>
      <c r="CD213" s="188">
        <v>64.5</v>
      </c>
      <c r="CE213" s="188">
        <v>64.8</v>
      </c>
      <c r="CF213" s="188">
        <v>64.900000000000006</v>
      </c>
      <c r="CG213" s="188">
        <v>65</v>
      </c>
      <c r="CH213" s="188">
        <v>65.099999999999994</v>
      </c>
      <c r="CI213" s="188">
        <v>65.3</v>
      </c>
      <c r="CJ213" s="188">
        <v>65.3</v>
      </c>
      <c r="CK213" s="188">
        <v>65.400000000000006</v>
      </c>
      <c r="CL213" s="188">
        <f t="shared" si="7"/>
        <v>0.10000000000000853</v>
      </c>
      <c r="CM213" s="188" t="s">
        <v>424</v>
      </c>
      <c r="CN213" s="188" t="s">
        <v>425</v>
      </c>
      <c r="CO213" s="188" t="b">
        <f t="shared" si="6"/>
        <v>1</v>
      </c>
    </row>
    <row r="214" spans="1:93" x14ac:dyDescent="0.3">
      <c r="A214" t="s">
        <v>426</v>
      </c>
      <c r="B214" t="s">
        <v>427</v>
      </c>
      <c r="C214">
        <v>30111000707</v>
      </c>
      <c r="D214" s="1">
        <v>43920</v>
      </c>
      <c r="E214">
        <v>111</v>
      </c>
      <c r="F214">
        <v>1.3</v>
      </c>
      <c r="G214">
        <v>1.3</v>
      </c>
      <c r="H214">
        <v>59105</v>
      </c>
      <c r="I214">
        <v>43.8</v>
      </c>
      <c r="J214">
        <v>45</v>
      </c>
      <c r="K214">
        <v>46.2</v>
      </c>
      <c r="L214">
        <v>48.3</v>
      </c>
      <c r="M214">
        <v>55</v>
      </c>
      <c r="N214" s="61">
        <v>56.1</v>
      </c>
      <c r="O214">
        <v>57</v>
      </c>
      <c r="P214">
        <v>57.7</v>
      </c>
      <c r="Q214">
        <v>58.3</v>
      </c>
      <c r="R214" s="61">
        <v>59.8</v>
      </c>
      <c r="S214" s="61">
        <v>59.9</v>
      </c>
      <c r="T214" s="61">
        <v>60.4</v>
      </c>
      <c r="U214" s="61">
        <v>60.7</v>
      </c>
      <c r="V214" s="61">
        <v>61.2</v>
      </c>
      <c r="W214" s="61">
        <v>62.1</v>
      </c>
      <c r="X214" s="61">
        <v>62.3</v>
      </c>
      <c r="Y214" s="61">
        <v>62.4</v>
      </c>
      <c r="Z214" s="61">
        <v>69.599999999999994</v>
      </c>
      <c r="AA214" s="61">
        <v>69.7</v>
      </c>
      <c r="AB214" s="188">
        <v>70.099999999999994</v>
      </c>
      <c r="AC214" s="61">
        <v>71</v>
      </c>
      <c r="AD214" s="188">
        <v>72.900000000000006</v>
      </c>
      <c r="AE214" s="188">
        <v>73.2</v>
      </c>
      <c r="AF214" s="188">
        <v>73.599999999999994</v>
      </c>
      <c r="AG214" s="188">
        <v>74</v>
      </c>
      <c r="AH214" s="188">
        <v>74.400000000000006</v>
      </c>
      <c r="AI214" s="188">
        <v>75.3</v>
      </c>
      <c r="AJ214" s="188">
        <v>75.400000000000006</v>
      </c>
      <c r="AK214" s="188">
        <v>75.5</v>
      </c>
      <c r="AL214" s="188">
        <v>75.7</v>
      </c>
      <c r="AM214" s="188">
        <v>75.900000000000006</v>
      </c>
      <c r="AN214" s="188">
        <v>76.2</v>
      </c>
      <c r="AO214" s="188">
        <v>76.2</v>
      </c>
      <c r="AP214" s="188">
        <v>76.2</v>
      </c>
      <c r="AQ214" s="188">
        <v>76.3</v>
      </c>
      <c r="AR214" s="188">
        <v>76.5</v>
      </c>
      <c r="AS214" s="188">
        <v>76.5</v>
      </c>
      <c r="AT214" s="188">
        <v>76.7</v>
      </c>
      <c r="AU214" s="188">
        <v>76.7</v>
      </c>
      <c r="AV214" s="188">
        <v>76.900000000000006</v>
      </c>
      <c r="AW214" s="188">
        <v>76.900000000000006</v>
      </c>
      <c r="AX214" s="188">
        <v>76.900000000000006</v>
      </c>
      <c r="AY214" s="188">
        <v>77</v>
      </c>
      <c r="AZ214" s="188">
        <v>77</v>
      </c>
      <c r="BA214" s="188">
        <v>77</v>
      </c>
      <c r="BB214" s="188">
        <v>77.099999999999994</v>
      </c>
      <c r="BC214" s="188">
        <v>77.099999999999994</v>
      </c>
      <c r="BD214" s="188">
        <v>77.099999999999994</v>
      </c>
      <c r="BE214" s="188">
        <v>77.2</v>
      </c>
      <c r="BF214" s="188">
        <v>77.3</v>
      </c>
      <c r="BG214" s="188">
        <v>77.3</v>
      </c>
      <c r="BH214" s="188">
        <v>77.3</v>
      </c>
      <c r="BI214" s="188">
        <v>77.3</v>
      </c>
      <c r="BJ214" s="188">
        <v>77.400000000000006</v>
      </c>
      <c r="BK214" s="188">
        <v>77.5</v>
      </c>
      <c r="BL214" s="188">
        <v>77.5</v>
      </c>
      <c r="BM214" s="188">
        <v>77.599999999999994</v>
      </c>
      <c r="BN214" s="188">
        <v>77.599999999999994</v>
      </c>
      <c r="BO214" s="188">
        <v>77.599999999999994</v>
      </c>
      <c r="BP214" s="188">
        <v>77.599999999999994</v>
      </c>
      <c r="BQ214" s="188">
        <v>77.7</v>
      </c>
      <c r="BR214" s="188">
        <v>77.7</v>
      </c>
      <c r="BS214" s="188">
        <v>77.7</v>
      </c>
      <c r="BT214" s="188">
        <v>77.8</v>
      </c>
      <c r="BU214" s="188">
        <v>77.8</v>
      </c>
      <c r="BV214" s="188">
        <v>77.8</v>
      </c>
      <c r="BW214" s="188">
        <v>77.8</v>
      </c>
      <c r="BX214" s="188">
        <v>77.900000000000006</v>
      </c>
      <c r="BY214" s="188">
        <v>77.900000000000006</v>
      </c>
      <c r="BZ214" s="188">
        <v>77.900000000000006</v>
      </c>
      <c r="CA214" s="188">
        <v>77.900000000000006</v>
      </c>
      <c r="CB214" s="188">
        <v>77.900000000000006</v>
      </c>
      <c r="CC214" s="188">
        <v>77.900000000000006</v>
      </c>
      <c r="CD214" s="188">
        <v>77.900000000000006</v>
      </c>
      <c r="CE214" s="188">
        <v>78</v>
      </c>
      <c r="CF214" s="188">
        <v>78</v>
      </c>
      <c r="CG214" s="188">
        <v>78</v>
      </c>
      <c r="CH214" s="188">
        <v>78.099999999999994</v>
      </c>
      <c r="CI214" s="188">
        <v>78.2</v>
      </c>
      <c r="CJ214" s="188">
        <v>78.3</v>
      </c>
      <c r="CK214" s="188">
        <v>78.3</v>
      </c>
      <c r="CL214" s="188">
        <f t="shared" si="7"/>
        <v>0</v>
      </c>
      <c r="CM214" s="188" t="s">
        <v>426</v>
      </c>
      <c r="CN214" s="188" t="s">
        <v>427</v>
      </c>
      <c r="CO214" s="188" t="b">
        <f t="shared" si="6"/>
        <v>1</v>
      </c>
    </row>
    <row r="215" spans="1:93" x14ac:dyDescent="0.3">
      <c r="A215" t="s">
        <v>428</v>
      </c>
      <c r="B215" t="s">
        <v>429</v>
      </c>
      <c r="C215">
        <v>30111001805</v>
      </c>
      <c r="D215" s="1">
        <v>43920</v>
      </c>
      <c r="E215">
        <v>111</v>
      </c>
      <c r="F215">
        <v>1.1000000000000001</v>
      </c>
      <c r="G215">
        <v>2.8</v>
      </c>
      <c r="H215">
        <v>59102</v>
      </c>
      <c r="I215">
        <v>57.3</v>
      </c>
      <c r="J215">
        <v>58.1</v>
      </c>
      <c r="K215">
        <v>60.1</v>
      </c>
      <c r="L215">
        <v>61.9</v>
      </c>
      <c r="M215">
        <v>64.3</v>
      </c>
      <c r="N215" s="61">
        <v>65</v>
      </c>
      <c r="O215">
        <v>65.099999999999994</v>
      </c>
      <c r="P215">
        <v>65.3</v>
      </c>
      <c r="Q215">
        <v>66.099999999999994</v>
      </c>
      <c r="R215" s="61">
        <v>67.2</v>
      </c>
      <c r="S215" s="61">
        <v>67.5</v>
      </c>
      <c r="T215" s="61">
        <v>67.7</v>
      </c>
      <c r="U215" s="61">
        <v>68</v>
      </c>
      <c r="V215" s="61">
        <v>68.2</v>
      </c>
      <c r="W215" s="61">
        <v>69</v>
      </c>
      <c r="X215" s="61">
        <v>69.3</v>
      </c>
      <c r="Y215" s="61">
        <v>69.400000000000006</v>
      </c>
      <c r="Z215" s="61">
        <v>69.900000000000006</v>
      </c>
      <c r="AA215" s="61">
        <v>69.900000000000006</v>
      </c>
      <c r="AB215" s="188">
        <v>69.900000000000006</v>
      </c>
      <c r="AC215" s="61">
        <v>70.5</v>
      </c>
      <c r="AD215" s="188">
        <v>72.099999999999994</v>
      </c>
      <c r="AE215" s="188">
        <v>72.099999999999994</v>
      </c>
      <c r="AF215" s="188">
        <v>72.599999999999994</v>
      </c>
      <c r="AG215" s="188">
        <v>73.5</v>
      </c>
      <c r="AH215" s="188">
        <v>73.8</v>
      </c>
      <c r="AI215" s="188">
        <v>74.400000000000006</v>
      </c>
      <c r="AJ215" s="188">
        <v>74.599999999999994</v>
      </c>
      <c r="AK215" s="188">
        <v>74.7</v>
      </c>
      <c r="AL215" s="188">
        <v>74.900000000000006</v>
      </c>
      <c r="AM215" s="188">
        <v>75.2</v>
      </c>
      <c r="AN215" s="188">
        <v>75.7</v>
      </c>
      <c r="AO215" s="188">
        <v>75.7</v>
      </c>
      <c r="AP215" s="188">
        <v>75.7</v>
      </c>
      <c r="AQ215" s="188">
        <v>75.900000000000006</v>
      </c>
      <c r="AR215" s="188">
        <v>76.099999999999994</v>
      </c>
      <c r="AS215" s="188">
        <v>76.099999999999994</v>
      </c>
      <c r="AT215" s="188">
        <v>76.099999999999994</v>
      </c>
      <c r="AU215" s="188">
        <v>76.2</v>
      </c>
      <c r="AV215" s="188">
        <v>76.5</v>
      </c>
      <c r="AW215" s="188">
        <v>76.599999999999994</v>
      </c>
      <c r="AX215" s="188">
        <v>76.599999999999994</v>
      </c>
      <c r="AY215" s="188">
        <v>76.599999999999994</v>
      </c>
      <c r="AZ215" s="188">
        <v>76.599999999999994</v>
      </c>
      <c r="BA215" s="188">
        <v>76.599999999999994</v>
      </c>
      <c r="BB215" s="188">
        <v>76.599999999999994</v>
      </c>
      <c r="BC215" s="188">
        <v>76.599999999999994</v>
      </c>
      <c r="BD215" s="188">
        <v>76.599999999999994</v>
      </c>
      <c r="BE215" s="188">
        <v>76.599999999999994</v>
      </c>
      <c r="BF215" s="188">
        <v>76.599999999999994</v>
      </c>
      <c r="BG215" s="188">
        <v>76.599999999999994</v>
      </c>
      <c r="BH215" s="188">
        <v>76.599999999999994</v>
      </c>
      <c r="BI215" s="188">
        <v>76.599999999999994</v>
      </c>
      <c r="BJ215" s="188">
        <v>76.599999999999994</v>
      </c>
      <c r="BK215" s="188">
        <v>76.7</v>
      </c>
      <c r="BL215" s="188">
        <v>76.7</v>
      </c>
      <c r="BM215" s="188">
        <v>76.7</v>
      </c>
      <c r="BN215" s="188">
        <v>76.7</v>
      </c>
      <c r="BO215" s="188">
        <v>76.8</v>
      </c>
      <c r="BP215" s="188">
        <v>76.8</v>
      </c>
      <c r="BQ215" s="188">
        <v>76.8</v>
      </c>
      <c r="BR215" s="188">
        <v>76.900000000000006</v>
      </c>
      <c r="BS215" s="188">
        <v>76.900000000000006</v>
      </c>
      <c r="BT215" s="188">
        <v>76.900000000000006</v>
      </c>
      <c r="BU215" s="188">
        <v>76.900000000000006</v>
      </c>
      <c r="BV215" s="188">
        <v>76.900000000000006</v>
      </c>
      <c r="BW215" s="188">
        <v>76.900000000000006</v>
      </c>
      <c r="BX215" s="188">
        <v>76.900000000000006</v>
      </c>
      <c r="BY215" s="188">
        <v>77</v>
      </c>
      <c r="BZ215" s="188">
        <v>77</v>
      </c>
      <c r="CA215" s="188">
        <v>77</v>
      </c>
      <c r="CB215" s="188">
        <v>77</v>
      </c>
      <c r="CC215" s="188">
        <v>77</v>
      </c>
      <c r="CD215" s="188">
        <v>77</v>
      </c>
      <c r="CE215" s="188">
        <v>77.2</v>
      </c>
      <c r="CF215" s="188">
        <v>77.2</v>
      </c>
      <c r="CG215" s="188">
        <v>77.2</v>
      </c>
      <c r="CH215" s="188">
        <v>77.2</v>
      </c>
      <c r="CI215" s="188">
        <v>77.3</v>
      </c>
      <c r="CJ215" s="188">
        <v>77.5</v>
      </c>
      <c r="CK215" s="188">
        <v>77.5</v>
      </c>
      <c r="CL215" s="188">
        <f t="shared" si="7"/>
        <v>0</v>
      </c>
      <c r="CM215" s="188" t="s">
        <v>428</v>
      </c>
      <c r="CN215" s="188" t="s">
        <v>429</v>
      </c>
      <c r="CO215" s="188" t="b">
        <f t="shared" si="6"/>
        <v>1</v>
      </c>
    </row>
    <row r="216" spans="1:93" x14ac:dyDescent="0.3">
      <c r="A216" t="s">
        <v>430</v>
      </c>
      <c r="B216" t="s">
        <v>431</v>
      </c>
      <c r="C216">
        <v>30001000100</v>
      </c>
      <c r="D216" s="1">
        <v>43920</v>
      </c>
      <c r="E216">
        <v>1</v>
      </c>
      <c r="F216">
        <v>0.4</v>
      </c>
      <c r="G216">
        <v>0.4</v>
      </c>
      <c r="H216" t="s">
        <v>1249</v>
      </c>
      <c r="I216">
        <v>3.5</v>
      </c>
      <c r="J216">
        <v>3.8</v>
      </c>
      <c r="K216">
        <v>5</v>
      </c>
      <c r="L216">
        <v>6.2</v>
      </c>
      <c r="M216">
        <v>8.1999999999999993</v>
      </c>
      <c r="N216" s="61">
        <v>8.6999999999999993</v>
      </c>
      <c r="O216">
        <v>9</v>
      </c>
      <c r="P216">
        <v>9.3000000000000007</v>
      </c>
      <c r="Q216">
        <v>9.5</v>
      </c>
      <c r="R216" s="61">
        <v>10.1</v>
      </c>
      <c r="S216" s="61">
        <v>10.3</v>
      </c>
      <c r="T216" s="61">
        <v>10.3</v>
      </c>
      <c r="U216" s="61">
        <v>10.6</v>
      </c>
      <c r="V216" s="61">
        <v>10.8</v>
      </c>
      <c r="W216" s="61">
        <v>11.1</v>
      </c>
      <c r="X216" s="61">
        <v>11.2</v>
      </c>
      <c r="Y216" s="61">
        <v>11.4</v>
      </c>
      <c r="Z216" s="61">
        <v>12.1</v>
      </c>
      <c r="AA216" s="61">
        <v>12.2</v>
      </c>
      <c r="AB216" s="188">
        <v>12.4</v>
      </c>
      <c r="AC216" s="61">
        <v>12.7</v>
      </c>
      <c r="AD216" s="188">
        <v>12.9</v>
      </c>
      <c r="AE216" s="188">
        <v>12.9</v>
      </c>
      <c r="AF216" s="188">
        <v>13</v>
      </c>
      <c r="AG216" s="188">
        <v>13</v>
      </c>
      <c r="AH216" s="188">
        <v>13.1</v>
      </c>
      <c r="AI216" s="188">
        <v>13.4</v>
      </c>
      <c r="AJ216" s="188">
        <v>13.4</v>
      </c>
      <c r="AK216" s="188">
        <v>13.6</v>
      </c>
      <c r="AL216" s="188">
        <v>13.7</v>
      </c>
      <c r="AM216" s="188">
        <v>13.7</v>
      </c>
      <c r="AN216" s="188">
        <v>13.8</v>
      </c>
      <c r="AO216" s="188">
        <v>13.8</v>
      </c>
      <c r="AP216" s="188">
        <v>13.9</v>
      </c>
      <c r="AQ216" s="188">
        <v>13.9</v>
      </c>
      <c r="AR216" s="188">
        <v>14</v>
      </c>
      <c r="AS216" s="188">
        <v>14</v>
      </c>
      <c r="AT216" s="188">
        <v>14.2</v>
      </c>
      <c r="AU216" s="188">
        <v>14.2</v>
      </c>
      <c r="AV216" s="188">
        <v>14.3</v>
      </c>
      <c r="AW216" s="188">
        <v>14.4</v>
      </c>
      <c r="AX216" s="188">
        <v>14.4</v>
      </c>
      <c r="AY216" s="188">
        <v>14.4</v>
      </c>
      <c r="AZ216" s="188">
        <v>14.4</v>
      </c>
      <c r="BA216" s="188">
        <v>14.4</v>
      </c>
      <c r="BB216" s="188">
        <v>14.5</v>
      </c>
      <c r="BC216" s="188">
        <v>14.5</v>
      </c>
      <c r="BD216" s="188">
        <v>14.5</v>
      </c>
      <c r="BE216" s="188">
        <v>14.5</v>
      </c>
      <c r="BF216" s="188">
        <v>14.5</v>
      </c>
      <c r="BG216" s="188">
        <v>26.8</v>
      </c>
      <c r="BH216" s="188">
        <v>26.8</v>
      </c>
      <c r="BI216" s="188">
        <v>26.9</v>
      </c>
      <c r="BJ216" s="188">
        <v>26.9</v>
      </c>
      <c r="BK216" s="188">
        <v>27</v>
      </c>
      <c r="BL216" s="188">
        <v>27.1</v>
      </c>
      <c r="BM216" s="188">
        <v>27.1</v>
      </c>
      <c r="BN216" s="188">
        <v>27.1</v>
      </c>
      <c r="BO216" s="188">
        <v>27.1</v>
      </c>
      <c r="BP216" s="188">
        <v>27.3</v>
      </c>
      <c r="BQ216" s="188">
        <v>27.3</v>
      </c>
      <c r="BR216" s="188">
        <v>27.3</v>
      </c>
      <c r="BS216" s="188">
        <v>27.3</v>
      </c>
      <c r="BT216" s="188">
        <v>27.3</v>
      </c>
      <c r="BU216" s="188">
        <v>27.4</v>
      </c>
      <c r="BV216" s="188">
        <v>27.4</v>
      </c>
      <c r="BW216" s="188">
        <v>27.6</v>
      </c>
      <c r="BX216" s="188">
        <v>27.8</v>
      </c>
      <c r="BY216" s="188">
        <v>27.8</v>
      </c>
      <c r="BZ216" s="188">
        <v>27.8</v>
      </c>
      <c r="CA216" s="188">
        <v>27.9</v>
      </c>
      <c r="CB216" s="188">
        <v>27.9</v>
      </c>
      <c r="CC216" s="188">
        <v>27.9</v>
      </c>
      <c r="CD216" s="188">
        <v>27.9</v>
      </c>
      <c r="CE216" s="188">
        <v>27.9</v>
      </c>
      <c r="CF216" s="188">
        <v>28</v>
      </c>
      <c r="CG216" s="188">
        <v>28.1</v>
      </c>
      <c r="CH216" s="188">
        <v>28.2</v>
      </c>
      <c r="CI216" s="188">
        <v>28.5</v>
      </c>
      <c r="CJ216" s="188">
        <v>28.6</v>
      </c>
      <c r="CK216" s="188">
        <v>28.6</v>
      </c>
      <c r="CL216" s="188">
        <f t="shared" si="7"/>
        <v>0</v>
      </c>
      <c r="CM216" s="188" t="s">
        <v>430</v>
      </c>
      <c r="CN216" s="188" t="s">
        <v>431</v>
      </c>
      <c r="CO216" s="188" t="b">
        <f t="shared" si="6"/>
        <v>1</v>
      </c>
    </row>
    <row r="217" spans="1:93" x14ac:dyDescent="0.3">
      <c r="A217" t="s">
        <v>432</v>
      </c>
      <c r="B217" t="s">
        <v>433</v>
      </c>
      <c r="C217">
        <v>30001000200</v>
      </c>
      <c r="D217" s="1">
        <v>43920</v>
      </c>
      <c r="E217">
        <v>1</v>
      </c>
      <c r="F217">
        <v>0.4</v>
      </c>
      <c r="G217">
        <v>1.4</v>
      </c>
      <c r="H217" t="s">
        <v>1250</v>
      </c>
      <c r="I217">
        <v>34.5</v>
      </c>
      <c r="J217">
        <v>35.299999999999997</v>
      </c>
      <c r="K217">
        <v>36.9</v>
      </c>
      <c r="L217">
        <v>38.1</v>
      </c>
      <c r="M217">
        <v>41</v>
      </c>
      <c r="N217" s="61">
        <v>41.8</v>
      </c>
      <c r="O217">
        <v>42.3</v>
      </c>
      <c r="P217">
        <v>42.5</v>
      </c>
      <c r="Q217">
        <v>43</v>
      </c>
      <c r="R217" s="61">
        <v>44.1</v>
      </c>
      <c r="S217" s="61">
        <v>44.3</v>
      </c>
      <c r="T217" s="61">
        <v>44.6</v>
      </c>
      <c r="U217" s="61">
        <v>44.8</v>
      </c>
      <c r="V217" s="61">
        <v>45.1</v>
      </c>
      <c r="W217" s="61">
        <v>45.6</v>
      </c>
      <c r="X217" s="61">
        <v>45.8</v>
      </c>
      <c r="Y217" s="61">
        <v>45.9</v>
      </c>
      <c r="Z217" s="61">
        <v>46.6</v>
      </c>
      <c r="AA217" s="61">
        <v>46.8</v>
      </c>
      <c r="AB217" s="188">
        <v>46.8</v>
      </c>
      <c r="AC217" s="61">
        <v>47.5</v>
      </c>
      <c r="AD217" s="188">
        <v>49.1</v>
      </c>
      <c r="AE217" s="188">
        <v>49.4</v>
      </c>
      <c r="AF217" s="188">
        <v>49.6</v>
      </c>
      <c r="AG217" s="188">
        <v>49.7</v>
      </c>
      <c r="AH217" s="188">
        <v>50</v>
      </c>
      <c r="AI217" s="188">
        <v>50.6</v>
      </c>
      <c r="AJ217" s="188">
        <v>50.8</v>
      </c>
      <c r="AK217" s="188">
        <v>50.9</v>
      </c>
      <c r="AL217" s="188">
        <v>51.1</v>
      </c>
      <c r="AM217" s="188">
        <v>51.3</v>
      </c>
      <c r="AN217" s="188">
        <v>51.8</v>
      </c>
      <c r="AO217" s="188">
        <v>51.9</v>
      </c>
      <c r="AP217" s="188">
        <v>52</v>
      </c>
      <c r="AQ217" s="188">
        <v>52.1</v>
      </c>
      <c r="AR217" s="188">
        <v>52.5</v>
      </c>
      <c r="AS217" s="188">
        <v>52.5</v>
      </c>
      <c r="AT217" s="188">
        <v>52.5</v>
      </c>
      <c r="AU217" s="188">
        <v>52.6</v>
      </c>
      <c r="AV217" s="188">
        <v>52.8</v>
      </c>
      <c r="AW217" s="188">
        <v>52.8</v>
      </c>
      <c r="AX217" s="188">
        <v>52.8</v>
      </c>
      <c r="AY217" s="188">
        <v>52.9</v>
      </c>
      <c r="AZ217" s="188">
        <v>52.9</v>
      </c>
      <c r="BA217" s="188">
        <v>52.9</v>
      </c>
      <c r="BB217" s="188">
        <v>53</v>
      </c>
      <c r="BC217" s="188">
        <v>53</v>
      </c>
      <c r="BD217" s="188">
        <v>53.1</v>
      </c>
      <c r="BE217" s="188">
        <v>53.2</v>
      </c>
      <c r="BF217" s="188">
        <v>53.2</v>
      </c>
      <c r="BG217" s="188">
        <v>55.5</v>
      </c>
      <c r="BH217" s="188">
        <v>55.6</v>
      </c>
      <c r="BI217" s="188">
        <v>55.7</v>
      </c>
      <c r="BJ217" s="188">
        <v>55.9</v>
      </c>
      <c r="BK217" s="188">
        <v>55.9</v>
      </c>
      <c r="BL217" s="188">
        <v>55.9</v>
      </c>
      <c r="BM217" s="188">
        <v>56</v>
      </c>
      <c r="BN217" s="188">
        <v>56</v>
      </c>
      <c r="BO217" s="188">
        <v>56</v>
      </c>
      <c r="BP217" s="188">
        <v>56</v>
      </c>
      <c r="BQ217" s="188">
        <v>56.1</v>
      </c>
      <c r="BR217" s="188">
        <v>56.1</v>
      </c>
      <c r="BS217" s="188">
        <v>56.1</v>
      </c>
      <c r="BT217" s="188">
        <v>56.1</v>
      </c>
      <c r="BU217" s="188">
        <v>56.1</v>
      </c>
      <c r="BV217" s="188">
        <v>56.1</v>
      </c>
      <c r="BW217" s="188">
        <v>56.1</v>
      </c>
      <c r="BX217" s="188">
        <v>56.2</v>
      </c>
      <c r="BY217" s="188">
        <v>56.2</v>
      </c>
      <c r="BZ217" s="188">
        <v>56.2</v>
      </c>
      <c r="CA217" s="188">
        <v>56.3</v>
      </c>
      <c r="CB217" s="188">
        <v>56.3</v>
      </c>
      <c r="CC217" s="188">
        <v>56.3</v>
      </c>
      <c r="CD217" s="188">
        <v>56.3</v>
      </c>
      <c r="CE217" s="188">
        <v>56.3</v>
      </c>
      <c r="CF217" s="188">
        <v>56.3</v>
      </c>
      <c r="CG217" s="188">
        <v>56.3</v>
      </c>
      <c r="CH217" s="188">
        <v>56.3</v>
      </c>
      <c r="CI217" s="188">
        <v>56.4</v>
      </c>
      <c r="CJ217" s="188">
        <v>56.4</v>
      </c>
      <c r="CK217" s="188">
        <v>56.4</v>
      </c>
      <c r="CL217" s="188">
        <f t="shared" si="7"/>
        <v>0</v>
      </c>
      <c r="CM217" s="188" t="s">
        <v>432</v>
      </c>
      <c r="CN217" s="188" t="s">
        <v>433</v>
      </c>
      <c r="CO217" s="188" t="b">
        <f t="shared" si="6"/>
        <v>1</v>
      </c>
    </row>
    <row r="218" spans="1:93" x14ac:dyDescent="0.3">
      <c r="A218" t="s">
        <v>434</v>
      </c>
      <c r="B218" t="s">
        <v>435</v>
      </c>
      <c r="C218">
        <v>30001000300</v>
      </c>
      <c r="D218" s="1">
        <v>43920</v>
      </c>
      <c r="E218">
        <v>1</v>
      </c>
      <c r="F218">
        <v>1.3</v>
      </c>
      <c r="G218">
        <v>1.3</v>
      </c>
      <c r="H218">
        <v>59725</v>
      </c>
      <c r="I218">
        <v>33.9</v>
      </c>
      <c r="J218">
        <v>35.6</v>
      </c>
      <c r="K218">
        <v>37.200000000000003</v>
      </c>
      <c r="L218">
        <v>39.1</v>
      </c>
      <c r="M218">
        <v>42</v>
      </c>
      <c r="N218" s="61">
        <v>42.5</v>
      </c>
      <c r="O218">
        <v>43.3</v>
      </c>
      <c r="P218">
        <v>43.8</v>
      </c>
      <c r="Q218">
        <v>44.3</v>
      </c>
      <c r="R218" s="61">
        <v>45.5</v>
      </c>
      <c r="S218" s="61">
        <v>47.7</v>
      </c>
      <c r="T218" s="61">
        <v>48.3</v>
      </c>
      <c r="U218" s="61">
        <v>50.3</v>
      </c>
      <c r="V218" s="61">
        <v>52</v>
      </c>
      <c r="W218" s="61">
        <v>53.8</v>
      </c>
      <c r="X218" s="61">
        <v>54.1</v>
      </c>
      <c r="Y218" s="61">
        <v>54.4</v>
      </c>
      <c r="Z218" s="61">
        <v>56.4</v>
      </c>
      <c r="AA218" s="61">
        <v>56.5</v>
      </c>
      <c r="AB218" s="188">
        <v>56.8</v>
      </c>
      <c r="AC218" s="61">
        <v>57.5</v>
      </c>
      <c r="AD218" s="188">
        <v>58.5</v>
      </c>
      <c r="AE218" s="188">
        <v>58.9</v>
      </c>
      <c r="AF218" s="188">
        <v>59.2</v>
      </c>
      <c r="AG218" s="188">
        <v>59.3</v>
      </c>
      <c r="AH218" s="188">
        <v>59.5</v>
      </c>
      <c r="AI218" s="188">
        <v>60</v>
      </c>
      <c r="AJ218" s="188">
        <v>60</v>
      </c>
      <c r="AK218" s="188">
        <v>60</v>
      </c>
      <c r="AL218" s="188">
        <v>60.2</v>
      </c>
      <c r="AM218" s="188">
        <v>60.3</v>
      </c>
      <c r="AN218" s="188">
        <v>60.6</v>
      </c>
      <c r="AO218" s="188">
        <v>60.6</v>
      </c>
      <c r="AP218" s="188">
        <v>60.6</v>
      </c>
      <c r="AQ218" s="188">
        <v>60.7</v>
      </c>
      <c r="AR218" s="188">
        <v>61</v>
      </c>
      <c r="AS218" s="188">
        <v>61</v>
      </c>
      <c r="AT218" s="188">
        <v>61</v>
      </c>
      <c r="AU218" s="188">
        <v>61.1</v>
      </c>
      <c r="AV218" s="188">
        <v>61.1</v>
      </c>
      <c r="AW218" s="188">
        <v>61.2</v>
      </c>
      <c r="AX218" s="188">
        <v>61.3</v>
      </c>
      <c r="AY218" s="188">
        <v>61.3</v>
      </c>
      <c r="AZ218" s="188">
        <v>61.3</v>
      </c>
      <c r="BA218" s="188">
        <v>61.4</v>
      </c>
      <c r="BB218" s="188">
        <v>61.5</v>
      </c>
      <c r="BC218" s="188">
        <v>61.5</v>
      </c>
      <c r="BD218" s="188">
        <v>61.5</v>
      </c>
      <c r="BE218" s="188">
        <v>61.6</v>
      </c>
      <c r="BF218" s="188">
        <v>61.7</v>
      </c>
      <c r="BG218" s="188">
        <v>61.8</v>
      </c>
      <c r="BH218" s="188">
        <v>61.9</v>
      </c>
      <c r="BI218" s="188">
        <v>61.9</v>
      </c>
      <c r="BJ218" s="188">
        <v>61.9</v>
      </c>
      <c r="BK218" s="188">
        <v>61.9</v>
      </c>
      <c r="BL218" s="188">
        <v>62</v>
      </c>
      <c r="BM218" s="188">
        <v>62.1</v>
      </c>
      <c r="BN218" s="188">
        <v>62.1</v>
      </c>
      <c r="BO218" s="188">
        <v>62.1</v>
      </c>
      <c r="BP218" s="188">
        <v>62.1</v>
      </c>
      <c r="BQ218" s="188">
        <v>62.1</v>
      </c>
      <c r="BR218" s="188">
        <v>62.2</v>
      </c>
      <c r="BS218" s="188">
        <v>62.2</v>
      </c>
      <c r="BT218" s="188">
        <v>62.2</v>
      </c>
      <c r="BU218" s="188">
        <v>62.2</v>
      </c>
      <c r="BV218" s="188">
        <v>62.2</v>
      </c>
      <c r="BW218" s="188">
        <v>62.2</v>
      </c>
      <c r="BX218" s="188">
        <v>62.3</v>
      </c>
      <c r="BY218" s="188">
        <v>62.3</v>
      </c>
      <c r="BZ218" s="188">
        <v>62.3</v>
      </c>
      <c r="CA218" s="188">
        <v>62.3</v>
      </c>
      <c r="CB218" s="188">
        <v>62.4</v>
      </c>
      <c r="CC218" s="188">
        <v>62.4</v>
      </c>
      <c r="CD218" s="188">
        <v>62.4</v>
      </c>
      <c r="CE218" s="188">
        <v>62.4</v>
      </c>
      <c r="CF218" s="188">
        <v>62.4</v>
      </c>
      <c r="CG218" s="188">
        <v>62.4</v>
      </c>
      <c r="CH218" s="188">
        <v>62.4</v>
      </c>
      <c r="CI218" s="188">
        <v>62.4</v>
      </c>
      <c r="CJ218" s="188">
        <v>62.4</v>
      </c>
      <c r="CK218" s="188">
        <v>62.4</v>
      </c>
      <c r="CL218" s="188">
        <f t="shared" si="7"/>
        <v>0</v>
      </c>
      <c r="CM218" s="188" t="s">
        <v>434</v>
      </c>
      <c r="CN218" s="188" t="s">
        <v>435</v>
      </c>
      <c r="CO218" s="188" t="b">
        <f t="shared" si="6"/>
        <v>1</v>
      </c>
    </row>
    <row r="219" spans="1:93" x14ac:dyDescent="0.3">
      <c r="A219" t="s">
        <v>436</v>
      </c>
      <c r="B219" t="s">
        <v>437</v>
      </c>
      <c r="C219">
        <v>30003000100</v>
      </c>
      <c r="D219" s="1">
        <v>43920</v>
      </c>
      <c r="E219">
        <v>3</v>
      </c>
      <c r="F219">
        <v>0.2</v>
      </c>
      <c r="G219">
        <v>1.3</v>
      </c>
      <c r="H219" t="s">
        <v>1251</v>
      </c>
      <c r="I219">
        <v>24.3</v>
      </c>
      <c r="J219">
        <v>24.8</v>
      </c>
      <c r="K219">
        <v>26.3</v>
      </c>
      <c r="L219">
        <v>27.9</v>
      </c>
      <c r="M219">
        <v>29.5</v>
      </c>
      <c r="N219" s="61">
        <v>29.8</v>
      </c>
      <c r="O219">
        <v>30</v>
      </c>
      <c r="P219">
        <v>30.2</v>
      </c>
      <c r="Q219">
        <v>30.7</v>
      </c>
      <c r="R219" s="61">
        <v>31.2</v>
      </c>
      <c r="S219" s="61">
        <v>31.2</v>
      </c>
      <c r="T219" s="61">
        <v>31.4</v>
      </c>
      <c r="U219" s="61">
        <v>31.7</v>
      </c>
      <c r="V219" s="61">
        <v>31.8</v>
      </c>
      <c r="W219" s="61">
        <v>32.1</v>
      </c>
      <c r="X219" s="61">
        <v>32.200000000000003</v>
      </c>
      <c r="Y219" s="61">
        <v>32.200000000000003</v>
      </c>
      <c r="Z219" s="61">
        <v>32.5</v>
      </c>
      <c r="AA219" s="61">
        <v>32.5</v>
      </c>
      <c r="AB219" s="188">
        <v>32.6</v>
      </c>
      <c r="AC219" s="61">
        <v>32.9</v>
      </c>
      <c r="AD219" s="188">
        <v>33.700000000000003</v>
      </c>
      <c r="AE219" s="188">
        <v>33.700000000000003</v>
      </c>
      <c r="AF219" s="188">
        <v>33.700000000000003</v>
      </c>
      <c r="AG219" s="188">
        <v>34.200000000000003</v>
      </c>
      <c r="AH219" s="188">
        <v>34.6</v>
      </c>
      <c r="AI219" s="188">
        <v>35</v>
      </c>
      <c r="AJ219" s="188">
        <v>35</v>
      </c>
      <c r="AK219" s="188">
        <v>35.1</v>
      </c>
      <c r="AL219" s="188">
        <v>35.5</v>
      </c>
      <c r="AM219" s="188">
        <v>35.700000000000003</v>
      </c>
      <c r="AN219" s="188">
        <v>36</v>
      </c>
      <c r="AO219" s="188">
        <v>36</v>
      </c>
      <c r="AP219" s="188">
        <v>36</v>
      </c>
      <c r="AQ219" s="188">
        <v>36</v>
      </c>
      <c r="AR219" s="188">
        <v>36.200000000000003</v>
      </c>
      <c r="AS219" s="188">
        <v>36.200000000000003</v>
      </c>
      <c r="AT219" s="188">
        <v>36.200000000000003</v>
      </c>
      <c r="AU219" s="188">
        <v>36.299999999999997</v>
      </c>
      <c r="AV219" s="188">
        <v>36.5</v>
      </c>
      <c r="AW219" s="188">
        <v>36.5</v>
      </c>
      <c r="AX219" s="188">
        <v>36.5</v>
      </c>
      <c r="AY219" s="188">
        <v>36.700000000000003</v>
      </c>
      <c r="AZ219" s="188">
        <v>36.700000000000003</v>
      </c>
      <c r="BA219" s="188">
        <v>36.700000000000003</v>
      </c>
      <c r="BB219" s="188">
        <v>36.700000000000003</v>
      </c>
      <c r="BC219" s="188">
        <v>36.700000000000003</v>
      </c>
      <c r="BD219" s="188">
        <v>36.799999999999997</v>
      </c>
      <c r="BE219" s="188">
        <v>36.799999999999997</v>
      </c>
      <c r="BF219" s="188">
        <v>36.799999999999997</v>
      </c>
      <c r="BG219" s="188">
        <v>41.5</v>
      </c>
      <c r="BH219" s="188">
        <v>41.5</v>
      </c>
      <c r="BI219" s="188">
        <v>41.8</v>
      </c>
      <c r="BJ219" s="188">
        <v>41.8</v>
      </c>
      <c r="BK219" s="188">
        <v>42</v>
      </c>
      <c r="BL219" s="188">
        <v>42.1</v>
      </c>
      <c r="BM219" s="188">
        <v>42.2</v>
      </c>
      <c r="BN219" s="188">
        <v>42.3</v>
      </c>
      <c r="BO219" s="188">
        <v>42.4</v>
      </c>
      <c r="BP219" s="188">
        <v>42.4</v>
      </c>
      <c r="BQ219" s="188">
        <v>42.5</v>
      </c>
      <c r="BR219" s="188">
        <v>42.5</v>
      </c>
      <c r="BS219" s="188">
        <v>42.6</v>
      </c>
      <c r="BT219" s="188">
        <v>42.7</v>
      </c>
      <c r="BU219" s="188">
        <v>42.7</v>
      </c>
      <c r="BV219" s="188">
        <v>42.7</v>
      </c>
      <c r="BW219" s="188">
        <v>42.7</v>
      </c>
      <c r="BX219" s="188">
        <v>42.7</v>
      </c>
      <c r="BY219" s="188">
        <v>42.8</v>
      </c>
      <c r="BZ219" s="188">
        <v>42.8</v>
      </c>
      <c r="CA219" s="188">
        <v>42.8</v>
      </c>
      <c r="CB219" s="188">
        <v>42.9</v>
      </c>
      <c r="CC219" s="188">
        <v>42.9</v>
      </c>
      <c r="CD219" s="188">
        <v>42.9</v>
      </c>
      <c r="CE219" s="188">
        <v>43.1</v>
      </c>
      <c r="CF219" s="188">
        <v>43.1</v>
      </c>
      <c r="CG219" s="188">
        <v>43.1</v>
      </c>
      <c r="CH219" s="188">
        <v>43.1</v>
      </c>
      <c r="CI219" s="188">
        <v>43.2</v>
      </c>
      <c r="CJ219" s="188">
        <v>43.3</v>
      </c>
      <c r="CK219" s="188">
        <v>43.4</v>
      </c>
      <c r="CL219" s="188">
        <f t="shared" si="7"/>
        <v>0.10000000000000142</v>
      </c>
      <c r="CM219" s="188" t="s">
        <v>436</v>
      </c>
      <c r="CN219" s="188" t="s">
        <v>437</v>
      </c>
      <c r="CO219" s="188" t="b">
        <f t="shared" si="6"/>
        <v>1</v>
      </c>
    </row>
    <row r="220" spans="1:93" x14ac:dyDescent="0.3">
      <c r="A220" t="s">
        <v>438</v>
      </c>
      <c r="B220" t="s">
        <v>439</v>
      </c>
      <c r="C220">
        <v>30003940400</v>
      </c>
      <c r="D220" s="1">
        <v>43920</v>
      </c>
      <c r="E220">
        <v>3</v>
      </c>
      <c r="F220">
        <v>0.1</v>
      </c>
      <c r="G220">
        <v>0.1</v>
      </c>
      <c r="H220" t="s">
        <v>1252</v>
      </c>
      <c r="I220">
        <v>1</v>
      </c>
      <c r="J220">
        <v>1.2</v>
      </c>
      <c r="K220">
        <v>1.2</v>
      </c>
      <c r="L220">
        <v>1.8</v>
      </c>
      <c r="M220">
        <v>2.2999999999999998</v>
      </c>
      <c r="N220" s="61">
        <v>2.4</v>
      </c>
      <c r="O220">
        <v>2.4</v>
      </c>
      <c r="P220">
        <v>2.5</v>
      </c>
      <c r="Q220">
        <v>3.1</v>
      </c>
      <c r="R220" s="61">
        <v>3.3</v>
      </c>
      <c r="S220" s="61">
        <v>3.3</v>
      </c>
      <c r="T220" s="61">
        <v>3.4</v>
      </c>
      <c r="U220" s="61">
        <v>3.4</v>
      </c>
      <c r="V220" s="61">
        <v>3.6</v>
      </c>
      <c r="W220" s="61">
        <v>3.7</v>
      </c>
      <c r="X220" s="61">
        <v>3.7</v>
      </c>
      <c r="Y220" s="61">
        <v>3.8</v>
      </c>
      <c r="Z220" s="61">
        <v>3.8</v>
      </c>
      <c r="AA220" s="61">
        <v>3.8</v>
      </c>
      <c r="AB220" s="188">
        <v>3.8</v>
      </c>
      <c r="AC220" s="61">
        <v>3.9</v>
      </c>
      <c r="AD220" s="188">
        <v>4</v>
      </c>
      <c r="AE220" s="188">
        <v>4</v>
      </c>
      <c r="AF220" s="188">
        <v>4</v>
      </c>
      <c r="AG220" s="188">
        <v>4</v>
      </c>
      <c r="AH220" s="188">
        <v>4</v>
      </c>
      <c r="AI220" s="188">
        <v>4</v>
      </c>
      <c r="AJ220" s="188">
        <v>4</v>
      </c>
      <c r="AK220" s="188">
        <v>4</v>
      </c>
      <c r="AL220" s="188">
        <v>4</v>
      </c>
      <c r="AM220" s="188">
        <v>4</v>
      </c>
      <c r="AN220" s="188">
        <v>4</v>
      </c>
      <c r="AO220" s="188">
        <v>4</v>
      </c>
      <c r="AP220" s="188">
        <v>4</v>
      </c>
      <c r="AQ220" s="188">
        <v>4</v>
      </c>
      <c r="AR220" s="188">
        <v>4</v>
      </c>
      <c r="AS220" s="188">
        <v>4</v>
      </c>
      <c r="AT220" s="188">
        <v>4.0999999999999996</v>
      </c>
      <c r="AU220" s="188">
        <v>4.0999999999999996</v>
      </c>
      <c r="AV220" s="188">
        <v>4.0999999999999996</v>
      </c>
      <c r="AW220" s="188">
        <v>4.0999999999999996</v>
      </c>
      <c r="AX220" s="188">
        <v>4.2</v>
      </c>
      <c r="AY220" s="188">
        <v>4.2</v>
      </c>
      <c r="AZ220" s="188">
        <v>4.3</v>
      </c>
      <c r="BA220" s="188">
        <v>4.3</v>
      </c>
      <c r="BB220" s="188">
        <v>4.4000000000000004</v>
      </c>
      <c r="BC220" s="188">
        <v>4.4000000000000004</v>
      </c>
      <c r="BD220" s="188">
        <v>4.4000000000000004</v>
      </c>
      <c r="BE220" s="188">
        <v>4.5</v>
      </c>
      <c r="BF220" s="188">
        <v>4.5999999999999996</v>
      </c>
      <c r="BG220" s="188">
        <v>6.2</v>
      </c>
      <c r="BH220" s="188">
        <v>6.2</v>
      </c>
      <c r="BI220" s="188">
        <v>6.3</v>
      </c>
      <c r="BJ220" s="188">
        <v>6.4</v>
      </c>
      <c r="BK220" s="188">
        <v>6.5</v>
      </c>
      <c r="BL220" s="188">
        <v>6.5</v>
      </c>
      <c r="BM220" s="188">
        <v>6.6</v>
      </c>
      <c r="BN220" s="188">
        <v>7</v>
      </c>
      <c r="BO220" s="188">
        <v>7.1</v>
      </c>
      <c r="BP220" s="188">
        <v>7.1</v>
      </c>
      <c r="BQ220" s="188">
        <v>7.1</v>
      </c>
      <c r="BR220" s="188">
        <v>7.1</v>
      </c>
      <c r="BS220" s="188">
        <v>7.2</v>
      </c>
      <c r="BT220" s="188">
        <v>7.2</v>
      </c>
      <c r="BU220" s="188">
        <v>7.2</v>
      </c>
      <c r="BV220" s="188">
        <v>7.2</v>
      </c>
      <c r="BW220" s="188">
        <v>7.3</v>
      </c>
      <c r="BX220" s="188">
        <v>7.4</v>
      </c>
      <c r="BY220" s="188">
        <v>7.4</v>
      </c>
      <c r="BZ220" s="188">
        <v>7.4</v>
      </c>
      <c r="CA220" s="188">
        <v>7.4</v>
      </c>
      <c r="CB220" s="188">
        <v>7.4</v>
      </c>
      <c r="CC220" s="188">
        <v>7.4</v>
      </c>
      <c r="CD220" s="188">
        <v>7.5</v>
      </c>
      <c r="CE220" s="188">
        <v>7.5</v>
      </c>
      <c r="CF220" s="188">
        <v>7.5</v>
      </c>
      <c r="CG220" s="188">
        <v>7.5</v>
      </c>
      <c r="CH220" s="188">
        <v>7.5</v>
      </c>
      <c r="CI220" s="188">
        <v>7.5</v>
      </c>
      <c r="CJ220" s="188">
        <v>7.5</v>
      </c>
      <c r="CK220" s="188">
        <v>7.5</v>
      </c>
      <c r="CL220" s="188">
        <f t="shared" si="7"/>
        <v>0</v>
      </c>
      <c r="CM220" s="188" t="s">
        <v>438</v>
      </c>
      <c r="CN220" s="188" t="s">
        <v>439</v>
      </c>
      <c r="CO220" s="188" t="b">
        <f t="shared" si="6"/>
        <v>1</v>
      </c>
    </row>
    <row r="221" spans="1:93" x14ac:dyDescent="0.3">
      <c r="A221" t="s">
        <v>440</v>
      </c>
      <c r="B221" t="s">
        <v>441</v>
      </c>
      <c r="C221">
        <v>30003940500</v>
      </c>
      <c r="D221" s="1">
        <v>43920</v>
      </c>
      <c r="E221">
        <v>3</v>
      </c>
      <c r="F221">
        <v>0</v>
      </c>
      <c r="G221">
        <v>0</v>
      </c>
      <c r="H221" t="s">
        <v>1253</v>
      </c>
      <c r="I221">
        <v>0.5</v>
      </c>
      <c r="J221">
        <v>0.5</v>
      </c>
      <c r="K221">
        <v>0.7</v>
      </c>
      <c r="L221">
        <v>1</v>
      </c>
      <c r="M221">
        <v>1.2</v>
      </c>
      <c r="N221" s="61">
        <v>1.2</v>
      </c>
      <c r="O221">
        <v>1.5</v>
      </c>
      <c r="P221">
        <v>1.5</v>
      </c>
      <c r="Q221">
        <v>1.5</v>
      </c>
      <c r="R221" s="61">
        <v>1.7</v>
      </c>
      <c r="S221" s="61">
        <v>1.7</v>
      </c>
      <c r="T221" s="61">
        <v>1.8</v>
      </c>
      <c r="U221" s="61">
        <v>1.9</v>
      </c>
      <c r="V221" s="61">
        <v>2</v>
      </c>
      <c r="W221" s="61">
        <v>2.1</v>
      </c>
      <c r="X221" s="61">
        <v>2.2000000000000002</v>
      </c>
      <c r="Y221" s="61">
        <v>2.2000000000000002</v>
      </c>
      <c r="Z221" s="61">
        <v>2.4</v>
      </c>
      <c r="AA221" s="61">
        <v>2.4</v>
      </c>
      <c r="AB221" s="188">
        <v>2.4</v>
      </c>
      <c r="AC221" s="61">
        <v>2.5</v>
      </c>
      <c r="AD221" s="188">
        <v>2.6</v>
      </c>
      <c r="AE221" s="188">
        <v>2.6</v>
      </c>
      <c r="AF221" s="188">
        <v>2.6</v>
      </c>
      <c r="AG221" s="188">
        <v>2.6</v>
      </c>
      <c r="AH221" s="188">
        <v>2.6</v>
      </c>
      <c r="AI221" s="188">
        <v>2.9</v>
      </c>
      <c r="AJ221" s="188">
        <v>2.9</v>
      </c>
      <c r="AK221" s="188">
        <v>2.9</v>
      </c>
      <c r="AL221" s="188">
        <v>2.9</v>
      </c>
      <c r="AM221" s="188">
        <v>2.9</v>
      </c>
      <c r="AN221" s="188">
        <v>2.9</v>
      </c>
      <c r="AO221" s="188">
        <v>2.9</v>
      </c>
      <c r="AP221" s="188">
        <v>2.9</v>
      </c>
      <c r="AQ221" s="188">
        <v>3.1</v>
      </c>
      <c r="AR221" s="188">
        <v>3.1</v>
      </c>
      <c r="AS221" s="188">
        <v>3.1</v>
      </c>
      <c r="AT221" s="188">
        <v>3.1</v>
      </c>
      <c r="AU221" s="188">
        <v>3.1</v>
      </c>
      <c r="AV221" s="188">
        <v>3.2</v>
      </c>
      <c r="AW221" s="188">
        <v>3.2</v>
      </c>
      <c r="AX221" s="188">
        <v>3.2</v>
      </c>
      <c r="AY221" s="188">
        <v>3.2</v>
      </c>
      <c r="AZ221" s="188">
        <v>3.2</v>
      </c>
      <c r="BA221" s="188">
        <v>3.2</v>
      </c>
      <c r="BB221" s="188">
        <v>3.2</v>
      </c>
      <c r="BC221" s="188">
        <v>3.2</v>
      </c>
      <c r="BD221" s="188">
        <v>3.2</v>
      </c>
      <c r="BE221" s="188">
        <v>3.2</v>
      </c>
      <c r="BF221" s="188">
        <v>3.2</v>
      </c>
      <c r="BG221" s="188">
        <v>5.7</v>
      </c>
      <c r="BH221" s="188">
        <v>5.7</v>
      </c>
      <c r="BI221" s="188">
        <v>5.7</v>
      </c>
      <c r="BJ221" s="188">
        <v>5.8</v>
      </c>
      <c r="BK221" s="188">
        <v>5.8</v>
      </c>
      <c r="BL221" s="188">
        <v>5.9</v>
      </c>
      <c r="BM221" s="188">
        <v>6.2</v>
      </c>
      <c r="BN221" s="188">
        <v>6.2</v>
      </c>
      <c r="BO221" s="188">
        <v>6.3</v>
      </c>
      <c r="BP221" s="188">
        <v>6.3</v>
      </c>
      <c r="BQ221" s="188">
        <v>6.5</v>
      </c>
      <c r="BR221" s="188">
        <v>6.5</v>
      </c>
      <c r="BS221" s="188">
        <v>6.5</v>
      </c>
      <c r="BT221" s="188">
        <v>6.5</v>
      </c>
      <c r="BU221" s="188">
        <v>6.5</v>
      </c>
      <c r="BV221" s="188">
        <v>6.5</v>
      </c>
      <c r="BW221" s="188">
        <v>6.6</v>
      </c>
      <c r="BX221" s="188">
        <v>6.7</v>
      </c>
      <c r="BY221" s="188">
        <v>6.8</v>
      </c>
      <c r="BZ221" s="188">
        <v>6.8</v>
      </c>
      <c r="CA221" s="188">
        <v>6.9</v>
      </c>
      <c r="CB221" s="188">
        <v>6.9</v>
      </c>
      <c r="CC221" s="188">
        <v>6.9</v>
      </c>
      <c r="CD221" s="188">
        <v>6.9</v>
      </c>
      <c r="CE221" s="188">
        <v>7.1</v>
      </c>
      <c r="CF221" s="188">
        <v>7.2</v>
      </c>
      <c r="CG221" s="188">
        <v>7.2</v>
      </c>
      <c r="CH221" s="188">
        <v>7.2</v>
      </c>
      <c r="CI221" s="188">
        <v>7.3</v>
      </c>
      <c r="CJ221" s="188">
        <v>7.3</v>
      </c>
      <c r="CK221" s="188">
        <v>7.3</v>
      </c>
      <c r="CL221" s="188">
        <f t="shared" si="7"/>
        <v>0</v>
      </c>
      <c r="CM221" s="188" t="s">
        <v>440</v>
      </c>
      <c r="CN221" s="188" t="s">
        <v>441</v>
      </c>
      <c r="CO221" s="188" t="b">
        <f t="shared" si="6"/>
        <v>1</v>
      </c>
    </row>
    <row r="222" spans="1:93" x14ac:dyDescent="0.3">
      <c r="A222" t="s">
        <v>442</v>
      </c>
      <c r="B222" t="s">
        <v>443</v>
      </c>
      <c r="C222">
        <v>30003940600</v>
      </c>
      <c r="D222" s="1">
        <v>43920</v>
      </c>
      <c r="E222">
        <v>3</v>
      </c>
      <c r="F222">
        <v>0.1</v>
      </c>
      <c r="G222">
        <v>0.1</v>
      </c>
      <c r="H222" t="s">
        <v>1254</v>
      </c>
      <c r="I222">
        <v>0.7</v>
      </c>
      <c r="J222">
        <v>0.9</v>
      </c>
      <c r="K222">
        <v>1</v>
      </c>
      <c r="L222">
        <v>1.4</v>
      </c>
      <c r="M222">
        <v>1.9</v>
      </c>
      <c r="N222" s="61">
        <v>2</v>
      </c>
      <c r="O222">
        <v>2</v>
      </c>
      <c r="P222">
        <v>2</v>
      </c>
      <c r="Q222">
        <v>2.2000000000000002</v>
      </c>
      <c r="R222" s="61">
        <v>2.2000000000000002</v>
      </c>
      <c r="S222" s="61">
        <v>2.2000000000000002</v>
      </c>
      <c r="T222" s="61">
        <v>2.2000000000000002</v>
      </c>
      <c r="U222" s="61">
        <v>2.2000000000000002</v>
      </c>
      <c r="V222" s="61">
        <v>2.2999999999999998</v>
      </c>
      <c r="W222" s="61">
        <v>2.6</v>
      </c>
      <c r="X222" s="61">
        <v>2.6</v>
      </c>
      <c r="Y222" s="61">
        <v>2.6</v>
      </c>
      <c r="Z222" s="61">
        <v>2.8</v>
      </c>
      <c r="AA222" s="61">
        <v>2.8</v>
      </c>
      <c r="AB222" s="188">
        <v>2.8</v>
      </c>
      <c r="AC222" s="61">
        <v>2.8</v>
      </c>
      <c r="AD222" s="188">
        <v>3</v>
      </c>
      <c r="AE222" s="188">
        <v>3</v>
      </c>
      <c r="AF222" s="188">
        <v>3</v>
      </c>
      <c r="AG222" s="188">
        <v>3.1</v>
      </c>
      <c r="AH222" s="188">
        <v>3.1</v>
      </c>
      <c r="AI222" s="188">
        <v>3.1</v>
      </c>
      <c r="AJ222" s="188">
        <v>3.1</v>
      </c>
      <c r="AK222" s="188">
        <v>3.1</v>
      </c>
      <c r="AL222" s="188">
        <v>3.1</v>
      </c>
      <c r="AM222" s="188">
        <v>3.3</v>
      </c>
      <c r="AN222" s="188">
        <v>3.3</v>
      </c>
      <c r="AO222" s="188">
        <v>3.4</v>
      </c>
      <c r="AP222" s="188">
        <v>3.4</v>
      </c>
      <c r="AQ222" s="188">
        <v>3.4</v>
      </c>
      <c r="AR222" s="188">
        <v>3.5</v>
      </c>
      <c r="AS222" s="188">
        <v>3.5</v>
      </c>
      <c r="AT222" s="188">
        <v>3.5</v>
      </c>
      <c r="AU222" s="188">
        <v>3.5</v>
      </c>
      <c r="AV222" s="188">
        <v>3.6</v>
      </c>
      <c r="AW222" s="188">
        <v>3.6</v>
      </c>
      <c r="AX222" s="188">
        <v>3.6</v>
      </c>
      <c r="AY222" s="188">
        <v>3.6</v>
      </c>
      <c r="AZ222" s="188">
        <v>3.7</v>
      </c>
      <c r="BA222" s="188">
        <v>3.7</v>
      </c>
      <c r="BB222" s="188">
        <v>3.8</v>
      </c>
      <c r="BC222" s="188">
        <v>3.9</v>
      </c>
      <c r="BD222" s="188">
        <v>3.9</v>
      </c>
      <c r="BE222" s="188">
        <v>4</v>
      </c>
      <c r="BF222" s="188">
        <v>4</v>
      </c>
      <c r="BG222" s="188">
        <v>4.5999999999999996</v>
      </c>
      <c r="BH222" s="188">
        <v>4.5999999999999996</v>
      </c>
      <c r="BI222" s="188">
        <v>4.5999999999999996</v>
      </c>
      <c r="BJ222" s="188">
        <v>4.5999999999999996</v>
      </c>
      <c r="BK222" s="188">
        <v>4.7</v>
      </c>
      <c r="BL222" s="188">
        <v>4.7</v>
      </c>
      <c r="BM222" s="188">
        <v>4.8</v>
      </c>
      <c r="BN222" s="188">
        <v>4.9000000000000004</v>
      </c>
      <c r="BO222" s="188">
        <v>4.9000000000000004</v>
      </c>
      <c r="BP222" s="188">
        <v>4.9000000000000004</v>
      </c>
      <c r="BQ222" s="188">
        <v>4.9000000000000004</v>
      </c>
      <c r="BR222" s="188">
        <v>4.9000000000000004</v>
      </c>
      <c r="BS222" s="188">
        <v>4.9000000000000004</v>
      </c>
      <c r="BT222" s="188">
        <v>5</v>
      </c>
      <c r="BU222" s="188">
        <v>5.2</v>
      </c>
      <c r="BV222" s="188">
        <v>5.2</v>
      </c>
      <c r="BW222" s="188">
        <v>5.2</v>
      </c>
      <c r="BX222" s="188">
        <v>5.2</v>
      </c>
      <c r="BY222" s="188">
        <v>5.3</v>
      </c>
      <c r="BZ222" s="188">
        <v>5.5</v>
      </c>
      <c r="CA222" s="188">
        <v>5.6</v>
      </c>
      <c r="CB222" s="188">
        <v>5.6</v>
      </c>
      <c r="CC222" s="188">
        <v>5.8</v>
      </c>
      <c r="CD222" s="188">
        <v>5.9</v>
      </c>
      <c r="CE222" s="188">
        <v>6.1</v>
      </c>
      <c r="CF222" s="188">
        <v>6.1</v>
      </c>
      <c r="CG222" s="188">
        <v>6.2</v>
      </c>
      <c r="CH222" s="188">
        <v>6.4</v>
      </c>
      <c r="CI222" s="188">
        <v>6.4</v>
      </c>
      <c r="CJ222" s="188">
        <v>6.5</v>
      </c>
      <c r="CK222" s="188">
        <v>6.5</v>
      </c>
      <c r="CL222" s="188">
        <f t="shared" si="7"/>
        <v>0</v>
      </c>
      <c r="CM222" s="188" t="s">
        <v>442</v>
      </c>
      <c r="CN222" s="188" t="s">
        <v>443</v>
      </c>
      <c r="CO222" s="188" t="b">
        <f t="shared" si="6"/>
        <v>1</v>
      </c>
    </row>
    <row r="223" spans="1:93" x14ac:dyDescent="0.3">
      <c r="A223" t="s">
        <v>444</v>
      </c>
      <c r="B223" t="s">
        <v>445</v>
      </c>
      <c r="C223">
        <v>30003940700</v>
      </c>
      <c r="D223" s="1">
        <v>43920</v>
      </c>
      <c r="E223">
        <v>3</v>
      </c>
      <c r="F223">
        <v>0</v>
      </c>
      <c r="G223">
        <v>0</v>
      </c>
      <c r="H223" t="s">
        <v>1255</v>
      </c>
      <c r="I223">
        <v>0.8</v>
      </c>
      <c r="J223">
        <v>0.9</v>
      </c>
      <c r="K223">
        <v>1</v>
      </c>
      <c r="L223">
        <v>1.3</v>
      </c>
      <c r="M223">
        <v>1.8</v>
      </c>
      <c r="N223" s="61">
        <v>1.8</v>
      </c>
      <c r="O223">
        <v>1.8</v>
      </c>
      <c r="P223">
        <v>1.8</v>
      </c>
      <c r="Q223">
        <v>1.8</v>
      </c>
      <c r="R223" s="61">
        <v>1.9</v>
      </c>
      <c r="S223" s="61">
        <v>2</v>
      </c>
      <c r="T223" s="61">
        <v>2</v>
      </c>
      <c r="U223" s="61">
        <v>2.1</v>
      </c>
      <c r="V223" s="61">
        <v>2.2000000000000002</v>
      </c>
      <c r="W223" s="61">
        <v>2.2000000000000002</v>
      </c>
      <c r="X223" s="61">
        <v>2.2999999999999998</v>
      </c>
      <c r="Y223" s="61">
        <v>2.4</v>
      </c>
      <c r="Z223" s="61">
        <v>2.5</v>
      </c>
      <c r="AA223" s="61">
        <v>2.5</v>
      </c>
      <c r="AB223" s="188">
        <v>2.5</v>
      </c>
      <c r="AC223" s="61">
        <v>2.8</v>
      </c>
      <c r="AD223" s="188">
        <v>2.8</v>
      </c>
      <c r="AE223" s="188">
        <v>2.8</v>
      </c>
      <c r="AF223" s="188">
        <v>2.8</v>
      </c>
      <c r="AG223" s="188">
        <v>2.9</v>
      </c>
      <c r="AH223" s="188">
        <v>2.9</v>
      </c>
      <c r="AI223" s="188">
        <v>3</v>
      </c>
      <c r="AJ223" s="188">
        <v>3</v>
      </c>
      <c r="AK223" s="188">
        <v>3.2</v>
      </c>
      <c r="AL223" s="188">
        <v>3.3</v>
      </c>
      <c r="AM223" s="188">
        <v>3.3</v>
      </c>
      <c r="AN223" s="188">
        <v>3.3</v>
      </c>
      <c r="AO223" s="188">
        <v>3.3</v>
      </c>
      <c r="AP223" s="188">
        <v>3.3</v>
      </c>
      <c r="AQ223" s="188">
        <v>3.3</v>
      </c>
      <c r="AR223" s="188">
        <v>3.3</v>
      </c>
      <c r="AS223" s="188">
        <v>3.3</v>
      </c>
      <c r="AT223" s="188">
        <v>3.3</v>
      </c>
      <c r="AU223" s="188">
        <v>3.3</v>
      </c>
      <c r="AV223" s="188">
        <v>3.7</v>
      </c>
      <c r="AW223" s="188">
        <v>3.7</v>
      </c>
      <c r="AX223" s="188">
        <v>3.7</v>
      </c>
      <c r="AY223" s="188">
        <v>3.7</v>
      </c>
      <c r="AZ223" s="188">
        <v>3.8</v>
      </c>
      <c r="BA223" s="188">
        <v>3.8</v>
      </c>
      <c r="BB223" s="188">
        <v>3.8</v>
      </c>
      <c r="BC223" s="188">
        <v>3.8</v>
      </c>
      <c r="BD223" s="188">
        <v>3.9</v>
      </c>
      <c r="BE223" s="188">
        <v>3.9</v>
      </c>
      <c r="BF223" s="188">
        <v>4</v>
      </c>
      <c r="BG223" s="188">
        <v>4.5</v>
      </c>
      <c r="BH223" s="188">
        <v>4.5</v>
      </c>
      <c r="BI223" s="188">
        <v>4.5</v>
      </c>
      <c r="BJ223" s="188">
        <v>4.5</v>
      </c>
      <c r="BK223" s="188">
        <v>4.5</v>
      </c>
      <c r="BL223" s="188">
        <v>4.7</v>
      </c>
      <c r="BM223" s="188">
        <v>4.8</v>
      </c>
      <c r="BN223" s="188">
        <v>4.8</v>
      </c>
      <c r="BO223" s="188">
        <v>4.8</v>
      </c>
      <c r="BP223" s="188">
        <v>4.8</v>
      </c>
      <c r="BQ223" s="188">
        <v>4.9000000000000004</v>
      </c>
      <c r="BR223" s="188">
        <v>4.9000000000000004</v>
      </c>
      <c r="BS223" s="188">
        <v>4.9000000000000004</v>
      </c>
      <c r="BT223" s="188">
        <v>5</v>
      </c>
      <c r="BU223" s="188">
        <v>5.4</v>
      </c>
      <c r="BV223" s="188">
        <v>5.4</v>
      </c>
      <c r="BW223" s="188">
        <v>5.4</v>
      </c>
      <c r="BX223" s="188">
        <v>5.6</v>
      </c>
      <c r="BY223" s="188">
        <v>5.6</v>
      </c>
      <c r="BZ223" s="188">
        <v>5.7</v>
      </c>
      <c r="CA223" s="188">
        <v>5.8</v>
      </c>
      <c r="CB223" s="188">
        <v>5.8</v>
      </c>
      <c r="CC223" s="188">
        <v>5.8</v>
      </c>
      <c r="CD223" s="188">
        <v>5.8</v>
      </c>
      <c r="CE223" s="188">
        <v>5.8</v>
      </c>
      <c r="CF223" s="188">
        <v>5.8</v>
      </c>
      <c r="CG223" s="188">
        <v>5.9</v>
      </c>
      <c r="CH223" s="188">
        <v>5.9</v>
      </c>
      <c r="CI223" s="188">
        <v>5.9</v>
      </c>
      <c r="CJ223" s="188">
        <v>5.9</v>
      </c>
      <c r="CK223" s="188">
        <v>5.9</v>
      </c>
      <c r="CL223" s="188">
        <f t="shared" si="7"/>
        <v>0</v>
      </c>
      <c r="CM223" s="188" t="s">
        <v>444</v>
      </c>
      <c r="CN223" s="188" t="s">
        <v>445</v>
      </c>
      <c r="CO223" s="188" t="b">
        <f t="shared" si="6"/>
        <v>1</v>
      </c>
    </row>
    <row r="224" spans="1:93" x14ac:dyDescent="0.3">
      <c r="A224" t="s">
        <v>446</v>
      </c>
      <c r="B224" t="s">
        <v>447</v>
      </c>
      <c r="C224">
        <v>30005000100</v>
      </c>
      <c r="D224" s="1">
        <v>43920</v>
      </c>
      <c r="E224">
        <v>5</v>
      </c>
      <c r="F224">
        <v>1</v>
      </c>
      <c r="G224">
        <v>1</v>
      </c>
      <c r="H224" t="s">
        <v>1256</v>
      </c>
      <c r="I224">
        <v>14</v>
      </c>
      <c r="J224">
        <v>15.8</v>
      </c>
      <c r="K224">
        <v>17.3</v>
      </c>
      <c r="L224">
        <v>19.5</v>
      </c>
      <c r="M224">
        <v>21.4</v>
      </c>
      <c r="N224" s="61">
        <v>21.6</v>
      </c>
      <c r="O224">
        <v>22.2</v>
      </c>
      <c r="P224">
        <v>23</v>
      </c>
      <c r="Q224">
        <v>23.1</v>
      </c>
      <c r="R224" s="61">
        <v>23.6</v>
      </c>
      <c r="S224" s="61">
        <v>23.8</v>
      </c>
      <c r="T224" s="61">
        <v>24.2</v>
      </c>
      <c r="U224" s="61">
        <v>25.3</v>
      </c>
      <c r="V224" s="61">
        <v>26</v>
      </c>
      <c r="W224" s="61">
        <v>27.5</v>
      </c>
      <c r="X224" s="61">
        <v>27.5</v>
      </c>
      <c r="Y224" s="61">
        <v>27.6</v>
      </c>
      <c r="Z224" s="61">
        <v>29.1</v>
      </c>
      <c r="AA224" s="61">
        <v>29.2</v>
      </c>
      <c r="AB224" s="188">
        <v>29.6</v>
      </c>
      <c r="AC224" s="61">
        <v>29.9</v>
      </c>
      <c r="AD224" s="188">
        <v>30.5</v>
      </c>
      <c r="AE224" s="188">
        <v>30.5</v>
      </c>
      <c r="AF224" s="188">
        <v>30.5</v>
      </c>
      <c r="AG224" s="188">
        <v>30.7</v>
      </c>
      <c r="AH224" s="188">
        <v>31</v>
      </c>
      <c r="AI224" s="188">
        <v>31.1</v>
      </c>
      <c r="AJ224" s="188">
        <v>31.1</v>
      </c>
      <c r="AK224" s="188">
        <v>31.1</v>
      </c>
      <c r="AL224" s="188">
        <v>31.1</v>
      </c>
      <c r="AM224" s="188">
        <v>31.2</v>
      </c>
      <c r="AN224" s="188">
        <v>31.4</v>
      </c>
      <c r="AO224" s="188">
        <v>31.6</v>
      </c>
      <c r="AP224" s="188">
        <v>31.6</v>
      </c>
      <c r="AQ224" s="188">
        <v>31.7</v>
      </c>
      <c r="AR224" s="188">
        <v>32.1</v>
      </c>
      <c r="AS224" s="188">
        <v>32.1</v>
      </c>
      <c r="AT224" s="188">
        <v>32.1</v>
      </c>
      <c r="AU224" s="188">
        <v>32.1</v>
      </c>
      <c r="AV224" s="188">
        <v>32.200000000000003</v>
      </c>
      <c r="AW224" s="188">
        <v>32.299999999999997</v>
      </c>
      <c r="AX224" s="188">
        <v>32.299999999999997</v>
      </c>
      <c r="AY224" s="188">
        <v>32.4</v>
      </c>
      <c r="AZ224" s="188">
        <v>32.4</v>
      </c>
      <c r="BA224" s="188">
        <v>32.4</v>
      </c>
      <c r="BB224" s="188">
        <v>32.4</v>
      </c>
      <c r="BC224" s="188">
        <v>32.4</v>
      </c>
      <c r="BD224" s="188">
        <v>32.4</v>
      </c>
      <c r="BE224" s="188">
        <v>32.4</v>
      </c>
      <c r="BF224" s="188">
        <v>32.700000000000003</v>
      </c>
      <c r="BG224" s="188">
        <v>34.799999999999997</v>
      </c>
      <c r="BH224" s="188">
        <v>34.799999999999997</v>
      </c>
      <c r="BI224" s="188">
        <v>34.799999999999997</v>
      </c>
      <c r="BJ224" s="188">
        <v>35</v>
      </c>
      <c r="BK224" s="188">
        <v>35.299999999999997</v>
      </c>
      <c r="BL224" s="188">
        <v>35.299999999999997</v>
      </c>
      <c r="BM224" s="188">
        <v>35.5</v>
      </c>
      <c r="BN224" s="188">
        <v>35.6</v>
      </c>
      <c r="BO224" s="188">
        <v>35.6</v>
      </c>
      <c r="BP224" s="188">
        <v>35.6</v>
      </c>
      <c r="BQ224" s="188">
        <v>35.6</v>
      </c>
      <c r="BR224" s="188">
        <v>35.700000000000003</v>
      </c>
      <c r="BS224" s="188">
        <v>35.700000000000003</v>
      </c>
      <c r="BT224" s="188">
        <v>35.700000000000003</v>
      </c>
      <c r="BU224" s="188">
        <v>35.9</v>
      </c>
      <c r="BV224" s="188">
        <v>36.1</v>
      </c>
      <c r="BW224" s="188">
        <v>36.1</v>
      </c>
      <c r="BX224" s="188">
        <v>36.1</v>
      </c>
      <c r="BY224" s="188">
        <v>36.1</v>
      </c>
      <c r="BZ224" s="188">
        <v>36.1</v>
      </c>
      <c r="CA224" s="188">
        <v>36.1</v>
      </c>
      <c r="CB224" s="188">
        <v>36.1</v>
      </c>
      <c r="CC224" s="188">
        <v>36.1</v>
      </c>
      <c r="CD224" s="188">
        <v>36.200000000000003</v>
      </c>
      <c r="CE224" s="188">
        <v>36.4</v>
      </c>
      <c r="CF224" s="188">
        <v>36.700000000000003</v>
      </c>
      <c r="CG224" s="188">
        <v>36.9</v>
      </c>
      <c r="CH224" s="188">
        <v>37.200000000000003</v>
      </c>
      <c r="CI224" s="188">
        <v>38</v>
      </c>
      <c r="CJ224" s="188">
        <v>38.1</v>
      </c>
      <c r="CK224" s="188">
        <v>38.200000000000003</v>
      </c>
      <c r="CL224" s="188">
        <f t="shared" si="7"/>
        <v>0.10000000000000142</v>
      </c>
      <c r="CM224" s="188" t="s">
        <v>446</v>
      </c>
      <c r="CN224" s="188" t="s">
        <v>447</v>
      </c>
      <c r="CO224" s="188" t="b">
        <f t="shared" si="6"/>
        <v>1</v>
      </c>
    </row>
    <row r="225" spans="1:93" x14ac:dyDescent="0.3">
      <c r="A225" t="s">
        <v>448</v>
      </c>
      <c r="B225" t="s">
        <v>449</v>
      </c>
      <c r="C225">
        <v>30005000200</v>
      </c>
      <c r="D225" s="1">
        <v>43920</v>
      </c>
      <c r="E225">
        <v>5</v>
      </c>
      <c r="F225">
        <v>0.4</v>
      </c>
      <c r="G225">
        <v>0.4</v>
      </c>
      <c r="H225" t="s">
        <v>1257</v>
      </c>
      <c r="I225">
        <v>8.4</v>
      </c>
      <c r="J225">
        <v>9.3000000000000007</v>
      </c>
      <c r="K225">
        <v>10.6</v>
      </c>
      <c r="L225">
        <v>11.3</v>
      </c>
      <c r="M225">
        <v>12.8</v>
      </c>
      <c r="N225" s="61">
        <v>13</v>
      </c>
      <c r="O225">
        <v>13.5</v>
      </c>
      <c r="P225">
        <v>13.7</v>
      </c>
      <c r="Q225">
        <v>13.8</v>
      </c>
      <c r="R225" s="61">
        <v>14.6</v>
      </c>
      <c r="S225" s="61">
        <v>14.8</v>
      </c>
      <c r="T225" s="61">
        <v>15.2</v>
      </c>
      <c r="U225" s="61">
        <v>15.4</v>
      </c>
      <c r="V225" s="61">
        <v>15.8</v>
      </c>
      <c r="W225" s="61">
        <v>16.8</v>
      </c>
      <c r="X225" s="61">
        <v>16.899999999999999</v>
      </c>
      <c r="Y225" s="61">
        <v>16.899999999999999</v>
      </c>
      <c r="Z225" s="61">
        <v>18.899999999999999</v>
      </c>
      <c r="AA225" s="61">
        <v>19.100000000000001</v>
      </c>
      <c r="AB225" s="188">
        <v>19.100000000000001</v>
      </c>
      <c r="AC225" s="61">
        <v>19.5</v>
      </c>
      <c r="AD225" s="188">
        <v>19.8</v>
      </c>
      <c r="AE225" s="188">
        <v>20</v>
      </c>
      <c r="AF225" s="188">
        <v>20.100000000000001</v>
      </c>
      <c r="AG225" s="188">
        <v>20.3</v>
      </c>
      <c r="AH225" s="188">
        <v>20.6</v>
      </c>
      <c r="AI225" s="188">
        <v>21</v>
      </c>
      <c r="AJ225" s="188">
        <v>21.1</v>
      </c>
      <c r="AK225" s="188">
        <v>21.1</v>
      </c>
      <c r="AL225" s="188">
        <v>21.2</v>
      </c>
      <c r="AM225" s="188">
        <v>21.4</v>
      </c>
      <c r="AN225" s="188">
        <v>21.5</v>
      </c>
      <c r="AO225" s="188">
        <v>21.6</v>
      </c>
      <c r="AP225" s="188">
        <v>21.7</v>
      </c>
      <c r="AQ225" s="188">
        <v>21.7</v>
      </c>
      <c r="AR225" s="188">
        <v>21.8</v>
      </c>
      <c r="AS225" s="188">
        <v>21.8</v>
      </c>
      <c r="AT225" s="188">
        <v>21.9</v>
      </c>
      <c r="AU225" s="188">
        <v>22.2</v>
      </c>
      <c r="AV225" s="188">
        <v>22.3</v>
      </c>
      <c r="AW225" s="188">
        <v>22.4</v>
      </c>
      <c r="AX225" s="188">
        <v>22.4</v>
      </c>
      <c r="AY225" s="188">
        <v>22.4</v>
      </c>
      <c r="AZ225" s="188">
        <v>22.4</v>
      </c>
      <c r="BA225" s="188">
        <v>22.4</v>
      </c>
      <c r="BB225" s="188">
        <v>22.5</v>
      </c>
      <c r="BC225" s="188">
        <v>22.6</v>
      </c>
      <c r="BD225" s="188">
        <v>22.7</v>
      </c>
      <c r="BE225" s="188">
        <v>22.8</v>
      </c>
      <c r="BF225" s="188">
        <v>22.9</v>
      </c>
      <c r="BG225" s="188">
        <v>39.9</v>
      </c>
      <c r="BH225" s="188">
        <v>39.9</v>
      </c>
      <c r="BI225" s="188">
        <v>40</v>
      </c>
      <c r="BJ225" s="188">
        <v>40.200000000000003</v>
      </c>
      <c r="BK225" s="188">
        <v>40.299999999999997</v>
      </c>
      <c r="BL225" s="188">
        <v>40.299999999999997</v>
      </c>
      <c r="BM225" s="188">
        <v>40.5</v>
      </c>
      <c r="BN225" s="188">
        <v>40.5</v>
      </c>
      <c r="BO225" s="188">
        <v>40.700000000000003</v>
      </c>
      <c r="BP225" s="188">
        <v>40.700000000000003</v>
      </c>
      <c r="BQ225" s="188">
        <v>40.700000000000003</v>
      </c>
      <c r="BR225" s="188">
        <v>40.799999999999997</v>
      </c>
      <c r="BS225" s="188">
        <v>40.9</v>
      </c>
      <c r="BT225" s="188">
        <v>41</v>
      </c>
      <c r="BU225" s="188">
        <v>41.1</v>
      </c>
      <c r="BV225" s="188">
        <v>41.2</v>
      </c>
      <c r="BW225" s="188">
        <v>41.2</v>
      </c>
      <c r="BX225" s="188">
        <v>41.2</v>
      </c>
      <c r="BY225" s="188">
        <v>41.4</v>
      </c>
      <c r="BZ225" s="188">
        <v>41.4</v>
      </c>
      <c r="CA225" s="188">
        <v>41.4</v>
      </c>
      <c r="CB225" s="188">
        <v>41.4</v>
      </c>
      <c r="CC225" s="188">
        <v>41.4</v>
      </c>
      <c r="CD225" s="188">
        <v>41.6</v>
      </c>
      <c r="CE225" s="188">
        <v>41.7</v>
      </c>
      <c r="CF225" s="188">
        <v>41.9</v>
      </c>
      <c r="CG225" s="188">
        <v>41.9</v>
      </c>
      <c r="CH225" s="188">
        <v>41.9</v>
      </c>
      <c r="CI225" s="188">
        <v>42.1</v>
      </c>
      <c r="CJ225" s="188">
        <v>42.1</v>
      </c>
      <c r="CK225" s="188">
        <v>42.3</v>
      </c>
      <c r="CL225" s="188">
        <f t="shared" si="7"/>
        <v>0.19999999999999574</v>
      </c>
      <c r="CM225" s="188" t="s">
        <v>448</v>
      </c>
      <c r="CN225" s="188" t="s">
        <v>449</v>
      </c>
      <c r="CO225" s="188" t="b">
        <f t="shared" si="6"/>
        <v>1</v>
      </c>
    </row>
    <row r="226" spans="1:93" x14ac:dyDescent="0.3">
      <c r="A226" t="s">
        <v>450</v>
      </c>
      <c r="B226" t="s">
        <v>451</v>
      </c>
      <c r="C226">
        <v>30005940100</v>
      </c>
      <c r="D226" s="1">
        <v>43920</v>
      </c>
      <c r="E226">
        <v>5</v>
      </c>
      <c r="F226">
        <v>0.1</v>
      </c>
      <c r="G226">
        <v>0.1</v>
      </c>
      <c r="H226" t="s">
        <v>1258</v>
      </c>
      <c r="I226">
        <v>0.5</v>
      </c>
      <c r="J226">
        <v>0.7</v>
      </c>
      <c r="K226">
        <v>0.8</v>
      </c>
      <c r="L226">
        <v>1.3</v>
      </c>
      <c r="M226">
        <v>1.9</v>
      </c>
      <c r="N226" s="61">
        <v>2</v>
      </c>
      <c r="O226">
        <v>2</v>
      </c>
      <c r="P226">
        <v>2.2999999999999998</v>
      </c>
      <c r="Q226">
        <v>2.2999999999999998</v>
      </c>
      <c r="R226" s="61">
        <v>2.9</v>
      </c>
      <c r="S226" s="61">
        <v>2.9</v>
      </c>
      <c r="T226" s="61">
        <v>2.9</v>
      </c>
      <c r="U226" s="61">
        <v>3.1</v>
      </c>
      <c r="V226" s="61">
        <v>3.5</v>
      </c>
      <c r="W226" s="61">
        <v>3.5</v>
      </c>
      <c r="X226" s="61">
        <v>3.5</v>
      </c>
      <c r="Y226" s="61">
        <v>3.5</v>
      </c>
      <c r="Z226" s="61">
        <v>4</v>
      </c>
      <c r="AA226" s="61">
        <v>4</v>
      </c>
      <c r="AB226" s="188">
        <v>4.0999999999999996</v>
      </c>
      <c r="AC226" s="61">
        <v>4.0999999999999996</v>
      </c>
      <c r="AD226" s="188">
        <v>4.2</v>
      </c>
      <c r="AE226" s="188">
        <v>4.2</v>
      </c>
      <c r="AF226" s="188">
        <v>4.3</v>
      </c>
      <c r="AG226" s="188">
        <v>4.3</v>
      </c>
      <c r="AH226" s="188">
        <v>4.4000000000000004</v>
      </c>
      <c r="AI226" s="188">
        <v>4.7</v>
      </c>
      <c r="AJ226" s="188">
        <v>4.7</v>
      </c>
      <c r="AK226" s="188">
        <v>4.9000000000000004</v>
      </c>
      <c r="AL226" s="188">
        <v>4.9000000000000004</v>
      </c>
      <c r="AM226" s="188">
        <v>4.9000000000000004</v>
      </c>
      <c r="AN226" s="188">
        <v>5</v>
      </c>
      <c r="AO226" s="188">
        <v>5</v>
      </c>
      <c r="AP226" s="188">
        <v>5</v>
      </c>
      <c r="AQ226" s="188">
        <v>5.0999999999999996</v>
      </c>
      <c r="AR226" s="188">
        <v>5.3</v>
      </c>
      <c r="AS226" s="188">
        <v>5.3</v>
      </c>
      <c r="AT226" s="188">
        <v>5.5</v>
      </c>
      <c r="AU226" s="188">
        <v>5.5</v>
      </c>
      <c r="AV226" s="188">
        <v>5.5</v>
      </c>
      <c r="AW226" s="188">
        <v>5.5</v>
      </c>
      <c r="AX226" s="188">
        <v>5.5</v>
      </c>
      <c r="AY226" s="188">
        <v>5.5</v>
      </c>
      <c r="AZ226" s="188">
        <v>5.6</v>
      </c>
      <c r="BA226" s="188">
        <v>5.6</v>
      </c>
      <c r="BB226" s="188">
        <v>5.7</v>
      </c>
      <c r="BC226" s="188">
        <v>5.7</v>
      </c>
      <c r="BD226" s="188">
        <v>5.8</v>
      </c>
      <c r="BE226" s="188">
        <v>5.8</v>
      </c>
      <c r="BF226" s="188">
        <v>6</v>
      </c>
      <c r="BG226" s="188">
        <v>6.1</v>
      </c>
      <c r="BH226" s="188">
        <v>6.2</v>
      </c>
      <c r="BI226" s="188">
        <v>6.3</v>
      </c>
      <c r="BJ226" s="188">
        <v>6.4</v>
      </c>
      <c r="BK226" s="188">
        <v>6.8</v>
      </c>
      <c r="BL226" s="188">
        <v>6.9</v>
      </c>
      <c r="BM226" s="188">
        <v>7.3</v>
      </c>
      <c r="BN226" s="188">
        <v>7.4</v>
      </c>
      <c r="BO226" s="188">
        <v>7.4</v>
      </c>
      <c r="BP226" s="188">
        <v>7.5</v>
      </c>
      <c r="BQ226" s="188">
        <v>7.5</v>
      </c>
      <c r="BR226" s="188">
        <v>7.5</v>
      </c>
      <c r="BS226" s="188">
        <v>7.8</v>
      </c>
      <c r="BT226" s="188">
        <v>8.1</v>
      </c>
      <c r="BU226" s="188">
        <v>8.6</v>
      </c>
      <c r="BV226" s="188">
        <v>9.6</v>
      </c>
      <c r="BW226" s="188">
        <v>10.8</v>
      </c>
      <c r="BX226" s="188">
        <v>11.8</v>
      </c>
      <c r="BY226" s="188">
        <v>12.5</v>
      </c>
      <c r="BZ226" s="188">
        <v>12.6</v>
      </c>
      <c r="CA226" s="188">
        <v>12.9</v>
      </c>
      <c r="CB226" s="188">
        <v>12.9</v>
      </c>
      <c r="CC226" s="188">
        <v>13.1</v>
      </c>
      <c r="CD226" s="188">
        <v>13.6</v>
      </c>
      <c r="CE226" s="188">
        <v>13.7</v>
      </c>
      <c r="CF226" s="188">
        <v>13.8</v>
      </c>
      <c r="CG226" s="188">
        <v>14.1</v>
      </c>
      <c r="CH226" s="188">
        <v>14.2</v>
      </c>
      <c r="CI226" s="188">
        <v>14.7</v>
      </c>
      <c r="CJ226" s="188">
        <v>14.7</v>
      </c>
      <c r="CK226" s="188">
        <v>14.7</v>
      </c>
      <c r="CL226" s="188">
        <f t="shared" si="7"/>
        <v>0</v>
      </c>
      <c r="CM226" s="188" t="s">
        <v>450</v>
      </c>
      <c r="CN226" s="188" t="s">
        <v>451</v>
      </c>
      <c r="CO226" s="188" t="b">
        <f t="shared" si="6"/>
        <v>1</v>
      </c>
    </row>
    <row r="227" spans="1:93" x14ac:dyDescent="0.3">
      <c r="A227" t="s">
        <v>452</v>
      </c>
      <c r="B227" t="s">
        <v>453</v>
      </c>
      <c r="C227">
        <v>30005940200</v>
      </c>
      <c r="D227" s="1">
        <v>43920</v>
      </c>
      <c r="E227">
        <v>5</v>
      </c>
      <c r="F227">
        <v>0</v>
      </c>
      <c r="G227">
        <v>0</v>
      </c>
      <c r="H227" t="s">
        <v>1259</v>
      </c>
      <c r="I227">
        <v>0.1</v>
      </c>
      <c r="J227">
        <v>0.4</v>
      </c>
      <c r="K227">
        <v>0.8</v>
      </c>
      <c r="L227">
        <v>1.6</v>
      </c>
      <c r="M227">
        <v>2.9</v>
      </c>
      <c r="N227" s="61">
        <v>3.1</v>
      </c>
      <c r="O227">
        <v>3.3</v>
      </c>
      <c r="P227">
        <v>3.5</v>
      </c>
      <c r="Q227">
        <v>3.5</v>
      </c>
      <c r="R227" s="61">
        <v>3.7</v>
      </c>
      <c r="S227" s="61">
        <v>3.7</v>
      </c>
      <c r="T227" s="61">
        <v>3.8</v>
      </c>
      <c r="U227" s="61">
        <v>3.9</v>
      </c>
      <c r="V227" s="61">
        <v>4.0999999999999996</v>
      </c>
      <c r="W227" s="61">
        <v>4.5</v>
      </c>
      <c r="X227" s="61">
        <v>4.5999999999999996</v>
      </c>
      <c r="Y227" s="61">
        <v>4.5999999999999996</v>
      </c>
      <c r="Z227" s="61">
        <v>4.8</v>
      </c>
      <c r="AA227" s="61">
        <v>4.8</v>
      </c>
      <c r="AB227" s="188">
        <v>4.9000000000000004</v>
      </c>
      <c r="AC227" s="61">
        <v>4.9000000000000004</v>
      </c>
      <c r="AD227" s="188">
        <v>4.9000000000000004</v>
      </c>
      <c r="AE227" s="188">
        <v>4.9000000000000004</v>
      </c>
      <c r="AF227" s="188">
        <v>4.9000000000000004</v>
      </c>
      <c r="AG227" s="188">
        <v>4.9000000000000004</v>
      </c>
      <c r="AH227" s="188">
        <v>4.9000000000000004</v>
      </c>
      <c r="AI227" s="188">
        <v>4.9000000000000004</v>
      </c>
      <c r="AJ227" s="188">
        <v>4.9000000000000004</v>
      </c>
      <c r="AK227" s="188">
        <v>4.9000000000000004</v>
      </c>
      <c r="AL227" s="188">
        <v>5</v>
      </c>
      <c r="AM227" s="188">
        <v>5</v>
      </c>
      <c r="AN227" s="188">
        <v>5.3</v>
      </c>
      <c r="AO227" s="188">
        <v>5.3</v>
      </c>
      <c r="AP227" s="188">
        <v>5.3</v>
      </c>
      <c r="AQ227" s="188">
        <v>5.3</v>
      </c>
      <c r="AR227" s="188">
        <v>5.4</v>
      </c>
      <c r="AS227" s="188">
        <v>5.4</v>
      </c>
      <c r="AT227" s="188">
        <v>5.4</v>
      </c>
      <c r="AU227" s="188">
        <v>5.4</v>
      </c>
      <c r="AV227" s="188">
        <v>5.6</v>
      </c>
      <c r="AW227" s="188">
        <v>5.6</v>
      </c>
      <c r="AX227" s="188">
        <v>5.6</v>
      </c>
      <c r="AY227" s="188">
        <v>5.7</v>
      </c>
      <c r="AZ227" s="188">
        <v>5.7</v>
      </c>
      <c r="BA227" s="188">
        <v>5.9</v>
      </c>
      <c r="BB227" s="188">
        <v>5.9</v>
      </c>
      <c r="BC227" s="188">
        <v>5.9</v>
      </c>
      <c r="BD227" s="188">
        <v>5.9</v>
      </c>
      <c r="BE227" s="188">
        <v>6</v>
      </c>
      <c r="BF227" s="188">
        <v>6.3</v>
      </c>
      <c r="BG227" s="188">
        <v>6.4</v>
      </c>
      <c r="BH227" s="188">
        <v>6.4</v>
      </c>
      <c r="BI227" s="188">
        <v>6.4</v>
      </c>
      <c r="BJ227" s="188">
        <v>6.4</v>
      </c>
      <c r="BK227" s="188">
        <v>6.4</v>
      </c>
      <c r="BL227" s="188">
        <v>6.5</v>
      </c>
      <c r="BM227" s="188">
        <v>6.8</v>
      </c>
      <c r="BN227" s="188">
        <v>6.8</v>
      </c>
      <c r="BO227" s="188">
        <v>6.8</v>
      </c>
      <c r="BP227" s="188">
        <v>6.8</v>
      </c>
      <c r="BQ227" s="188">
        <v>6.8</v>
      </c>
      <c r="BR227" s="188">
        <v>6.8</v>
      </c>
      <c r="BS227" s="188">
        <v>6.8</v>
      </c>
      <c r="BT227" s="188">
        <v>6.8</v>
      </c>
      <c r="BU227" s="188">
        <v>7.3</v>
      </c>
      <c r="BV227" s="188">
        <v>7.8</v>
      </c>
      <c r="BW227" s="188">
        <v>8.1999999999999993</v>
      </c>
      <c r="BX227" s="188">
        <v>10.7</v>
      </c>
      <c r="BY227" s="188">
        <v>11.7</v>
      </c>
      <c r="BZ227" s="188">
        <v>11.8</v>
      </c>
      <c r="CA227" s="188">
        <v>12.4</v>
      </c>
      <c r="CB227" s="188">
        <v>12.8</v>
      </c>
      <c r="CC227" s="188">
        <v>13.2</v>
      </c>
      <c r="CD227" s="188">
        <v>13.9</v>
      </c>
      <c r="CE227" s="188">
        <v>14.3</v>
      </c>
      <c r="CF227" s="188">
        <v>14.4</v>
      </c>
      <c r="CG227" s="188">
        <v>14.8</v>
      </c>
      <c r="CH227" s="188">
        <v>15.2</v>
      </c>
      <c r="CI227" s="188">
        <v>15.5</v>
      </c>
      <c r="CJ227" s="188">
        <v>15.6</v>
      </c>
      <c r="CK227" s="188">
        <v>15.6</v>
      </c>
      <c r="CL227" s="188">
        <f t="shared" si="7"/>
        <v>0</v>
      </c>
      <c r="CM227" s="188" t="s">
        <v>452</v>
      </c>
      <c r="CN227" s="188" t="s">
        <v>453</v>
      </c>
      <c r="CO227" s="188" t="b">
        <f t="shared" si="6"/>
        <v>1</v>
      </c>
    </row>
    <row r="228" spans="1:93" x14ac:dyDescent="0.3">
      <c r="A228" t="s">
        <v>454</v>
      </c>
      <c r="B228" t="s">
        <v>455</v>
      </c>
      <c r="C228">
        <v>30007000100</v>
      </c>
      <c r="D228" s="1">
        <v>43920</v>
      </c>
      <c r="E228">
        <v>7</v>
      </c>
      <c r="F228">
        <v>0.3</v>
      </c>
      <c r="G228">
        <v>0.3</v>
      </c>
      <c r="H228">
        <v>59644</v>
      </c>
      <c r="I228">
        <v>23.3</v>
      </c>
      <c r="J228">
        <v>25.4</v>
      </c>
      <c r="K228">
        <v>26.9</v>
      </c>
      <c r="L228">
        <v>28.6</v>
      </c>
      <c r="M228">
        <v>31.7</v>
      </c>
      <c r="N228" s="61">
        <v>32.299999999999997</v>
      </c>
      <c r="O228">
        <v>33.5</v>
      </c>
      <c r="P228">
        <v>34.1</v>
      </c>
      <c r="Q228">
        <v>34.6</v>
      </c>
      <c r="R228" s="61">
        <v>35.5</v>
      </c>
      <c r="S228" s="61">
        <v>35.5</v>
      </c>
      <c r="T228" s="61">
        <v>36.4</v>
      </c>
      <c r="U228" s="61">
        <v>37</v>
      </c>
      <c r="V228" s="61">
        <v>37.299999999999997</v>
      </c>
      <c r="W228" s="61">
        <v>37.9</v>
      </c>
      <c r="X228" s="61">
        <v>38.200000000000003</v>
      </c>
      <c r="Y228" s="61">
        <v>38.4</v>
      </c>
      <c r="Z228" s="61">
        <v>42.9</v>
      </c>
      <c r="AA228" s="61">
        <v>42.9</v>
      </c>
      <c r="AB228" s="188">
        <v>43.2</v>
      </c>
      <c r="AC228" s="61">
        <v>45.1</v>
      </c>
      <c r="AD228" s="188">
        <v>48.1</v>
      </c>
      <c r="AE228" s="188">
        <v>48.6</v>
      </c>
      <c r="AF228" s="188">
        <v>48.8</v>
      </c>
      <c r="AG228" s="188">
        <v>49.5</v>
      </c>
      <c r="AH228" s="188">
        <v>50.1</v>
      </c>
      <c r="AI228" s="188">
        <v>50.6</v>
      </c>
      <c r="AJ228" s="188">
        <v>51</v>
      </c>
      <c r="AK228" s="188">
        <v>51</v>
      </c>
      <c r="AL228" s="188">
        <v>51.3</v>
      </c>
      <c r="AM228" s="188">
        <v>51.4</v>
      </c>
      <c r="AN228" s="188">
        <v>51.5</v>
      </c>
      <c r="AO228" s="188">
        <v>51.5</v>
      </c>
      <c r="AP228" s="188">
        <v>51.6</v>
      </c>
      <c r="AQ228" s="188">
        <v>51.7</v>
      </c>
      <c r="AR228" s="188">
        <v>52.2</v>
      </c>
      <c r="AS228" s="188">
        <v>52.2</v>
      </c>
      <c r="AT228" s="188">
        <v>52.4</v>
      </c>
      <c r="AU228" s="188">
        <v>52.5</v>
      </c>
      <c r="AV228" s="188">
        <v>52.9</v>
      </c>
      <c r="AW228" s="188">
        <v>52.9</v>
      </c>
      <c r="AX228" s="188">
        <v>53</v>
      </c>
      <c r="AY228" s="188">
        <v>53.1</v>
      </c>
      <c r="AZ228" s="188">
        <v>53.1</v>
      </c>
      <c r="BA228" s="188">
        <v>53.1</v>
      </c>
      <c r="BB228" s="188">
        <v>53.1</v>
      </c>
      <c r="BC228" s="188">
        <v>53.2</v>
      </c>
      <c r="BD228" s="188">
        <v>53.2</v>
      </c>
      <c r="BE228" s="188">
        <v>53.2</v>
      </c>
      <c r="BF228" s="188">
        <v>53.2</v>
      </c>
      <c r="BG228" s="188">
        <v>53.3</v>
      </c>
      <c r="BH228" s="188">
        <v>53.3</v>
      </c>
      <c r="BI228" s="188">
        <v>53.3</v>
      </c>
      <c r="BJ228" s="188">
        <v>53.3</v>
      </c>
      <c r="BK228" s="188">
        <v>53.3</v>
      </c>
      <c r="BL228" s="188">
        <v>53.3</v>
      </c>
      <c r="BM228" s="188">
        <v>53.4</v>
      </c>
      <c r="BN228" s="188">
        <v>53.4</v>
      </c>
      <c r="BO228" s="188">
        <v>53.4</v>
      </c>
      <c r="BP228" s="188">
        <v>53.4</v>
      </c>
      <c r="BQ228" s="188">
        <v>53.5</v>
      </c>
      <c r="BR228" s="188">
        <v>53.7</v>
      </c>
      <c r="BS228" s="188">
        <v>53.8</v>
      </c>
      <c r="BT228" s="188">
        <v>53.9</v>
      </c>
      <c r="BU228" s="188">
        <v>54.1</v>
      </c>
      <c r="BV228" s="188">
        <v>54.1</v>
      </c>
      <c r="BW228" s="188">
        <v>54.1</v>
      </c>
      <c r="BX228" s="188">
        <v>54.1</v>
      </c>
      <c r="BY228" s="188">
        <v>54.1</v>
      </c>
      <c r="BZ228" s="188">
        <v>54.2</v>
      </c>
      <c r="CA228" s="188">
        <v>54.2</v>
      </c>
      <c r="CB228" s="188">
        <v>54.2</v>
      </c>
      <c r="CC228" s="188">
        <v>54.2</v>
      </c>
      <c r="CD228" s="188">
        <v>54.2</v>
      </c>
      <c r="CE228" s="188">
        <v>54.5</v>
      </c>
      <c r="CF228" s="188">
        <v>54.5</v>
      </c>
      <c r="CG228" s="188">
        <v>54.6</v>
      </c>
      <c r="CH228" s="188">
        <v>54.6</v>
      </c>
      <c r="CI228" s="188">
        <v>54.9</v>
      </c>
      <c r="CJ228" s="188">
        <v>54.9</v>
      </c>
      <c r="CK228" s="188">
        <v>54.9</v>
      </c>
      <c r="CL228" s="188">
        <f t="shared" si="7"/>
        <v>0</v>
      </c>
      <c r="CM228" s="188" t="s">
        <v>454</v>
      </c>
      <c r="CN228" s="188" t="s">
        <v>455</v>
      </c>
      <c r="CO228" s="188" t="b">
        <f t="shared" si="6"/>
        <v>1</v>
      </c>
    </row>
    <row r="229" spans="1:93" x14ac:dyDescent="0.3">
      <c r="A229" t="s">
        <v>456</v>
      </c>
      <c r="B229" t="s">
        <v>457</v>
      </c>
      <c r="C229">
        <v>30007000200</v>
      </c>
      <c r="D229" s="1">
        <v>43920</v>
      </c>
      <c r="E229">
        <v>7</v>
      </c>
      <c r="F229">
        <v>1.1000000000000001</v>
      </c>
      <c r="G229">
        <v>1.1000000000000001</v>
      </c>
      <c r="H229" t="s">
        <v>1260</v>
      </c>
      <c r="I229">
        <v>22.9</v>
      </c>
      <c r="J229">
        <v>24.4</v>
      </c>
      <c r="K229">
        <v>26.4</v>
      </c>
      <c r="L229">
        <v>29.1</v>
      </c>
      <c r="M229">
        <v>33.1</v>
      </c>
      <c r="N229" s="61">
        <v>34.1</v>
      </c>
      <c r="O229">
        <v>35.200000000000003</v>
      </c>
      <c r="P229">
        <v>36</v>
      </c>
      <c r="Q229">
        <v>36.799999999999997</v>
      </c>
      <c r="R229" s="61">
        <v>38.4</v>
      </c>
      <c r="S229" s="61">
        <v>38.700000000000003</v>
      </c>
      <c r="T229" s="61">
        <v>38.9</v>
      </c>
      <c r="U229" s="61">
        <v>39.5</v>
      </c>
      <c r="V229" s="61">
        <v>40</v>
      </c>
      <c r="W229" s="61">
        <v>40.799999999999997</v>
      </c>
      <c r="X229" s="61">
        <v>41.1</v>
      </c>
      <c r="Y229" s="61">
        <v>41.5</v>
      </c>
      <c r="Z229" s="61">
        <v>43.9</v>
      </c>
      <c r="AA229" s="61">
        <v>44.1</v>
      </c>
      <c r="AB229" s="188">
        <v>44.1</v>
      </c>
      <c r="AC229" s="61">
        <v>45.5</v>
      </c>
      <c r="AD229" s="188">
        <v>48.7</v>
      </c>
      <c r="AE229" s="188">
        <v>49</v>
      </c>
      <c r="AF229" s="188">
        <v>49.5</v>
      </c>
      <c r="AG229" s="188">
        <v>50.3</v>
      </c>
      <c r="AH229" s="188">
        <v>50.9</v>
      </c>
      <c r="AI229" s="188">
        <v>52.1</v>
      </c>
      <c r="AJ229" s="188">
        <v>52.3</v>
      </c>
      <c r="AK229" s="188">
        <v>52.4</v>
      </c>
      <c r="AL229" s="188">
        <v>52.6</v>
      </c>
      <c r="AM229" s="188">
        <v>52.9</v>
      </c>
      <c r="AN229" s="188">
        <v>53.5</v>
      </c>
      <c r="AO229" s="188">
        <v>53.6</v>
      </c>
      <c r="AP229" s="188">
        <v>53.6</v>
      </c>
      <c r="AQ229" s="188">
        <v>53.7</v>
      </c>
      <c r="AR229" s="188">
        <v>53.9</v>
      </c>
      <c r="AS229" s="188">
        <v>54</v>
      </c>
      <c r="AT229" s="188">
        <v>54.1</v>
      </c>
      <c r="AU229" s="188">
        <v>54.2</v>
      </c>
      <c r="AV229" s="188">
        <v>54.4</v>
      </c>
      <c r="AW229" s="188">
        <v>54.4</v>
      </c>
      <c r="AX229" s="188">
        <v>54.4</v>
      </c>
      <c r="AY229" s="188">
        <v>54.4</v>
      </c>
      <c r="AZ229" s="188">
        <v>54.4</v>
      </c>
      <c r="BA229" s="188">
        <v>54.5</v>
      </c>
      <c r="BB229" s="188">
        <v>54.6</v>
      </c>
      <c r="BC229" s="188">
        <v>54.7</v>
      </c>
      <c r="BD229" s="188">
        <v>54.7</v>
      </c>
      <c r="BE229" s="188">
        <v>54.7</v>
      </c>
      <c r="BF229" s="188">
        <v>54.7</v>
      </c>
      <c r="BG229" s="188">
        <v>56.5</v>
      </c>
      <c r="BH229" s="188">
        <v>56.5</v>
      </c>
      <c r="BI229" s="188">
        <v>56.5</v>
      </c>
      <c r="BJ229" s="188">
        <v>56.5</v>
      </c>
      <c r="BK229" s="188">
        <v>56.5</v>
      </c>
      <c r="BL229" s="188">
        <v>56.6</v>
      </c>
      <c r="BM229" s="188">
        <v>56.7</v>
      </c>
      <c r="BN229" s="188">
        <v>56.7</v>
      </c>
      <c r="BO229" s="188">
        <v>56.7</v>
      </c>
      <c r="BP229" s="188">
        <v>56.7</v>
      </c>
      <c r="BQ229" s="188">
        <v>56.8</v>
      </c>
      <c r="BR229" s="188">
        <v>56.8</v>
      </c>
      <c r="BS229" s="188">
        <v>56.9</v>
      </c>
      <c r="BT229" s="188">
        <v>56.9</v>
      </c>
      <c r="BU229" s="188">
        <v>56.9</v>
      </c>
      <c r="BV229" s="188">
        <v>56.9</v>
      </c>
      <c r="BW229" s="188">
        <v>56.9</v>
      </c>
      <c r="BX229" s="188">
        <v>56.9</v>
      </c>
      <c r="BY229" s="188">
        <v>56.9</v>
      </c>
      <c r="BZ229" s="188">
        <v>57</v>
      </c>
      <c r="CA229" s="188">
        <v>57</v>
      </c>
      <c r="CB229" s="188">
        <v>57</v>
      </c>
      <c r="CC229" s="188">
        <v>57</v>
      </c>
      <c r="CD229" s="188">
        <v>57.1</v>
      </c>
      <c r="CE229" s="188">
        <v>57.2</v>
      </c>
      <c r="CF229" s="188">
        <v>57.2</v>
      </c>
      <c r="CG229" s="188">
        <v>57.3</v>
      </c>
      <c r="CH229" s="188">
        <v>57.4</v>
      </c>
      <c r="CI229" s="188">
        <v>57.5</v>
      </c>
      <c r="CJ229" s="188">
        <v>57.6</v>
      </c>
      <c r="CK229" s="188">
        <v>57.6</v>
      </c>
      <c r="CL229" s="188">
        <f t="shared" si="7"/>
        <v>0</v>
      </c>
      <c r="CM229" s="188" t="s">
        <v>456</v>
      </c>
      <c r="CN229" s="188" t="s">
        <v>457</v>
      </c>
      <c r="CO229" s="188" t="b">
        <f t="shared" si="6"/>
        <v>1</v>
      </c>
    </row>
    <row r="230" spans="1:93" x14ac:dyDescent="0.3">
      <c r="A230" t="s">
        <v>458</v>
      </c>
      <c r="B230" t="s">
        <v>459</v>
      </c>
      <c r="C230">
        <v>30009000100</v>
      </c>
      <c r="D230" s="1">
        <v>43920</v>
      </c>
      <c r="E230">
        <v>9</v>
      </c>
      <c r="F230">
        <v>0.5</v>
      </c>
      <c r="G230">
        <v>0.5</v>
      </c>
      <c r="H230" t="s">
        <v>1261</v>
      </c>
      <c r="I230">
        <v>18</v>
      </c>
      <c r="J230">
        <v>19.899999999999999</v>
      </c>
      <c r="K230">
        <v>21.9</v>
      </c>
      <c r="L230">
        <v>24.5</v>
      </c>
      <c r="M230">
        <v>29.2</v>
      </c>
      <c r="N230" s="61">
        <v>29.8</v>
      </c>
      <c r="O230">
        <v>30.8</v>
      </c>
      <c r="P230">
        <v>31.3</v>
      </c>
      <c r="Q230">
        <v>31.9</v>
      </c>
      <c r="R230" s="61">
        <v>33</v>
      </c>
      <c r="S230" s="61">
        <v>33.4</v>
      </c>
      <c r="T230" s="61">
        <v>33.9</v>
      </c>
      <c r="U230" s="61">
        <v>34.299999999999997</v>
      </c>
      <c r="V230" s="61">
        <v>34.6</v>
      </c>
      <c r="W230" s="61">
        <v>35.200000000000003</v>
      </c>
      <c r="X230" s="61">
        <v>35.4</v>
      </c>
      <c r="Y230" s="61">
        <v>35.6</v>
      </c>
      <c r="Z230" s="61">
        <v>38</v>
      </c>
      <c r="AA230" s="61">
        <v>38.200000000000003</v>
      </c>
      <c r="AB230" s="188">
        <v>38.200000000000003</v>
      </c>
      <c r="AC230" s="61">
        <v>39.299999999999997</v>
      </c>
      <c r="AD230" s="188">
        <v>42</v>
      </c>
      <c r="AE230" s="188">
        <v>42.3</v>
      </c>
      <c r="AF230" s="188">
        <v>42.8</v>
      </c>
      <c r="AG230" s="188">
        <v>43.1</v>
      </c>
      <c r="AH230" s="188">
        <v>43.4</v>
      </c>
      <c r="AI230" s="188">
        <v>44</v>
      </c>
      <c r="AJ230" s="188">
        <v>44.1</v>
      </c>
      <c r="AK230" s="188">
        <v>44.4</v>
      </c>
      <c r="AL230" s="188">
        <v>44.4</v>
      </c>
      <c r="AM230" s="188">
        <v>44.5</v>
      </c>
      <c r="AN230" s="188">
        <v>44.9</v>
      </c>
      <c r="AO230" s="188">
        <v>44.9</v>
      </c>
      <c r="AP230" s="188">
        <v>44.9</v>
      </c>
      <c r="AQ230" s="188">
        <v>45.1</v>
      </c>
      <c r="AR230" s="188">
        <v>45.4</v>
      </c>
      <c r="AS230" s="188">
        <v>45.4</v>
      </c>
      <c r="AT230" s="188">
        <v>45.5</v>
      </c>
      <c r="AU230" s="188">
        <v>45.5</v>
      </c>
      <c r="AV230" s="188">
        <v>45.8</v>
      </c>
      <c r="AW230" s="188">
        <v>45.8</v>
      </c>
      <c r="AX230" s="188">
        <v>45.9</v>
      </c>
      <c r="AY230" s="188">
        <v>45.9</v>
      </c>
      <c r="AZ230" s="188">
        <v>46</v>
      </c>
      <c r="BA230" s="188">
        <v>46.1</v>
      </c>
      <c r="BB230" s="188">
        <v>46.1</v>
      </c>
      <c r="BC230" s="188">
        <v>46.1</v>
      </c>
      <c r="BD230" s="188">
        <v>46.1</v>
      </c>
      <c r="BE230" s="188">
        <v>46.1</v>
      </c>
      <c r="BF230" s="188">
        <v>46.2</v>
      </c>
      <c r="BG230" s="188">
        <v>59.6</v>
      </c>
      <c r="BH230" s="188">
        <v>59.7</v>
      </c>
      <c r="BI230" s="188">
        <v>59.7</v>
      </c>
      <c r="BJ230" s="188">
        <v>59.8</v>
      </c>
      <c r="BK230" s="188">
        <v>59.9</v>
      </c>
      <c r="BL230" s="188">
        <v>60</v>
      </c>
      <c r="BM230" s="188">
        <v>60</v>
      </c>
      <c r="BN230" s="188">
        <v>60</v>
      </c>
      <c r="BO230" s="188">
        <v>60</v>
      </c>
      <c r="BP230" s="188">
        <v>60.1</v>
      </c>
      <c r="BQ230" s="188">
        <v>60.3</v>
      </c>
      <c r="BR230" s="188">
        <v>60.5</v>
      </c>
      <c r="BS230" s="188">
        <v>60.5</v>
      </c>
      <c r="BT230" s="188">
        <v>60.6</v>
      </c>
      <c r="BU230" s="188">
        <v>60.7</v>
      </c>
      <c r="BV230" s="188">
        <v>60.7</v>
      </c>
      <c r="BW230" s="188">
        <v>60.7</v>
      </c>
      <c r="BX230" s="188">
        <v>60.8</v>
      </c>
      <c r="BY230" s="188">
        <v>60.9</v>
      </c>
      <c r="BZ230" s="188">
        <v>61</v>
      </c>
      <c r="CA230" s="188">
        <v>61</v>
      </c>
      <c r="CB230" s="188">
        <v>61</v>
      </c>
      <c r="CC230" s="188">
        <v>61</v>
      </c>
      <c r="CD230" s="188">
        <v>61.1</v>
      </c>
      <c r="CE230" s="188">
        <v>61.2</v>
      </c>
      <c r="CF230" s="188">
        <v>61.3</v>
      </c>
      <c r="CG230" s="188">
        <v>61.4</v>
      </c>
      <c r="CH230" s="188">
        <v>61.4</v>
      </c>
      <c r="CI230" s="188">
        <v>61.7</v>
      </c>
      <c r="CJ230" s="188">
        <v>61.9</v>
      </c>
      <c r="CK230" s="188">
        <v>61.9</v>
      </c>
      <c r="CL230" s="188">
        <f t="shared" si="7"/>
        <v>0</v>
      </c>
      <c r="CM230" s="188" t="s">
        <v>458</v>
      </c>
      <c r="CN230" s="188" t="s">
        <v>459</v>
      </c>
      <c r="CO230" s="188" t="b">
        <f t="shared" si="6"/>
        <v>1</v>
      </c>
    </row>
    <row r="231" spans="1:93" x14ac:dyDescent="0.3">
      <c r="A231" t="s">
        <v>460</v>
      </c>
      <c r="B231" t="s">
        <v>461</v>
      </c>
      <c r="C231">
        <v>30009000400</v>
      </c>
      <c r="D231" s="1">
        <v>43920</v>
      </c>
      <c r="E231">
        <v>9</v>
      </c>
      <c r="F231">
        <v>0.3</v>
      </c>
      <c r="G231">
        <v>0.3</v>
      </c>
      <c r="H231" t="s">
        <v>1263</v>
      </c>
      <c r="I231">
        <v>8.1999999999999993</v>
      </c>
      <c r="J231">
        <v>9.6</v>
      </c>
      <c r="K231">
        <v>10.7</v>
      </c>
      <c r="L231">
        <v>11.7</v>
      </c>
      <c r="M231">
        <v>13.6</v>
      </c>
      <c r="N231" s="61">
        <v>13.8</v>
      </c>
      <c r="O231">
        <v>14.2</v>
      </c>
      <c r="P231">
        <v>14.5</v>
      </c>
      <c r="Q231">
        <v>14.7</v>
      </c>
      <c r="R231" s="61">
        <v>15.2</v>
      </c>
      <c r="S231" s="61">
        <v>15.3</v>
      </c>
      <c r="T231" s="61">
        <v>15.8</v>
      </c>
      <c r="U231" s="61">
        <v>16</v>
      </c>
      <c r="V231" s="61">
        <v>16.399999999999999</v>
      </c>
      <c r="W231" s="61">
        <v>16.8</v>
      </c>
      <c r="X231" s="61">
        <v>17.100000000000001</v>
      </c>
      <c r="Y231" s="61">
        <v>17.3</v>
      </c>
      <c r="Z231" s="61">
        <v>18.3</v>
      </c>
      <c r="AA231" s="61">
        <v>18.3</v>
      </c>
      <c r="AB231" s="188">
        <v>18.399999999999999</v>
      </c>
      <c r="AC231" s="61">
        <v>18.899999999999999</v>
      </c>
      <c r="AD231" s="188">
        <v>19.8</v>
      </c>
      <c r="AE231" s="188">
        <v>19.899999999999999</v>
      </c>
      <c r="AF231" s="188">
        <v>20</v>
      </c>
      <c r="AG231" s="188">
        <v>20.2</v>
      </c>
      <c r="AH231" s="188">
        <v>20.5</v>
      </c>
      <c r="AI231" s="188">
        <v>21</v>
      </c>
      <c r="AJ231" s="188">
        <v>21</v>
      </c>
      <c r="AK231" s="188">
        <v>21.1</v>
      </c>
      <c r="AL231" s="188">
        <v>21.2</v>
      </c>
      <c r="AM231" s="188">
        <v>21.5</v>
      </c>
      <c r="AN231" s="188">
        <v>21.6</v>
      </c>
      <c r="AO231" s="188">
        <v>21.7</v>
      </c>
      <c r="AP231" s="188">
        <v>21.7</v>
      </c>
      <c r="AQ231" s="188">
        <v>21.8</v>
      </c>
      <c r="AR231" s="188">
        <v>21.9</v>
      </c>
      <c r="AS231" s="188">
        <v>21.9</v>
      </c>
      <c r="AT231" s="188">
        <v>21.9</v>
      </c>
      <c r="AU231" s="188">
        <v>21.9</v>
      </c>
      <c r="AV231" s="188">
        <v>22.3</v>
      </c>
      <c r="AW231" s="188">
        <v>22.4</v>
      </c>
      <c r="AX231" s="188">
        <v>22.4</v>
      </c>
      <c r="AY231" s="188">
        <v>22.4</v>
      </c>
      <c r="AZ231" s="188">
        <v>22.4</v>
      </c>
      <c r="BA231" s="188">
        <v>22.4</v>
      </c>
      <c r="BB231" s="188">
        <v>22.4</v>
      </c>
      <c r="BC231" s="188">
        <v>22.4</v>
      </c>
      <c r="BD231" s="188">
        <v>22.5</v>
      </c>
      <c r="BE231" s="188">
        <v>22.5</v>
      </c>
      <c r="BF231" s="188">
        <v>22.5</v>
      </c>
      <c r="BG231" s="188">
        <v>29</v>
      </c>
      <c r="BH231" s="188">
        <v>29.1</v>
      </c>
      <c r="BI231" s="188">
        <v>29.1</v>
      </c>
      <c r="BJ231" s="188">
        <v>29.2</v>
      </c>
      <c r="BK231" s="188">
        <v>29.3</v>
      </c>
      <c r="BL231" s="188">
        <v>29.4</v>
      </c>
      <c r="BM231" s="188">
        <v>29.5</v>
      </c>
      <c r="BN231" s="188">
        <v>29.5</v>
      </c>
      <c r="BO231" s="188">
        <v>29.5</v>
      </c>
      <c r="BP231" s="188">
        <v>29.5</v>
      </c>
      <c r="BQ231" s="188">
        <v>29.7</v>
      </c>
      <c r="BR231" s="188">
        <v>29.7</v>
      </c>
      <c r="BS231" s="188">
        <v>29.7</v>
      </c>
      <c r="BT231" s="188">
        <v>29.7</v>
      </c>
      <c r="BU231" s="188">
        <v>29.8</v>
      </c>
      <c r="BV231" s="188">
        <v>29.9</v>
      </c>
      <c r="BW231" s="188">
        <v>30.1</v>
      </c>
      <c r="BX231" s="188">
        <v>30.1</v>
      </c>
      <c r="BY231" s="188">
        <v>30.2</v>
      </c>
      <c r="BZ231" s="188">
        <v>30.2</v>
      </c>
      <c r="CA231" s="188">
        <v>30.3</v>
      </c>
      <c r="CB231" s="188">
        <v>30.4</v>
      </c>
      <c r="CC231" s="188">
        <v>30.5</v>
      </c>
      <c r="CD231" s="188">
        <v>30.7</v>
      </c>
      <c r="CE231" s="188">
        <v>30.7</v>
      </c>
      <c r="CF231" s="188">
        <v>30.7</v>
      </c>
      <c r="CG231" s="188">
        <v>30.7</v>
      </c>
      <c r="CH231" s="188">
        <v>30.8</v>
      </c>
      <c r="CI231" s="188">
        <v>30.8</v>
      </c>
      <c r="CJ231" s="188">
        <v>30.8</v>
      </c>
      <c r="CK231" s="188">
        <v>30.8</v>
      </c>
      <c r="CL231" s="188">
        <f t="shared" si="7"/>
        <v>0</v>
      </c>
      <c r="CM231" s="188" t="s">
        <v>460</v>
      </c>
      <c r="CN231" s="188" t="s">
        <v>461</v>
      </c>
      <c r="CO231" s="188" t="b">
        <f t="shared" si="6"/>
        <v>1</v>
      </c>
    </row>
    <row r="232" spans="1:93" x14ac:dyDescent="0.3">
      <c r="A232" t="s">
        <v>462</v>
      </c>
      <c r="B232" t="s">
        <v>463</v>
      </c>
      <c r="C232">
        <v>30009000500</v>
      </c>
      <c r="D232" s="1">
        <v>43920</v>
      </c>
      <c r="E232">
        <v>9</v>
      </c>
      <c r="F232">
        <v>0.4</v>
      </c>
      <c r="G232">
        <v>1</v>
      </c>
      <c r="H232" t="s">
        <v>1264</v>
      </c>
      <c r="I232">
        <v>15.3</v>
      </c>
      <c r="J232">
        <v>16.2</v>
      </c>
      <c r="K232">
        <v>17.899999999999999</v>
      </c>
      <c r="L232">
        <v>19.399999999999999</v>
      </c>
      <c r="M232">
        <v>21.5</v>
      </c>
      <c r="N232" s="61">
        <v>21.6</v>
      </c>
      <c r="O232">
        <v>21.6</v>
      </c>
      <c r="P232">
        <v>22</v>
      </c>
      <c r="Q232">
        <v>22.6</v>
      </c>
      <c r="R232" s="61">
        <v>23.4</v>
      </c>
      <c r="S232" s="61">
        <v>23.4</v>
      </c>
      <c r="T232" s="61">
        <v>23.8</v>
      </c>
      <c r="U232" s="61">
        <v>23.9</v>
      </c>
      <c r="V232" s="61">
        <v>24.1</v>
      </c>
      <c r="W232" s="61">
        <v>24.4</v>
      </c>
      <c r="X232" s="61">
        <v>24.4</v>
      </c>
      <c r="Y232" s="61">
        <v>24.5</v>
      </c>
      <c r="Z232" s="61">
        <v>24.9</v>
      </c>
      <c r="AA232" s="61">
        <v>24.9</v>
      </c>
      <c r="AB232" s="188">
        <v>25</v>
      </c>
      <c r="AC232" s="61">
        <v>25.4</v>
      </c>
      <c r="AD232" s="188">
        <v>26</v>
      </c>
      <c r="AE232" s="188">
        <v>26.1</v>
      </c>
      <c r="AF232" s="188">
        <v>26.1</v>
      </c>
      <c r="AG232" s="188">
        <v>26.3</v>
      </c>
      <c r="AH232" s="188">
        <v>26.3</v>
      </c>
      <c r="AI232" s="188">
        <v>26.5</v>
      </c>
      <c r="AJ232" s="188">
        <v>26.5</v>
      </c>
      <c r="AK232" s="188">
        <v>26.6</v>
      </c>
      <c r="AL232" s="188">
        <v>26.6</v>
      </c>
      <c r="AM232" s="188">
        <v>26.7</v>
      </c>
      <c r="AN232" s="188">
        <v>26.9</v>
      </c>
      <c r="AO232" s="188">
        <v>27</v>
      </c>
      <c r="AP232" s="188">
        <v>27</v>
      </c>
      <c r="AQ232" s="188">
        <v>27.2</v>
      </c>
      <c r="AR232" s="188">
        <v>27.3</v>
      </c>
      <c r="AS232" s="188">
        <v>27.3</v>
      </c>
      <c r="AT232" s="188">
        <v>27.3</v>
      </c>
      <c r="AU232" s="188">
        <v>27.4</v>
      </c>
      <c r="AV232" s="188">
        <v>27.4</v>
      </c>
      <c r="AW232" s="188">
        <v>27.4</v>
      </c>
      <c r="AX232" s="188">
        <v>27.4</v>
      </c>
      <c r="AY232" s="188">
        <v>27.4</v>
      </c>
      <c r="AZ232" s="188">
        <v>27.4</v>
      </c>
      <c r="BA232" s="188">
        <v>27.4</v>
      </c>
      <c r="BB232" s="188">
        <v>27.4</v>
      </c>
      <c r="BC232" s="188">
        <v>27.5</v>
      </c>
      <c r="BD232" s="188">
        <v>27.6</v>
      </c>
      <c r="BE232" s="188">
        <v>27.7</v>
      </c>
      <c r="BF232" s="188">
        <v>27.7</v>
      </c>
      <c r="BG232" s="188">
        <v>40.4</v>
      </c>
      <c r="BH232" s="188">
        <v>40.4</v>
      </c>
      <c r="BI232" s="188">
        <v>40.4</v>
      </c>
      <c r="BJ232" s="188">
        <v>40.6</v>
      </c>
      <c r="BK232" s="188">
        <v>40.6</v>
      </c>
      <c r="BL232" s="188">
        <v>40.6</v>
      </c>
      <c r="BM232" s="188">
        <v>40.6</v>
      </c>
      <c r="BN232" s="188">
        <v>40.700000000000003</v>
      </c>
      <c r="BO232" s="188">
        <v>40.799999999999997</v>
      </c>
      <c r="BP232" s="188">
        <v>40.799999999999997</v>
      </c>
      <c r="BQ232" s="188">
        <v>40.9</v>
      </c>
      <c r="BR232" s="188">
        <v>40.9</v>
      </c>
      <c r="BS232" s="188">
        <v>41</v>
      </c>
      <c r="BT232" s="188">
        <v>41.2</v>
      </c>
      <c r="BU232" s="188">
        <v>41.2</v>
      </c>
      <c r="BV232" s="188">
        <v>41.2</v>
      </c>
      <c r="BW232" s="188">
        <v>41.2</v>
      </c>
      <c r="BX232" s="188">
        <v>41.3</v>
      </c>
      <c r="BY232" s="188">
        <v>41.3</v>
      </c>
      <c r="BZ232" s="188">
        <v>41.5</v>
      </c>
      <c r="CA232" s="188">
        <v>41.5</v>
      </c>
      <c r="CB232" s="188">
        <v>41.6</v>
      </c>
      <c r="CC232" s="188">
        <v>41.6</v>
      </c>
      <c r="CD232" s="188">
        <v>41.8</v>
      </c>
      <c r="CE232" s="188">
        <v>41.9</v>
      </c>
      <c r="CF232" s="188">
        <v>41.9</v>
      </c>
      <c r="CG232" s="188">
        <v>41.9</v>
      </c>
      <c r="CH232" s="188">
        <v>41.9</v>
      </c>
      <c r="CI232" s="188">
        <v>42</v>
      </c>
      <c r="CJ232" s="188">
        <v>42.1</v>
      </c>
      <c r="CK232" s="188">
        <v>42.1</v>
      </c>
      <c r="CL232" s="188">
        <f t="shared" si="7"/>
        <v>0</v>
      </c>
      <c r="CM232" s="188" t="s">
        <v>462</v>
      </c>
      <c r="CN232" s="188" t="s">
        <v>463</v>
      </c>
      <c r="CO232" s="188" t="b">
        <f t="shared" si="6"/>
        <v>1</v>
      </c>
    </row>
    <row r="233" spans="1:93" x14ac:dyDescent="0.3">
      <c r="A233" t="s">
        <v>464</v>
      </c>
      <c r="B233" t="s">
        <v>465</v>
      </c>
      <c r="C233">
        <v>30011000300</v>
      </c>
      <c r="D233" s="1">
        <v>43920</v>
      </c>
      <c r="E233">
        <v>11</v>
      </c>
      <c r="F233">
        <v>0.4</v>
      </c>
      <c r="G233">
        <v>0.5</v>
      </c>
      <c r="H233" t="s">
        <v>1265</v>
      </c>
      <c r="I233">
        <v>8.8000000000000007</v>
      </c>
      <c r="J233">
        <v>9</v>
      </c>
      <c r="K233">
        <v>10.1</v>
      </c>
      <c r="L233">
        <v>12.3</v>
      </c>
      <c r="M233">
        <v>14.2</v>
      </c>
      <c r="N233" s="61">
        <v>14.5</v>
      </c>
      <c r="O233">
        <v>15.3</v>
      </c>
      <c r="P233">
        <v>16.2</v>
      </c>
      <c r="Q233">
        <v>17.100000000000001</v>
      </c>
      <c r="R233" s="61">
        <v>18.3</v>
      </c>
      <c r="S233" s="61">
        <v>18.7</v>
      </c>
      <c r="T233" s="61">
        <v>19.5</v>
      </c>
      <c r="U233" s="61">
        <v>19.7</v>
      </c>
      <c r="V233" s="61">
        <v>20</v>
      </c>
      <c r="W233" s="61">
        <v>20.5</v>
      </c>
      <c r="X233" s="61">
        <v>20.6</v>
      </c>
      <c r="Y233" s="61">
        <v>20.8</v>
      </c>
      <c r="Z233" s="61">
        <v>21.4</v>
      </c>
      <c r="AA233" s="61">
        <v>21.5</v>
      </c>
      <c r="AB233" s="188">
        <v>21.7</v>
      </c>
      <c r="AC233" s="61">
        <v>21.9</v>
      </c>
      <c r="AD233" s="188">
        <v>22.1</v>
      </c>
      <c r="AE233" s="188">
        <v>22.1</v>
      </c>
      <c r="AF233" s="188">
        <v>22.3</v>
      </c>
      <c r="AG233" s="188">
        <v>22.3</v>
      </c>
      <c r="AH233" s="188">
        <v>22.4</v>
      </c>
      <c r="AI233" s="188">
        <v>22.7</v>
      </c>
      <c r="AJ233" s="188">
        <v>22.8</v>
      </c>
      <c r="AK233" s="188">
        <v>22.8</v>
      </c>
      <c r="AL233" s="188">
        <v>23.2</v>
      </c>
      <c r="AM233" s="188">
        <v>23.8</v>
      </c>
      <c r="AN233" s="188">
        <v>23.9</v>
      </c>
      <c r="AO233" s="188">
        <v>24</v>
      </c>
      <c r="AP233" s="188">
        <v>24.1</v>
      </c>
      <c r="AQ233" s="188">
        <v>24.1</v>
      </c>
      <c r="AR233" s="188">
        <v>24.5</v>
      </c>
      <c r="AS233" s="188">
        <v>24.5</v>
      </c>
      <c r="AT233" s="188">
        <v>24.5</v>
      </c>
      <c r="AU233" s="188">
        <v>24.5</v>
      </c>
      <c r="AV233" s="188">
        <v>24.5</v>
      </c>
      <c r="AW233" s="188">
        <v>24.5</v>
      </c>
      <c r="AX233" s="188">
        <v>24.5</v>
      </c>
      <c r="AY233" s="188">
        <v>24.5</v>
      </c>
      <c r="AZ233" s="188">
        <v>24.5</v>
      </c>
      <c r="BA233" s="188">
        <v>24.5</v>
      </c>
      <c r="BB233" s="188">
        <v>24.6</v>
      </c>
      <c r="BC233" s="188">
        <v>24.6</v>
      </c>
      <c r="BD233" s="188">
        <v>24.6</v>
      </c>
      <c r="BE233" s="188">
        <v>24.7</v>
      </c>
      <c r="BF233" s="188">
        <v>24.7</v>
      </c>
      <c r="BG233" s="188">
        <v>35.6</v>
      </c>
      <c r="BH233" s="188">
        <v>35.6</v>
      </c>
      <c r="BI233" s="188">
        <v>35.799999999999997</v>
      </c>
      <c r="BJ233" s="188">
        <v>35.9</v>
      </c>
      <c r="BK233" s="188">
        <v>35.9</v>
      </c>
      <c r="BL233" s="188">
        <v>36.1</v>
      </c>
      <c r="BM233" s="188">
        <v>36.200000000000003</v>
      </c>
      <c r="BN233" s="188">
        <v>36.200000000000003</v>
      </c>
      <c r="BO233" s="188">
        <v>36.200000000000003</v>
      </c>
      <c r="BP233" s="188">
        <v>36.200000000000003</v>
      </c>
      <c r="BQ233" s="188">
        <v>36.200000000000003</v>
      </c>
      <c r="BR233" s="188">
        <v>36.200000000000003</v>
      </c>
      <c r="BS233" s="188">
        <v>36.200000000000003</v>
      </c>
      <c r="BT233" s="188">
        <v>36.299999999999997</v>
      </c>
      <c r="BU233" s="188">
        <v>36.299999999999997</v>
      </c>
      <c r="BV233" s="188">
        <v>36.299999999999997</v>
      </c>
      <c r="BW233" s="188">
        <v>36.4</v>
      </c>
      <c r="BX233" s="188">
        <v>36.4</v>
      </c>
      <c r="BY233" s="188">
        <v>36.5</v>
      </c>
      <c r="BZ233" s="188">
        <v>36.6</v>
      </c>
      <c r="CA233" s="188">
        <v>36.6</v>
      </c>
      <c r="CB233" s="188">
        <v>36.700000000000003</v>
      </c>
      <c r="CC233" s="188">
        <v>36.700000000000003</v>
      </c>
      <c r="CD233" s="188">
        <v>36.799999999999997</v>
      </c>
      <c r="CE233" s="188">
        <v>37.1</v>
      </c>
      <c r="CF233" s="188">
        <v>37.200000000000003</v>
      </c>
      <c r="CG233" s="188">
        <v>37.200000000000003</v>
      </c>
      <c r="CH233" s="188">
        <v>37.200000000000003</v>
      </c>
      <c r="CI233" s="188">
        <v>37.299999999999997</v>
      </c>
      <c r="CJ233" s="188">
        <v>37.4</v>
      </c>
      <c r="CK233" s="188">
        <v>37.4</v>
      </c>
      <c r="CL233" s="188">
        <f t="shared" si="7"/>
        <v>0</v>
      </c>
      <c r="CM233" s="188" t="s">
        <v>464</v>
      </c>
      <c r="CN233" s="188" t="s">
        <v>465</v>
      </c>
      <c r="CO233" s="188" t="b">
        <f t="shared" si="6"/>
        <v>1</v>
      </c>
    </row>
    <row r="234" spans="1:93" x14ac:dyDescent="0.3">
      <c r="A234" t="s">
        <v>466</v>
      </c>
      <c r="B234" t="s">
        <v>467</v>
      </c>
      <c r="C234">
        <v>30013000200</v>
      </c>
      <c r="D234" s="1">
        <v>43920</v>
      </c>
      <c r="E234">
        <v>13</v>
      </c>
      <c r="F234">
        <v>1.5</v>
      </c>
      <c r="G234">
        <v>1.5</v>
      </c>
      <c r="H234" t="s">
        <v>1266</v>
      </c>
      <c r="I234">
        <v>40.6</v>
      </c>
      <c r="J234">
        <v>42.2</v>
      </c>
      <c r="K234">
        <v>44</v>
      </c>
      <c r="L234">
        <v>45.9</v>
      </c>
      <c r="M234">
        <v>52.7</v>
      </c>
      <c r="N234" s="61">
        <v>53.6</v>
      </c>
      <c r="O234">
        <v>54.5</v>
      </c>
      <c r="P234">
        <v>55.5</v>
      </c>
      <c r="Q234">
        <v>56.4</v>
      </c>
      <c r="R234" s="61">
        <v>57.3</v>
      </c>
      <c r="S234" s="61">
        <v>57.7</v>
      </c>
      <c r="T234" s="61">
        <v>58.5</v>
      </c>
      <c r="U234" s="61">
        <v>59</v>
      </c>
      <c r="V234" s="61">
        <v>59.4</v>
      </c>
      <c r="W234" s="61">
        <v>60</v>
      </c>
      <c r="X234" s="61">
        <v>60.3</v>
      </c>
      <c r="Y234" s="61">
        <v>60.4</v>
      </c>
      <c r="Z234" s="61">
        <v>62.6</v>
      </c>
      <c r="AA234" s="61">
        <v>65.2</v>
      </c>
      <c r="AB234" s="188">
        <v>65.400000000000006</v>
      </c>
      <c r="AC234" s="61">
        <v>67.3</v>
      </c>
      <c r="AD234" s="188">
        <v>69.8</v>
      </c>
      <c r="AE234" s="188">
        <v>70.2</v>
      </c>
      <c r="AF234" s="188">
        <v>70.400000000000006</v>
      </c>
      <c r="AG234" s="188">
        <v>71.099999999999994</v>
      </c>
      <c r="AH234" s="188">
        <v>71.2</v>
      </c>
      <c r="AI234" s="188">
        <v>71.599999999999994</v>
      </c>
      <c r="AJ234" s="188">
        <v>71.7</v>
      </c>
      <c r="AK234" s="188">
        <v>71.900000000000006</v>
      </c>
      <c r="AL234" s="188">
        <v>72.099999999999994</v>
      </c>
      <c r="AM234" s="188">
        <v>72.099999999999994</v>
      </c>
      <c r="AN234" s="188">
        <v>72.400000000000006</v>
      </c>
      <c r="AO234" s="188">
        <v>72.5</v>
      </c>
      <c r="AP234" s="188">
        <v>72.5</v>
      </c>
      <c r="AQ234" s="188">
        <v>72.900000000000006</v>
      </c>
      <c r="AR234" s="188">
        <v>73.2</v>
      </c>
      <c r="AS234" s="188">
        <v>73.2</v>
      </c>
      <c r="AT234" s="188">
        <v>73.3</v>
      </c>
      <c r="AU234" s="188">
        <v>73.599999999999994</v>
      </c>
      <c r="AV234" s="188">
        <v>73.7</v>
      </c>
      <c r="AW234" s="188">
        <v>73.7</v>
      </c>
      <c r="AX234" s="188">
        <v>73.8</v>
      </c>
      <c r="AY234" s="188">
        <v>73.8</v>
      </c>
      <c r="AZ234" s="188">
        <v>73.900000000000006</v>
      </c>
      <c r="BA234" s="188">
        <v>74</v>
      </c>
      <c r="BB234" s="188">
        <v>74.099999999999994</v>
      </c>
      <c r="BC234" s="188">
        <v>74.2</v>
      </c>
      <c r="BD234" s="188">
        <v>74.3</v>
      </c>
      <c r="BE234" s="188">
        <v>74.3</v>
      </c>
      <c r="BF234" s="188">
        <v>74.3</v>
      </c>
      <c r="BG234" s="188">
        <v>74.5</v>
      </c>
      <c r="BH234" s="188">
        <v>74.5</v>
      </c>
      <c r="BI234" s="188">
        <v>74.599999999999994</v>
      </c>
      <c r="BJ234" s="188">
        <v>74.599999999999994</v>
      </c>
      <c r="BK234" s="188">
        <v>74.599999999999994</v>
      </c>
      <c r="BL234" s="188">
        <v>74.599999999999994</v>
      </c>
      <c r="BM234" s="188">
        <v>74.599999999999994</v>
      </c>
      <c r="BN234" s="188">
        <v>74.599999999999994</v>
      </c>
      <c r="BO234" s="188">
        <v>74.599999999999994</v>
      </c>
      <c r="BP234" s="188">
        <v>74.599999999999994</v>
      </c>
      <c r="BQ234" s="188">
        <v>74.7</v>
      </c>
      <c r="BR234" s="188">
        <v>74.7</v>
      </c>
      <c r="BS234" s="188">
        <v>74.7</v>
      </c>
      <c r="BT234" s="188">
        <v>74.7</v>
      </c>
      <c r="BU234" s="188">
        <v>74.900000000000006</v>
      </c>
      <c r="BV234" s="188">
        <v>74.900000000000006</v>
      </c>
      <c r="BW234" s="188">
        <v>74.900000000000006</v>
      </c>
      <c r="BX234" s="188">
        <v>75</v>
      </c>
      <c r="BY234" s="188">
        <v>75</v>
      </c>
      <c r="BZ234" s="188">
        <v>75</v>
      </c>
      <c r="CA234" s="188">
        <v>75</v>
      </c>
      <c r="CB234" s="188">
        <v>75</v>
      </c>
      <c r="CC234" s="188">
        <v>75</v>
      </c>
      <c r="CD234" s="188">
        <v>75.099999999999994</v>
      </c>
      <c r="CE234" s="188">
        <v>75.2</v>
      </c>
      <c r="CF234" s="188">
        <v>75.400000000000006</v>
      </c>
      <c r="CG234" s="188">
        <v>75.400000000000006</v>
      </c>
      <c r="CH234" s="188">
        <v>75.5</v>
      </c>
      <c r="CI234" s="188">
        <v>75.5</v>
      </c>
      <c r="CJ234" s="188">
        <v>75.5</v>
      </c>
      <c r="CK234" s="188">
        <v>75.5</v>
      </c>
      <c r="CL234" s="188">
        <f t="shared" si="7"/>
        <v>0</v>
      </c>
      <c r="CM234" s="188" t="s">
        <v>466</v>
      </c>
      <c r="CN234" s="188" t="s">
        <v>467</v>
      </c>
      <c r="CO234" s="188" t="b">
        <f t="shared" si="6"/>
        <v>1</v>
      </c>
    </row>
    <row r="235" spans="1:93" x14ac:dyDescent="0.3">
      <c r="A235" t="s">
        <v>468</v>
      </c>
      <c r="B235" t="s">
        <v>469</v>
      </c>
      <c r="C235">
        <v>30013000300</v>
      </c>
      <c r="D235" s="1">
        <v>43920</v>
      </c>
      <c r="E235">
        <v>13</v>
      </c>
      <c r="F235">
        <v>1.4</v>
      </c>
      <c r="G235">
        <v>1.4</v>
      </c>
      <c r="H235">
        <v>59401</v>
      </c>
      <c r="I235">
        <v>41.4</v>
      </c>
      <c r="J235">
        <v>42.6</v>
      </c>
      <c r="K235">
        <v>44.2</v>
      </c>
      <c r="L235">
        <v>45.9</v>
      </c>
      <c r="M235">
        <v>48.1</v>
      </c>
      <c r="N235" s="61">
        <v>48.3</v>
      </c>
      <c r="O235">
        <v>48.7</v>
      </c>
      <c r="P235">
        <v>49.1</v>
      </c>
      <c r="Q235">
        <v>49.3</v>
      </c>
      <c r="R235" s="61">
        <v>50.8</v>
      </c>
      <c r="S235" s="61">
        <v>53</v>
      </c>
      <c r="T235" s="61">
        <v>55.5</v>
      </c>
      <c r="U235" s="61">
        <v>57.7</v>
      </c>
      <c r="V235" s="61">
        <v>58.3</v>
      </c>
      <c r="W235" s="61">
        <v>60.4</v>
      </c>
      <c r="X235" s="61">
        <v>60.8</v>
      </c>
      <c r="Y235" s="61">
        <v>61.1</v>
      </c>
      <c r="Z235" s="61">
        <v>62.7</v>
      </c>
      <c r="AA235" s="61">
        <v>62.8</v>
      </c>
      <c r="AB235" s="188">
        <v>63.1</v>
      </c>
      <c r="AC235" s="61">
        <v>64</v>
      </c>
      <c r="AD235" s="188">
        <v>65.2</v>
      </c>
      <c r="AE235" s="188">
        <v>65.2</v>
      </c>
      <c r="AF235" s="188">
        <v>65.400000000000006</v>
      </c>
      <c r="AG235" s="188">
        <v>65.400000000000006</v>
      </c>
      <c r="AH235" s="188">
        <v>65.599999999999994</v>
      </c>
      <c r="AI235" s="188">
        <v>65.7</v>
      </c>
      <c r="AJ235" s="188">
        <v>65.900000000000006</v>
      </c>
      <c r="AK235" s="188">
        <v>66</v>
      </c>
      <c r="AL235" s="188">
        <v>66</v>
      </c>
      <c r="AM235" s="188">
        <v>66.099999999999994</v>
      </c>
      <c r="AN235" s="188">
        <v>66.099999999999994</v>
      </c>
      <c r="AO235" s="188">
        <v>66.099999999999994</v>
      </c>
      <c r="AP235" s="188">
        <v>66.099999999999994</v>
      </c>
      <c r="AQ235" s="188">
        <v>66.2</v>
      </c>
      <c r="AR235" s="188">
        <v>66.3</v>
      </c>
      <c r="AS235" s="188">
        <v>66.3</v>
      </c>
      <c r="AT235" s="188">
        <v>66.400000000000006</v>
      </c>
      <c r="AU235" s="188">
        <v>66.400000000000006</v>
      </c>
      <c r="AV235" s="188">
        <v>66.5</v>
      </c>
      <c r="AW235" s="188">
        <v>66.599999999999994</v>
      </c>
      <c r="AX235" s="188">
        <v>66.599999999999994</v>
      </c>
      <c r="AY235" s="188">
        <v>66.599999999999994</v>
      </c>
      <c r="AZ235" s="188">
        <v>66.599999999999994</v>
      </c>
      <c r="BA235" s="188">
        <v>66.7</v>
      </c>
      <c r="BB235" s="188">
        <v>66.7</v>
      </c>
      <c r="BC235" s="188">
        <v>66.7</v>
      </c>
      <c r="BD235" s="188">
        <v>66.7</v>
      </c>
      <c r="BE235" s="188">
        <v>66.7</v>
      </c>
      <c r="BF235" s="188">
        <v>66.7</v>
      </c>
      <c r="BG235" s="188">
        <v>66.8</v>
      </c>
      <c r="BH235" s="188">
        <v>66.8</v>
      </c>
      <c r="BI235" s="188">
        <v>66.900000000000006</v>
      </c>
      <c r="BJ235" s="188">
        <v>67</v>
      </c>
      <c r="BK235" s="188">
        <v>67.099999999999994</v>
      </c>
      <c r="BL235" s="188">
        <v>67.099999999999994</v>
      </c>
      <c r="BM235" s="188">
        <v>67.099999999999994</v>
      </c>
      <c r="BN235" s="188">
        <v>67.099999999999994</v>
      </c>
      <c r="BO235" s="188">
        <v>67.099999999999994</v>
      </c>
      <c r="BP235" s="188">
        <v>67.099999999999994</v>
      </c>
      <c r="BQ235" s="188">
        <v>67.099999999999994</v>
      </c>
      <c r="BR235" s="188">
        <v>67.099999999999994</v>
      </c>
      <c r="BS235" s="188">
        <v>67.2</v>
      </c>
      <c r="BT235" s="188">
        <v>67.3</v>
      </c>
      <c r="BU235" s="188">
        <v>67.3</v>
      </c>
      <c r="BV235" s="188">
        <v>67.3</v>
      </c>
      <c r="BW235" s="188">
        <v>67.3</v>
      </c>
      <c r="BX235" s="188">
        <v>67.400000000000006</v>
      </c>
      <c r="BY235" s="188">
        <v>67.400000000000006</v>
      </c>
      <c r="BZ235" s="188">
        <v>67.400000000000006</v>
      </c>
      <c r="CA235" s="188">
        <v>67.400000000000006</v>
      </c>
      <c r="CB235" s="188">
        <v>67.400000000000006</v>
      </c>
      <c r="CC235" s="188">
        <v>67.400000000000006</v>
      </c>
      <c r="CD235" s="188">
        <v>67.5</v>
      </c>
      <c r="CE235" s="188">
        <v>67.599999999999994</v>
      </c>
      <c r="CF235" s="188">
        <v>67.599999999999994</v>
      </c>
      <c r="CG235" s="188">
        <v>67.599999999999994</v>
      </c>
      <c r="CH235" s="188">
        <v>67.599999999999994</v>
      </c>
      <c r="CI235" s="188">
        <v>67.7</v>
      </c>
      <c r="CJ235" s="188">
        <v>67.8</v>
      </c>
      <c r="CK235" s="188">
        <v>68</v>
      </c>
      <c r="CL235" s="188">
        <f t="shared" si="7"/>
        <v>0.20000000000000284</v>
      </c>
      <c r="CM235" s="188" t="s">
        <v>468</v>
      </c>
      <c r="CN235" s="188" t="s">
        <v>469</v>
      </c>
      <c r="CO235" s="188" t="b">
        <f t="shared" si="6"/>
        <v>1</v>
      </c>
    </row>
    <row r="236" spans="1:93" x14ac:dyDescent="0.3">
      <c r="A236" t="s">
        <v>470</v>
      </c>
      <c r="B236" t="s">
        <v>471</v>
      </c>
      <c r="C236">
        <v>30013000700</v>
      </c>
      <c r="D236" s="1">
        <v>43920</v>
      </c>
      <c r="E236">
        <v>13</v>
      </c>
      <c r="F236">
        <v>0.8</v>
      </c>
      <c r="G236">
        <v>2.5</v>
      </c>
      <c r="H236">
        <v>59405</v>
      </c>
      <c r="I236">
        <v>33.1</v>
      </c>
      <c r="J236">
        <v>33.700000000000003</v>
      </c>
      <c r="K236">
        <v>36.200000000000003</v>
      </c>
      <c r="L236">
        <v>37.1</v>
      </c>
      <c r="M236">
        <v>38.799999999999997</v>
      </c>
      <c r="N236" s="61">
        <v>39</v>
      </c>
      <c r="O236">
        <v>39.1</v>
      </c>
      <c r="P236">
        <v>39.1</v>
      </c>
      <c r="Q236">
        <v>39.4</v>
      </c>
      <c r="R236" s="61">
        <v>40.5</v>
      </c>
      <c r="S236" s="61">
        <v>40.799999999999997</v>
      </c>
      <c r="T236" s="61">
        <v>41.2</v>
      </c>
      <c r="U236" s="61">
        <v>41.4</v>
      </c>
      <c r="V236" s="61">
        <v>41.8</v>
      </c>
      <c r="W236" s="61">
        <v>42.6</v>
      </c>
      <c r="X236" s="61">
        <v>42.8</v>
      </c>
      <c r="Y236" s="61">
        <v>42.9</v>
      </c>
      <c r="Z236" s="61">
        <v>43.2</v>
      </c>
      <c r="AA236" s="61">
        <v>43.4</v>
      </c>
      <c r="AB236" s="188">
        <v>43.5</v>
      </c>
      <c r="AC236" s="61">
        <v>44.3</v>
      </c>
      <c r="AD236" s="188">
        <v>46.6</v>
      </c>
      <c r="AE236" s="188">
        <v>46.8</v>
      </c>
      <c r="AF236" s="188">
        <v>47</v>
      </c>
      <c r="AG236" s="188">
        <v>47.4</v>
      </c>
      <c r="AH236" s="188">
        <v>48.3</v>
      </c>
      <c r="AI236" s="188">
        <v>49.2</v>
      </c>
      <c r="AJ236" s="188">
        <v>49.2</v>
      </c>
      <c r="AK236" s="188">
        <v>49.4</v>
      </c>
      <c r="AL236" s="188">
        <v>50</v>
      </c>
      <c r="AM236" s="188">
        <v>50.1</v>
      </c>
      <c r="AN236" s="188">
        <v>50.4</v>
      </c>
      <c r="AO236" s="188">
        <v>50.6</v>
      </c>
      <c r="AP236" s="188">
        <v>50.6</v>
      </c>
      <c r="AQ236" s="188">
        <v>50.8</v>
      </c>
      <c r="AR236" s="188">
        <v>51.1</v>
      </c>
      <c r="AS236" s="188">
        <v>51.1</v>
      </c>
      <c r="AT236" s="188">
        <v>51.2</v>
      </c>
      <c r="AU236" s="188">
        <v>51.3</v>
      </c>
      <c r="AV236" s="188">
        <v>51.4</v>
      </c>
      <c r="AW236" s="188">
        <v>51.4</v>
      </c>
      <c r="AX236" s="188">
        <v>51.4</v>
      </c>
      <c r="AY236" s="188">
        <v>51.5</v>
      </c>
      <c r="AZ236" s="188">
        <v>51.6</v>
      </c>
      <c r="BA236" s="188">
        <v>51.6</v>
      </c>
      <c r="BB236" s="188">
        <v>51.7</v>
      </c>
      <c r="BC236" s="188">
        <v>51.8</v>
      </c>
      <c r="BD236" s="188">
        <v>51.8</v>
      </c>
      <c r="BE236" s="188">
        <v>51.8</v>
      </c>
      <c r="BF236" s="188">
        <v>52</v>
      </c>
      <c r="BG236" s="188">
        <v>52.3</v>
      </c>
      <c r="BH236" s="188">
        <v>52.3</v>
      </c>
      <c r="BI236" s="188">
        <v>52.6</v>
      </c>
      <c r="BJ236" s="188">
        <v>52.6</v>
      </c>
      <c r="BK236" s="188">
        <v>52.6</v>
      </c>
      <c r="BL236" s="188">
        <v>52.6</v>
      </c>
      <c r="BM236" s="188">
        <v>52.6</v>
      </c>
      <c r="BN236" s="188">
        <v>52.6</v>
      </c>
      <c r="BO236" s="188">
        <v>52.6</v>
      </c>
      <c r="BP236" s="188">
        <v>52.6</v>
      </c>
      <c r="BQ236" s="188">
        <v>52.6</v>
      </c>
      <c r="BR236" s="188">
        <v>52.6</v>
      </c>
      <c r="BS236" s="188">
        <v>52.6</v>
      </c>
      <c r="BT236" s="188">
        <v>52.6</v>
      </c>
      <c r="BU236" s="188">
        <v>52.6</v>
      </c>
      <c r="BV236" s="188">
        <v>52.6</v>
      </c>
      <c r="BW236" s="188">
        <v>52.6</v>
      </c>
      <c r="BX236" s="188">
        <v>52.6</v>
      </c>
      <c r="BY236" s="188">
        <v>52.7</v>
      </c>
      <c r="BZ236" s="188">
        <v>52.7</v>
      </c>
      <c r="CA236" s="188">
        <v>52.7</v>
      </c>
      <c r="CB236" s="188">
        <v>52.7</v>
      </c>
      <c r="CC236" s="188">
        <v>52.7</v>
      </c>
      <c r="CD236" s="188">
        <v>52.7</v>
      </c>
      <c r="CE236" s="188">
        <v>53</v>
      </c>
      <c r="CF236" s="188">
        <v>53.2</v>
      </c>
      <c r="CG236" s="188">
        <v>53.2</v>
      </c>
      <c r="CH236" s="188">
        <v>53.3</v>
      </c>
      <c r="CI236" s="188">
        <v>53.3</v>
      </c>
      <c r="CJ236" s="188">
        <v>53.3</v>
      </c>
      <c r="CK236" s="188">
        <v>53.3</v>
      </c>
      <c r="CL236" s="188">
        <f t="shared" si="7"/>
        <v>0</v>
      </c>
      <c r="CM236" s="188" t="s">
        <v>470</v>
      </c>
      <c r="CN236" s="188" t="s">
        <v>471</v>
      </c>
      <c r="CO236" s="188" t="b">
        <f t="shared" si="6"/>
        <v>1</v>
      </c>
    </row>
    <row r="237" spans="1:93" x14ac:dyDescent="0.3">
      <c r="A237" t="s">
        <v>472</v>
      </c>
      <c r="B237" t="s">
        <v>473</v>
      </c>
      <c r="C237">
        <v>30013000900</v>
      </c>
      <c r="D237" s="1">
        <v>43920</v>
      </c>
      <c r="E237">
        <v>13</v>
      </c>
      <c r="F237">
        <v>0.8</v>
      </c>
      <c r="G237">
        <v>0.8</v>
      </c>
      <c r="H237" t="s">
        <v>1270</v>
      </c>
      <c r="I237">
        <v>35.200000000000003</v>
      </c>
      <c r="J237">
        <v>37.799999999999997</v>
      </c>
      <c r="K237">
        <v>40.4</v>
      </c>
      <c r="L237">
        <v>42.7</v>
      </c>
      <c r="M237">
        <v>45.8</v>
      </c>
      <c r="N237" s="61">
        <v>46.4</v>
      </c>
      <c r="O237">
        <v>46.8</v>
      </c>
      <c r="P237">
        <v>47.1</v>
      </c>
      <c r="Q237">
        <v>47.5</v>
      </c>
      <c r="R237" s="61">
        <v>48.3</v>
      </c>
      <c r="S237" s="61">
        <v>48.5</v>
      </c>
      <c r="T237" s="61">
        <v>48.9</v>
      </c>
      <c r="U237" s="61">
        <v>49.3</v>
      </c>
      <c r="V237" s="61">
        <v>49.7</v>
      </c>
      <c r="W237" s="61">
        <v>50.5</v>
      </c>
      <c r="X237" s="61">
        <v>50.8</v>
      </c>
      <c r="Y237" s="61">
        <v>51.6</v>
      </c>
      <c r="Z237" s="61">
        <v>59.5</v>
      </c>
      <c r="AA237" s="61">
        <v>59.5</v>
      </c>
      <c r="AB237" s="188">
        <v>59.7</v>
      </c>
      <c r="AC237" s="61">
        <v>60.7</v>
      </c>
      <c r="AD237" s="188">
        <v>62.2</v>
      </c>
      <c r="AE237" s="188">
        <v>62.5</v>
      </c>
      <c r="AF237" s="188">
        <v>63</v>
      </c>
      <c r="AG237" s="188">
        <v>63.4</v>
      </c>
      <c r="AH237" s="188">
        <v>63.9</v>
      </c>
      <c r="AI237" s="188">
        <v>64.599999999999994</v>
      </c>
      <c r="AJ237" s="188">
        <v>64.7</v>
      </c>
      <c r="AK237" s="188">
        <v>64.8</v>
      </c>
      <c r="AL237" s="188">
        <v>64.900000000000006</v>
      </c>
      <c r="AM237" s="188">
        <v>64.900000000000006</v>
      </c>
      <c r="AN237" s="188">
        <v>65.2</v>
      </c>
      <c r="AO237" s="188">
        <v>65.400000000000006</v>
      </c>
      <c r="AP237" s="188">
        <v>65.400000000000006</v>
      </c>
      <c r="AQ237" s="188">
        <v>65.599999999999994</v>
      </c>
      <c r="AR237" s="188">
        <v>65.900000000000006</v>
      </c>
      <c r="AS237" s="188">
        <v>65.900000000000006</v>
      </c>
      <c r="AT237" s="188">
        <v>65.900000000000006</v>
      </c>
      <c r="AU237" s="188">
        <v>66.099999999999994</v>
      </c>
      <c r="AV237" s="188">
        <v>66.099999999999994</v>
      </c>
      <c r="AW237" s="188">
        <v>66.099999999999994</v>
      </c>
      <c r="AX237" s="188">
        <v>66.099999999999994</v>
      </c>
      <c r="AY237" s="188">
        <v>66.400000000000006</v>
      </c>
      <c r="AZ237" s="188">
        <v>66.5</v>
      </c>
      <c r="BA237" s="188">
        <v>66.599999999999994</v>
      </c>
      <c r="BB237" s="188">
        <v>66.7</v>
      </c>
      <c r="BC237" s="188">
        <v>66.8</v>
      </c>
      <c r="BD237" s="188">
        <v>66.8</v>
      </c>
      <c r="BE237" s="188">
        <v>66.8</v>
      </c>
      <c r="BF237" s="188">
        <v>66.8</v>
      </c>
      <c r="BG237" s="188">
        <v>67</v>
      </c>
      <c r="BH237" s="188">
        <v>67.099999999999994</v>
      </c>
      <c r="BI237" s="188">
        <v>67.099999999999994</v>
      </c>
      <c r="BJ237" s="188">
        <v>67.099999999999994</v>
      </c>
      <c r="BK237" s="188">
        <v>67.3</v>
      </c>
      <c r="BL237" s="188">
        <v>67.3</v>
      </c>
      <c r="BM237" s="188">
        <v>67.3</v>
      </c>
      <c r="BN237" s="188">
        <v>67.3</v>
      </c>
      <c r="BO237" s="188">
        <v>67.3</v>
      </c>
      <c r="BP237" s="188">
        <v>67.400000000000006</v>
      </c>
      <c r="BQ237" s="188">
        <v>67.400000000000006</v>
      </c>
      <c r="BR237" s="188">
        <v>67.400000000000006</v>
      </c>
      <c r="BS237" s="188">
        <v>67.400000000000006</v>
      </c>
      <c r="BT237" s="188">
        <v>67.400000000000006</v>
      </c>
      <c r="BU237" s="188">
        <v>67.5</v>
      </c>
      <c r="BV237" s="188">
        <v>67.5</v>
      </c>
      <c r="BW237" s="188">
        <v>67.5</v>
      </c>
      <c r="BX237" s="188">
        <v>67.5</v>
      </c>
      <c r="BY237" s="188">
        <v>67.5</v>
      </c>
      <c r="BZ237" s="188">
        <v>67.599999999999994</v>
      </c>
      <c r="CA237" s="188">
        <v>67.599999999999994</v>
      </c>
      <c r="CB237" s="188">
        <v>67.599999999999994</v>
      </c>
      <c r="CC237" s="188">
        <v>67.599999999999994</v>
      </c>
      <c r="CD237" s="188">
        <v>67.599999999999994</v>
      </c>
      <c r="CE237" s="188">
        <v>68</v>
      </c>
      <c r="CF237" s="188">
        <v>68.099999999999994</v>
      </c>
      <c r="CG237" s="188">
        <v>68.099999999999994</v>
      </c>
      <c r="CH237" s="188">
        <v>68.3</v>
      </c>
      <c r="CI237" s="188">
        <v>68.400000000000006</v>
      </c>
      <c r="CJ237" s="188">
        <v>68.400000000000006</v>
      </c>
      <c r="CK237" s="188">
        <v>68.5</v>
      </c>
      <c r="CL237" s="188">
        <f t="shared" si="7"/>
        <v>9.9999999999994316E-2</v>
      </c>
      <c r="CM237" s="188" t="s">
        <v>472</v>
      </c>
      <c r="CN237" s="188" t="s">
        <v>473</v>
      </c>
      <c r="CO237" s="188" t="b">
        <f t="shared" si="6"/>
        <v>1</v>
      </c>
    </row>
    <row r="238" spans="1:93" x14ac:dyDescent="0.3">
      <c r="A238" t="s">
        <v>474</v>
      </c>
      <c r="B238" t="s">
        <v>475</v>
      </c>
      <c r="C238">
        <v>30013001000</v>
      </c>
      <c r="D238" s="1">
        <v>43920</v>
      </c>
      <c r="E238">
        <v>13</v>
      </c>
      <c r="F238">
        <v>1.6</v>
      </c>
      <c r="G238">
        <v>1.6</v>
      </c>
      <c r="H238" t="s">
        <v>1266</v>
      </c>
      <c r="I238">
        <v>47.4</v>
      </c>
      <c r="J238">
        <v>48.8</v>
      </c>
      <c r="K238">
        <v>50.5</v>
      </c>
      <c r="L238">
        <v>52.7</v>
      </c>
      <c r="M238">
        <v>60.4</v>
      </c>
      <c r="N238" s="61">
        <v>61.4</v>
      </c>
      <c r="O238">
        <v>62.1</v>
      </c>
      <c r="P238">
        <v>62.7</v>
      </c>
      <c r="Q238">
        <v>63.1</v>
      </c>
      <c r="R238" s="61">
        <v>64.3</v>
      </c>
      <c r="S238" s="61">
        <v>64.599999999999994</v>
      </c>
      <c r="T238" s="61">
        <v>65</v>
      </c>
      <c r="U238" s="61">
        <v>65.5</v>
      </c>
      <c r="V238" s="61">
        <v>65.900000000000006</v>
      </c>
      <c r="W238" s="61">
        <v>66.900000000000006</v>
      </c>
      <c r="X238" s="61">
        <v>67.099999999999994</v>
      </c>
      <c r="Y238" s="61">
        <v>67.400000000000006</v>
      </c>
      <c r="Z238" s="61">
        <v>71.099999999999994</v>
      </c>
      <c r="AA238" s="61">
        <v>73</v>
      </c>
      <c r="AB238" s="188">
        <v>73.400000000000006</v>
      </c>
      <c r="AC238" s="61">
        <v>75.599999999999994</v>
      </c>
      <c r="AD238" s="188">
        <v>78.2</v>
      </c>
      <c r="AE238" s="188">
        <v>78.400000000000006</v>
      </c>
      <c r="AF238" s="188">
        <v>78.7</v>
      </c>
      <c r="AG238" s="188">
        <v>79.099999999999994</v>
      </c>
      <c r="AH238" s="188">
        <v>79.5</v>
      </c>
      <c r="AI238" s="188">
        <v>80.099999999999994</v>
      </c>
      <c r="AJ238" s="188">
        <v>80.400000000000006</v>
      </c>
      <c r="AK238" s="188">
        <v>80.599999999999994</v>
      </c>
      <c r="AL238" s="188">
        <v>80.7</v>
      </c>
      <c r="AM238" s="188">
        <v>81</v>
      </c>
      <c r="AN238" s="188">
        <v>81.2</v>
      </c>
      <c r="AO238" s="188">
        <v>81.3</v>
      </c>
      <c r="AP238" s="188">
        <v>81.3</v>
      </c>
      <c r="AQ238" s="188">
        <v>81.599999999999994</v>
      </c>
      <c r="AR238" s="188">
        <v>81.900000000000006</v>
      </c>
      <c r="AS238" s="188">
        <v>82</v>
      </c>
      <c r="AT238" s="188">
        <v>82</v>
      </c>
      <c r="AU238" s="188">
        <v>82</v>
      </c>
      <c r="AV238" s="188">
        <v>82.2</v>
      </c>
      <c r="AW238" s="188">
        <v>82.2</v>
      </c>
      <c r="AX238" s="188">
        <v>82.4</v>
      </c>
      <c r="AY238" s="188">
        <v>82.4</v>
      </c>
      <c r="AZ238" s="188">
        <v>82.4</v>
      </c>
      <c r="BA238" s="188">
        <v>82.5</v>
      </c>
      <c r="BB238" s="188">
        <v>82.5</v>
      </c>
      <c r="BC238" s="188">
        <v>82.5</v>
      </c>
      <c r="BD238" s="188">
        <v>82.5</v>
      </c>
      <c r="BE238" s="188">
        <v>82.5</v>
      </c>
      <c r="BF238" s="188">
        <v>82.5</v>
      </c>
      <c r="BG238" s="188">
        <v>82.5</v>
      </c>
      <c r="BH238" s="188">
        <v>82.5</v>
      </c>
      <c r="BI238" s="188">
        <v>82.5</v>
      </c>
      <c r="BJ238" s="188">
        <v>82.5</v>
      </c>
      <c r="BK238" s="188">
        <v>82.5</v>
      </c>
      <c r="BL238" s="188">
        <v>82.6</v>
      </c>
      <c r="BM238" s="188">
        <v>82.6</v>
      </c>
      <c r="BN238" s="188">
        <v>82.6</v>
      </c>
      <c r="BO238" s="188">
        <v>82.6</v>
      </c>
      <c r="BP238" s="188">
        <v>82.6</v>
      </c>
      <c r="BQ238" s="188">
        <v>82.6</v>
      </c>
      <c r="BR238" s="188">
        <v>82.7</v>
      </c>
      <c r="BS238" s="188">
        <v>82.7</v>
      </c>
      <c r="BT238" s="188">
        <v>82.7</v>
      </c>
      <c r="BU238" s="188">
        <v>82.7</v>
      </c>
      <c r="BV238" s="188">
        <v>82.7</v>
      </c>
      <c r="BW238" s="188">
        <v>82.7</v>
      </c>
      <c r="BX238" s="188">
        <v>82.9</v>
      </c>
      <c r="BY238" s="188">
        <v>82.9</v>
      </c>
      <c r="BZ238" s="188">
        <v>82.9</v>
      </c>
      <c r="CA238" s="188">
        <v>83</v>
      </c>
      <c r="CB238" s="188">
        <v>83.1</v>
      </c>
      <c r="CC238" s="188">
        <v>83.1</v>
      </c>
      <c r="CD238" s="188">
        <v>83.1</v>
      </c>
      <c r="CE238" s="188">
        <v>83.1</v>
      </c>
      <c r="CF238" s="188">
        <v>83.1</v>
      </c>
      <c r="CG238" s="188">
        <v>83.2</v>
      </c>
      <c r="CH238" s="188">
        <v>83.3</v>
      </c>
      <c r="CI238" s="188">
        <v>83.3</v>
      </c>
      <c r="CJ238" s="188">
        <v>83.4</v>
      </c>
      <c r="CK238" s="188">
        <v>83.5</v>
      </c>
      <c r="CL238" s="188">
        <f t="shared" si="7"/>
        <v>9.9999999999994316E-2</v>
      </c>
      <c r="CM238" s="188" t="s">
        <v>474</v>
      </c>
      <c r="CN238" s="188" t="s">
        <v>475</v>
      </c>
      <c r="CO238" s="188" t="b">
        <f t="shared" si="6"/>
        <v>1</v>
      </c>
    </row>
    <row r="239" spans="1:93" x14ac:dyDescent="0.3">
      <c r="A239" t="s">
        <v>476</v>
      </c>
      <c r="B239" t="s">
        <v>477</v>
      </c>
      <c r="C239">
        <v>30013001201</v>
      </c>
      <c r="D239" s="1">
        <v>43920</v>
      </c>
      <c r="E239">
        <v>13</v>
      </c>
      <c r="F239">
        <v>0.8</v>
      </c>
      <c r="G239">
        <v>0.8</v>
      </c>
      <c r="H239">
        <v>59405</v>
      </c>
      <c r="I239">
        <v>18.7</v>
      </c>
      <c r="J239">
        <v>20</v>
      </c>
      <c r="K239">
        <v>21.5</v>
      </c>
      <c r="L239">
        <v>22.4</v>
      </c>
      <c r="M239">
        <v>26.2</v>
      </c>
      <c r="N239" s="61">
        <v>27.1</v>
      </c>
      <c r="O239">
        <v>27.8</v>
      </c>
      <c r="P239">
        <v>28.8</v>
      </c>
      <c r="Q239">
        <v>29.6</v>
      </c>
      <c r="R239" s="61">
        <v>30.6</v>
      </c>
      <c r="S239" s="61">
        <v>30.6</v>
      </c>
      <c r="T239" s="61">
        <v>31.1</v>
      </c>
      <c r="U239" s="61">
        <v>31.4</v>
      </c>
      <c r="V239" s="61">
        <v>31.6</v>
      </c>
      <c r="W239" s="61">
        <v>32.4</v>
      </c>
      <c r="X239" s="61">
        <v>32.9</v>
      </c>
      <c r="Y239" s="61">
        <v>33</v>
      </c>
      <c r="Z239" s="61">
        <v>33.9</v>
      </c>
      <c r="AA239" s="61">
        <v>34</v>
      </c>
      <c r="AB239" s="188">
        <v>34</v>
      </c>
      <c r="AC239" s="61">
        <v>34.9</v>
      </c>
      <c r="AD239" s="188">
        <v>36.4</v>
      </c>
      <c r="AE239" s="188">
        <v>36.700000000000003</v>
      </c>
      <c r="AF239" s="188">
        <v>37</v>
      </c>
      <c r="AG239" s="188">
        <v>37.700000000000003</v>
      </c>
      <c r="AH239" s="188">
        <v>37.9</v>
      </c>
      <c r="AI239" s="188">
        <v>38.299999999999997</v>
      </c>
      <c r="AJ239" s="188">
        <v>38.4</v>
      </c>
      <c r="AK239" s="188">
        <v>38.4</v>
      </c>
      <c r="AL239" s="188">
        <v>38.799999999999997</v>
      </c>
      <c r="AM239" s="188">
        <v>38.9</v>
      </c>
      <c r="AN239" s="188">
        <v>38.9</v>
      </c>
      <c r="AO239" s="188">
        <v>38.9</v>
      </c>
      <c r="AP239" s="188">
        <v>39.1</v>
      </c>
      <c r="AQ239" s="188">
        <v>39.299999999999997</v>
      </c>
      <c r="AR239" s="188">
        <v>39.700000000000003</v>
      </c>
      <c r="AS239" s="188">
        <v>39.799999999999997</v>
      </c>
      <c r="AT239" s="188">
        <v>39.9</v>
      </c>
      <c r="AU239" s="188">
        <v>40.1</v>
      </c>
      <c r="AV239" s="188">
        <v>40.1</v>
      </c>
      <c r="AW239" s="188">
        <v>40.1</v>
      </c>
      <c r="AX239" s="188">
        <v>40.1</v>
      </c>
      <c r="AY239" s="188">
        <v>40.200000000000003</v>
      </c>
      <c r="AZ239" s="188">
        <v>40.200000000000003</v>
      </c>
      <c r="BA239" s="188">
        <v>40.200000000000003</v>
      </c>
      <c r="BB239" s="188">
        <v>40.200000000000003</v>
      </c>
      <c r="BC239" s="188">
        <v>40.200000000000003</v>
      </c>
      <c r="BD239" s="188">
        <v>40.299999999999997</v>
      </c>
      <c r="BE239" s="188">
        <v>40.299999999999997</v>
      </c>
      <c r="BF239" s="188">
        <v>40.299999999999997</v>
      </c>
      <c r="BG239" s="188">
        <v>41.3</v>
      </c>
      <c r="BH239" s="188">
        <v>41.5</v>
      </c>
      <c r="BI239" s="188">
        <v>41.6</v>
      </c>
      <c r="BJ239" s="188">
        <v>41.6</v>
      </c>
      <c r="BK239" s="188">
        <v>41.6</v>
      </c>
      <c r="BL239" s="188">
        <v>41.7</v>
      </c>
      <c r="BM239" s="188">
        <v>41.7</v>
      </c>
      <c r="BN239" s="188">
        <v>41.7</v>
      </c>
      <c r="BO239" s="188">
        <v>41.7</v>
      </c>
      <c r="BP239" s="188">
        <v>41.7</v>
      </c>
      <c r="BQ239" s="188">
        <v>41.8</v>
      </c>
      <c r="BR239" s="188">
        <v>41.8</v>
      </c>
      <c r="BS239" s="188">
        <v>41.8</v>
      </c>
      <c r="BT239" s="188">
        <v>41.8</v>
      </c>
      <c r="BU239" s="188">
        <v>41.8</v>
      </c>
      <c r="BV239" s="188">
        <v>41.8</v>
      </c>
      <c r="BW239" s="188">
        <v>41.8</v>
      </c>
      <c r="BX239" s="188">
        <v>41.8</v>
      </c>
      <c r="BY239" s="188">
        <v>42</v>
      </c>
      <c r="BZ239" s="188">
        <v>42</v>
      </c>
      <c r="CA239" s="188">
        <v>42.1</v>
      </c>
      <c r="CB239" s="188">
        <v>42.1</v>
      </c>
      <c r="CC239" s="188">
        <v>42.1</v>
      </c>
      <c r="CD239" s="188">
        <v>42.1</v>
      </c>
      <c r="CE239" s="188">
        <v>42.1</v>
      </c>
      <c r="CF239" s="188">
        <v>42.2</v>
      </c>
      <c r="CG239" s="188">
        <v>42.2</v>
      </c>
      <c r="CH239" s="188">
        <v>42.2</v>
      </c>
      <c r="CI239" s="188">
        <v>42.4</v>
      </c>
      <c r="CJ239" s="188">
        <v>42.4</v>
      </c>
      <c r="CK239" s="188">
        <v>42.5</v>
      </c>
      <c r="CL239" s="188">
        <f t="shared" si="7"/>
        <v>0.10000000000000142</v>
      </c>
      <c r="CM239" s="188" t="s">
        <v>476</v>
      </c>
      <c r="CN239" s="188" t="s">
        <v>477</v>
      </c>
      <c r="CO239" s="188" t="b">
        <f t="shared" si="6"/>
        <v>1</v>
      </c>
    </row>
    <row r="240" spans="1:93" x14ac:dyDescent="0.3">
      <c r="A240" t="s">
        <v>478</v>
      </c>
      <c r="B240" t="s">
        <v>479</v>
      </c>
      <c r="C240">
        <v>30013001202</v>
      </c>
      <c r="D240" s="1">
        <v>43920</v>
      </c>
      <c r="E240">
        <v>13</v>
      </c>
      <c r="F240">
        <v>0.9</v>
      </c>
      <c r="G240">
        <v>0.9</v>
      </c>
      <c r="H240">
        <v>59405</v>
      </c>
      <c r="I240">
        <v>13.5</v>
      </c>
      <c r="J240">
        <v>15.5</v>
      </c>
      <c r="K240">
        <v>17.8</v>
      </c>
      <c r="L240">
        <v>20.100000000000001</v>
      </c>
      <c r="M240">
        <v>25</v>
      </c>
      <c r="N240" s="61">
        <v>26.5</v>
      </c>
      <c r="O240">
        <v>27.7</v>
      </c>
      <c r="P240">
        <v>28.3</v>
      </c>
      <c r="Q240">
        <v>29</v>
      </c>
      <c r="R240" s="61">
        <v>30.7</v>
      </c>
      <c r="S240" s="61">
        <v>30.9</v>
      </c>
      <c r="T240" s="61">
        <v>31.3</v>
      </c>
      <c r="U240" s="61">
        <v>31.7</v>
      </c>
      <c r="V240" s="61">
        <v>32.1</v>
      </c>
      <c r="W240" s="61">
        <v>33</v>
      </c>
      <c r="X240" s="61">
        <v>33.1</v>
      </c>
      <c r="Y240" s="61">
        <v>33.4</v>
      </c>
      <c r="Z240" s="61">
        <v>34.6</v>
      </c>
      <c r="AA240" s="61">
        <v>35.1</v>
      </c>
      <c r="AB240" s="188">
        <v>35.5</v>
      </c>
      <c r="AC240" s="61">
        <v>36.4</v>
      </c>
      <c r="AD240" s="188">
        <v>37.6</v>
      </c>
      <c r="AE240" s="188">
        <v>37.799999999999997</v>
      </c>
      <c r="AF240" s="188">
        <v>37.9</v>
      </c>
      <c r="AG240" s="188">
        <v>38.200000000000003</v>
      </c>
      <c r="AH240" s="188">
        <v>38.5</v>
      </c>
      <c r="AI240" s="188">
        <v>39.200000000000003</v>
      </c>
      <c r="AJ240" s="188">
        <v>39.299999999999997</v>
      </c>
      <c r="AK240" s="188">
        <v>39.299999999999997</v>
      </c>
      <c r="AL240" s="188">
        <v>39.4</v>
      </c>
      <c r="AM240" s="188">
        <v>39.5</v>
      </c>
      <c r="AN240" s="188">
        <v>39.9</v>
      </c>
      <c r="AO240" s="188">
        <v>39.9</v>
      </c>
      <c r="AP240" s="188">
        <v>39.9</v>
      </c>
      <c r="AQ240" s="188">
        <v>39.9</v>
      </c>
      <c r="AR240" s="188">
        <v>40</v>
      </c>
      <c r="AS240" s="188">
        <v>40</v>
      </c>
      <c r="AT240" s="188">
        <v>40</v>
      </c>
      <c r="AU240" s="188">
        <v>40</v>
      </c>
      <c r="AV240" s="188">
        <v>40.1</v>
      </c>
      <c r="AW240" s="188">
        <v>40.1</v>
      </c>
      <c r="AX240" s="188">
        <v>40.1</v>
      </c>
      <c r="AY240" s="188">
        <v>40.200000000000003</v>
      </c>
      <c r="AZ240" s="188">
        <v>40.200000000000003</v>
      </c>
      <c r="BA240" s="188">
        <v>40.200000000000003</v>
      </c>
      <c r="BB240" s="188">
        <v>40.200000000000003</v>
      </c>
      <c r="BC240" s="188">
        <v>40.299999999999997</v>
      </c>
      <c r="BD240" s="188">
        <v>40.299999999999997</v>
      </c>
      <c r="BE240" s="188">
        <v>40.299999999999997</v>
      </c>
      <c r="BF240" s="188">
        <v>40.299999999999997</v>
      </c>
      <c r="BG240" s="188">
        <v>43.5</v>
      </c>
      <c r="BH240" s="188">
        <v>43.6</v>
      </c>
      <c r="BI240" s="188">
        <v>43.6</v>
      </c>
      <c r="BJ240" s="188">
        <v>43.7</v>
      </c>
      <c r="BK240" s="188">
        <v>43.7</v>
      </c>
      <c r="BL240" s="188">
        <v>43.7</v>
      </c>
      <c r="BM240" s="188">
        <v>43.7</v>
      </c>
      <c r="BN240" s="188">
        <v>43.7</v>
      </c>
      <c r="BO240" s="188">
        <v>43.7</v>
      </c>
      <c r="BP240" s="188">
        <v>43.7</v>
      </c>
      <c r="BQ240" s="188">
        <v>43.8</v>
      </c>
      <c r="BR240" s="188">
        <v>43.8</v>
      </c>
      <c r="BS240" s="188">
        <v>43.8</v>
      </c>
      <c r="BT240" s="188">
        <v>43.8</v>
      </c>
      <c r="BU240" s="188">
        <v>43.8</v>
      </c>
      <c r="BV240" s="188">
        <v>43.9</v>
      </c>
      <c r="BW240" s="188">
        <v>44</v>
      </c>
      <c r="BX240" s="188">
        <v>44.1</v>
      </c>
      <c r="BY240" s="188">
        <v>44.1</v>
      </c>
      <c r="BZ240" s="188">
        <v>44.2</v>
      </c>
      <c r="CA240" s="188">
        <v>44.3</v>
      </c>
      <c r="CB240" s="188">
        <v>44.3</v>
      </c>
      <c r="CC240" s="188">
        <v>44.3</v>
      </c>
      <c r="CD240" s="188">
        <v>44.7</v>
      </c>
      <c r="CE240" s="188">
        <v>44.7</v>
      </c>
      <c r="CF240" s="188">
        <v>44.8</v>
      </c>
      <c r="CG240" s="188">
        <v>44.9</v>
      </c>
      <c r="CH240" s="188">
        <v>45</v>
      </c>
      <c r="CI240" s="188">
        <v>45.7</v>
      </c>
      <c r="CJ240" s="188">
        <v>45.7</v>
      </c>
      <c r="CK240" s="188">
        <v>45.7</v>
      </c>
      <c r="CL240" s="188">
        <f t="shared" si="7"/>
        <v>0</v>
      </c>
      <c r="CM240" s="188" t="s">
        <v>478</v>
      </c>
      <c r="CN240" s="188" t="s">
        <v>479</v>
      </c>
      <c r="CO240" s="188" t="b">
        <f t="shared" si="6"/>
        <v>1</v>
      </c>
    </row>
    <row r="241" spans="1:93" x14ac:dyDescent="0.3">
      <c r="A241" t="s">
        <v>480</v>
      </c>
      <c r="B241" t="s">
        <v>481</v>
      </c>
      <c r="C241">
        <v>30013001700</v>
      </c>
      <c r="D241" s="1">
        <v>43920</v>
      </c>
      <c r="E241">
        <v>13</v>
      </c>
      <c r="F241">
        <v>1</v>
      </c>
      <c r="G241">
        <v>1</v>
      </c>
      <c r="H241" t="s">
        <v>1271</v>
      </c>
      <c r="I241">
        <v>36.4</v>
      </c>
      <c r="J241">
        <v>38.9</v>
      </c>
      <c r="K241">
        <v>42.2</v>
      </c>
      <c r="L241">
        <v>44.6</v>
      </c>
      <c r="M241">
        <v>49.8</v>
      </c>
      <c r="N241" s="61">
        <v>50.5</v>
      </c>
      <c r="O241">
        <v>51.8</v>
      </c>
      <c r="P241">
        <v>52.2</v>
      </c>
      <c r="Q241">
        <v>52.8</v>
      </c>
      <c r="R241" s="61">
        <v>53.6</v>
      </c>
      <c r="S241" s="61">
        <v>53.8</v>
      </c>
      <c r="T241" s="61">
        <v>54.4</v>
      </c>
      <c r="U241" s="61">
        <v>54.7</v>
      </c>
      <c r="V241" s="61">
        <v>55.2</v>
      </c>
      <c r="W241" s="61">
        <v>55.9</v>
      </c>
      <c r="X241" s="61">
        <v>56</v>
      </c>
      <c r="Y241" s="61">
        <v>56.3</v>
      </c>
      <c r="Z241" s="61">
        <v>63.1</v>
      </c>
      <c r="AA241" s="61">
        <v>64.099999999999994</v>
      </c>
      <c r="AB241" s="188">
        <v>64.3</v>
      </c>
      <c r="AC241" s="61">
        <v>65.400000000000006</v>
      </c>
      <c r="AD241" s="188">
        <v>67.900000000000006</v>
      </c>
      <c r="AE241" s="188">
        <v>68.3</v>
      </c>
      <c r="AF241" s="188">
        <v>68.8</v>
      </c>
      <c r="AG241" s="188">
        <v>69.3</v>
      </c>
      <c r="AH241" s="188">
        <v>69.400000000000006</v>
      </c>
      <c r="AI241" s="188">
        <v>70.400000000000006</v>
      </c>
      <c r="AJ241" s="188">
        <v>70.400000000000006</v>
      </c>
      <c r="AK241" s="188">
        <v>70.599999999999994</v>
      </c>
      <c r="AL241" s="188">
        <v>70.8</v>
      </c>
      <c r="AM241" s="188">
        <v>71.3</v>
      </c>
      <c r="AN241" s="188">
        <v>71.7</v>
      </c>
      <c r="AO241" s="188">
        <v>71.7</v>
      </c>
      <c r="AP241" s="188">
        <v>71.7</v>
      </c>
      <c r="AQ241" s="188">
        <v>71.900000000000006</v>
      </c>
      <c r="AR241" s="188">
        <v>72.099999999999994</v>
      </c>
      <c r="AS241" s="188">
        <v>72.099999999999994</v>
      </c>
      <c r="AT241" s="188">
        <v>72.3</v>
      </c>
      <c r="AU241" s="188">
        <v>72.3</v>
      </c>
      <c r="AV241" s="188">
        <v>72.3</v>
      </c>
      <c r="AW241" s="188">
        <v>72.3</v>
      </c>
      <c r="AX241" s="188">
        <v>72.400000000000006</v>
      </c>
      <c r="AY241" s="188">
        <v>72.599999999999994</v>
      </c>
      <c r="AZ241" s="188">
        <v>72.599999999999994</v>
      </c>
      <c r="BA241" s="188">
        <v>72.8</v>
      </c>
      <c r="BB241" s="188">
        <v>72.8</v>
      </c>
      <c r="BC241" s="188">
        <v>73</v>
      </c>
      <c r="BD241" s="188">
        <v>73</v>
      </c>
      <c r="BE241" s="188">
        <v>73.099999999999994</v>
      </c>
      <c r="BF241" s="188">
        <v>73.099999999999994</v>
      </c>
      <c r="BG241" s="188">
        <v>73.2</v>
      </c>
      <c r="BH241" s="188">
        <v>73.2</v>
      </c>
      <c r="BI241" s="188">
        <v>73.2</v>
      </c>
      <c r="BJ241" s="188">
        <v>73.2</v>
      </c>
      <c r="BK241" s="188">
        <v>73.2</v>
      </c>
      <c r="BL241" s="188">
        <v>73.2</v>
      </c>
      <c r="BM241" s="188">
        <v>73.3</v>
      </c>
      <c r="BN241" s="188">
        <v>73.3</v>
      </c>
      <c r="BO241" s="188">
        <v>73.3</v>
      </c>
      <c r="BP241" s="188">
        <v>73.3</v>
      </c>
      <c r="BQ241" s="188">
        <v>73.3</v>
      </c>
      <c r="BR241" s="188">
        <v>73.3</v>
      </c>
      <c r="BS241" s="188">
        <v>73.3</v>
      </c>
      <c r="BT241" s="188">
        <v>73.599999999999994</v>
      </c>
      <c r="BU241" s="188">
        <v>73.599999999999994</v>
      </c>
      <c r="BV241" s="188">
        <v>73.599999999999994</v>
      </c>
      <c r="BW241" s="188">
        <v>73.599999999999994</v>
      </c>
      <c r="BX241" s="188">
        <v>73.7</v>
      </c>
      <c r="BY241" s="188">
        <v>73.900000000000006</v>
      </c>
      <c r="BZ241" s="188">
        <v>73.900000000000006</v>
      </c>
      <c r="CA241" s="188">
        <v>74</v>
      </c>
      <c r="CB241" s="188">
        <v>74</v>
      </c>
      <c r="CC241" s="188">
        <v>74</v>
      </c>
      <c r="CD241" s="188">
        <v>74</v>
      </c>
      <c r="CE241" s="188">
        <v>74.2</v>
      </c>
      <c r="CF241" s="188">
        <v>74.2</v>
      </c>
      <c r="CG241" s="188">
        <v>74.2</v>
      </c>
      <c r="CH241" s="188">
        <v>74.2</v>
      </c>
      <c r="CI241" s="188">
        <v>74.2</v>
      </c>
      <c r="CJ241" s="188">
        <v>74.2</v>
      </c>
      <c r="CK241" s="188">
        <v>74.2</v>
      </c>
      <c r="CL241" s="188">
        <f t="shared" si="7"/>
        <v>0</v>
      </c>
      <c r="CM241" s="188" t="s">
        <v>480</v>
      </c>
      <c r="CN241" s="188" t="s">
        <v>481</v>
      </c>
      <c r="CO241" s="188" t="b">
        <f t="shared" ref="CO241:CO304" si="8">EXACT(A241,CM241)</f>
        <v>1</v>
      </c>
    </row>
    <row r="242" spans="1:93" x14ac:dyDescent="0.3">
      <c r="A242" t="s">
        <v>482</v>
      </c>
      <c r="B242" t="s">
        <v>483</v>
      </c>
      <c r="C242">
        <v>30013001900</v>
      </c>
      <c r="D242" s="1">
        <v>43920</v>
      </c>
      <c r="E242">
        <v>13</v>
      </c>
      <c r="F242">
        <v>1.3</v>
      </c>
      <c r="G242">
        <v>1.3</v>
      </c>
      <c r="H242">
        <v>59404</v>
      </c>
      <c r="I242">
        <v>47.4</v>
      </c>
      <c r="J242">
        <v>49.1</v>
      </c>
      <c r="K242">
        <v>50.9</v>
      </c>
      <c r="L242">
        <v>53.8</v>
      </c>
      <c r="M242">
        <v>60.4</v>
      </c>
      <c r="N242" s="61">
        <v>61.5</v>
      </c>
      <c r="O242">
        <v>62.5</v>
      </c>
      <c r="P242">
        <v>63.2</v>
      </c>
      <c r="Q242">
        <v>63.8</v>
      </c>
      <c r="R242" s="61">
        <v>64.7</v>
      </c>
      <c r="S242" s="61">
        <v>65</v>
      </c>
      <c r="T242" s="61">
        <v>65.5</v>
      </c>
      <c r="U242" s="61">
        <v>66</v>
      </c>
      <c r="V242" s="61">
        <v>66.400000000000006</v>
      </c>
      <c r="W242" s="61">
        <v>67.5</v>
      </c>
      <c r="X242" s="61">
        <v>67.599999999999994</v>
      </c>
      <c r="Y242" s="61">
        <v>67.8</v>
      </c>
      <c r="Z242" s="61">
        <v>70.099999999999994</v>
      </c>
      <c r="AA242" s="61">
        <v>72.099999999999994</v>
      </c>
      <c r="AB242" s="188">
        <v>72.5</v>
      </c>
      <c r="AC242" s="61">
        <v>74.5</v>
      </c>
      <c r="AD242" s="188">
        <v>76.7</v>
      </c>
      <c r="AE242" s="188">
        <v>77.099999999999994</v>
      </c>
      <c r="AF242" s="188">
        <v>77.5</v>
      </c>
      <c r="AG242" s="188">
        <v>78</v>
      </c>
      <c r="AH242" s="188">
        <v>78.3</v>
      </c>
      <c r="AI242" s="188">
        <v>78.8</v>
      </c>
      <c r="AJ242" s="188">
        <v>79.099999999999994</v>
      </c>
      <c r="AK242" s="188">
        <v>79.3</v>
      </c>
      <c r="AL242" s="188">
        <v>79.400000000000006</v>
      </c>
      <c r="AM242" s="188">
        <v>79.5</v>
      </c>
      <c r="AN242" s="188">
        <v>79.8</v>
      </c>
      <c r="AO242" s="188">
        <v>80.099999999999994</v>
      </c>
      <c r="AP242" s="188">
        <v>80.099999999999994</v>
      </c>
      <c r="AQ242" s="188">
        <v>80.3</v>
      </c>
      <c r="AR242" s="188">
        <v>80.400000000000006</v>
      </c>
      <c r="AS242" s="188">
        <v>80.400000000000006</v>
      </c>
      <c r="AT242" s="188">
        <v>80.5</v>
      </c>
      <c r="AU242" s="188">
        <v>80.5</v>
      </c>
      <c r="AV242" s="188">
        <v>80.5</v>
      </c>
      <c r="AW242" s="188">
        <v>80.599999999999994</v>
      </c>
      <c r="AX242" s="188">
        <v>80.599999999999994</v>
      </c>
      <c r="AY242" s="188">
        <v>80.7</v>
      </c>
      <c r="AZ242" s="188">
        <v>80.7</v>
      </c>
      <c r="BA242" s="188">
        <v>80.8</v>
      </c>
      <c r="BB242" s="188">
        <v>80.900000000000006</v>
      </c>
      <c r="BC242" s="188">
        <v>80.900000000000006</v>
      </c>
      <c r="BD242" s="188">
        <v>81</v>
      </c>
      <c r="BE242" s="188">
        <v>81</v>
      </c>
      <c r="BF242" s="188">
        <v>81</v>
      </c>
      <c r="BG242" s="188">
        <v>81</v>
      </c>
      <c r="BH242" s="188">
        <v>81</v>
      </c>
      <c r="BI242" s="188">
        <v>81</v>
      </c>
      <c r="BJ242" s="188">
        <v>81.099999999999994</v>
      </c>
      <c r="BK242" s="188">
        <v>81.099999999999994</v>
      </c>
      <c r="BL242" s="188">
        <v>81.2</v>
      </c>
      <c r="BM242" s="188">
        <v>81.2</v>
      </c>
      <c r="BN242" s="188">
        <v>81.2</v>
      </c>
      <c r="BO242" s="188">
        <v>81.2</v>
      </c>
      <c r="BP242" s="188">
        <v>81.2</v>
      </c>
      <c r="BQ242" s="188">
        <v>81.2</v>
      </c>
      <c r="BR242" s="188">
        <v>81.2</v>
      </c>
      <c r="BS242" s="188">
        <v>81.2</v>
      </c>
      <c r="BT242" s="188">
        <v>81.3</v>
      </c>
      <c r="BU242" s="188">
        <v>81.3</v>
      </c>
      <c r="BV242" s="188">
        <v>81.3</v>
      </c>
      <c r="BW242" s="188">
        <v>81.3</v>
      </c>
      <c r="BX242" s="188">
        <v>81.400000000000006</v>
      </c>
      <c r="BY242" s="188">
        <v>81.400000000000006</v>
      </c>
      <c r="BZ242" s="188">
        <v>81.400000000000006</v>
      </c>
      <c r="CA242" s="188">
        <v>81.400000000000006</v>
      </c>
      <c r="CB242" s="188">
        <v>81.400000000000006</v>
      </c>
      <c r="CC242" s="188">
        <v>81.400000000000006</v>
      </c>
      <c r="CD242" s="188">
        <v>81.400000000000006</v>
      </c>
      <c r="CE242" s="188">
        <v>81.5</v>
      </c>
      <c r="CF242" s="188">
        <v>81.7</v>
      </c>
      <c r="CG242" s="188">
        <v>81.7</v>
      </c>
      <c r="CH242" s="188">
        <v>81.7</v>
      </c>
      <c r="CI242" s="188">
        <v>81.8</v>
      </c>
      <c r="CJ242" s="188">
        <v>82</v>
      </c>
      <c r="CK242" s="188">
        <v>82</v>
      </c>
      <c r="CL242" s="188">
        <f t="shared" si="7"/>
        <v>0</v>
      </c>
      <c r="CM242" s="188" t="s">
        <v>482</v>
      </c>
      <c r="CN242" s="188" t="s">
        <v>483</v>
      </c>
      <c r="CO242" s="188" t="b">
        <f t="shared" si="8"/>
        <v>1</v>
      </c>
    </row>
    <row r="243" spans="1:93" x14ac:dyDescent="0.3">
      <c r="A243" t="s">
        <v>484</v>
      </c>
      <c r="B243" t="s">
        <v>485</v>
      </c>
      <c r="C243">
        <v>30013002100</v>
      </c>
      <c r="D243" s="1">
        <v>43920</v>
      </c>
      <c r="E243">
        <v>13</v>
      </c>
      <c r="F243">
        <v>1.7</v>
      </c>
      <c r="G243">
        <v>1.7</v>
      </c>
      <c r="H243">
        <v>59405</v>
      </c>
      <c r="I243">
        <v>33.1</v>
      </c>
      <c r="J243">
        <v>34.799999999999997</v>
      </c>
      <c r="K243">
        <v>35.9</v>
      </c>
      <c r="L243">
        <v>37.700000000000003</v>
      </c>
      <c r="M243">
        <v>41.4</v>
      </c>
      <c r="N243" s="61">
        <v>42.4</v>
      </c>
      <c r="O243">
        <v>43.1</v>
      </c>
      <c r="P243">
        <v>43.8</v>
      </c>
      <c r="Q243">
        <v>44.2</v>
      </c>
      <c r="R243" s="61">
        <v>46.1</v>
      </c>
      <c r="S243" s="61">
        <v>47.2</v>
      </c>
      <c r="T243" s="61">
        <v>48</v>
      </c>
      <c r="U243" s="61">
        <v>49.8</v>
      </c>
      <c r="V243" s="61">
        <v>50.2</v>
      </c>
      <c r="W243" s="61">
        <v>52.1</v>
      </c>
      <c r="X243" s="61">
        <v>52.3</v>
      </c>
      <c r="Y243" s="61">
        <v>52.6</v>
      </c>
      <c r="Z243" s="61">
        <v>54</v>
      </c>
      <c r="AA243" s="61">
        <v>54.2</v>
      </c>
      <c r="AB243" s="188">
        <v>54.6</v>
      </c>
      <c r="AC243" s="61">
        <v>57</v>
      </c>
      <c r="AD243" s="188">
        <v>59.8</v>
      </c>
      <c r="AE243" s="188">
        <v>60.2</v>
      </c>
      <c r="AF243" s="188">
        <v>60.5</v>
      </c>
      <c r="AG243" s="188">
        <v>60.9</v>
      </c>
      <c r="AH243" s="188">
        <v>61.4</v>
      </c>
      <c r="AI243" s="188">
        <v>62.1</v>
      </c>
      <c r="AJ243" s="188">
        <v>62.3</v>
      </c>
      <c r="AK243" s="188">
        <v>62.4</v>
      </c>
      <c r="AL243" s="188">
        <v>62.4</v>
      </c>
      <c r="AM243" s="188">
        <v>62.7</v>
      </c>
      <c r="AN243" s="188">
        <v>63</v>
      </c>
      <c r="AO243" s="188">
        <v>63.1</v>
      </c>
      <c r="AP243" s="188">
        <v>63.1</v>
      </c>
      <c r="AQ243" s="188">
        <v>63.4</v>
      </c>
      <c r="AR243" s="188">
        <v>63.5</v>
      </c>
      <c r="AS243" s="188">
        <v>63.6</v>
      </c>
      <c r="AT243" s="188">
        <v>63.6</v>
      </c>
      <c r="AU243" s="188">
        <v>63.7</v>
      </c>
      <c r="AV243" s="188">
        <v>63.9</v>
      </c>
      <c r="AW243" s="188">
        <v>63.9</v>
      </c>
      <c r="AX243" s="188">
        <v>64</v>
      </c>
      <c r="AY243" s="188">
        <v>64.099999999999994</v>
      </c>
      <c r="AZ243" s="188">
        <v>64.099999999999994</v>
      </c>
      <c r="BA243" s="188">
        <v>64.099999999999994</v>
      </c>
      <c r="BB243" s="188">
        <v>64.099999999999994</v>
      </c>
      <c r="BC243" s="188">
        <v>64.099999999999994</v>
      </c>
      <c r="BD243" s="188">
        <v>64.2</v>
      </c>
      <c r="BE243" s="188">
        <v>64.2</v>
      </c>
      <c r="BF243" s="188">
        <v>64.3</v>
      </c>
      <c r="BG243" s="188">
        <v>64.3</v>
      </c>
      <c r="BH243" s="188">
        <v>64.400000000000006</v>
      </c>
      <c r="BI243" s="188">
        <v>64.400000000000006</v>
      </c>
      <c r="BJ243" s="188">
        <v>64.5</v>
      </c>
      <c r="BK243" s="188">
        <v>64.5</v>
      </c>
      <c r="BL243" s="188">
        <v>64.599999999999994</v>
      </c>
      <c r="BM243" s="188">
        <v>64.599999999999994</v>
      </c>
      <c r="BN243" s="188">
        <v>64.7</v>
      </c>
      <c r="BO243" s="188">
        <v>64.7</v>
      </c>
      <c r="BP243" s="188">
        <v>64.7</v>
      </c>
      <c r="BQ243" s="188">
        <v>64.7</v>
      </c>
      <c r="BR243" s="188">
        <v>64.7</v>
      </c>
      <c r="BS243" s="188">
        <v>64.7</v>
      </c>
      <c r="BT243" s="188">
        <v>64.7</v>
      </c>
      <c r="BU243" s="188">
        <v>64.7</v>
      </c>
      <c r="BV243" s="188">
        <v>64.8</v>
      </c>
      <c r="BW243" s="188">
        <v>64.900000000000006</v>
      </c>
      <c r="BX243" s="188">
        <v>65</v>
      </c>
      <c r="BY243" s="188">
        <v>65</v>
      </c>
      <c r="BZ243" s="188">
        <v>65</v>
      </c>
      <c r="CA243" s="188">
        <v>65</v>
      </c>
      <c r="CB243" s="188">
        <v>65.099999999999994</v>
      </c>
      <c r="CC243" s="188">
        <v>65.099999999999994</v>
      </c>
      <c r="CD243" s="188">
        <v>65.099999999999994</v>
      </c>
      <c r="CE243" s="188">
        <v>65.2</v>
      </c>
      <c r="CF243" s="188">
        <v>65.2</v>
      </c>
      <c r="CG243" s="188">
        <v>65.2</v>
      </c>
      <c r="CH243" s="188">
        <v>65.3</v>
      </c>
      <c r="CI243" s="188">
        <v>65.5</v>
      </c>
      <c r="CJ243" s="188">
        <v>65.5</v>
      </c>
      <c r="CK243" s="188">
        <v>65.599999999999994</v>
      </c>
      <c r="CL243" s="188">
        <f t="shared" si="7"/>
        <v>9.9999999999994316E-2</v>
      </c>
      <c r="CM243" s="188" t="s">
        <v>484</v>
      </c>
      <c r="CN243" s="188" t="s">
        <v>485</v>
      </c>
      <c r="CO243" s="188" t="b">
        <f t="shared" si="8"/>
        <v>1</v>
      </c>
    </row>
    <row r="244" spans="1:93" x14ac:dyDescent="0.3">
      <c r="A244" t="s">
        <v>486</v>
      </c>
      <c r="B244" t="s">
        <v>487</v>
      </c>
      <c r="C244">
        <v>30013002202</v>
      </c>
      <c r="D244" s="1">
        <v>43920</v>
      </c>
      <c r="E244">
        <v>13</v>
      </c>
      <c r="F244">
        <v>0.7</v>
      </c>
      <c r="G244">
        <v>3</v>
      </c>
      <c r="H244">
        <v>59405</v>
      </c>
      <c r="I244">
        <v>48.4</v>
      </c>
      <c r="J244">
        <v>49.2</v>
      </c>
      <c r="K244">
        <v>50.8</v>
      </c>
      <c r="L244">
        <v>51.9</v>
      </c>
      <c r="M244">
        <v>53.9</v>
      </c>
      <c r="N244" s="61">
        <v>54.2</v>
      </c>
      <c r="O244">
        <v>54.5</v>
      </c>
      <c r="P244">
        <v>54.6</v>
      </c>
      <c r="Q244">
        <v>55.5</v>
      </c>
      <c r="R244" s="61">
        <v>56.3</v>
      </c>
      <c r="S244" s="61">
        <v>56.4</v>
      </c>
      <c r="T244" s="61">
        <v>56.9</v>
      </c>
      <c r="U244" s="61">
        <v>57.3</v>
      </c>
      <c r="V244" s="61">
        <v>57.6</v>
      </c>
      <c r="W244" s="61">
        <v>58.2</v>
      </c>
      <c r="X244" s="61">
        <v>58.3</v>
      </c>
      <c r="Y244" s="61">
        <v>58.5</v>
      </c>
      <c r="Z244" s="61">
        <v>59</v>
      </c>
      <c r="AA244" s="61">
        <v>59.2</v>
      </c>
      <c r="AB244" s="188">
        <v>59.2</v>
      </c>
      <c r="AC244" s="61">
        <v>59.8</v>
      </c>
      <c r="AD244" s="188">
        <v>61.9</v>
      </c>
      <c r="AE244" s="188">
        <v>62.2</v>
      </c>
      <c r="AF244" s="188">
        <v>62.3</v>
      </c>
      <c r="AG244" s="188">
        <v>62.7</v>
      </c>
      <c r="AH244" s="188">
        <v>63</v>
      </c>
      <c r="AI244" s="188">
        <v>63.9</v>
      </c>
      <c r="AJ244" s="188">
        <v>64.099999999999994</v>
      </c>
      <c r="AK244" s="188">
        <v>64.099999999999994</v>
      </c>
      <c r="AL244" s="188">
        <v>64.400000000000006</v>
      </c>
      <c r="AM244" s="188">
        <v>64.900000000000006</v>
      </c>
      <c r="AN244" s="188">
        <v>65.099999999999994</v>
      </c>
      <c r="AO244" s="188">
        <v>65.2</v>
      </c>
      <c r="AP244" s="188">
        <v>65.3</v>
      </c>
      <c r="AQ244" s="188">
        <v>65.400000000000006</v>
      </c>
      <c r="AR244" s="188">
        <v>65.7</v>
      </c>
      <c r="AS244" s="188">
        <v>65.7</v>
      </c>
      <c r="AT244" s="188">
        <v>65.8</v>
      </c>
      <c r="AU244" s="188">
        <v>65.900000000000006</v>
      </c>
      <c r="AV244" s="188">
        <v>66</v>
      </c>
      <c r="AW244" s="188">
        <v>66.099999999999994</v>
      </c>
      <c r="AX244" s="188">
        <v>66.2</v>
      </c>
      <c r="AY244" s="188">
        <v>66.3</v>
      </c>
      <c r="AZ244" s="188">
        <v>66.3</v>
      </c>
      <c r="BA244" s="188">
        <v>66.400000000000006</v>
      </c>
      <c r="BB244" s="188">
        <v>66.5</v>
      </c>
      <c r="BC244" s="188">
        <v>66.5</v>
      </c>
      <c r="BD244" s="188">
        <v>66.5</v>
      </c>
      <c r="BE244" s="188">
        <v>66.5</v>
      </c>
      <c r="BF244" s="188">
        <v>66.5</v>
      </c>
      <c r="BG244" s="188">
        <v>66.599999999999994</v>
      </c>
      <c r="BH244" s="188">
        <v>66.599999999999994</v>
      </c>
      <c r="BI244" s="188">
        <v>66.599999999999994</v>
      </c>
      <c r="BJ244" s="188">
        <v>66.599999999999994</v>
      </c>
      <c r="BK244" s="188">
        <v>66.599999999999994</v>
      </c>
      <c r="BL244" s="188">
        <v>66.7</v>
      </c>
      <c r="BM244" s="188">
        <v>66.7</v>
      </c>
      <c r="BN244" s="188">
        <v>66.8</v>
      </c>
      <c r="BO244" s="188">
        <v>66.8</v>
      </c>
      <c r="BP244" s="188">
        <v>66.8</v>
      </c>
      <c r="BQ244" s="188">
        <v>66.8</v>
      </c>
      <c r="BR244" s="188">
        <v>66.8</v>
      </c>
      <c r="BS244" s="188">
        <v>66.8</v>
      </c>
      <c r="BT244" s="188">
        <v>66.8</v>
      </c>
      <c r="BU244" s="188">
        <v>66.8</v>
      </c>
      <c r="BV244" s="188">
        <v>66.8</v>
      </c>
      <c r="BW244" s="188">
        <v>66.8</v>
      </c>
      <c r="BX244" s="188">
        <v>66.8</v>
      </c>
      <c r="BY244" s="188">
        <v>66.8</v>
      </c>
      <c r="BZ244" s="188">
        <v>66.8</v>
      </c>
      <c r="CA244" s="188">
        <v>66.8</v>
      </c>
      <c r="CB244" s="188">
        <v>66.8</v>
      </c>
      <c r="CC244" s="188">
        <v>66.8</v>
      </c>
      <c r="CD244" s="188">
        <v>66.900000000000006</v>
      </c>
      <c r="CE244" s="188">
        <v>66.900000000000006</v>
      </c>
      <c r="CF244" s="188">
        <v>67</v>
      </c>
      <c r="CG244" s="188">
        <v>67</v>
      </c>
      <c r="CH244" s="188">
        <v>67.099999999999994</v>
      </c>
      <c r="CI244" s="188">
        <v>67.3</v>
      </c>
      <c r="CJ244" s="188">
        <v>67.3</v>
      </c>
      <c r="CK244" s="188">
        <v>67.3</v>
      </c>
      <c r="CL244" s="188">
        <f t="shared" si="7"/>
        <v>0</v>
      </c>
      <c r="CM244" s="188" t="s">
        <v>486</v>
      </c>
      <c r="CN244" s="188" t="s">
        <v>487</v>
      </c>
      <c r="CO244" s="188" t="b">
        <f t="shared" si="8"/>
        <v>1</v>
      </c>
    </row>
    <row r="245" spans="1:93" x14ac:dyDescent="0.3">
      <c r="A245" t="s">
        <v>488</v>
      </c>
      <c r="B245" t="s">
        <v>489</v>
      </c>
      <c r="C245">
        <v>30013002301</v>
      </c>
      <c r="D245" s="1">
        <v>43920</v>
      </c>
      <c r="E245">
        <v>13</v>
      </c>
      <c r="F245">
        <v>1.9</v>
      </c>
      <c r="G245">
        <v>1.9</v>
      </c>
      <c r="H245">
        <v>59404</v>
      </c>
      <c r="I245">
        <v>47.1</v>
      </c>
      <c r="J245">
        <v>48.6</v>
      </c>
      <c r="K245">
        <v>50.5</v>
      </c>
      <c r="L245">
        <v>53.4</v>
      </c>
      <c r="M245">
        <v>59.8</v>
      </c>
      <c r="N245" s="61">
        <v>60.4</v>
      </c>
      <c r="O245">
        <v>61.8</v>
      </c>
      <c r="P245">
        <v>62.6</v>
      </c>
      <c r="Q245">
        <v>62.9</v>
      </c>
      <c r="R245" s="61">
        <v>64.099999999999994</v>
      </c>
      <c r="S245" s="61">
        <v>64.8</v>
      </c>
      <c r="T245" s="61">
        <v>65.599999999999994</v>
      </c>
      <c r="U245" s="61">
        <v>66</v>
      </c>
      <c r="V245" s="61">
        <v>66.5</v>
      </c>
      <c r="W245" s="61">
        <v>67.599999999999994</v>
      </c>
      <c r="X245" s="61">
        <v>67.8</v>
      </c>
      <c r="Y245" s="61">
        <v>68</v>
      </c>
      <c r="Z245" s="61">
        <v>69.599999999999994</v>
      </c>
      <c r="AA245" s="61">
        <v>72.2</v>
      </c>
      <c r="AB245" s="188">
        <v>72.400000000000006</v>
      </c>
      <c r="AC245" s="61">
        <v>74.3</v>
      </c>
      <c r="AD245" s="188">
        <v>77.099999999999994</v>
      </c>
      <c r="AE245" s="188">
        <v>77.400000000000006</v>
      </c>
      <c r="AF245" s="188">
        <v>77.5</v>
      </c>
      <c r="AG245" s="188">
        <v>77.900000000000006</v>
      </c>
      <c r="AH245" s="188">
        <v>78.3</v>
      </c>
      <c r="AI245" s="188">
        <v>78.900000000000006</v>
      </c>
      <c r="AJ245" s="188">
        <v>79</v>
      </c>
      <c r="AK245" s="188">
        <v>79.099999999999994</v>
      </c>
      <c r="AL245" s="188">
        <v>79.2</v>
      </c>
      <c r="AM245" s="188">
        <v>79.3</v>
      </c>
      <c r="AN245" s="188">
        <v>79.599999999999994</v>
      </c>
      <c r="AO245" s="188">
        <v>79.7</v>
      </c>
      <c r="AP245" s="188">
        <v>79.8</v>
      </c>
      <c r="AQ245" s="188">
        <v>80</v>
      </c>
      <c r="AR245" s="188">
        <v>80.3</v>
      </c>
      <c r="AS245" s="188">
        <v>80.3</v>
      </c>
      <c r="AT245" s="188">
        <v>80.400000000000006</v>
      </c>
      <c r="AU245" s="188">
        <v>80.400000000000006</v>
      </c>
      <c r="AV245" s="188">
        <v>80.599999999999994</v>
      </c>
      <c r="AW245" s="188">
        <v>80.7</v>
      </c>
      <c r="AX245" s="188">
        <v>80.8</v>
      </c>
      <c r="AY245" s="188">
        <v>80.8</v>
      </c>
      <c r="AZ245" s="188">
        <v>80.8</v>
      </c>
      <c r="BA245" s="188">
        <v>80.8</v>
      </c>
      <c r="BB245" s="188">
        <v>80.8</v>
      </c>
      <c r="BC245" s="188">
        <v>80.8</v>
      </c>
      <c r="BD245" s="188">
        <v>80.8</v>
      </c>
      <c r="BE245" s="188">
        <v>80.900000000000006</v>
      </c>
      <c r="BF245" s="188">
        <v>81</v>
      </c>
      <c r="BG245" s="188">
        <v>81.099999999999994</v>
      </c>
      <c r="BH245" s="188">
        <v>81.099999999999994</v>
      </c>
      <c r="BI245" s="188">
        <v>81.099999999999994</v>
      </c>
      <c r="BJ245" s="188">
        <v>81.2</v>
      </c>
      <c r="BK245" s="188">
        <v>81.2</v>
      </c>
      <c r="BL245" s="188">
        <v>81.400000000000006</v>
      </c>
      <c r="BM245" s="188">
        <v>81.400000000000006</v>
      </c>
      <c r="BN245" s="188">
        <v>81.400000000000006</v>
      </c>
      <c r="BO245" s="188">
        <v>81.400000000000006</v>
      </c>
      <c r="BP245" s="188">
        <v>81.5</v>
      </c>
      <c r="BQ245" s="188">
        <v>81.5</v>
      </c>
      <c r="BR245" s="188">
        <v>81.5</v>
      </c>
      <c r="BS245" s="188">
        <v>81.5</v>
      </c>
      <c r="BT245" s="188">
        <v>81.599999999999994</v>
      </c>
      <c r="BU245" s="188">
        <v>81.599999999999994</v>
      </c>
      <c r="BV245" s="188">
        <v>81.599999999999994</v>
      </c>
      <c r="BW245" s="188">
        <v>81.599999999999994</v>
      </c>
      <c r="BX245" s="188">
        <v>81.599999999999994</v>
      </c>
      <c r="BY245" s="188">
        <v>81.599999999999994</v>
      </c>
      <c r="BZ245" s="188">
        <v>81.599999999999994</v>
      </c>
      <c r="CA245" s="188">
        <v>81.599999999999994</v>
      </c>
      <c r="CB245" s="188">
        <v>81.599999999999994</v>
      </c>
      <c r="CC245" s="188">
        <v>81.599999999999994</v>
      </c>
      <c r="CD245" s="188">
        <v>81.599999999999994</v>
      </c>
      <c r="CE245" s="188">
        <v>81.7</v>
      </c>
      <c r="CF245" s="188">
        <v>81.7</v>
      </c>
      <c r="CG245" s="188">
        <v>81.7</v>
      </c>
      <c r="CH245" s="188">
        <v>81.8</v>
      </c>
      <c r="CI245" s="188">
        <v>81.900000000000006</v>
      </c>
      <c r="CJ245" s="188">
        <v>82</v>
      </c>
      <c r="CK245" s="188">
        <v>82</v>
      </c>
      <c r="CL245" s="188">
        <f t="shared" si="7"/>
        <v>0</v>
      </c>
      <c r="CM245" s="188" t="s">
        <v>488</v>
      </c>
      <c r="CN245" s="188" t="s">
        <v>489</v>
      </c>
      <c r="CO245" s="188" t="b">
        <f t="shared" si="8"/>
        <v>1</v>
      </c>
    </row>
    <row r="246" spans="1:93" x14ac:dyDescent="0.3">
      <c r="A246" t="s">
        <v>490</v>
      </c>
      <c r="B246" t="s">
        <v>491</v>
      </c>
      <c r="C246">
        <v>30013010100</v>
      </c>
      <c r="D246" s="1">
        <v>43920</v>
      </c>
      <c r="E246">
        <v>13</v>
      </c>
      <c r="F246">
        <v>1.2</v>
      </c>
      <c r="G246">
        <v>1.2</v>
      </c>
      <c r="H246" t="s">
        <v>1267</v>
      </c>
      <c r="I246">
        <v>31.5</v>
      </c>
      <c r="J246">
        <v>33.5</v>
      </c>
      <c r="K246">
        <v>35.299999999999997</v>
      </c>
      <c r="L246">
        <v>37.1</v>
      </c>
      <c r="M246">
        <v>40</v>
      </c>
      <c r="N246" s="61">
        <v>40.700000000000003</v>
      </c>
      <c r="O246">
        <v>41.6</v>
      </c>
      <c r="P246">
        <v>42.1</v>
      </c>
      <c r="Q246">
        <v>42.5</v>
      </c>
      <c r="R246" s="61">
        <v>44</v>
      </c>
      <c r="S246" s="61">
        <v>45.9</v>
      </c>
      <c r="T246" s="61">
        <v>47.2</v>
      </c>
      <c r="U246" s="61">
        <v>49.7</v>
      </c>
      <c r="V246" s="61">
        <v>50.2</v>
      </c>
      <c r="W246" s="61">
        <v>53.3</v>
      </c>
      <c r="X246" s="61">
        <v>53.5</v>
      </c>
      <c r="Y246" s="61">
        <v>53.7</v>
      </c>
      <c r="Z246" s="61">
        <v>55.7</v>
      </c>
      <c r="AA246" s="61">
        <v>55.9</v>
      </c>
      <c r="AB246" s="188">
        <v>56.1</v>
      </c>
      <c r="AC246" s="61">
        <v>58.3</v>
      </c>
      <c r="AD246" s="188">
        <v>60.5</v>
      </c>
      <c r="AE246" s="188">
        <v>60.8</v>
      </c>
      <c r="AF246" s="188">
        <v>61</v>
      </c>
      <c r="AG246" s="188">
        <v>61.8</v>
      </c>
      <c r="AH246" s="188">
        <v>62.2</v>
      </c>
      <c r="AI246" s="188">
        <v>62.8</v>
      </c>
      <c r="AJ246" s="188">
        <v>62.9</v>
      </c>
      <c r="AK246" s="188">
        <v>62.9</v>
      </c>
      <c r="AL246" s="188">
        <v>63.2</v>
      </c>
      <c r="AM246" s="188">
        <v>63.2</v>
      </c>
      <c r="AN246" s="188">
        <v>63.3</v>
      </c>
      <c r="AO246" s="188">
        <v>63.3</v>
      </c>
      <c r="AP246" s="188">
        <v>63.4</v>
      </c>
      <c r="AQ246" s="188">
        <v>63.5</v>
      </c>
      <c r="AR246" s="188">
        <v>63.8</v>
      </c>
      <c r="AS246" s="188">
        <v>63.8</v>
      </c>
      <c r="AT246" s="188">
        <v>63.8</v>
      </c>
      <c r="AU246" s="188">
        <v>63.8</v>
      </c>
      <c r="AV246" s="188">
        <v>64.099999999999994</v>
      </c>
      <c r="AW246" s="188">
        <v>64.099999999999994</v>
      </c>
      <c r="AX246" s="188">
        <v>64.2</v>
      </c>
      <c r="AY246" s="188">
        <v>64.3</v>
      </c>
      <c r="AZ246" s="188">
        <v>64.400000000000006</v>
      </c>
      <c r="BA246" s="188">
        <v>64.400000000000006</v>
      </c>
      <c r="BB246" s="188">
        <v>64.5</v>
      </c>
      <c r="BC246" s="188">
        <v>64.5</v>
      </c>
      <c r="BD246" s="188">
        <v>64.5</v>
      </c>
      <c r="BE246" s="188">
        <v>64.5</v>
      </c>
      <c r="BF246" s="188">
        <v>64.5</v>
      </c>
      <c r="BG246" s="188">
        <v>64.599999999999994</v>
      </c>
      <c r="BH246" s="188">
        <v>64.7</v>
      </c>
      <c r="BI246" s="188">
        <v>64.7</v>
      </c>
      <c r="BJ246" s="188">
        <v>64.8</v>
      </c>
      <c r="BK246" s="188">
        <v>64.8</v>
      </c>
      <c r="BL246" s="188">
        <v>64.8</v>
      </c>
      <c r="BM246" s="188">
        <v>64.8</v>
      </c>
      <c r="BN246" s="188">
        <v>64.8</v>
      </c>
      <c r="BO246" s="188">
        <v>64.900000000000006</v>
      </c>
      <c r="BP246" s="188">
        <v>64.900000000000006</v>
      </c>
      <c r="BQ246" s="188">
        <v>64.900000000000006</v>
      </c>
      <c r="BR246" s="188">
        <v>64.900000000000006</v>
      </c>
      <c r="BS246" s="188">
        <v>64.900000000000006</v>
      </c>
      <c r="BT246" s="188">
        <v>64.900000000000006</v>
      </c>
      <c r="BU246" s="188">
        <v>65</v>
      </c>
      <c r="BV246" s="188">
        <v>65</v>
      </c>
      <c r="BW246" s="188">
        <v>65.099999999999994</v>
      </c>
      <c r="BX246" s="188">
        <v>65.099999999999994</v>
      </c>
      <c r="BY246" s="188">
        <v>65.099999999999994</v>
      </c>
      <c r="BZ246" s="188">
        <v>65.099999999999994</v>
      </c>
      <c r="CA246" s="188">
        <v>65.099999999999994</v>
      </c>
      <c r="CB246" s="188">
        <v>65.2</v>
      </c>
      <c r="CC246" s="188">
        <v>65.2</v>
      </c>
      <c r="CD246" s="188">
        <v>65.2</v>
      </c>
      <c r="CE246" s="188">
        <v>65.3</v>
      </c>
      <c r="CF246" s="188">
        <v>65.3</v>
      </c>
      <c r="CG246" s="188">
        <v>65.3</v>
      </c>
      <c r="CH246" s="188">
        <v>65.599999999999994</v>
      </c>
      <c r="CI246" s="188">
        <v>65.599999999999994</v>
      </c>
      <c r="CJ246" s="188">
        <v>65.7</v>
      </c>
      <c r="CK246" s="188">
        <v>65.7</v>
      </c>
      <c r="CL246" s="188">
        <f t="shared" si="7"/>
        <v>0</v>
      </c>
      <c r="CM246" s="188" t="s">
        <v>490</v>
      </c>
      <c r="CN246" s="188" t="s">
        <v>491</v>
      </c>
      <c r="CO246" s="188" t="b">
        <f t="shared" si="8"/>
        <v>1</v>
      </c>
    </row>
    <row r="247" spans="1:93" x14ac:dyDescent="0.3">
      <c r="A247" t="s">
        <v>492</v>
      </c>
      <c r="B247" t="s">
        <v>493</v>
      </c>
      <c r="C247">
        <v>30013010600</v>
      </c>
      <c r="D247" s="1">
        <v>43920</v>
      </c>
      <c r="E247">
        <v>13</v>
      </c>
      <c r="F247">
        <v>0.7</v>
      </c>
      <c r="G247">
        <v>0.7</v>
      </c>
      <c r="H247" t="s">
        <v>1269</v>
      </c>
      <c r="I247">
        <v>15.4</v>
      </c>
      <c r="J247">
        <v>16.600000000000001</v>
      </c>
      <c r="K247">
        <v>17.2</v>
      </c>
      <c r="L247">
        <v>18.399999999999999</v>
      </c>
      <c r="M247">
        <v>21.1</v>
      </c>
      <c r="N247" s="61">
        <v>21.5</v>
      </c>
      <c r="O247">
        <v>21.9</v>
      </c>
      <c r="P247">
        <v>22.4</v>
      </c>
      <c r="Q247">
        <v>23</v>
      </c>
      <c r="R247" s="61">
        <v>24.4</v>
      </c>
      <c r="S247" s="61">
        <v>24.9</v>
      </c>
      <c r="T247" s="61">
        <v>25.8</v>
      </c>
      <c r="U247" s="61">
        <v>26.6</v>
      </c>
      <c r="V247" s="61">
        <v>27.1</v>
      </c>
      <c r="W247" s="61">
        <v>27.8</v>
      </c>
      <c r="X247" s="61">
        <v>28</v>
      </c>
      <c r="Y247" s="61">
        <v>28.2</v>
      </c>
      <c r="Z247" s="61">
        <v>29</v>
      </c>
      <c r="AA247" s="61">
        <v>29</v>
      </c>
      <c r="AB247" s="188">
        <v>29.2</v>
      </c>
      <c r="AC247" s="61">
        <v>29.7</v>
      </c>
      <c r="AD247" s="188">
        <v>31.1</v>
      </c>
      <c r="AE247" s="188">
        <v>31.2</v>
      </c>
      <c r="AF247" s="188">
        <v>31.4</v>
      </c>
      <c r="AG247" s="188">
        <v>31.8</v>
      </c>
      <c r="AH247" s="188">
        <v>32.299999999999997</v>
      </c>
      <c r="AI247" s="188">
        <v>32.799999999999997</v>
      </c>
      <c r="AJ247" s="188">
        <v>33</v>
      </c>
      <c r="AK247" s="188">
        <v>33</v>
      </c>
      <c r="AL247" s="188">
        <v>33.200000000000003</v>
      </c>
      <c r="AM247" s="188">
        <v>33.4</v>
      </c>
      <c r="AN247" s="188">
        <v>33.6</v>
      </c>
      <c r="AO247" s="188">
        <v>33.6</v>
      </c>
      <c r="AP247" s="188">
        <v>33.799999999999997</v>
      </c>
      <c r="AQ247" s="188">
        <v>33.799999999999997</v>
      </c>
      <c r="AR247" s="188">
        <v>34.1</v>
      </c>
      <c r="AS247" s="188">
        <v>34.1</v>
      </c>
      <c r="AT247" s="188">
        <v>34.200000000000003</v>
      </c>
      <c r="AU247" s="188">
        <v>34.200000000000003</v>
      </c>
      <c r="AV247" s="188">
        <v>34.4</v>
      </c>
      <c r="AW247" s="188">
        <v>34.4</v>
      </c>
      <c r="AX247" s="188">
        <v>34.5</v>
      </c>
      <c r="AY247" s="188">
        <v>34.5</v>
      </c>
      <c r="AZ247" s="188">
        <v>34.5</v>
      </c>
      <c r="BA247" s="188">
        <v>34.6</v>
      </c>
      <c r="BB247" s="188">
        <v>34.6</v>
      </c>
      <c r="BC247" s="188">
        <v>34.6</v>
      </c>
      <c r="BD247" s="188">
        <v>34.700000000000003</v>
      </c>
      <c r="BE247" s="188">
        <v>34.799999999999997</v>
      </c>
      <c r="BF247" s="188">
        <v>34.799999999999997</v>
      </c>
      <c r="BG247" s="188">
        <v>47.6</v>
      </c>
      <c r="BH247" s="188">
        <v>47.7</v>
      </c>
      <c r="BI247" s="188">
        <v>47.7</v>
      </c>
      <c r="BJ247" s="188">
        <v>47.9</v>
      </c>
      <c r="BK247" s="188">
        <v>48.1</v>
      </c>
      <c r="BL247" s="188">
        <v>48.2</v>
      </c>
      <c r="BM247" s="188">
        <v>48.2</v>
      </c>
      <c r="BN247" s="188">
        <v>48.4</v>
      </c>
      <c r="BO247" s="188">
        <v>48.4</v>
      </c>
      <c r="BP247" s="188">
        <v>48.4</v>
      </c>
      <c r="BQ247" s="188">
        <v>48.4</v>
      </c>
      <c r="BR247" s="188">
        <v>48.5</v>
      </c>
      <c r="BS247" s="188">
        <v>48.5</v>
      </c>
      <c r="BT247" s="188">
        <v>48.5</v>
      </c>
      <c r="BU247" s="188">
        <v>48.5</v>
      </c>
      <c r="BV247" s="188">
        <v>48.6</v>
      </c>
      <c r="BW247" s="188">
        <v>48.6</v>
      </c>
      <c r="BX247" s="188">
        <v>48.7</v>
      </c>
      <c r="BY247" s="188">
        <v>48.7</v>
      </c>
      <c r="BZ247" s="188">
        <v>48.7</v>
      </c>
      <c r="CA247" s="188">
        <v>48.8</v>
      </c>
      <c r="CB247" s="188">
        <v>48.8</v>
      </c>
      <c r="CC247" s="188">
        <v>48.8</v>
      </c>
      <c r="CD247" s="188">
        <v>48.9</v>
      </c>
      <c r="CE247" s="188">
        <v>49.1</v>
      </c>
      <c r="CF247" s="188">
        <v>49.1</v>
      </c>
      <c r="CG247" s="188">
        <v>49.2</v>
      </c>
      <c r="CH247" s="188">
        <v>49.2</v>
      </c>
      <c r="CI247" s="188">
        <v>49.3</v>
      </c>
      <c r="CJ247" s="188">
        <v>49.4</v>
      </c>
      <c r="CK247" s="188">
        <v>49.4</v>
      </c>
      <c r="CL247" s="188">
        <f t="shared" si="7"/>
        <v>0</v>
      </c>
      <c r="CM247" s="188" t="s">
        <v>492</v>
      </c>
      <c r="CN247" s="188" t="s">
        <v>493</v>
      </c>
      <c r="CO247" s="188" t="b">
        <f t="shared" si="8"/>
        <v>1</v>
      </c>
    </row>
    <row r="248" spans="1:93" x14ac:dyDescent="0.3">
      <c r="A248" t="s">
        <v>494</v>
      </c>
      <c r="B248" t="s">
        <v>495</v>
      </c>
      <c r="C248">
        <v>30013010700</v>
      </c>
      <c r="D248" s="1">
        <v>43920</v>
      </c>
      <c r="E248">
        <v>13</v>
      </c>
      <c r="F248">
        <v>0.4</v>
      </c>
      <c r="G248">
        <v>0.4</v>
      </c>
      <c r="H248" t="s">
        <v>1272</v>
      </c>
      <c r="I248">
        <v>20.6</v>
      </c>
      <c r="J248">
        <v>21.9</v>
      </c>
      <c r="K248">
        <v>23</v>
      </c>
      <c r="L248">
        <v>24.7</v>
      </c>
      <c r="M248">
        <v>28.1</v>
      </c>
      <c r="N248" s="61">
        <v>29</v>
      </c>
      <c r="O248">
        <v>29.9</v>
      </c>
      <c r="P248">
        <v>30.2</v>
      </c>
      <c r="Q248">
        <v>30.6</v>
      </c>
      <c r="R248" s="61">
        <v>31.6</v>
      </c>
      <c r="S248" s="61">
        <v>31.9</v>
      </c>
      <c r="T248" s="61">
        <v>32.6</v>
      </c>
      <c r="U248" s="61">
        <v>33.200000000000003</v>
      </c>
      <c r="V248" s="61">
        <v>33.6</v>
      </c>
      <c r="W248" s="61">
        <v>34.200000000000003</v>
      </c>
      <c r="X248" s="61">
        <v>34.299999999999997</v>
      </c>
      <c r="Y248" s="61">
        <v>34.4</v>
      </c>
      <c r="Z248" s="61">
        <v>37.700000000000003</v>
      </c>
      <c r="AA248" s="61">
        <v>38</v>
      </c>
      <c r="AB248" s="188">
        <v>38.200000000000003</v>
      </c>
      <c r="AC248" s="61">
        <v>39.700000000000003</v>
      </c>
      <c r="AD248" s="188">
        <v>41.6</v>
      </c>
      <c r="AE248" s="188">
        <v>42.2</v>
      </c>
      <c r="AF248" s="188">
        <v>42.5</v>
      </c>
      <c r="AG248" s="188">
        <v>42.9</v>
      </c>
      <c r="AH248" s="188">
        <v>43.6</v>
      </c>
      <c r="AI248" s="188">
        <v>44.1</v>
      </c>
      <c r="AJ248" s="188">
        <v>44.3</v>
      </c>
      <c r="AK248" s="188">
        <v>44.4</v>
      </c>
      <c r="AL248" s="188">
        <v>44.4</v>
      </c>
      <c r="AM248" s="188">
        <v>44.8</v>
      </c>
      <c r="AN248" s="188">
        <v>45.1</v>
      </c>
      <c r="AO248" s="188">
        <v>45.2</v>
      </c>
      <c r="AP248" s="188">
        <v>45.2</v>
      </c>
      <c r="AQ248" s="188">
        <v>45.4</v>
      </c>
      <c r="AR248" s="188">
        <v>45.7</v>
      </c>
      <c r="AS248" s="188">
        <v>45.7</v>
      </c>
      <c r="AT248" s="188">
        <v>45.8</v>
      </c>
      <c r="AU248" s="188">
        <v>45.8</v>
      </c>
      <c r="AV248" s="188">
        <v>46</v>
      </c>
      <c r="AW248" s="188">
        <v>46</v>
      </c>
      <c r="AX248" s="188">
        <v>46</v>
      </c>
      <c r="AY248" s="188">
        <v>46.1</v>
      </c>
      <c r="AZ248" s="188">
        <v>46.2</v>
      </c>
      <c r="BA248" s="188">
        <v>46.2</v>
      </c>
      <c r="BB248" s="188">
        <v>46.3</v>
      </c>
      <c r="BC248" s="188">
        <v>46.4</v>
      </c>
      <c r="BD248" s="188">
        <v>46.4</v>
      </c>
      <c r="BE248" s="188">
        <v>46.4</v>
      </c>
      <c r="BF248" s="188">
        <v>46.5</v>
      </c>
      <c r="BG248" s="188">
        <v>58.6</v>
      </c>
      <c r="BH248" s="188">
        <v>58.6</v>
      </c>
      <c r="BI248" s="188">
        <v>58.8</v>
      </c>
      <c r="BJ248" s="188">
        <v>58.9</v>
      </c>
      <c r="BK248" s="188">
        <v>59</v>
      </c>
      <c r="BL248" s="188">
        <v>59.1</v>
      </c>
      <c r="BM248" s="188">
        <v>59.1</v>
      </c>
      <c r="BN248" s="188">
        <v>59.2</v>
      </c>
      <c r="BO248" s="188">
        <v>59.3</v>
      </c>
      <c r="BP248" s="188">
        <v>59.3</v>
      </c>
      <c r="BQ248" s="188">
        <v>59.4</v>
      </c>
      <c r="BR248" s="188">
        <v>59.4</v>
      </c>
      <c r="BS248" s="188">
        <v>59.4</v>
      </c>
      <c r="BT248" s="188">
        <v>59.4</v>
      </c>
      <c r="BU248" s="188">
        <v>59.5</v>
      </c>
      <c r="BV248" s="188">
        <v>59.5</v>
      </c>
      <c r="BW248" s="188">
        <v>59.5</v>
      </c>
      <c r="BX248" s="188">
        <v>59.6</v>
      </c>
      <c r="BY248" s="188">
        <v>59.7</v>
      </c>
      <c r="BZ248" s="188">
        <v>59.7</v>
      </c>
      <c r="CA248" s="188">
        <v>59.9</v>
      </c>
      <c r="CB248" s="188">
        <v>59.9</v>
      </c>
      <c r="CC248" s="188">
        <v>59.9</v>
      </c>
      <c r="CD248" s="188">
        <v>60.1</v>
      </c>
      <c r="CE248" s="188">
        <v>60.2</v>
      </c>
      <c r="CF248" s="188">
        <v>60.3</v>
      </c>
      <c r="CG248" s="188">
        <v>60.3</v>
      </c>
      <c r="CH248" s="188">
        <v>60.4</v>
      </c>
      <c r="CI248" s="188">
        <v>60.7</v>
      </c>
      <c r="CJ248" s="188">
        <v>60.8</v>
      </c>
      <c r="CK248" s="188">
        <v>60.9</v>
      </c>
      <c r="CL248" s="188">
        <f t="shared" si="7"/>
        <v>0.10000000000000142</v>
      </c>
      <c r="CM248" s="188" t="s">
        <v>494</v>
      </c>
      <c r="CN248" s="188" t="s">
        <v>495</v>
      </c>
      <c r="CO248" s="188" t="b">
        <f t="shared" si="8"/>
        <v>1</v>
      </c>
    </row>
    <row r="249" spans="1:93" x14ac:dyDescent="0.3">
      <c r="A249" t="s">
        <v>496</v>
      </c>
      <c r="B249" t="s">
        <v>497</v>
      </c>
      <c r="C249">
        <v>30013010800</v>
      </c>
      <c r="D249" s="1">
        <v>43920</v>
      </c>
      <c r="E249">
        <v>13</v>
      </c>
      <c r="F249">
        <v>0.7</v>
      </c>
      <c r="G249">
        <v>2.2999999999999998</v>
      </c>
      <c r="H249">
        <v>59401</v>
      </c>
      <c r="I249">
        <v>35.700000000000003</v>
      </c>
      <c r="J249">
        <v>36.299999999999997</v>
      </c>
      <c r="K249">
        <v>37.4</v>
      </c>
      <c r="L249">
        <v>39.299999999999997</v>
      </c>
      <c r="M249">
        <v>41.1</v>
      </c>
      <c r="N249" s="61">
        <v>41.5</v>
      </c>
      <c r="O249">
        <v>41.6</v>
      </c>
      <c r="P249">
        <v>41.8</v>
      </c>
      <c r="Q249">
        <v>42.4</v>
      </c>
      <c r="R249" s="61">
        <v>43.3</v>
      </c>
      <c r="S249" s="61">
        <v>43.4</v>
      </c>
      <c r="T249" s="61">
        <v>43.8</v>
      </c>
      <c r="U249" s="61">
        <v>44</v>
      </c>
      <c r="V249" s="61">
        <v>44</v>
      </c>
      <c r="W249" s="61">
        <v>44.4</v>
      </c>
      <c r="X249" s="61">
        <v>44.6</v>
      </c>
      <c r="Y249" s="61">
        <v>44.8</v>
      </c>
      <c r="Z249" s="61">
        <v>45.4</v>
      </c>
      <c r="AA249" s="61">
        <v>45.6</v>
      </c>
      <c r="AB249" s="188">
        <v>45.7</v>
      </c>
      <c r="AC249" s="61">
        <v>46.2</v>
      </c>
      <c r="AD249" s="188">
        <v>48</v>
      </c>
      <c r="AE249" s="188">
        <v>48.3</v>
      </c>
      <c r="AF249" s="188">
        <v>48.4</v>
      </c>
      <c r="AG249" s="188">
        <v>48.9</v>
      </c>
      <c r="AH249" s="188">
        <v>49.2</v>
      </c>
      <c r="AI249" s="188">
        <v>49.6</v>
      </c>
      <c r="AJ249" s="188">
        <v>49.9</v>
      </c>
      <c r="AK249" s="188">
        <v>49.9</v>
      </c>
      <c r="AL249" s="188">
        <v>50.1</v>
      </c>
      <c r="AM249" s="188">
        <v>50.2</v>
      </c>
      <c r="AN249" s="188">
        <v>50.7</v>
      </c>
      <c r="AO249" s="188">
        <v>50.8</v>
      </c>
      <c r="AP249" s="188">
        <v>51</v>
      </c>
      <c r="AQ249" s="188">
        <v>51.2</v>
      </c>
      <c r="AR249" s="188">
        <v>51.5</v>
      </c>
      <c r="AS249" s="188">
        <v>51.5</v>
      </c>
      <c r="AT249" s="188">
        <v>51.5</v>
      </c>
      <c r="AU249" s="188">
        <v>51.5</v>
      </c>
      <c r="AV249" s="188">
        <v>51.6</v>
      </c>
      <c r="AW249" s="188">
        <v>51.6</v>
      </c>
      <c r="AX249" s="188">
        <v>51.7</v>
      </c>
      <c r="AY249" s="188">
        <v>51.7</v>
      </c>
      <c r="AZ249" s="188">
        <v>51.8</v>
      </c>
      <c r="BA249" s="188">
        <v>51.9</v>
      </c>
      <c r="BB249" s="188">
        <v>51.9</v>
      </c>
      <c r="BC249" s="188">
        <v>51.9</v>
      </c>
      <c r="BD249" s="188">
        <v>51.9</v>
      </c>
      <c r="BE249" s="188">
        <v>52</v>
      </c>
      <c r="BF249" s="188">
        <v>52</v>
      </c>
      <c r="BG249" s="188">
        <v>52.1</v>
      </c>
      <c r="BH249" s="188">
        <v>52.1</v>
      </c>
      <c r="BI249" s="188">
        <v>52.2</v>
      </c>
      <c r="BJ249" s="188">
        <v>52.2</v>
      </c>
      <c r="BK249" s="188">
        <v>52.2</v>
      </c>
      <c r="BL249" s="188">
        <v>52.2</v>
      </c>
      <c r="BM249" s="188">
        <v>52.2</v>
      </c>
      <c r="BN249" s="188">
        <v>52.3</v>
      </c>
      <c r="BO249" s="188">
        <v>52.3</v>
      </c>
      <c r="BP249" s="188">
        <v>52.3</v>
      </c>
      <c r="BQ249" s="188">
        <v>52.3</v>
      </c>
      <c r="BR249" s="188">
        <v>52.3</v>
      </c>
      <c r="BS249" s="188">
        <v>52.3</v>
      </c>
      <c r="BT249" s="188">
        <v>52.3</v>
      </c>
      <c r="BU249" s="188">
        <v>52.4</v>
      </c>
      <c r="BV249" s="188">
        <v>52.4</v>
      </c>
      <c r="BW249" s="188">
        <v>52.4</v>
      </c>
      <c r="BX249" s="188">
        <v>52.4</v>
      </c>
      <c r="BY249" s="188">
        <v>52.5</v>
      </c>
      <c r="BZ249" s="188">
        <v>52.5</v>
      </c>
      <c r="CA249" s="188">
        <v>52.6</v>
      </c>
      <c r="CB249" s="188">
        <v>52.6</v>
      </c>
      <c r="CC249" s="188">
        <v>52.6</v>
      </c>
      <c r="CD249" s="188">
        <v>52.6</v>
      </c>
      <c r="CE249" s="188">
        <v>52.7</v>
      </c>
      <c r="CF249" s="188">
        <v>52.8</v>
      </c>
      <c r="CG249" s="188">
        <v>52.9</v>
      </c>
      <c r="CH249" s="188">
        <v>52.9</v>
      </c>
      <c r="CI249" s="188">
        <v>53.1</v>
      </c>
      <c r="CJ249" s="188">
        <v>53.2</v>
      </c>
      <c r="CK249" s="188">
        <v>53.2</v>
      </c>
      <c r="CL249" s="188">
        <f t="shared" si="7"/>
        <v>0</v>
      </c>
      <c r="CM249" s="188" t="s">
        <v>496</v>
      </c>
      <c r="CN249" s="188" t="s">
        <v>497</v>
      </c>
      <c r="CO249" s="188" t="b">
        <f t="shared" si="8"/>
        <v>1</v>
      </c>
    </row>
    <row r="250" spans="1:93" x14ac:dyDescent="0.3">
      <c r="A250" t="s">
        <v>498</v>
      </c>
      <c r="B250" t="s">
        <v>499</v>
      </c>
      <c r="C250">
        <v>30015010200</v>
      </c>
      <c r="D250" s="1">
        <v>43920</v>
      </c>
      <c r="E250">
        <v>15</v>
      </c>
      <c r="F250">
        <v>0.1</v>
      </c>
      <c r="G250">
        <v>0.4</v>
      </c>
      <c r="H250" t="s">
        <v>1273</v>
      </c>
      <c r="I250">
        <v>6.9</v>
      </c>
      <c r="J250">
        <v>8.5</v>
      </c>
      <c r="K250">
        <v>9.6</v>
      </c>
      <c r="L250">
        <v>11.8</v>
      </c>
      <c r="M250">
        <v>14.8</v>
      </c>
      <c r="N250" s="61">
        <v>15.6</v>
      </c>
      <c r="O250">
        <v>15.7</v>
      </c>
      <c r="P250">
        <v>16</v>
      </c>
      <c r="Q250">
        <v>16.600000000000001</v>
      </c>
      <c r="R250" s="61">
        <v>17.8</v>
      </c>
      <c r="S250" s="61">
        <v>18</v>
      </c>
      <c r="T250" s="61">
        <v>18.8</v>
      </c>
      <c r="U250" s="61">
        <v>19.2</v>
      </c>
      <c r="V250" s="61">
        <v>19.399999999999999</v>
      </c>
      <c r="W250" s="61">
        <v>20.3</v>
      </c>
      <c r="X250" s="61">
        <v>20.6</v>
      </c>
      <c r="Y250" s="61">
        <v>20.7</v>
      </c>
      <c r="Z250" s="61">
        <v>21.8</v>
      </c>
      <c r="AA250" s="61">
        <v>21.8</v>
      </c>
      <c r="AB250" s="188">
        <v>21.9</v>
      </c>
      <c r="AC250" s="61">
        <v>22.1</v>
      </c>
      <c r="AD250" s="188">
        <v>22.4</v>
      </c>
      <c r="AE250" s="188">
        <v>22.4</v>
      </c>
      <c r="AF250" s="188">
        <v>22.6</v>
      </c>
      <c r="AG250" s="188">
        <v>22.9</v>
      </c>
      <c r="AH250" s="188">
        <v>23</v>
      </c>
      <c r="AI250" s="188">
        <v>23.2</v>
      </c>
      <c r="AJ250" s="188">
        <v>23.2</v>
      </c>
      <c r="AK250" s="188">
        <v>23.4</v>
      </c>
      <c r="AL250" s="188">
        <v>23.5</v>
      </c>
      <c r="AM250" s="188">
        <v>23.5</v>
      </c>
      <c r="AN250" s="188">
        <v>23.7</v>
      </c>
      <c r="AO250" s="188">
        <v>23.7</v>
      </c>
      <c r="AP250" s="188">
        <v>23.7</v>
      </c>
      <c r="AQ250" s="188">
        <v>23.7</v>
      </c>
      <c r="AR250" s="188">
        <v>23.8</v>
      </c>
      <c r="AS250" s="188">
        <v>23.8</v>
      </c>
      <c r="AT250" s="188">
        <v>24</v>
      </c>
      <c r="AU250" s="188">
        <v>24</v>
      </c>
      <c r="AV250" s="188">
        <v>24.1</v>
      </c>
      <c r="AW250" s="188">
        <v>24.1</v>
      </c>
      <c r="AX250" s="188">
        <v>24.2</v>
      </c>
      <c r="AY250" s="188">
        <v>24.2</v>
      </c>
      <c r="AZ250" s="188">
        <v>24.2</v>
      </c>
      <c r="BA250" s="188">
        <v>24.2</v>
      </c>
      <c r="BB250" s="188">
        <v>24.2</v>
      </c>
      <c r="BC250" s="188">
        <v>24.2</v>
      </c>
      <c r="BD250" s="188">
        <v>24.4</v>
      </c>
      <c r="BE250" s="188">
        <v>24.5</v>
      </c>
      <c r="BF250" s="188">
        <v>24.5</v>
      </c>
      <c r="BG250" s="188">
        <v>47.7</v>
      </c>
      <c r="BH250" s="188">
        <v>47.8</v>
      </c>
      <c r="BI250" s="188">
        <v>47.9</v>
      </c>
      <c r="BJ250" s="188">
        <v>48.1</v>
      </c>
      <c r="BK250" s="188">
        <v>48.2</v>
      </c>
      <c r="BL250" s="188">
        <v>48.2</v>
      </c>
      <c r="BM250" s="188">
        <v>48.3</v>
      </c>
      <c r="BN250" s="188">
        <v>48.3</v>
      </c>
      <c r="BO250" s="188">
        <v>48.4</v>
      </c>
      <c r="BP250" s="188">
        <v>48.6</v>
      </c>
      <c r="BQ250" s="188">
        <v>48.7</v>
      </c>
      <c r="BR250" s="188">
        <v>48.8</v>
      </c>
      <c r="BS250" s="188">
        <v>49</v>
      </c>
      <c r="BT250" s="188">
        <v>49</v>
      </c>
      <c r="BU250" s="188">
        <v>49.1</v>
      </c>
      <c r="BV250" s="188">
        <v>49.2</v>
      </c>
      <c r="BW250" s="188">
        <v>49.3</v>
      </c>
      <c r="BX250" s="188">
        <v>49.3</v>
      </c>
      <c r="BY250" s="188">
        <v>49.5</v>
      </c>
      <c r="BZ250" s="188">
        <v>49.5</v>
      </c>
      <c r="CA250" s="188">
        <v>49.5</v>
      </c>
      <c r="CB250" s="188">
        <v>49.6</v>
      </c>
      <c r="CC250" s="188">
        <v>49.6</v>
      </c>
      <c r="CD250" s="188">
        <v>49.9</v>
      </c>
      <c r="CE250" s="188">
        <v>49.9</v>
      </c>
      <c r="CF250" s="188">
        <v>50.1</v>
      </c>
      <c r="CG250" s="188">
        <v>50.1</v>
      </c>
      <c r="CH250" s="188">
        <v>50.1</v>
      </c>
      <c r="CI250" s="188">
        <v>50.2</v>
      </c>
      <c r="CJ250" s="188">
        <v>50.2</v>
      </c>
      <c r="CK250" s="188">
        <v>50.4</v>
      </c>
      <c r="CL250" s="188">
        <f t="shared" si="7"/>
        <v>0.19999999999999574</v>
      </c>
      <c r="CM250" s="188" t="s">
        <v>498</v>
      </c>
      <c r="CN250" s="188" t="s">
        <v>499</v>
      </c>
      <c r="CO250" s="188" t="b">
        <f t="shared" si="8"/>
        <v>1</v>
      </c>
    </row>
    <row r="251" spans="1:93" x14ac:dyDescent="0.3">
      <c r="A251" t="s">
        <v>500</v>
      </c>
      <c r="B251" t="s">
        <v>501</v>
      </c>
      <c r="C251">
        <v>30015010300</v>
      </c>
      <c r="D251" s="1">
        <v>43920</v>
      </c>
      <c r="E251">
        <v>15</v>
      </c>
      <c r="F251">
        <v>0.1</v>
      </c>
      <c r="G251">
        <v>0.4</v>
      </c>
      <c r="H251" t="s">
        <v>1274</v>
      </c>
      <c r="I251">
        <v>12.4</v>
      </c>
      <c r="J251">
        <v>13.1</v>
      </c>
      <c r="K251">
        <v>14.4</v>
      </c>
      <c r="L251">
        <v>15.8</v>
      </c>
      <c r="M251">
        <v>18.2</v>
      </c>
      <c r="N251" s="61">
        <v>18.600000000000001</v>
      </c>
      <c r="O251">
        <v>18.899999999999999</v>
      </c>
      <c r="P251">
        <v>19.2</v>
      </c>
      <c r="Q251">
        <v>19.5</v>
      </c>
      <c r="R251" s="61">
        <v>20.100000000000001</v>
      </c>
      <c r="S251" s="61">
        <v>20.3</v>
      </c>
      <c r="T251" s="61">
        <v>20.399999999999999</v>
      </c>
      <c r="U251" s="61">
        <v>20.6</v>
      </c>
      <c r="V251" s="61">
        <v>20.8</v>
      </c>
      <c r="W251" s="61">
        <v>21.6</v>
      </c>
      <c r="X251" s="61">
        <v>21.6</v>
      </c>
      <c r="Y251" s="61">
        <v>21.7</v>
      </c>
      <c r="Z251" s="61">
        <v>22.1</v>
      </c>
      <c r="AA251" s="61">
        <v>22.2</v>
      </c>
      <c r="AB251" s="188">
        <v>22.2</v>
      </c>
      <c r="AC251" s="61">
        <v>22.5</v>
      </c>
      <c r="AD251" s="188">
        <v>22.7</v>
      </c>
      <c r="AE251" s="188">
        <v>22.7</v>
      </c>
      <c r="AF251" s="188">
        <v>22.8</v>
      </c>
      <c r="AG251" s="188">
        <v>23.2</v>
      </c>
      <c r="AH251" s="188">
        <v>23.3</v>
      </c>
      <c r="AI251" s="188">
        <v>23.4</v>
      </c>
      <c r="AJ251" s="188">
        <v>23.5</v>
      </c>
      <c r="AK251" s="188">
        <v>23.7</v>
      </c>
      <c r="AL251" s="188">
        <v>23.9</v>
      </c>
      <c r="AM251" s="188">
        <v>24.1</v>
      </c>
      <c r="AN251" s="188">
        <v>24.2</v>
      </c>
      <c r="AO251" s="188">
        <v>24.2</v>
      </c>
      <c r="AP251" s="188">
        <v>24.3</v>
      </c>
      <c r="AQ251" s="188">
        <v>24.4</v>
      </c>
      <c r="AR251" s="188">
        <v>24.6</v>
      </c>
      <c r="AS251" s="188">
        <v>24.6</v>
      </c>
      <c r="AT251" s="188">
        <v>24.8</v>
      </c>
      <c r="AU251" s="188">
        <v>24.9</v>
      </c>
      <c r="AV251" s="188">
        <v>25.2</v>
      </c>
      <c r="AW251" s="188">
        <v>25.2</v>
      </c>
      <c r="AX251" s="188">
        <v>25.2</v>
      </c>
      <c r="AY251" s="188">
        <v>25.2</v>
      </c>
      <c r="AZ251" s="188">
        <v>25.2</v>
      </c>
      <c r="BA251" s="188">
        <v>25.2</v>
      </c>
      <c r="BB251" s="188">
        <v>25.2</v>
      </c>
      <c r="BC251" s="188">
        <v>25.2</v>
      </c>
      <c r="BD251" s="188">
        <v>25.3</v>
      </c>
      <c r="BE251" s="188">
        <v>25.3</v>
      </c>
      <c r="BF251" s="188">
        <v>25.5</v>
      </c>
      <c r="BG251" s="188">
        <v>37.799999999999997</v>
      </c>
      <c r="BH251" s="188">
        <v>37.799999999999997</v>
      </c>
      <c r="BI251" s="188">
        <v>37.799999999999997</v>
      </c>
      <c r="BJ251" s="188">
        <v>37.9</v>
      </c>
      <c r="BK251" s="188">
        <v>37.9</v>
      </c>
      <c r="BL251" s="188">
        <v>38.1</v>
      </c>
      <c r="BM251" s="188">
        <v>38.4</v>
      </c>
      <c r="BN251" s="188">
        <v>38.5</v>
      </c>
      <c r="BO251" s="188">
        <v>38.700000000000003</v>
      </c>
      <c r="BP251" s="188">
        <v>38.700000000000003</v>
      </c>
      <c r="BQ251" s="188">
        <v>38.799999999999997</v>
      </c>
      <c r="BR251" s="188">
        <v>38.799999999999997</v>
      </c>
      <c r="BS251" s="188">
        <v>38.9</v>
      </c>
      <c r="BT251" s="188">
        <v>39</v>
      </c>
      <c r="BU251" s="188">
        <v>39.1</v>
      </c>
      <c r="BV251" s="188">
        <v>39.1</v>
      </c>
      <c r="BW251" s="188">
        <v>39.200000000000003</v>
      </c>
      <c r="BX251" s="188">
        <v>39.4</v>
      </c>
      <c r="BY251" s="188">
        <v>39.5</v>
      </c>
      <c r="BZ251" s="188">
        <v>39.5</v>
      </c>
      <c r="CA251" s="188">
        <v>39.6</v>
      </c>
      <c r="CB251" s="188">
        <v>39.6</v>
      </c>
      <c r="CC251" s="188">
        <v>39.6</v>
      </c>
      <c r="CD251" s="188">
        <v>39.700000000000003</v>
      </c>
      <c r="CE251" s="188">
        <v>39.799999999999997</v>
      </c>
      <c r="CF251" s="188">
        <v>39.799999999999997</v>
      </c>
      <c r="CG251" s="188">
        <v>39.799999999999997</v>
      </c>
      <c r="CH251" s="188">
        <v>39.799999999999997</v>
      </c>
      <c r="CI251" s="188">
        <v>40</v>
      </c>
      <c r="CJ251" s="188">
        <v>40</v>
      </c>
      <c r="CK251" s="188">
        <v>40.1</v>
      </c>
      <c r="CL251" s="188">
        <f t="shared" si="7"/>
        <v>0.10000000000000142</v>
      </c>
      <c r="CM251" s="188" t="s">
        <v>500</v>
      </c>
      <c r="CN251" s="188" t="s">
        <v>501</v>
      </c>
      <c r="CO251" s="188" t="b">
        <f t="shared" si="8"/>
        <v>1</v>
      </c>
    </row>
    <row r="252" spans="1:93" x14ac:dyDescent="0.3">
      <c r="A252" t="s">
        <v>502</v>
      </c>
      <c r="B252" t="s">
        <v>503</v>
      </c>
      <c r="C252">
        <v>30017961300</v>
      </c>
      <c r="D252" s="1">
        <v>43920</v>
      </c>
      <c r="E252">
        <v>17</v>
      </c>
      <c r="F252">
        <v>0.7</v>
      </c>
      <c r="G252">
        <v>1.8</v>
      </c>
      <c r="H252" t="s">
        <v>1275</v>
      </c>
      <c r="I252">
        <v>27.9</v>
      </c>
      <c r="J252">
        <v>29.2</v>
      </c>
      <c r="K252">
        <v>31.3</v>
      </c>
      <c r="L252">
        <v>32.799999999999997</v>
      </c>
      <c r="M252">
        <v>35.5</v>
      </c>
      <c r="N252" s="61">
        <v>35.9</v>
      </c>
      <c r="O252">
        <v>36.299999999999997</v>
      </c>
      <c r="P252">
        <v>36.6</v>
      </c>
      <c r="Q252">
        <v>37.299999999999997</v>
      </c>
      <c r="R252" s="61">
        <v>38.6</v>
      </c>
      <c r="S252" s="61">
        <v>38.9</v>
      </c>
      <c r="T252" s="61">
        <v>39.1</v>
      </c>
      <c r="U252" s="61">
        <v>39.5</v>
      </c>
      <c r="V252" s="61">
        <v>39.799999999999997</v>
      </c>
      <c r="W252" s="61">
        <v>40.299999999999997</v>
      </c>
      <c r="X252" s="61">
        <v>40.4</v>
      </c>
      <c r="Y252" s="61">
        <v>40.5</v>
      </c>
      <c r="Z252" s="61">
        <v>40.9</v>
      </c>
      <c r="AA252" s="61">
        <v>40.9</v>
      </c>
      <c r="AB252" s="188">
        <v>40.9</v>
      </c>
      <c r="AC252" s="61">
        <v>41.2</v>
      </c>
      <c r="AD252" s="188">
        <v>42.2</v>
      </c>
      <c r="AE252" s="188">
        <v>42.4</v>
      </c>
      <c r="AF252" s="188">
        <v>42.6</v>
      </c>
      <c r="AG252" s="188">
        <v>43.1</v>
      </c>
      <c r="AH252" s="188">
        <v>43.3</v>
      </c>
      <c r="AI252" s="188">
        <v>44.2</v>
      </c>
      <c r="AJ252" s="188">
        <v>44.3</v>
      </c>
      <c r="AK252" s="188">
        <v>44.6</v>
      </c>
      <c r="AL252" s="188">
        <v>45</v>
      </c>
      <c r="AM252" s="188">
        <v>45</v>
      </c>
      <c r="AN252" s="188">
        <v>45.1</v>
      </c>
      <c r="AO252" s="188">
        <v>45.4</v>
      </c>
      <c r="AP252" s="188">
        <v>45.4</v>
      </c>
      <c r="AQ252" s="188">
        <v>45.5</v>
      </c>
      <c r="AR252" s="188">
        <v>45.6</v>
      </c>
      <c r="AS252" s="188">
        <v>45.6</v>
      </c>
      <c r="AT252" s="188">
        <v>45.6</v>
      </c>
      <c r="AU252" s="188">
        <v>45.7</v>
      </c>
      <c r="AV252" s="188">
        <v>45.9</v>
      </c>
      <c r="AW252" s="188">
        <v>46</v>
      </c>
      <c r="AX252" s="188">
        <v>46</v>
      </c>
      <c r="AY252" s="188">
        <v>46</v>
      </c>
      <c r="AZ252" s="188">
        <v>46</v>
      </c>
      <c r="BA252" s="188">
        <v>46</v>
      </c>
      <c r="BB252" s="188">
        <v>46.1</v>
      </c>
      <c r="BC252" s="188">
        <v>46.1</v>
      </c>
      <c r="BD252" s="188">
        <v>46.1</v>
      </c>
      <c r="BE252" s="188">
        <v>46.1</v>
      </c>
      <c r="BF252" s="188">
        <v>46.1</v>
      </c>
      <c r="BG252" s="188">
        <v>49.1</v>
      </c>
      <c r="BH252" s="188">
        <v>49.1</v>
      </c>
      <c r="BI252" s="188">
        <v>49.1</v>
      </c>
      <c r="BJ252" s="188">
        <v>49.1</v>
      </c>
      <c r="BK252" s="188">
        <v>49.1</v>
      </c>
      <c r="BL252" s="188">
        <v>49.1</v>
      </c>
      <c r="BM252" s="188">
        <v>49.1</v>
      </c>
      <c r="BN252" s="188">
        <v>49.1</v>
      </c>
      <c r="BO252" s="188">
        <v>49.3</v>
      </c>
      <c r="BP252" s="188">
        <v>49.3</v>
      </c>
      <c r="BQ252" s="188">
        <v>49.3</v>
      </c>
      <c r="BR252" s="188">
        <v>49.3</v>
      </c>
      <c r="BS252" s="188">
        <v>49.3</v>
      </c>
      <c r="BT252" s="188">
        <v>49.3</v>
      </c>
      <c r="BU252" s="188">
        <v>49.3</v>
      </c>
      <c r="BV252" s="188">
        <v>49.3</v>
      </c>
      <c r="BW252" s="188">
        <v>49.3</v>
      </c>
      <c r="BX252" s="188">
        <v>49.3</v>
      </c>
      <c r="BY252" s="188">
        <v>49.3</v>
      </c>
      <c r="BZ252" s="188">
        <v>49.3</v>
      </c>
      <c r="CA252" s="188">
        <v>49.3</v>
      </c>
      <c r="CB252" s="188">
        <v>49.3</v>
      </c>
      <c r="CC252" s="188">
        <v>49.3</v>
      </c>
      <c r="CD252" s="188">
        <v>49.3</v>
      </c>
      <c r="CE252" s="188">
        <v>49.3</v>
      </c>
      <c r="CF252" s="188">
        <v>49.3</v>
      </c>
      <c r="CG252" s="188">
        <v>49.3</v>
      </c>
      <c r="CH252" s="188">
        <v>49.3</v>
      </c>
      <c r="CI252" s="188">
        <v>49.3</v>
      </c>
      <c r="CJ252" s="188">
        <v>49.3</v>
      </c>
      <c r="CK252" s="188">
        <v>49.3</v>
      </c>
      <c r="CL252" s="188">
        <f t="shared" si="7"/>
        <v>0</v>
      </c>
      <c r="CM252" s="188" t="s">
        <v>502</v>
      </c>
      <c r="CN252" s="188" t="s">
        <v>503</v>
      </c>
      <c r="CO252" s="188" t="b">
        <f t="shared" si="8"/>
        <v>1</v>
      </c>
    </row>
    <row r="253" spans="1:93" x14ac:dyDescent="0.3">
      <c r="A253" t="s">
        <v>504</v>
      </c>
      <c r="B253" t="s">
        <v>505</v>
      </c>
      <c r="C253">
        <v>30017961500</v>
      </c>
      <c r="D253" s="1">
        <v>43920</v>
      </c>
      <c r="E253">
        <v>17</v>
      </c>
      <c r="F253">
        <v>0.7</v>
      </c>
      <c r="G253">
        <v>0.7</v>
      </c>
      <c r="H253">
        <v>59301</v>
      </c>
      <c r="I253">
        <v>23.4</v>
      </c>
      <c r="J253">
        <v>25.7</v>
      </c>
      <c r="K253">
        <v>27.5</v>
      </c>
      <c r="L253">
        <v>28.9</v>
      </c>
      <c r="M253">
        <v>31.9</v>
      </c>
      <c r="N253" s="61">
        <v>32.5</v>
      </c>
      <c r="O253">
        <v>33.799999999999997</v>
      </c>
      <c r="P253">
        <v>34.200000000000003</v>
      </c>
      <c r="Q253">
        <v>34.4</v>
      </c>
      <c r="R253" s="61">
        <v>35.299999999999997</v>
      </c>
      <c r="S253" s="61">
        <v>35.6</v>
      </c>
      <c r="T253" s="61">
        <v>36</v>
      </c>
      <c r="U253" s="61">
        <v>36.4</v>
      </c>
      <c r="V253" s="61">
        <v>36.4</v>
      </c>
      <c r="W253" s="61">
        <v>36.9</v>
      </c>
      <c r="X253" s="61">
        <v>37.1</v>
      </c>
      <c r="Y253" s="61">
        <v>37.5</v>
      </c>
      <c r="Z253" s="61">
        <v>44.8</v>
      </c>
      <c r="AA253" s="61">
        <v>45.3</v>
      </c>
      <c r="AB253" s="188">
        <v>45.3</v>
      </c>
      <c r="AC253" s="61">
        <v>47.7</v>
      </c>
      <c r="AD253" s="188">
        <v>50.3</v>
      </c>
      <c r="AE253" s="188">
        <v>50.8</v>
      </c>
      <c r="AF253" s="188">
        <v>51.3</v>
      </c>
      <c r="AG253" s="188">
        <v>51.9</v>
      </c>
      <c r="AH253" s="188">
        <v>52</v>
      </c>
      <c r="AI253" s="188">
        <v>52.5</v>
      </c>
      <c r="AJ253" s="188">
        <v>52.5</v>
      </c>
      <c r="AK253" s="188">
        <v>52.5</v>
      </c>
      <c r="AL253" s="188">
        <v>52.6</v>
      </c>
      <c r="AM253" s="188">
        <v>52.6</v>
      </c>
      <c r="AN253" s="188">
        <v>52.8</v>
      </c>
      <c r="AO253" s="188">
        <v>52.8</v>
      </c>
      <c r="AP253" s="188">
        <v>52.8</v>
      </c>
      <c r="AQ253" s="188">
        <v>53</v>
      </c>
      <c r="AR253" s="188">
        <v>53.3</v>
      </c>
      <c r="AS253" s="188">
        <v>53.3</v>
      </c>
      <c r="AT253" s="188">
        <v>53.3</v>
      </c>
      <c r="AU253" s="188">
        <v>53.4</v>
      </c>
      <c r="AV253" s="188">
        <v>53.4</v>
      </c>
      <c r="AW253" s="188">
        <v>53.5</v>
      </c>
      <c r="AX253" s="188">
        <v>53.6</v>
      </c>
      <c r="AY253" s="188">
        <v>53.7</v>
      </c>
      <c r="AZ253" s="188">
        <v>53.7</v>
      </c>
      <c r="BA253" s="188">
        <v>53.7</v>
      </c>
      <c r="BB253" s="188">
        <v>53.7</v>
      </c>
      <c r="BC253" s="188">
        <v>53.7</v>
      </c>
      <c r="BD253" s="188">
        <v>53.7</v>
      </c>
      <c r="BE253" s="188">
        <v>53.7</v>
      </c>
      <c r="BF253" s="188">
        <v>53.7</v>
      </c>
      <c r="BG253" s="188">
        <v>53.7</v>
      </c>
      <c r="BH253" s="188">
        <v>53.8</v>
      </c>
      <c r="BI253" s="188">
        <v>53.8</v>
      </c>
      <c r="BJ253" s="188">
        <v>53.8</v>
      </c>
      <c r="BK253" s="188">
        <v>53.8</v>
      </c>
      <c r="BL253" s="188">
        <v>53.8</v>
      </c>
      <c r="BM253" s="188">
        <v>53.8</v>
      </c>
      <c r="BN253" s="188">
        <v>53.8</v>
      </c>
      <c r="BO253" s="188">
        <v>53.8</v>
      </c>
      <c r="BP253" s="188">
        <v>53.8</v>
      </c>
      <c r="BQ253" s="188">
        <v>53.8</v>
      </c>
      <c r="BR253" s="188">
        <v>53.8</v>
      </c>
      <c r="BS253" s="188">
        <v>53.8</v>
      </c>
      <c r="BT253" s="188">
        <v>53.8</v>
      </c>
      <c r="BU253" s="188">
        <v>53.8</v>
      </c>
      <c r="BV253" s="188">
        <v>53.8</v>
      </c>
      <c r="BW253" s="188">
        <v>53.8</v>
      </c>
      <c r="BX253" s="188">
        <v>53.8</v>
      </c>
      <c r="BY253" s="188">
        <v>53.8</v>
      </c>
      <c r="BZ253" s="188">
        <v>53.8</v>
      </c>
      <c r="CA253" s="188">
        <v>53.8</v>
      </c>
      <c r="CB253" s="188">
        <v>53.8</v>
      </c>
      <c r="CC253" s="188">
        <v>53.8</v>
      </c>
      <c r="CD253" s="188">
        <v>53.8</v>
      </c>
      <c r="CE253" s="188">
        <v>53.8</v>
      </c>
      <c r="CF253" s="188">
        <v>53.8</v>
      </c>
      <c r="CG253" s="188">
        <v>53.8</v>
      </c>
      <c r="CH253" s="188">
        <v>53.8</v>
      </c>
      <c r="CI253" s="188">
        <v>54</v>
      </c>
      <c r="CJ253" s="188">
        <v>54.1</v>
      </c>
      <c r="CK253" s="188">
        <v>54.2</v>
      </c>
      <c r="CL253" s="188">
        <f t="shared" si="7"/>
        <v>0.10000000000000142</v>
      </c>
      <c r="CM253" s="188" t="s">
        <v>504</v>
      </c>
      <c r="CN253" s="188" t="s">
        <v>505</v>
      </c>
      <c r="CO253" s="188" t="b">
        <f t="shared" si="8"/>
        <v>1</v>
      </c>
    </row>
    <row r="254" spans="1:93" x14ac:dyDescent="0.3">
      <c r="A254" t="s">
        <v>506</v>
      </c>
      <c r="B254" t="s">
        <v>507</v>
      </c>
      <c r="C254">
        <v>30017961600</v>
      </c>
      <c r="D254" s="1">
        <v>43920</v>
      </c>
      <c r="E254">
        <v>17</v>
      </c>
      <c r="F254">
        <v>1.6</v>
      </c>
      <c r="G254">
        <v>1.6</v>
      </c>
      <c r="H254">
        <v>59301</v>
      </c>
      <c r="I254">
        <v>29.6</v>
      </c>
      <c r="J254">
        <v>30.8</v>
      </c>
      <c r="K254">
        <v>31.6</v>
      </c>
      <c r="L254">
        <v>33.4</v>
      </c>
      <c r="M254">
        <v>35.799999999999997</v>
      </c>
      <c r="N254" s="61">
        <v>36.299999999999997</v>
      </c>
      <c r="O254">
        <v>37.1</v>
      </c>
      <c r="P254">
        <v>37.299999999999997</v>
      </c>
      <c r="Q254">
        <v>37.6</v>
      </c>
      <c r="R254" s="61">
        <v>38.9</v>
      </c>
      <c r="S254" s="61">
        <v>41.2</v>
      </c>
      <c r="T254" s="61">
        <v>41.3</v>
      </c>
      <c r="U254" s="61">
        <v>44.1</v>
      </c>
      <c r="V254" s="61">
        <v>44.7</v>
      </c>
      <c r="W254" s="61">
        <v>45.9</v>
      </c>
      <c r="X254" s="61">
        <v>46.2</v>
      </c>
      <c r="Y254" s="61">
        <v>46.3</v>
      </c>
      <c r="Z254" s="61">
        <v>47.6</v>
      </c>
      <c r="AA254" s="61">
        <v>47.6</v>
      </c>
      <c r="AB254" s="188">
        <v>48</v>
      </c>
      <c r="AC254" s="61">
        <v>49.3</v>
      </c>
      <c r="AD254" s="188">
        <v>51.1</v>
      </c>
      <c r="AE254" s="188">
        <v>51.3</v>
      </c>
      <c r="AF254" s="188">
        <v>51.3</v>
      </c>
      <c r="AG254" s="188">
        <v>51.5</v>
      </c>
      <c r="AH254" s="188">
        <v>51.7</v>
      </c>
      <c r="AI254" s="188">
        <v>52.1</v>
      </c>
      <c r="AJ254" s="188">
        <v>52.3</v>
      </c>
      <c r="AK254" s="188">
        <v>52.3</v>
      </c>
      <c r="AL254" s="188">
        <v>52.5</v>
      </c>
      <c r="AM254" s="188">
        <v>52.5</v>
      </c>
      <c r="AN254" s="188">
        <v>52.5</v>
      </c>
      <c r="AO254" s="188">
        <v>52.7</v>
      </c>
      <c r="AP254" s="188">
        <v>52.8</v>
      </c>
      <c r="AQ254" s="188">
        <v>52.9</v>
      </c>
      <c r="AR254" s="188">
        <v>53.2</v>
      </c>
      <c r="AS254" s="188">
        <v>53.3</v>
      </c>
      <c r="AT254" s="188">
        <v>53.3</v>
      </c>
      <c r="AU254" s="188">
        <v>53.4</v>
      </c>
      <c r="AV254" s="188">
        <v>53.7</v>
      </c>
      <c r="AW254" s="188">
        <v>53.8</v>
      </c>
      <c r="AX254" s="188">
        <v>53.8</v>
      </c>
      <c r="AY254" s="188">
        <v>53.8</v>
      </c>
      <c r="AZ254" s="188">
        <v>53.8</v>
      </c>
      <c r="BA254" s="188">
        <v>53.9</v>
      </c>
      <c r="BB254" s="188">
        <v>53.9</v>
      </c>
      <c r="BC254" s="188">
        <v>53.9</v>
      </c>
      <c r="BD254" s="188">
        <v>54.2</v>
      </c>
      <c r="BE254" s="188">
        <v>54.2</v>
      </c>
      <c r="BF254" s="188">
        <v>54.3</v>
      </c>
      <c r="BG254" s="188">
        <v>54.8</v>
      </c>
      <c r="BH254" s="188">
        <v>54.8</v>
      </c>
      <c r="BI254" s="188">
        <v>54.8</v>
      </c>
      <c r="BJ254" s="188">
        <v>54.8</v>
      </c>
      <c r="BK254" s="188">
        <v>54.8</v>
      </c>
      <c r="BL254" s="188">
        <v>54.8</v>
      </c>
      <c r="BM254" s="188">
        <v>54.8</v>
      </c>
      <c r="BN254" s="188">
        <v>54.8</v>
      </c>
      <c r="BO254" s="188">
        <v>54.8</v>
      </c>
      <c r="BP254" s="188">
        <v>54.8</v>
      </c>
      <c r="BQ254" s="188">
        <v>54.8</v>
      </c>
      <c r="BR254" s="188">
        <v>54.8</v>
      </c>
      <c r="BS254" s="188">
        <v>54.9</v>
      </c>
      <c r="BT254" s="188">
        <v>55</v>
      </c>
      <c r="BU254" s="188">
        <v>55</v>
      </c>
      <c r="BV254" s="188">
        <v>55.1</v>
      </c>
      <c r="BW254" s="188">
        <v>55.1</v>
      </c>
      <c r="BX254" s="188">
        <v>55.2</v>
      </c>
      <c r="BY254" s="188">
        <v>55.2</v>
      </c>
      <c r="BZ254" s="188">
        <v>55.2</v>
      </c>
      <c r="CA254" s="188">
        <v>55.2</v>
      </c>
      <c r="CB254" s="188">
        <v>55.2</v>
      </c>
      <c r="CC254" s="188">
        <v>55.2</v>
      </c>
      <c r="CD254" s="188">
        <v>55.2</v>
      </c>
      <c r="CE254" s="188">
        <v>55.2</v>
      </c>
      <c r="CF254" s="188">
        <v>55.2</v>
      </c>
      <c r="CG254" s="188">
        <v>55.2</v>
      </c>
      <c r="CH254" s="188">
        <v>55.2</v>
      </c>
      <c r="CI254" s="188">
        <v>55.3</v>
      </c>
      <c r="CJ254" s="188">
        <v>55.3</v>
      </c>
      <c r="CK254" s="188">
        <v>55.3</v>
      </c>
      <c r="CL254" s="188">
        <f t="shared" si="7"/>
        <v>0</v>
      </c>
      <c r="CM254" s="188" t="s">
        <v>506</v>
      </c>
      <c r="CN254" s="188" t="s">
        <v>507</v>
      </c>
      <c r="CO254" s="188" t="b">
        <f t="shared" si="8"/>
        <v>1</v>
      </c>
    </row>
    <row r="255" spans="1:93" x14ac:dyDescent="0.3">
      <c r="A255" t="s">
        <v>508</v>
      </c>
      <c r="B255" t="s">
        <v>509</v>
      </c>
      <c r="C255">
        <v>30017961800</v>
      </c>
      <c r="D255" s="1">
        <v>43920</v>
      </c>
      <c r="E255">
        <v>17</v>
      </c>
      <c r="F255">
        <v>1.5</v>
      </c>
      <c r="G255">
        <v>1.5</v>
      </c>
      <c r="H255">
        <v>59301</v>
      </c>
      <c r="I255">
        <v>35.700000000000003</v>
      </c>
      <c r="J255">
        <v>36.6</v>
      </c>
      <c r="K255">
        <v>37.9</v>
      </c>
      <c r="L255">
        <v>40.4</v>
      </c>
      <c r="M255">
        <v>46.8</v>
      </c>
      <c r="N255" s="61">
        <v>48.1</v>
      </c>
      <c r="O255">
        <v>49.7</v>
      </c>
      <c r="P255">
        <v>50.5</v>
      </c>
      <c r="Q255">
        <v>51.3</v>
      </c>
      <c r="R255" s="61">
        <v>51.9</v>
      </c>
      <c r="S255" s="61">
        <v>52</v>
      </c>
      <c r="T255" s="61">
        <v>52.3</v>
      </c>
      <c r="U255" s="61">
        <v>52.6</v>
      </c>
      <c r="V255" s="61">
        <v>53.2</v>
      </c>
      <c r="W255" s="61">
        <v>54.2</v>
      </c>
      <c r="X255" s="61">
        <v>54.6</v>
      </c>
      <c r="Y255" s="61">
        <v>54.8</v>
      </c>
      <c r="Z255" s="61">
        <v>61.8</v>
      </c>
      <c r="AA255" s="61">
        <v>62.4</v>
      </c>
      <c r="AB255" s="188">
        <v>62.5</v>
      </c>
      <c r="AC255" s="61">
        <v>63.9</v>
      </c>
      <c r="AD255" s="188">
        <v>65.099999999999994</v>
      </c>
      <c r="AE255" s="188">
        <v>65.5</v>
      </c>
      <c r="AF255" s="188">
        <v>66.099999999999994</v>
      </c>
      <c r="AG255" s="188">
        <v>66.2</v>
      </c>
      <c r="AH255" s="188">
        <v>66.400000000000006</v>
      </c>
      <c r="AI255" s="188">
        <v>66.599999999999994</v>
      </c>
      <c r="AJ255" s="188">
        <v>66.599999999999994</v>
      </c>
      <c r="AK255" s="188">
        <v>67</v>
      </c>
      <c r="AL255" s="188">
        <v>67</v>
      </c>
      <c r="AM255" s="188">
        <v>67.099999999999994</v>
      </c>
      <c r="AN255" s="188">
        <v>67.099999999999994</v>
      </c>
      <c r="AO255" s="188">
        <v>67.2</v>
      </c>
      <c r="AP255" s="188">
        <v>67.400000000000006</v>
      </c>
      <c r="AQ255" s="188">
        <v>67.599999999999994</v>
      </c>
      <c r="AR255" s="188">
        <v>67.8</v>
      </c>
      <c r="AS255" s="188">
        <v>67.8</v>
      </c>
      <c r="AT255" s="188">
        <v>67.8</v>
      </c>
      <c r="AU255" s="188">
        <v>67.8</v>
      </c>
      <c r="AV255" s="188">
        <v>67.8</v>
      </c>
      <c r="AW255" s="188">
        <v>67.8</v>
      </c>
      <c r="AX255" s="188">
        <v>67.8</v>
      </c>
      <c r="AY255" s="188">
        <v>68.3</v>
      </c>
      <c r="AZ255" s="188">
        <v>68.3</v>
      </c>
      <c r="BA255" s="188">
        <v>68.3</v>
      </c>
      <c r="BB255" s="188">
        <v>68.400000000000006</v>
      </c>
      <c r="BC255" s="188">
        <v>68.400000000000006</v>
      </c>
      <c r="BD255" s="188">
        <v>68.400000000000006</v>
      </c>
      <c r="BE255" s="188">
        <v>68.400000000000006</v>
      </c>
      <c r="BF255" s="188">
        <v>68.400000000000006</v>
      </c>
      <c r="BG255" s="188">
        <v>68.400000000000006</v>
      </c>
      <c r="BH255" s="188">
        <v>68.400000000000006</v>
      </c>
      <c r="BI255" s="188">
        <v>68.599999999999994</v>
      </c>
      <c r="BJ255" s="188">
        <v>68.7</v>
      </c>
      <c r="BK255" s="188">
        <v>68.7</v>
      </c>
      <c r="BL255" s="188">
        <v>68.7</v>
      </c>
      <c r="BM255" s="188">
        <v>68.7</v>
      </c>
      <c r="BN255" s="188">
        <v>68.8</v>
      </c>
      <c r="BO255" s="188">
        <v>68.8</v>
      </c>
      <c r="BP255" s="188">
        <v>68.8</v>
      </c>
      <c r="BQ255" s="188">
        <v>68.8</v>
      </c>
      <c r="BR255" s="188">
        <v>68.8</v>
      </c>
      <c r="BS255" s="188">
        <v>68.8</v>
      </c>
      <c r="BT255" s="188">
        <v>68.8</v>
      </c>
      <c r="BU255" s="188">
        <v>68.8</v>
      </c>
      <c r="BV255" s="188">
        <v>68.8</v>
      </c>
      <c r="BW255" s="188">
        <v>68.8</v>
      </c>
      <c r="BX255" s="188">
        <v>68.8</v>
      </c>
      <c r="BY255" s="188">
        <v>69</v>
      </c>
      <c r="BZ255" s="188">
        <v>69</v>
      </c>
      <c r="CA255" s="188">
        <v>69</v>
      </c>
      <c r="CB255" s="188">
        <v>69</v>
      </c>
      <c r="CC255" s="188">
        <v>69</v>
      </c>
      <c r="CD255" s="188">
        <v>69.099999999999994</v>
      </c>
      <c r="CE255" s="188">
        <v>69.2</v>
      </c>
      <c r="CF255" s="188">
        <v>69.2</v>
      </c>
      <c r="CG255" s="188">
        <v>69.2</v>
      </c>
      <c r="CH255" s="188">
        <v>69.400000000000006</v>
      </c>
      <c r="CI255" s="188">
        <v>69.900000000000006</v>
      </c>
      <c r="CJ255" s="188">
        <v>69.900000000000006</v>
      </c>
      <c r="CK255" s="188">
        <v>70</v>
      </c>
      <c r="CL255" s="188">
        <f t="shared" si="7"/>
        <v>9.9999999999994316E-2</v>
      </c>
      <c r="CM255" s="188" t="s">
        <v>508</v>
      </c>
      <c r="CN255" s="188" t="s">
        <v>509</v>
      </c>
      <c r="CO255" s="188" t="b">
        <f t="shared" si="8"/>
        <v>1</v>
      </c>
    </row>
    <row r="256" spans="1:93" x14ac:dyDescent="0.3">
      <c r="A256" t="s">
        <v>510</v>
      </c>
      <c r="B256" t="s">
        <v>511</v>
      </c>
      <c r="C256">
        <v>30017961900</v>
      </c>
      <c r="D256" s="1">
        <v>43920</v>
      </c>
      <c r="E256">
        <v>17</v>
      </c>
      <c r="F256">
        <v>1.5</v>
      </c>
      <c r="G256">
        <v>1.5</v>
      </c>
      <c r="H256">
        <v>59301</v>
      </c>
      <c r="I256">
        <v>36.9</v>
      </c>
      <c r="J256">
        <v>37.6</v>
      </c>
      <c r="K256">
        <v>39</v>
      </c>
      <c r="L256">
        <v>40.799999999999997</v>
      </c>
      <c r="M256">
        <v>47.2</v>
      </c>
      <c r="N256" s="61">
        <v>47.7</v>
      </c>
      <c r="O256">
        <v>49.9</v>
      </c>
      <c r="P256">
        <v>50.6</v>
      </c>
      <c r="Q256">
        <v>51.2</v>
      </c>
      <c r="R256" s="61">
        <v>52</v>
      </c>
      <c r="S256" s="61">
        <v>52.1</v>
      </c>
      <c r="T256" s="61">
        <v>52.6</v>
      </c>
      <c r="U256" s="61">
        <v>52.9</v>
      </c>
      <c r="V256" s="61">
        <v>53.1</v>
      </c>
      <c r="W256" s="61">
        <v>54</v>
      </c>
      <c r="X256" s="61">
        <v>54.2</v>
      </c>
      <c r="Y256" s="61">
        <v>54.3</v>
      </c>
      <c r="Z256" s="61">
        <v>61</v>
      </c>
      <c r="AA256" s="61">
        <v>61.2</v>
      </c>
      <c r="AB256" s="188">
        <v>61.5</v>
      </c>
      <c r="AC256" s="61">
        <v>62.3</v>
      </c>
      <c r="AD256" s="188">
        <v>63.5</v>
      </c>
      <c r="AE256" s="188">
        <v>63.7</v>
      </c>
      <c r="AF256" s="188">
        <v>64</v>
      </c>
      <c r="AG256" s="188">
        <v>64.2</v>
      </c>
      <c r="AH256" s="188">
        <v>64.5</v>
      </c>
      <c r="AI256" s="188">
        <v>65.099999999999994</v>
      </c>
      <c r="AJ256" s="188">
        <v>65.2</v>
      </c>
      <c r="AK256" s="188">
        <v>65.3</v>
      </c>
      <c r="AL256" s="188">
        <v>65.5</v>
      </c>
      <c r="AM256" s="188">
        <v>65.599999999999994</v>
      </c>
      <c r="AN256" s="188">
        <v>65.7</v>
      </c>
      <c r="AO256" s="188">
        <v>65.7</v>
      </c>
      <c r="AP256" s="188">
        <v>65.7</v>
      </c>
      <c r="AQ256" s="188">
        <v>65.8</v>
      </c>
      <c r="AR256" s="188">
        <v>66</v>
      </c>
      <c r="AS256" s="188">
        <v>66</v>
      </c>
      <c r="AT256" s="188">
        <v>66.099999999999994</v>
      </c>
      <c r="AU256" s="188">
        <v>66.099999999999994</v>
      </c>
      <c r="AV256" s="188">
        <v>66.599999999999994</v>
      </c>
      <c r="AW256" s="188">
        <v>66.7</v>
      </c>
      <c r="AX256" s="188">
        <v>66.7</v>
      </c>
      <c r="AY256" s="188">
        <v>66.8</v>
      </c>
      <c r="AZ256" s="188">
        <v>66.900000000000006</v>
      </c>
      <c r="BA256" s="188">
        <v>66.900000000000006</v>
      </c>
      <c r="BB256" s="188">
        <v>67.2</v>
      </c>
      <c r="BC256" s="188">
        <v>67.3</v>
      </c>
      <c r="BD256" s="188">
        <v>67.400000000000006</v>
      </c>
      <c r="BE256" s="188">
        <v>67.400000000000006</v>
      </c>
      <c r="BF256" s="188">
        <v>67.400000000000006</v>
      </c>
      <c r="BG256" s="188">
        <v>67.5</v>
      </c>
      <c r="BH256" s="188">
        <v>67.5</v>
      </c>
      <c r="BI256" s="188">
        <v>67.5</v>
      </c>
      <c r="BJ256" s="188">
        <v>67.5</v>
      </c>
      <c r="BK256" s="188">
        <v>67.7</v>
      </c>
      <c r="BL256" s="188">
        <v>67.900000000000006</v>
      </c>
      <c r="BM256" s="188">
        <v>68</v>
      </c>
      <c r="BN256" s="188">
        <v>68</v>
      </c>
      <c r="BO256" s="188">
        <v>68.099999999999994</v>
      </c>
      <c r="BP256" s="188">
        <v>68.099999999999994</v>
      </c>
      <c r="BQ256" s="188">
        <v>68.099999999999994</v>
      </c>
      <c r="BR256" s="188">
        <v>68.2</v>
      </c>
      <c r="BS256" s="188">
        <v>68.2</v>
      </c>
      <c r="BT256" s="188">
        <v>68.2</v>
      </c>
      <c r="BU256" s="188">
        <v>68.2</v>
      </c>
      <c r="BV256" s="188">
        <v>68.2</v>
      </c>
      <c r="BW256" s="188">
        <v>68.2</v>
      </c>
      <c r="BX256" s="188">
        <v>68.2</v>
      </c>
      <c r="BY256" s="188">
        <v>68.2</v>
      </c>
      <c r="BZ256" s="188">
        <v>68.2</v>
      </c>
      <c r="CA256" s="188">
        <v>68.2</v>
      </c>
      <c r="CB256" s="188">
        <v>68.2</v>
      </c>
      <c r="CC256" s="188">
        <v>68.2</v>
      </c>
      <c r="CD256" s="188">
        <v>68.3</v>
      </c>
      <c r="CE256" s="188">
        <v>68.3</v>
      </c>
      <c r="CF256" s="188">
        <v>68.3</v>
      </c>
      <c r="CG256" s="188">
        <v>68.3</v>
      </c>
      <c r="CH256" s="188">
        <v>68.5</v>
      </c>
      <c r="CI256" s="188">
        <v>68.599999999999994</v>
      </c>
      <c r="CJ256" s="188">
        <v>68.7</v>
      </c>
      <c r="CK256" s="188">
        <v>68.7</v>
      </c>
      <c r="CL256" s="188">
        <f t="shared" si="7"/>
        <v>0</v>
      </c>
      <c r="CM256" s="188" t="s">
        <v>510</v>
      </c>
      <c r="CN256" s="188" t="s">
        <v>511</v>
      </c>
      <c r="CO256" s="188" t="b">
        <f t="shared" si="8"/>
        <v>1</v>
      </c>
    </row>
    <row r="257" spans="1:93" x14ac:dyDescent="0.3">
      <c r="A257" t="s">
        <v>512</v>
      </c>
      <c r="B257" t="s">
        <v>513</v>
      </c>
      <c r="C257">
        <v>30017962000</v>
      </c>
      <c r="D257" s="1">
        <v>43920</v>
      </c>
      <c r="E257">
        <v>17</v>
      </c>
      <c r="F257">
        <v>1.2</v>
      </c>
      <c r="G257">
        <v>1.2</v>
      </c>
      <c r="H257">
        <v>59301</v>
      </c>
      <c r="I257">
        <v>26.2</v>
      </c>
      <c r="J257">
        <v>27.7</v>
      </c>
      <c r="K257">
        <v>28.8</v>
      </c>
      <c r="L257">
        <v>30.2</v>
      </c>
      <c r="M257">
        <v>32.4</v>
      </c>
      <c r="N257" s="61">
        <v>32.6</v>
      </c>
      <c r="O257">
        <v>33</v>
      </c>
      <c r="P257">
        <v>33.5</v>
      </c>
      <c r="Q257">
        <v>33.5</v>
      </c>
      <c r="R257" s="61">
        <v>34.9</v>
      </c>
      <c r="S257" s="61">
        <v>36.6</v>
      </c>
      <c r="T257" s="61">
        <v>36.9</v>
      </c>
      <c r="U257" s="61">
        <v>38.9</v>
      </c>
      <c r="V257" s="61">
        <v>40.4</v>
      </c>
      <c r="W257" s="61">
        <v>42.7</v>
      </c>
      <c r="X257" s="61">
        <v>43</v>
      </c>
      <c r="Y257" s="61">
        <v>43.1</v>
      </c>
      <c r="Z257" s="61">
        <v>44</v>
      </c>
      <c r="AA257" s="61">
        <v>44.2</v>
      </c>
      <c r="AB257" s="188">
        <v>44.3</v>
      </c>
      <c r="AC257" s="61">
        <v>45</v>
      </c>
      <c r="AD257" s="188">
        <v>46</v>
      </c>
      <c r="AE257" s="188">
        <v>46</v>
      </c>
      <c r="AF257" s="188">
        <v>46</v>
      </c>
      <c r="AG257" s="188">
        <v>46.4</v>
      </c>
      <c r="AH257" s="188">
        <v>46.5</v>
      </c>
      <c r="AI257" s="188">
        <v>47</v>
      </c>
      <c r="AJ257" s="188">
        <v>47.1</v>
      </c>
      <c r="AK257" s="188">
        <v>47.1</v>
      </c>
      <c r="AL257" s="188">
        <v>47.3</v>
      </c>
      <c r="AM257" s="188">
        <v>47.5</v>
      </c>
      <c r="AN257" s="188">
        <v>47.7</v>
      </c>
      <c r="AO257" s="188">
        <v>47.8</v>
      </c>
      <c r="AP257" s="188">
        <v>47.9</v>
      </c>
      <c r="AQ257" s="188">
        <v>48.2</v>
      </c>
      <c r="AR257" s="188">
        <v>48.4</v>
      </c>
      <c r="AS257" s="188">
        <v>48.4</v>
      </c>
      <c r="AT257" s="188">
        <v>48.4</v>
      </c>
      <c r="AU257" s="188">
        <v>48.4</v>
      </c>
      <c r="AV257" s="188">
        <v>48.7</v>
      </c>
      <c r="AW257" s="188">
        <v>48.7</v>
      </c>
      <c r="AX257" s="188">
        <v>48.7</v>
      </c>
      <c r="AY257" s="188">
        <v>48.7</v>
      </c>
      <c r="AZ257" s="188">
        <v>48.7</v>
      </c>
      <c r="BA257" s="188">
        <v>48.8</v>
      </c>
      <c r="BB257" s="188">
        <v>48.8</v>
      </c>
      <c r="BC257" s="188">
        <v>48.8</v>
      </c>
      <c r="BD257" s="188">
        <v>48.8</v>
      </c>
      <c r="BE257" s="188">
        <v>48.8</v>
      </c>
      <c r="BF257" s="188">
        <v>48.8</v>
      </c>
      <c r="BG257" s="188">
        <v>49.4</v>
      </c>
      <c r="BH257" s="188">
        <v>49.4</v>
      </c>
      <c r="BI257" s="188">
        <v>49.4</v>
      </c>
      <c r="BJ257" s="188">
        <v>49.5</v>
      </c>
      <c r="BK257" s="188">
        <v>49.5</v>
      </c>
      <c r="BL257" s="188">
        <v>49.5</v>
      </c>
      <c r="BM257" s="188">
        <v>49.5</v>
      </c>
      <c r="BN257" s="188">
        <v>49.5</v>
      </c>
      <c r="BO257" s="188">
        <v>49.5</v>
      </c>
      <c r="BP257" s="188">
        <v>49.5</v>
      </c>
      <c r="BQ257" s="188">
        <v>49.5</v>
      </c>
      <c r="BR257" s="188">
        <v>49.5</v>
      </c>
      <c r="BS257" s="188">
        <v>49.5</v>
      </c>
      <c r="BT257" s="188">
        <v>49.5</v>
      </c>
      <c r="BU257" s="188">
        <v>49.5</v>
      </c>
      <c r="BV257" s="188">
        <v>49.5</v>
      </c>
      <c r="BW257" s="188">
        <v>49.5</v>
      </c>
      <c r="BX257" s="188">
        <v>49.5</v>
      </c>
      <c r="BY257" s="188">
        <v>49.5</v>
      </c>
      <c r="BZ257" s="188">
        <v>49.6</v>
      </c>
      <c r="CA257" s="188">
        <v>49.6</v>
      </c>
      <c r="CB257" s="188">
        <v>49.6</v>
      </c>
      <c r="CC257" s="188">
        <v>49.6</v>
      </c>
      <c r="CD257" s="188">
        <v>49.6</v>
      </c>
      <c r="CE257" s="188">
        <v>49.6</v>
      </c>
      <c r="CF257" s="188">
        <v>49.6</v>
      </c>
      <c r="CG257" s="188">
        <v>49.6</v>
      </c>
      <c r="CH257" s="188">
        <v>49.7</v>
      </c>
      <c r="CI257" s="188">
        <v>49.7</v>
      </c>
      <c r="CJ257" s="188">
        <v>49.7</v>
      </c>
      <c r="CK257" s="188">
        <v>49.7</v>
      </c>
      <c r="CL257" s="188">
        <f t="shared" si="7"/>
        <v>0</v>
      </c>
      <c r="CM257" s="188" t="s">
        <v>512</v>
      </c>
      <c r="CN257" s="188" t="s">
        <v>513</v>
      </c>
      <c r="CO257" s="188" t="b">
        <f t="shared" si="8"/>
        <v>1</v>
      </c>
    </row>
    <row r="258" spans="1:93" x14ac:dyDescent="0.3">
      <c r="A258" t="s">
        <v>514</v>
      </c>
      <c r="B258" t="s">
        <v>515</v>
      </c>
      <c r="C258">
        <v>30019020300</v>
      </c>
      <c r="D258" s="1">
        <v>43920</v>
      </c>
      <c r="E258">
        <v>19</v>
      </c>
      <c r="F258">
        <v>0.1</v>
      </c>
      <c r="G258">
        <v>0.1</v>
      </c>
      <c r="H258" t="s">
        <v>1276</v>
      </c>
      <c r="I258">
        <v>6.2</v>
      </c>
      <c r="J258">
        <v>6.7</v>
      </c>
      <c r="K258">
        <v>7.8</v>
      </c>
      <c r="L258">
        <v>8.6</v>
      </c>
      <c r="M258">
        <v>11</v>
      </c>
      <c r="N258" s="61">
        <v>11.3</v>
      </c>
      <c r="O258">
        <v>12.3</v>
      </c>
      <c r="P258">
        <v>12.7</v>
      </c>
      <c r="Q258">
        <v>13.8</v>
      </c>
      <c r="R258" s="61">
        <v>16.100000000000001</v>
      </c>
      <c r="S258" s="61">
        <v>16.399999999999999</v>
      </c>
      <c r="T258" s="61">
        <v>17.2</v>
      </c>
      <c r="U258" s="61">
        <v>17.399999999999999</v>
      </c>
      <c r="V258" s="61">
        <v>17.899999999999999</v>
      </c>
      <c r="W258" s="61">
        <v>18.600000000000001</v>
      </c>
      <c r="X258" s="61">
        <v>18.899999999999999</v>
      </c>
      <c r="Y258" s="61">
        <v>19.2</v>
      </c>
      <c r="Z258" s="61">
        <v>20.100000000000001</v>
      </c>
      <c r="AA258" s="61">
        <v>20.2</v>
      </c>
      <c r="AB258" s="188">
        <v>20.2</v>
      </c>
      <c r="AC258" s="61">
        <v>20.6</v>
      </c>
      <c r="AD258" s="188">
        <v>21.1</v>
      </c>
      <c r="AE258" s="188">
        <v>21.4</v>
      </c>
      <c r="AF258" s="188">
        <v>21.4</v>
      </c>
      <c r="AG258" s="188">
        <v>21.5</v>
      </c>
      <c r="AH258" s="188">
        <v>21.7</v>
      </c>
      <c r="AI258" s="188">
        <v>22</v>
      </c>
      <c r="AJ258" s="188">
        <v>22.2</v>
      </c>
      <c r="AK258" s="188">
        <v>22.2</v>
      </c>
      <c r="AL258" s="188">
        <v>22.4</v>
      </c>
      <c r="AM258" s="188">
        <v>22.4</v>
      </c>
      <c r="AN258" s="188">
        <v>22.6</v>
      </c>
      <c r="AO258" s="188">
        <v>22.6</v>
      </c>
      <c r="AP258" s="188">
        <v>22.7</v>
      </c>
      <c r="AQ258" s="188">
        <v>22.9</v>
      </c>
      <c r="AR258" s="188">
        <v>23</v>
      </c>
      <c r="AS258" s="188">
        <v>23</v>
      </c>
      <c r="AT258" s="188">
        <v>23.1</v>
      </c>
      <c r="AU258" s="188">
        <v>23.1</v>
      </c>
      <c r="AV258" s="188">
        <v>23.1</v>
      </c>
      <c r="AW258" s="188">
        <v>23.1</v>
      </c>
      <c r="AX258" s="188">
        <v>23.1</v>
      </c>
      <c r="AY258" s="188">
        <v>23.1</v>
      </c>
      <c r="AZ258" s="188">
        <v>23.1</v>
      </c>
      <c r="BA258" s="188">
        <v>23.4</v>
      </c>
      <c r="BB258" s="188">
        <v>23.5</v>
      </c>
      <c r="BC258" s="188">
        <v>23.6</v>
      </c>
      <c r="BD258" s="188">
        <v>23.6</v>
      </c>
      <c r="BE258" s="188">
        <v>23.7</v>
      </c>
      <c r="BF258" s="188">
        <v>23.7</v>
      </c>
      <c r="BG258" s="188">
        <v>35.799999999999997</v>
      </c>
      <c r="BH258" s="188">
        <v>36</v>
      </c>
      <c r="BI258" s="188">
        <v>36.1</v>
      </c>
      <c r="BJ258" s="188">
        <v>36.200000000000003</v>
      </c>
      <c r="BK258" s="188">
        <v>36.5</v>
      </c>
      <c r="BL258" s="188">
        <v>36.9</v>
      </c>
      <c r="BM258" s="188">
        <v>37.1</v>
      </c>
      <c r="BN258" s="188">
        <v>37.299999999999997</v>
      </c>
      <c r="BO258" s="188">
        <v>37.299999999999997</v>
      </c>
      <c r="BP258" s="188">
        <v>37.299999999999997</v>
      </c>
      <c r="BQ258" s="188">
        <v>37.4</v>
      </c>
      <c r="BR258" s="188">
        <v>37.4</v>
      </c>
      <c r="BS258" s="188">
        <v>37.5</v>
      </c>
      <c r="BT258" s="188">
        <v>37.5</v>
      </c>
      <c r="BU258" s="188">
        <v>37.6</v>
      </c>
      <c r="BV258" s="188">
        <v>37.700000000000003</v>
      </c>
      <c r="BW258" s="188">
        <v>37.9</v>
      </c>
      <c r="BX258" s="188">
        <v>38.1</v>
      </c>
      <c r="BY258" s="188">
        <v>38.1</v>
      </c>
      <c r="BZ258" s="188">
        <v>38.200000000000003</v>
      </c>
      <c r="CA258" s="188">
        <v>38.200000000000003</v>
      </c>
      <c r="CB258" s="188">
        <v>38.299999999999997</v>
      </c>
      <c r="CC258" s="188">
        <v>38.4</v>
      </c>
      <c r="CD258" s="188">
        <v>38.5</v>
      </c>
      <c r="CE258" s="188">
        <v>38.6</v>
      </c>
      <c r="CF258" s="188">
        <v>38.700000000000003</v>
      </c>
      <c r="CG258" s="188">
        <v>38.9</v>
      </c>
      <c r="CH258" s="188">
        <v>38.9</v>
      </c>
      <c r="CI258" s="188">
        <v>39.1</v>
      </c>
      <c r="CJ258" s="188">
        <v>39.200000000000003</v>
      </c>
      <c r="CK258" s="188">
        <v>39.299999999999997</v>
      </c>
      <c r="CL258" s="188">
        <f t="shared" si="7"/>
        <v>9.9999999999994316E-2</v>
      </c>
      <c r="CM258" s="188" t="s">
        <v>514</v>
      </c>
      <c r="CN258" s="188" t="s">
        <v>515</v>
      </c>
      <c r="CO258" s="188" t="b">
        <f t="shared" si="8"/>
        <v>1</v>
      </c>
    </row>
    <row r="259" spans="1:93" x14ac:dyDescent="0.3">
      <c r="A259" t="s">
        <v>516</v>
      </c>
      <c r="B259" t="s">
        <v>517</v>
      </c>
      <c r="C259">
        <v>30021000100</v>
      </c>
      <c r="D259" s="1">
        <v>43920</v>
      </c>
      <c r="E259">
        <v>21</v>
      </c>
      <c r="F259">
        <v>0.6</v>
      </c>
      <c r="G259">
        <v>0.6</v>
      </c>
      <c r="H259" t="s">
        <v>1277</v>
      </c>
      <c r="I259">
        <v>18.7</v>
      </c>
      <c r="J259">
        <v>19.899999999999999</v>
      </c>
      <c r="K259">
        <v>21.2</v>
      </c>
      <c r="L259">
        <v>23.7</v>
      </c>
      <c r="M259">
        <v>27</v>
      </c>
      <c r="N259" s="61">
        <v>27.7</v>
      </c>
      <c r="O259">
        <v>28.2</v>
      </c>
      <c r="P259">
        <v>28.2</v>
      </c>
      <c r="Q259">
        <v>28.7</v>
      </c>
      <c r="R259" s="61">
        <v>30</v>
      </c>
      <c r="S259" s="61">
        <v>30.3</v>
      </c>
      <c r="T259" s="61">
        <v>31.2</v>
      </c>
      <c r="U259" s="61">
        <v>32.4</v>
      </c>
      <c r="V259" s="61">
        <v>33.1</v>
      </c>
      <c r="W259" s="61">
        <v>35.4</v>
      </c>
      <c r="X259" s="61">
        <v>35.799999999999997</v>
      </c>
      <c r="Y259" s="61">
        <v>35.799999999999997</v>
      </c>
      <c r="Z259" s="61">
        <v>37.299999999999997</v>
      </c>
      <c r="AA259" s="61">
        <v>37.299999999999997</v>
      </c>
      <c r="AB259" s="188">
        <v>37.5</v>
      </c>
      <c r="AC259" s="61">
        <v>38.799999999999997</v>
      </c>
      <c r="AD259" s="188">
        <v>40.4</v>
      </c>
      <c r="AE259" s="188">
        <v>40.6</v>
      </c>
      <c r="AF259" s="188">
        <v>40.6</v>
      </c>
      <c r="AG259" s="188">
        <v>41.6</v>
      </c>
      <c r="AH259" s="188">
        <v>42.3</v>
      </c>
      <c r="AI259" s="188">
        <v>43.1</v>
      </c>
      <c r="AJ259" s="188">
        <v>43.3</v>
      </c>
      <c r="AK259" s="188">
        <v>43.4</v>
      </c>
      <c r="AL259" s="188">
        <v>43.6</v>
      </c>
      <c r="AM259" s="188">
        <v>43.7</v>
      </c>
      <c r="AN259" s="188">
        <v>44.2</v>
      </c>
      <c r="AO259" s="188">
        <v>44.3</v>
      </c>
      <c r="AP259" s="188">
        <v>44.4</v>
      </c>
      <c r="AQ259" s="188">
        <v>44.5</v>
      </c>
      <c r="AR259" s="188">
        <v>44.8</v>
      </c>
      <c r="AS259" s="188">
        <v>44.8</v>
      </c>
      <c r="AT259" s="188">
        <v>44.8</v>
      </c>
      <c r="AU259" s="188">
        <v>44.8</v>
      </c>
      <c r="AV259" s="188">
        <v>45</v>
      </c>
      <c r="AW259" s="188">
        <v>45.1</v>
      </c>
      <c r="AX259" s="188">
        <v>45.1</v>
      </c>
      <c r="AY259" s="188">
        <v>45.1</v>
      </c>
      <c r="AZ259" s="188">
        <v>45.2</v>
      </c>
      <c r="BA259" s="188">
        <v>45.2</v>
      </c>
      <c r="BB259" s="188">
        <v>45.2</v>
      </c>
      <c r="BC259" s="188">
        <v>45.2</v>
      </c>
      <c r="BD259" s="188">
        <v>45.2</v>
      </c>
      <c r="BE259" s="188">
        <v>45.2</v>
      </c>
      <c r="BF259" s="188">
        <v>45.2</v>
      </c>
      <c r="BG259" s="188">
        <v>49.6</v>
      </c>
      <c r="BH259" s="188">
        <v>49.7</v>
      </c>
      <c r="BI259" s="188">
        <v>49.7</v>
      </c>
      <c r="BJ259" s="188">
        <v>49.7</v>
      </c>
      <c r="BK259" s="188">
        <v>49.7</v>
      </c>
      <c r="BL259" s="188">
        <v>49.7</v>
      </c>
      <c r="BM259" s="188">
        <v>49.7</v>
      </c>
      <c r="BN259" s="188">
        <v>49.8</v>
      </c>
      <c r="BO259" s="188">
        <v>49.9</v>
      </c>
      <c r="BP259" s="188">
        <v>49.9</v>
      </c>
      <c r="BQ259" s="188">
        <v>49.9</v>
      </c>
      <c r="BR259" s="188">
        <v>49.9</v>
      </c>
      <c r="BS259" s="188">
        <v>49.9</v>
      </c>
      <c r="BT259" s="188">
        <v>49.9</v>
      </c>
      <c r="BU259" s="188">
        <v>49.9</v>
      </c>
      <c r="BV259" s="188">
        <v>49.9</v>
      </c>
      <c r="BW259" s="188">
        <v>50.1</v>
      </c>
      <c r="BX259" s="188">
        <v>50.1</v>
      </c>
      <c r="BY259" s="188">
        <v>50.1</v>
      </c>
      <c r="BZ259" s="188">
        <v>50.1</v>
      </c>
      <c r="CA259" s="188">
        <v>50.1</v>
      </c>
      <c r="CB259" s="188">
        <v>50.1</v>
      </c>
      <c r="CC259" s="188">
        <v>50.2</v>
      </c>
      <c r="CD259" s="188">
        <v>50.2</v>
      </c>
      <c r="CE259" s="188">
        <v>50.2</v>
      </c>
      <c r="CF259" s="188">
        <v>50.2</v>
      </c>
      <c r="CG259" s="188">
        <v>50.2</v>
      </c>
      <c r="CH259" s="188">
        <v>50.2</v>
      </c>
      <c r="CI259" s="188">
        <v>50.3</v>
      </c>
      <c r="CJ259" s="188">
        <v>50.3</v>
      </c>
      <c r="CK259" s="188">
        <v>50.3</v>
      </c>
      <c r="CL259" s="188">
        <f t="shared" si="7"/>
        <v>0</v>
      </c>
      <c r="CM259" s="188" t="s">
        <v>516</v>
      </c>
      <c r="CN259" s="188" t="s">
        <v>517</v>
      </c>
      <c r="CO259" s="188" t="b">
        <f t="shared" si="8"/>
        <v>1</v>
      </c>
    </row>
    <row r="260" spans="1:93" x14ac:dyDescent="0.3">
      <c r="A260" t="s">
        <v>518</v>
      </c>
      <c r="B260" t="s">
        <v>519</v>
      </c>
      <c r="C260">
        <v>30021000200</v>
      </c>
      <c r="D260" s="1">
        <v>43920</v>
      </c>
      <c r="E260">
        <v>21</v>
      </c>
      <c r="F260">
        <v>1.3</v>
      </c>
      <c r="G260">
        <v>1.3</v>
      </c>
      <c r="H260">
        <v>59330</v>
      </c>
      <c r="I260">
        <v>29.4</v>
      </c>
      <c r="J260">
        <v>30.6</v>
      </c>
      <c r="K260">
        <v>31.8</v>
      </c>
      <c r="L260">
        <v>33.9</v>
      </c>
      <c r="M260">
        <v>37.799999999999997</v>
      </c>
      <c r="N260" s="61">
        <v>38.299999999999997</v>
      </c>
      <c r="O260">
        <v>38.9</v>
      </c>
      <c r="P260">
        <v>39.4</v>
      </c>
      <c r="Q260">
        <v>40</v>
      </c>
      <c r="R260" s="61">
        <v>40.9</v>
      </c>
      <c r="S260" s="61">
        <v>41.1</v>
      </c>
      <c r="T260" s="61">
        <v>41.2</v>
      </c>
      <c r="U260" s="61">
        <v>41.5</v>
      </c>
      <c r="V260" s="61">
        <v>41.7</v>
      </c>
      <c r="W260" s="61">
        <v>42.4</v>
      </c>
      <c r="X260" s="61">
        <v>42.6</v>
      </c>
      <c r="Y260" s="61">
        <v>42.8</v>
      </c>
      <c r="Z260" s="61">
        <v>48.6</v>
      </c>
      <c r="AA260" s="61">
        <v>48.8</v>
      </c>
      <c r="AB260" s="188">
        <v>48.9</v>
      </c>
      <c r="AC260" s="61">
        <v>49.7</v>
      </c>
      <c r="AD260" s="188">
        <v>51.1</v>
      </c>
      <c r="AE260" s="188">
        <v>51.3</v>
      </c>
      <c r="AF260" s="188">
        <v>51.4</v>
      </c>
      <c r="AG260" s="188">
        <v>51.7</v>
      </c>
      <c r="AH260" s="188">
        <v>52.3</v>
      </c>
      <c r="AI260" s="188">
        <v>52.6</v>
      </c>
      <c r="AJ260" s="188">
        <v>52.8</v>
      </c>
      <c r="AK260" s="188">
        <v>52.9</v>
      </c>
      <c r="AL260" s="188">
        <v>52.9</v>
      </c>
      <c r="AM260" s="188">
        <v>53.1</v>
      </c>
      <c r="AN260" s="188">
        <v>53.4</v>
      </c>
      <c r="AO260" s="188">
        <v>53.5</v>
      </c>
      <c r="AP260" s="188">
        <v>53.6</v>
      </c>
      <c r="AQ260" s="188">
        <v>53.8</v>
      </c>
      <c r="AR260" s="188">
        <v>54</v>
      </c>
      <c r="AS260" s="188">
        <v>54</v>
      </c>
      <c r="AT260" s="188">
        <v>54</v>
      </c>
      <c r="AU260" s="188">
        <v>54.2</v>
      </c>
      <c r="AV260" s="188">
        <v>54.5</v>
      </c>
      <c r="AW260" s="188">
        <v>54.5</v>
      </c>
      <c r="AX260" s="188">
        <v>54.5</v>
      </c>
      <c r="AY260" s="188">
        <v>54.5</v>
      </c>
      <c r="AZ260" s="188">
        <v>54.5</v>
      </c>
      <c r="BA260" s="188">
        <v>54.5</v>
      </c>
      <c r="BB260" s="188">
        <v>54.5</v>
      </c>
      <c r="BC260" s="188">
        <v>54.5</v>
      </c>
      <c r="BD260" s="188">
        <v>54.5</v>
      </c>
      <c r="BE260" s="188">
        <v>54.5</v>
      </c>
      <c r="BF260" s="188">
        <v>54.5</v>
      </c>
      <c r="BG260" s="188">
        <v>54.7</v>
      </c>
      <c r="BH260" s="188">
        <v>54.7</v>
      </c>
      <c r="BI260" s="188">
        <v>54.8</v>
      </c>
      <c r="BJ260" s="188">
        <v>54.8</v>
      </c>
      <c r="BK260" s="188">
        <v>54.8</v>
      </c>
      <c r="BL260" s="188">
        <v>54.9</v>
      </c>
      <c r="BM260" s="188">
        <v>54.9</v>
      </c>
      <c r="BN260" s="188">
        <v>54.9</v>
      </c>
      <c r="BO260" s="188">
        <v>54.9</v>
      </c>
      <c r="BP260" s="188">
        <v>54.9</v>
      </c>
      <c r="BQ260" s="188">
        <v>54.9</v>
      </c>
      <c r="BR260" s="188">
        <v>54.9</v>
      </c>
      <c r="BS260" s="188">
        <v>54.9</v>
      </c>
      <c r="BT260" s="188">
        <v>54.9</v>
      </c>
      <c r="BU260" s="188">
        <v>54.9</v>
      </c>
      <c r="BV260" s="188">
        <v>54.9</v>
      </c>
      <c r="BW260" s="188">
        <v>54.9</v>
      </c>
      <c r="BX260" s="188">
        <v>55</v>
      </c>
      <c r="BY260" s="188">
        <v>55.1</v>
      </c>
      <c r="BZ260" s="188">
        <v>55.1</v>
      </c>
      <c r="CA260" s="188">
        <v>55.1</v>
      </c>
      <c r="CB260" s="188">
        <v>55.1</v>
      </c>
      <c r="CC260" s="188">
        <v>55.1</v>
      </c>
      <c r="CD260" s="188">
        <v>55.1</v>
      </c>
      <c r="CE260" s="188">
        <v>55.2</v>
      </c>
      <c r="CF260" s="188">
        <v>55.2</v>
      </c>
      <c r="CG260" s="188">
        <v>55.2</v>
      </c>
      <c r="CH260" s="188">
        <v>55.2</v>
      </c>
      <c r="CI260" s="188">
        <v>55.3</v>
      </c>
      <c r="CJ260" s="188">
        <v>55.3</v>
      </c>
      <c r="CK260" s="188">
        <v>55.4</v>
      </c>
      <c r="CL260" s="188">
        <f t="shared" ref="CL260:CL323" si="9">+CK260-CJ260</f>
        <v>0.10000000000000142</v>
      </c>
      <c r="CM260" s="188" t="s">
        <v>518</v>
      </c>
      <c r="CN260" s="188" t="s">
        <v>519</v>
      </c>
      <c r="CO260" s="188" t="b">
        <f t="shared" si="8"/>
        <v>1</v>
      </c>
    </row>
    <row r="261" spans="1:93" x14ac:dyDescent="0.3">
      <c r="A261" t="s">
        <v>520</v>
      </c>
      <c r="B261" t="s">
        <v>521</v>
      </c>
      <c r="C261">
        <v>30021000300</v>
      </c>
      <c r="D261" s="1">
        <v>43920</v>
      </c>
      <c r="E261">
        <v>21</v>
      </c>
      <c r="F261">
        <v>1.1000000000000001</v>
      </c>
      <c r="G261">
        <v>1.1000000000000001</v>
      </c>
      <c r="H261">
        <v>59330</v>
      </c>
      <c r="I261">
        <v>32.299999999999997</v>
      </c>
      <c r="J261">
        <v>34.6</v>
      </c>
      <c r="K261">
        <v>36.700000000000003</v>
      </c>
      <c r="L261">
        <v>40.200000000000003</v>
      </c>
      <c r="M261">
        <v>43</v>
      </c>
      <c r="N261" s="61">
        <v>43.8</v>
      </c>
      <c r="O261">
        <v>44.4</v>
      </c>
      <c r="P261">
        <v>45.1</v>
      </c>
      <c r="Q261">
        <v>45.5</v>
      </c>
      <c r="R261" s="61">
        <v>46.3</v>
      </c>
      <c r="S261" s="61">
        <v>46.5</v>
      </c>
      <c r="T261" s="61">
        <v>46.8</v>
      </c>
      <c r="U261" s="61">
        <v>47</v>
      </c>
      <c r="V261" s="61">
        <v>47.2</v>
      </c>
      <c r="W261" s="61">
        <v>48</v>
      </c>
      <c r="X261" s="61">
        <v>48.2</v>
      </c>
      <c r="Y261" s="61">
        <v>48.7</v>
      </c>
      <c r="Z261" s="61">
        <v>54.2</v>
      </c>
      <c r="AA261" s="61">
        <v>54.4</v>
      </c>
      <c r="AB261" s="188">
        <v>54.6</v>
      </c>
      <c r="AC261" s="61">
        <v>55.8</v>
      </c>
      <c r="AD261" s="188">
        <v>58.3</v>
      </c>
      <c r="AE261" s="188">
        <v>58.6</v>
      </c>
      <c r="AF261" s="188">
        <v>58.9</v>
      </c>
      <c r="AG261" s="188">
        <v>59.3</v>
      </c>
      <c r="AH261" s="188">
        <v>59.7</v>
      </c>
      <c r="AI261" s="188">
        <v>60.2</v>
      </c>
      <c r="AJ261" s="188">
        <v>60.4</v>
      </c>
      <c r="AK261" s="188">
        <v>60.6</v>
      </c>
      <c r="AL261" s="188">
        <v>60.7</v>
      </c>
      <c r="AM261" s="188">
        <v>60.9</v>
      </c>
      <c r="AN261" s="188">
        <v>61.2</v>
      </c>
      <c r="AO261" s="188">
        <v>61.3</v>
      </c>
      <c r="AP261" s="188">
        <v>61.3</v>
      </c>
      <c r="AQ261" s="188">
        <v>61.4</v>
      </c>
      <c r="AR261" s="188">
        <v>61.7</v>
      </c>
      <c r="AS261" s="188">
        <v>61.8</v>
      </c>
      <c r="AT261" s="188">
        <v>61.8</v>
      </c>
      <c r="AU261" s="188">
        <v>61.9</v>
      </c>
      <c r="AV261" s="188">
        <v>62</v>
      </c>
      <c r="AW261" s="188">
        <v>62.1</v>
      </c>
      <c r="AX261" s="188">
        <v>62.1</v>
      </c>
      <c r="AY261" s="188">
        <v>62.2</v>
      </c>
      <c r="AZ261" s="188">
        <v>62.2</v>
      </c>
      <c r="BA261" s="188">
        <v>62.3</v>
      </c>
      <c r="BB261" s="188">
        <v>62.4</v>
      </c>
      <c r="BC261" s="188">
        <v>62.4</v>
      </c>
      <c r="BD261" s="188">
        <v>62.5</v>
      </c>
      <c r="BE261" s="188">
        <v>62.5</v>
      </c>
      <c r="BF261" s="188">
        <v>62.5</v>
      </c>
      <c r="BG261" s="188">
        <v>62.5</v>
      </c>
      <c r="BH261" s="188">
        <v>62.5</v>
      </c>
      <c r="BI261" s="188">
        <v>62.6</v>
      </c>
      <c r="BJ261" s="188">
        <v>62.7</v>
      </c>
      <c r="BK261" s="188">
        <v>62.7</v>
      </c>
      <c r="BL261" s="188">
        <v>62.7</v>
      </c>
      <c r="BM261" s="188">
        <v>62.7</v>
      </c>
      <c r="BN261" s="188">
        <v>62.7</v>
      </c>
      <c r="BO261" s="188">
        <v>62.7</v>
      </c>
      <c r="BP261" s="188">
        <v>62.7</v>
      </c>
      <c r="BQ261" s="188">
        <v>62.7</v>
      </c>
      <c r="BR261" s="188">
        <v>62.8</v>
      </c>
      <c r="BS261" s="188">
        <v>62.8</v>
      </c>
      <c r="BT261" s="188">
        <v>62.8</v>
      </c>
      <c r="BU261" s="188">
        <v>62.8</v>
      </c>
      <c r="BV261" s="188">
        <v>62.8</v>
      </c>
      <c r="BW261" s="188">
        <v>62.8</v>
      </c>
      <c r="BX261" s="188">
        <v>62.8</v>
      </c>
      <c r="BY261" s="188">
        <v>62.8</v>
      </c>
      <c r="BZ261" s="188">
        <v>62.8</v>
      </c>
      <c r="CA261" s="188">
        <v>62.8</v>
      </c>
      <c r="CB261" s="188">
        <v>62.8</v>
      </c>
      <c r="CC261" s="188">
        <v>62.9</v>
      </c>
      <c r="CD261" s="188">
        <v>62.9</v>
      </c>
      <c r="CE261" s="188">
        <v>62.9</v>
      </c>
      <c r="CF261" s="188">
        <v>62.9</v>
      </c>
      <c r="CG261" s="188">
        <v>62.9</v>
      </c>
      <c r="CH261" s="188">
        <v>63</v>
      </c>
      <c r="CI261" s="188">
        <v>63.2</v>
      </c>
      <c r="CJ261" s="188">
        <v>63.2</v>
      </c>
      <c r="CK261" s="188">
        <v>63.2</v>
      </c>
      <c r="CL261" s="188">
        <f t="shared" si="9"/>
        <v>0</v>
      </c>
      <c r="CM261" s="188" t="s">
        <v>520</v>
      </c>
      <c r="CN261" s="188" t="s">
        <v>521</v>
      </c>
      <c r="CO261" s="188" t="b">
        <f t="shared" si="8"/>
        <v>1</v>
      </c>
    </row>
    <row r="262" spans="1:93" x14ac:dyDescent="0.3">
      <c r="A262" t="s">
        <v>522</v>
      </c>
      <c r="B262" t="s">
        <v>523</v>
      </c>
      <c r="C262">
        <v>30023000300</v>
      </c>
      <c r="D262" s="1">
        <v>43920</v>
      </c>
      <c r="E262">
        <v>23</v>
      </c>
      <c r="F262">
        <v>0.3</v>
      </c>
      <c r="G262">
        <v>1.8</v>
      </c>
      <c r="H262">
        <v>59711</v>
      </c>
      <c r="I262">
        <v>31.5</v>
      </c>
      <c r="J262">
        <v>31.9</v>
      </c>
      <c r="K262">
        <v>32.9</v>
      </c>
      <c r="L262">
        <v>34.5</v>
      </c>
      <c r="M262">
        <v>36.4</v>
      </c>
      <c r="N262" s="61">
        <v>36.5</v>
      </c>
      <c r="O262">
        <v>36.799999999999997</v>
      </c>
      <c r="P262">
        <v>37</v>
      </c>
      <c r="Q262">
        <v>37.6</v>
      </c>
      <c r="R262" s="61">
        <v>38.299999999999997</v>
      </c>
      <c r="S262" s="61">
        <v>38.5</v>
      </c>
      <c r="T262" s="61">
        <v>38.5</v>
      </c>
      <c r="U262" s="61">
        <v>38.700000000000003</v>
      </c>
      <c r="V262" s="61">
        <v>38.9</v>
      </c>
      <c r="W262" s="61">
        <v>39.1</v>
      </c>
      <c r="X262" s="61">
        <v>39.299999999999997</v>
      </c>
      <c r="Y262" s="61">
        <v>39.299999999999997</v>
      </c>
      <c r="Z262" s="61">
        <v>39.6</v>
      </c>
      <c r="AA262" s="61">
        <v>39.700000000000003</v>
      </c>
      <c r="AB262" s="188">
        <v>39.799999999999997</v>
      </c>
      <c r="AC262" s="61">
        <v>40.1</v>
      </c>
      <c r="AD262" s="188">
        <v>42.6</v>
      </c>
      <c r="AE262" s="188">
        <v>43</v>
      </c>
      <c r="AF262" s="188">
        <v>43.1</v>
      </c>
      <c r="AG262" s="188">
        <v>43.8</v>
      </c>
      <c r="AH262" s="188">
        <v>44</v>
      </c>
      <c r="AI262" s="188">
        <v>44.7</v>
      </c>
      <c r="AJ262" s="188">
        <v>44.7</v>
      </c>
      <c r="AK262" s="188">
        <v>44.8</v>
      </c>
      <c r="AL262" s="188">
        <v>44.8</v>
      </c>
      <c r="AM262" s="188">
        <v>45.1</v>
      </c>
      <c r="AN262" s="188">
        <v>45.3</v>
      </c>
      <c r="AO262" s="188">
        <v>45.4</v>
      </c>
      <c r="AP262" s="188">
        <v>45.4</v>
      </c>
      <c r="AQ262" s="188">
        <v>45.6</v>
      </c>
      <c r="AR262" s="188">
        <v>45.6</v>
      </c>
      <c r="AS262" s="188">
        <v>45.6</v>
      </c>
      <c r="AT262" s="188">
        <v>45.6</v>
      </c>
      <c r="AU262" s="188">
        <v>45.6</v>
      </c>
      <c r="AV262" s="188">
        <v>45.7</v>
      </c>
      <c r="AW262" s="188">
        <v>45.7</v>
      </c>
      <c r="AX262" s="188">
        <v>45.8</v>
      </c>
      <c r="AY262" s="188">
        <v>45.8</v>
      </c>
      <c r="AZ262" s="188">
        <v>45.8</v>
      </c>
      <c r="BA262" s="188">
        <v>45.8</v>
      </c>
      <c r="BB262" s="188">
        <v>45.8</v>
      </c>
      <c r="BC262" s="188">
        <v>45.8</v>
      </c>
      <c r="BD262" s="188">
        <v>45.8</v>
      </c>
      <c r="BE262" s="188">
        <v>45.8</v>
      </c>
      <c r="BF262" s="188">
        <v>45.8</v>
      </c>
      <c r="BG262" s="188">
        <v>45.8</v>
      </c>
      <c r="BH262" s="188">
        <v>45.8</v>
      </c>
      <c r="BI262" s="188">
        <v>45.8</v>
      </c>
      <c r="BJ262" s="188">
        <v>45.8</v>
      </c>
      <c r="BK262" s="188">
        <v>45.8</v>
      </c>
      <c r="BL262" s="188">
        <v>45.8</v>
      </c>
      <c r="BM262" s="188">
        <v>45.9</v>
      </c>
      <c r="BN262" s="188">
        <v>46</v>
      </c>
      <c r="BO262" s="188">
        <v>46</v>
      </c>
      <c r="BP262" s="188">
        <v>46</v>
      </c>
      <c r="BQ262" s="188">
        <v>46</v>
      </c>
      <c r="BR262" s="188">
        <v>46</v>
      </c>
      <c r="BS262" s="188">
        <v>46.1</v>
      </c>
      <c r="BT262" s="188">
        <v>46.1</v>
      </c>
      <c r="BU262" s="188">
        <v>46.1</v>
      </c>
      <c r="BV262" s="188">
        <v>46.1</v>
      </c>
      <c r="BW262" s="188">
        <v>46.1</v>
      </c>
      <c r="BX262" s="188">
        <v>46.2</v>
      </c>
      <c r="BY262" s="188">
        <v>46.2</v>
      </c>
      <c r="BZ262" s="188">
        <v>46.2</v>
      </c>
      <c r="CA262" s="188">
        <v>46.2</v>
      </c>
      <c r="CB262" s="188">
        <v>46.2</v>
      </c>
      <c r="CC262" s="188">
        <v>46.2</v>
      </c>
      <c r="CD262" s="188">
        <v>46.2</v>
      </c>
      <c r="CE262" s="188">
        <v>46.4</v>
      </c>
      <c r="CF262" s="188">
        <v>46.4</v>
      </c>
      <c r="CG262" s="188">
        <v>46.4</v>
      </c>
      <c r="CH262" s="188">
        <v>46.5</v>
      </c>
      <c r="CI262" s="188">
        <v>46.6</v>
      </c>
      <c r="CJ262" s="188">
        <v>46.7</v>
      </c>
      <c r="CK262" s="188">
        <v>46.7</v>
      </c>
      <c r="CL262" s="188">
        <f t="shared" si="9"/>
        <v>0</v>
      </c>
      <c r="CM262" s="188" t="s">
        <v>522</v>
      </c>
      <c r="CN262" s="188" t="s">
        <v>523</v>
      </c>
      <c r="CO262" s="188" t="b">
        <f t="shared" si="8"/>
        <v>1</v>
      </c>
    </row>
    <row r="263" spans="1:93" x14ac:dyDescent="0.3">
      <c r="A263" t="s">
        <v>524</v>
      </c>
      <c r="B263" t="s">
        <v>525</v>
      </c>
      <c r="C263">
        <v>30023000500</v>
      </c>
      <c r="D263" s="1">
        <v>43920</v>
      </c>
      <c r="E263">
        <v>23</v>
      </c>
      <c r="F263">
        <v>0.3</v>
      </c>
      <c r="G263">
        <v>1.4</v>
      </c>
      <c r="H263" t="s">
        <v>1278</v>
      </c>
      <c r="I263">
        <v>26.7</v>
      </c>
      <c r="J263">
        <v>27.2</v>
      </c>
      <c r="K263">
        <v>28.4</v>
      </c>
      <c r="L263">
        <v>29.5</v>
      </c>
      <c r="M263">
        <v>31.2</v>
      </c>
      <c r="N263" s="61">
        <v>31.4</v>
      </c>
      <c r="O263">
        <v>31.6</v>
      </c>
      <c r="P263">
        <v>31.9</v>
      </c>
      <c r="Q263">
        <v>32.4</v>
      </c>
      <c r="R263" s="61">
        <v>32.9</v>
      </c>
      <c r="S263" s="61">
        <v>33</v>
      </c>
      <c r="T263" s="61">
        <v>33.1</v>
      </c>
      <c r="U263" s="61">
        <v>33.1</v>
      </c>
      <c r="V263" s="61">
        <v>33.200000000000003</v>
      </c>
      <c r="W263" s="61">
        <v>33.5</v>
      </c>
      <c r="X263" s="61">
        <v>33.5</v>
      </c>
      <c r="Y263" s="61">
        <v>33.6</v>
      </c>
      <c r="Z263" s="61">
        <v>34.200000000000003</v>
      </c>
      <c r="AA263" s="61">
        <v>34.200000000000003</v>
      </c>
      <c r="AB263" s="188">
        <v>34.299999999999997</v>
      </c>
      <c r="AC263" s="61">
        <v>34.5</v>
      </c>
      <c r="AD263" s="188">
        <v>35.4</v>
      </c>
      <c r="AE263" s="188">
        <v>35.6</v>
      </c>
      <c r="AF263" s="188">
        <v>35.700000000000003</v>
      </c>
      <c r="AG263" s="188">
        <v>35.9</v>
      </c>
      <c r="AH263" s="188">
        <v>36.200000000000003</v>
      </c>
      <c r="AI263" s="188">
        <v>36.700000000000003</v>
      </c>
      <c r="AJ263" s="188">
        <v>36.799999999999997</v>
      </c>
      <c r="AK263" s="188">
        <v>36.9</v>
      </c>
      <c r="AL263" s="188">
        <v>36.9</v>
      </c>
      <c r="AM263" s="188">
        <v>37</v>
      </c>
      <c r="AN263" s="188">
        <v>37.1</v>
      </c>
      <c r="AO263" s="188">
        <v>37.200000000000003</v>
      </c>
      <c r="AP263" s="188">
        <v>37.200000000000003</v>
      </c>
      <c r="AQ263" s="188">
        <v>37.299999999999997</v>
      </c>
      <c r="AR263" s="188">
        <v>37.4</v>
      </c>
      <c r="AS263" s="188">
        <v>37.4</v>
      </c>
      <c r="AT263" s="188">
        <v>37.4</v>
      </c>
      <c r="AU263" s="188">
        <v>37.4</v>
      </c>
      <c r="AV263" s="188">
        <v>37.6</v>
      </c>
      <c r="AW263" s="188">
        <v>37.6</v>
      </c>
      <c r="AX263" s="188">
        <v>37.6</v>
      </c>
      <c r="AY263" s="188">
        <v>37.700000000000003</v>
      </c>
      <c r="AZ263" s="188">
        <v>37.700000000000003</v>
      </c>
      <c r="BA263" s="188">
        <v>37.799999999999997</v>
      </c>
      <c r="BB263" s="188">
        <v>37.799999999999997</v>
      </c>
      <c r="BC263" s="188">
        <v>37.799999999999997</v>
      </c>
      <c r="BD263" s="188">
        <v>37.799999999999997</v>
      </c>
      <c r="BE263" s="188">
        <v>37.799999999999997</v>
      </c>
      <c r="BF263" s="188">
        <v>37.799999999999997</v>
      </c>
      <c r="BG263" s="188">
        <v>39.700000000000003</v>
      </c>
      <c r="BH263" s="188">
        <v>39.700000000000003</v>
      </c>
      <c r="BI263" s="188">
        <v>39.799999999999997</v>
      </c>
      <c r="BJ263" s="188">
        <v>39.799999999999997</v>
      </c>
      <c r="BK263" s="188">
        <v>39.9</v>
      </c>
      <c r="BL263" s="188">
        <v>39.9</v>
      </c>
      <c r="BM263" s="188">
        <v>39.9</v>
      </c>
      <c r="BN263" s="188">
        <v>39.9</v>
      </c>
      <c r="BO263" s="188">
        <v>39.9</v>
      </c>
      <c r="BP263" s="188">
        <v>39.9</v>
      </c>
      <c r="BQ263" s="188">
        <v>39.9</v>
      </c>
      <c r="BR263" s="188">
        <v>39.9</v>
      </c>
      <c r="BS263" s="188">
        <v>39.9</v>
      </c>
      <c r="BT263" s="188">
        <v>40.1</v>
      </c>
      <c r="BU263" s="188">
        <v>40.1</v>
      </c>
      <c r="BV263" s="188">
        <v>40.1</v>
      </c>
      <c r="BW263" s="188">
        <v>40.1</v>
      </c>
      <c r="BX263" s="188">
        <v>40.200000000000003</v>
      </c>
      <c r="BY263" s="188">
        <v>40.200000000000003</v>
      </c>
      <c r="BZ263" s="188">
        <v>40.200000000000003</v>
      </c>
      <c r="CA263" s="188">
        <v>40.200000000000003</v>
      </c>
      <c r="CB263" s="188">
        <v>40.200000000000003</v>
      </c>
      <c r="CC263" s="188">
        <v>40.200000000000003</v>
      </c>
      <c r="CD263" s="188">
        <v>40.200000000000003</v>
      </c>
      <c r="CE263" s="188">
        <v>40.200000000000003</v>
      </c>
      <c r="CF263" s="188">
        <v>40.299999999999997</v>
      </c>
      <c r="CG263" s="188">
        <v>40.299999999999997</v>
      </c>
      <c r="CH263" s="188">
        <v>40.299999999999997</v>
      </c>
      <c r="CI263" s="188">
        <v>40.5</v>
      </c>
      <c r="CJ263" s="188">
        <v>40.5</v>
      </c>
      <c r="CK263" s="188">
        <v>40.6</v>
      </c>
      <c r="CL263" s="188">
        <f t="shared" si="9"/>
        <v>0.10000000000000142</v>
      </c>
      <c r="CM263" s="188" t="s">
        <v>524</v>
      </c>
      <c r="CN263" s="188" t="s">
        <v>525</v>
      </c>
      <c r="CO263" s="188" t="b">
        <f t="shared" si="8"/>
        <v>1</v>
      </c>
    </row>
    <row r="264" spans="1:93" x14ac:dyDescent="0.3">
      <c r="A264" t="s">
        <v>526</v>
      </c>
      <c r="B264" t="s">
        <v>527</v>
      </c>
      <c r="C264">
        <v>30027030100</v>
      </c>
      <c r="D264" s="1">
        <v>43920</v>
      </c>
      <c r="E264">
        <v>27</v>
      </c>
      <c r="F264">
        <v>0.5</v>
      </c>
      <c r="G264">
        <v>1.2</v>
      </c>
      <c r="H264" t="s">
        <v>1280</v>
      </c>
      <c r="I264">
        <v>24.8</v>
      </c>
      <c r="J264">
        <v>25.4</v>
      </c>
      <c r="K264">
        <v>26.5</v>
      </c>
      <c r="L264">
        <v>27.3</v>
      </c>
      <c r="M264">
        <v>29</v>
      </c>
      <c r="N264" s="61">
        <v>29.4</v>
      </c>
      <c r="O264">
        <v>29.7</v>
      </c>
      <c r="P264">
        <v>29.9</v>
      </c>
      <c r="Q264">
        <v>30.6</v>
      </c>
      <c r="R264" s="61">
        <v>31.4</v>
      </c>
      <c r="S264" s="61">
        <v>31.4</v>
      </c>
      <c r="T264" s="61">
        <v>31.6</v>
      </c>
      <c r="U264" s="61">
        <v>31.9</v>
      </c>
      <c r="V264" s="61">
        <v>32.1</v>
      </c>
      <c r="W264" s="61">
        <v>32.5</v>
      </c>
      <c r="X264" s="61">
        <v>32.6</v>
      </c>
      <c r="Y264" s="61">
        <v>32.6</v>
      </c>
      <c r="Z264" s="61">
        <v>33.1</v>
      </c>
      <c r="AA264" s="61">
        <v>33.1</v>
      </c>
      <c r="AB264" s="188">
        <v>33.200000000000003</v>
      </c>
      <c r="AC264" s="61">
        <v>33.299999999999997</v>
      </c>
      <c r="AD264" s="188">
        <v>34.299999999999997</v>
      </c>
      <c r="AE264" s="188">
        <v>34.5</v>
      </c>
      <c r="AF264" s="188">
        <v>34.6</v>
      </c>
      <c r="AG264" s="188">
        <v>34.9</v>
      </c>
      <c r="AH264" s="188">
        <v>35</v>
      </c>
      <c r="AI264" s="188">
        <v>35.5</v>
      </c>
      <c r="AJ264" s="188">
        <v>35.5</v>
      </c>
      <c r="AK264" s="188">
        <v>35.6</v>
      </c>
      <c r="AL264" s="188">
        <v>35.700000000000003</v>
      </c>
      <c r="AM264" s="188">
        <v>35.799999999999997</v>
      </c>
      <c r="AN264" s="188">
        <v>35.799999999999997</v>
      </c>
      <c r="AO264" s="188">
        <v>35.799999999999997</v>
      </c>
      <c r="AP264" s="188">
        <v>35.9</v>
      </c>
      <c r="AQ264" s="188">
        <v>36</v>
      </c>
      <c r="AR264" s="188">
        <v>36.1</v>
      </c>
      <c r="AS264" s="188">
        <v>36.1</v>
      </c>
      <c r="AT264" s="188">
        <v>36.1</v>
      </c>
      <c r="AU264" s="188">
        <v>36.200000000000003</v>
      </c>
      <c r="AV264" s="188">
        <v>36.299999999999997</v>
      </c>
      <c r="AW264" s="188">
        <v>36.4</v>
      </c>
      <c r="AX264" s="188">
        <v>36.5</v>
      </c>
      <c r="AY264" s="188">
        <v>36.5</v>
      </c>
      <c r="AZ264" s="188">
        <v>36.6</v>
      </c>
      <c r="BA264" s="188">
        <v>36.6</v>
      </c>
      <c r="BB264" s="188">
        <v>36.6</v>
      </c>
      <c r="BC264" s="188">
        <v>36.6</v>
      </c>
      <c r="BD264" s="188">
        <v>36.700000000000003</v>
      </c>
      <c r="BE264" s="188">
        <v>36.700000000000003</v>
      </c>
      <c r="BF264" s="188">
        <v>36.700000000000003</v>
      </c>
      <c r="BG264" s="188">
        <v>47.3</v>
      </c>
      <c r="BH264" s="188">
        <v>47.4</v>
      </c>
      <c r="BI264" s="188">
        <v>47.4</v>
      </c>
      <c r="BJ264" s="188">
        <v>47.4</v>
      </c>
      <c r="BK264" s="188">
        <v>47.4</v>
      </c>
      <c r="BL264" s="188">
        <v>47.5</v>
      </c>
      <c r="BM264" s="188">
        <v>47.8</v>
      </c>
      <c r="BN264" s="188">
        <v>47.8</v>
      </c>
      <c r="BO264" s="188">
        <v>47.9</v>
      </c>
      <c r="BP264" s="188">
        <v>47.9</v>
      </c>
      <c r="BQ264" s="188">
        <v>47.9</v>
      </c>
      <c r="BR264" s="188">
        <v>47.9</v>
      </c>
      <c r="BS264" s="188">
        <v>47.9</v>
      </c>
      <c r="BT264" s="188">
        <v>47.9</v>
      </c>
      <c r="BU264" s="188">
        <v>47.9</v>
      </c>
      <c r="BV264" s="188">
        <v>47.9</v>
      </c>
      <c r="BW264" s="188">
        <v>47.9</v>
      </c>
      <c r="BX264" s="188">
        <v>48</v>
      </c>
      <c r="BY264" s="188">
        <v>48</v>
      </c>
      <c r="BZ264" s="188">
        <v>48</v>
      </c>
      <c r="CA264" s="188">
        <v>48</v>
      </c>
      <c r="CB264" s="188">
        <v>48</v>
      </c>
      <c r="CC264" s="188">
        <v>48</v>
      </c>
      <c r="CD264" s="188">
        <v>48</v>
      </c>
      <c r="CE264" s="188">
        <v>48.1</v>
      </c>
      <c r="CF264" s="188">
        <v>48.1</v>
      </c>
      <c r="CG264" s="188">
        <v>48.2</v>
      </c>
      <c r="CH264" s="188">
        <v>48.2</v>
      </c>
      <c r="CI264" s="188">
        <v>48.3</v>
      </c>
      <c r="CJ264" s="188">
        <v>48.3</v>
      </c>
      <c r="CK264" s="188">
        <v>48.3</v>
      </c>
      <c r="CL264" s="188">
        <f t="shared" si="9"/>
        <v>0</v>
      </c>
      <c r="CM264" s="188" t="s">
        <v>526</v>
      </c>
      <c r="CN264" s="188" t="s">
        <v>527</v>
      </c>
      <c r="CO264" s="188" t="b">
        <f t="shared" si="8"/>
        <v>1</v>
      </c>
    </row>
    <row r="265" spans="1:93" x14ac:dyDescent="0.3">
      <c r="A265" t="s">
        <v>528</v>
      </c>
      <c r="B265" t="s">
        <v>529</v>
      </c>
      <c r="C265">
        <v>30027030201</v>
      </c>
      <c r="D265" s="1">
        <v>43920</v>
      </c>
      <c r="E265">
        <v>27</v>
      </c>
      <c r="F265">
        <v>1.6</v>
      </c>
      <c r="G265">
        <v>1.6</v>
      </c>
      <c r="H265">
        <v>59457</v>
      </c>
      <c r="I265">
        <v>37.4</v>
      </c>
      <c r="J265">
        <v>39.200000000000003</v>
      </c>
      <c r="K265">
        <v>40.9</v>
      </c>
      <c r="L265">
        <v>42.3</v>
      </c>
      <c r="M265">
        <v>44.7</v>
      </c>
      <c r="N265" s="61">
        <v>45.2</v>
      </c>
      <c r="O265">
        <v>45.6</v>
      </c>
      <c r="P265">
        <v>46.1</v>
      </c>
      <c r="Q265">
        <v>46.8</v>
      </c>
      <c r="R265" s="61">
        <v>48.3</v>
      </c>
      <c r="S265" s="61">
        <v>49.4</v>
      </c>
      <c r="T265" s="61">
        <v>51.3</v>
      </c>
      <c r="U265" s="61">
        <v>52.9</v>
      </c>
      <c r="V265" s="61">
        <v>55.5</v>
      </c>
      <c r="W265" s="61">
        <v>57.4</v>
      </c>
      <c r="X265" s="61">
        <v>57.9</v>
      </c>
      <c r="Y265" s="61">
        <v>58.1</v>
      </c>
      <c r="Z265" s="61">
        <v>60.1</v>
      </c>
      <c r="AA265" s="61">
        <v>60.2</v>
      </c>
      <c r="AB265" s="188">
        <v>60.4</v>
      </c>
      <c r="AC265" s="61">
        <v>61.3</v>
      </c>
      <c r="AD265" s="188">
        <v>63.3</v>
      </c>
      <c r="AE265" s="188">
        <v>63.8</v>
      </c>
      <c r="AF265" s="188">
        <v>63.9</v>
      </c>
      <c r="AG265" s="188">
        <v>64.2</v>
      </c>
      <c r="AH265" s="188">
        <v>64.7</v>
      </c>
      <c r="AI265" s="188">
        <v>65.3</v>
      </c>
      <c r="AJ265" s="188">
        <v>65.400000000000006</v>
      </c>
      <c r="AK265" s="188">
        <v>65.400000000000006</v>
      </c>
      <c r="AL265" s="188">
        <v>65.5</v>
      </c>
      <c r="AM265" s="188">
        <v>65.8</v>
      </c>
      <c r="AN265" s="188">
        <v>65.900000000000006</v>
      </c>
      <c r="AO265" s="188">
        <v>65.900000000000006</v>
      </c>
      <c r="AP265" s="188">
        <v>65.900000000000006</v>
      </c>
      <c r="AQ265" s="188">
        <v>66.2</v>
      </c>
      <c r="AR265" s="188">
        <v>66.3</v>
      </c>
      <c r="AS265" s="188">
        <v>66.3</v>
      </c>
      <c r="AT265" s="188">
        <v>66.400000000000006</v>
      </c>
      <c r="AU265" s="188">
        <v>66.400000000000006</v>
      </c>
      <c r="AV265" s="188">
        <v>66.8</v>
      </c>
      <c r="AW265" s="188">
        <v>66.8</v>
      </c>
      <c r="AX265" s="188">
        <v>66.900000000000006</v>
      </c>
      <c r="AY265" s="188">
        <v>67</v>
      </c>
      <c r="AZ265" s="188">
        <v>67</v>
      </c>
      <c r="BA265" s="188">
        <v>67</v>
      </c>
      <c r="BB265" s="188">
        <v>67.099999999999994</v>
      </c>
      <c r="BC265" s="188">
        <v>67.099999999999994</v>
      </c>
      <c r="BD265" s="188">
        <v>67.2</v>
      </c>
      <c r="BE265" s="188">
        <v>67.2</v>
      </c>
      <c r="BF265" s="188">
        <v>67.2</v>
      </c>
      <c r="BG265" s="188">
        <v>67.400000000000006</v>
      </c>
      <c r="BH265" s="188">
        <v>67.400000000000006</v>
      </c>
      <c r="BI265" s="188">
        <v>67.400000000000006</v>
      </c>
      <c r="BJ265" s="188">
        <v>67.400000000000006</v>
      </c>
      <c r="BK265" s="188">
        <v>67.400000000000006</v>
      </c>
      <c r="BL265" s="188">
        <v>67.5</v>
      </c>
      <c r="BM265" s="188">
        <v>67.599999999999994</v>
      </c>
      <c r="BN265" s="188">
        <v>67.599999999999994</v>
      </c>
      <c r="BO265" s="188">
        <v>67.599999999999994</v>
      </c>
      <c r="BP265" s="188">
        <v>67.599999999999994</v>
      </c>
      <c r="BQ265" s="188">
        <v>67.599999999999994</v>
      </c>
      <c r="BR265" s="188">
        <v>67.599999999999994</v>
      </c>
      <c r="BS265" s="188">
        <v>67.7</v>
      </c>
      <c r="BT265" s="188">
        <v>67.7</v>
      </c>
      <c r="BU265" s="188">
        <v>67.7</v>
      </c>
      <c r="BV265" s="188">
        <v>67.7</v>
      </c>
      <c r="BW265" s="188">
        <v>67.7</v>
      </c>
      <c r="BX265" s="188">
        <v>67.7</v>
      </c>
      <c r="BY265" s="188">
        <v>67.7</v>
      </c>
      <c r="BZ265" s="188">
        <v>67.7</v>
      </c>
      <c r="CA265" s="188">
        <v>67.7</v>
      </c>
      <c r="CB265" s="188">
        <v>67.7</v>
      </c>
      <c r="CC265" s="188">
        <v>67.7</v>
      </c>
      <c r="CD265" s="188">
        <v>67.7</v>
      </c>
      <c r="CE265" s="188">
        <v>67.7</v>
      </c>
      <c r="CF265" s="188">
        <v>67.8</v>
      </c>
      <c r="CG265" s="188">
        <v>67.8</v>
      </c>
      <c r="CH265" s="188">
        <v>67.8</v>
      </c>
      <c r="CI265" s="188">
        <v>68</v>
      </c>
      <c r="CJ265" s="188">
        <v>68</v>
      </c>
      <c r="CK265" s="188">
        <v>68</v>
      </c>
      <c r="CL265" s="188">
        <f t="shared" si="9"/>
        <v>0</v>
      </c>
      <c r="CM265" s="188" t="s">
        <v>528</v>
      </c>
      <c r="CN265" s="188" t="s">
        <v>529</v>
      </c>
      <c r="CO265" s="188" t="b">
        <f t="shared" si="8"/>
        <v>1</v>
      </c>
    </row>
    <row r="266" spans="1:93" x14ac:dyDescent="0.3">
      <c r="A266" t="s">
        <v>530</v>
      </c>
      <c r="B266" t="s">
        <v>531</v>
      </c>
      <c r="C266">
        <v>30029000101</v>
      </c>
      <c r="D266" s="1">
        <v>43920</v>
      </c>
      <c r="E266">
        <v>29</v>
      </c>
      <c r="F266">
        <v>0.1</v>
      </c>
      <c r="G266">
        <v>0.2</v>
      </c>
      <c r="H266" t="s">
        <v>1281</v>
      </c>
      <c r="I266">
        <v>5.6</v>
      </c>
      <c r="J266">
        <v>5.7</v>
      </c>
      <c r="K266">
        <v>6.3</v>
      </c>
      <c r="L266">
        <v>7.1</v>
      </c>
      <c r="M266">
        <v>8.5</v>
      </c>
      <c r="N266" s="61">
        <v>9.1</v>
      </c>
      <c r="O266">
        <v>9.3000000000000007</v>
      </c>
      <c r="P266">
        <v>9.5</v>
      </c>
      <c r="Q266">
        <v>9.6</v>
      </c>
      <c r="R266" s="61">
        <v>9.9</v>
      </c>
      <c r="S266" s="61">
        <v>9.9</v>
      </c>
      <c r="T266" s="61">
        <v>10</v>
      </c>
      <c r="U266" s="61">
        <v>10</v>
      </c>
      <c r="V266" s="61">
        <v>10.1</v>
      </c>
      <c r="W266" s="61">
        <v>10.3</v>
      </c>
      <c r="X266" s="61">
        <v>10.4</v>
      </c>
      <c r="Y266" s="61">
        <v>10.4</v>
      </c>
      <c r="Z266" s="61">
        <v>11</v>
      </c>
      <c r="AA266" s="61">
        <v>11.1</v>
      </c>
      <c r="AB266" s="188">
        <v>11.1</v>
      </c>
      <c r="AC266" s="61">
        <v>11.2</v>
      </c>
      <c r="AD266" s="188">
        <v>11.3</v>
      </c>
      <c r="AE266" s="188">
        <v>11.4</v>
      </c>
      <c r="AF266" s="188">
        <v>11.4</v>
      </c>
      <c r="AG266" s="188">
        <v>11.5</v>
      </c>
      <c r="AH266" s="188">
        <v>11.5</v>
      </c>
      <c r="AI266" s="188">
        <v>11.6</v>
      </c>
      <c r="AJ266" s="188">
        <v>11.7</v>
      </c>
      <c r="AK266" s="188">
        <v>11.8</v>
      </c>
      <c r="AL266" s="188">
        <v>12</v>
      </c>
      <c r="AM266" s="188">
        <v>12</v>
      </c>
      <c r="AN266" s="188">
        <v>12.1</v>
      </c>
      <c r="AO266" s="188">
        <v>12.1</v>
      </c>
      <c r="AP266" s="188">
        <v>12.1</v>
      </c>
      <c r="AQ266" s="188">
        <v>12.1</v>
      </c>
      <c r="AR266" s="188">
        <v>12.2</v>
      </c>
      <c r="AS266" s="188">
        <v>12.3</v>
      </c>
      <c r="AT266" s="188">
        <v>12.3</v>
      </c>
      <c r="AU266" s="188">
        <v>12.3</v>
      </c>
      <c r="AV266" s="188">
        <v>12.4</v>
      </c>
      <c r="AW266" s="188">
        <v>12.4</v>
      </c>
      <c r="AX266" s="188">
        <v>12.5</v>
      </c>
      <c r="AY266" s="188">
        <v>12.6</v>
      </c>
      <c r="AZ266" s="188">
        <v>12.6</v>
      </c>
      <c r="BA266" s="188">
        <v>12.6</v>
      </c>
      <c r="BB266" s="188">
        <v>12.6</v>
      </c>
      <c r="BC266" s="188">
        <v>12.6</v>
      </c>
      <c r="BD266" s="188">
        <v>12.6</v>
      </c>
      <c r="BE266" s="188">
        <v>12.6</v>
      </c>
      <c r="BF266" s="188">
        <v>12.6</v>
      </c>
      <c r="BG266" s="188">
        <v>17</v>
      </c>
      <c r="BH266" s="188">
        <v>17.100000000000001</v>
      </c>
      <c r="BI266" s="188">
        <v>17.100000000000001</v>
      </c>
      <c r="BJ266" s="188">
        <v>17.100000000000001</v>
      </c>
      <c r="BK266" s="188">
        <v>17.3</v>
      </c>
      <c r="BL266" s="188">
        <v>17.3</v>
      </c>
      <c r="BM266" s="188">
        <v>17.3</v>
      </c>
      <c r="BN266" s="188">
        <v>17.3</v>
      </c>
      <c r="BO266" s="188">
        <v>17.3</v>
      </c>
      <c r="BP266" s="188">
        <v>17.399999999999999</v>
      </c>
      <c r="BQ266" s="188">
        <v>17.399999999999999</v>
      </c>
      <c r="BR266" s="188">
        <v>17.399999999999999</v>
      </c>
      <c r="BS266" s="188">
        <v>17.5</v>
      </c>
      <c r="BT266" s="188">
        <v>17.5</v>
      </c>
      <c r="BU266" s="188">
        <v>17.5</v>
      </c>
      <c r="BV266" s="188">
        <v>17.5</v>
      </c>
      <c r="BW266" s="188">
        <v>17.5</v>
      </c>
      <c r="BX266" s="188">
        <v>17.5</v>
      </c>
      <c r="BY266" s="188">
        <v>17.5</v>
      </c>
      <c r="BZ266" s="188">
        <v>17.5</v>
      </c>
      <c r="CA266" s="188">
        <v>17.5</v>
      </c>
      <c r="CB266" s="188">
        <v>17.5</v>
      </c>
      <c r="CC266" s="188">
        <v>17.5</v>
      </c>
      <c r="CD266" s="188">
        <v>17.5</v>
      </c>
      <c r="CE266" s="188">
        <v>17.5</v>
      </c>
      <c r="CF266" s="188">
        <v>17.5</v>
      </c>
      <c r="CG266" s="188">
        <v>17.7</v>
      </c>
      <c r="CH266" s="188">
        <v>17.8</v>
      </c>
      <c r="CI266" s="188">
        <v>17.899999999999999</v>
      </c>
      <c r="CJ266" s="188">
        <v>18</v>
      </c>
      <c r="CK266" s="188">
        <v>18.100000000000001</v>
      </c>
      <c r="CL266" s="188">
        <f t="shared" si="9"/>
        <v>0.10000000000000142</v>
      </c>
      <c r="CM266" s="188" t="s">
        <v>530</v>
      </c>
      <c r="CN266" s="188" t="s">
        <v>531</v>
      </c>
      <c r="CO266" s="188" t="b">
        <f t="shared" si="8"/>
        <v>1</v>
      </c>
    </row>
    <row r="267" spans="1:93" x14ac:dyDescent="0.3">
      <c r="A267" t="s">
        <v>532</v>
      </c>
      <c r="B267" t="s">
        <v>533</v>
      </c>
      <c r="C267">
        <v>30029000102</v>
      </c>
      <c r="D267" s="1">
        <v>43920</v>
      </c>
      <c r="E267">
        <v>29</v>
      </c>
      <c r="F267">
        <v>0.1</v>
      </c>
      <c r="G267">
        <v>0.1</v>
      </c>
      <c r="H267" t="s">
        <v>1282</v>
      </c>
      <c r="I267">
        <v>1.4</v>
      </c>
      <c r="J267">
        <v>1.8</v>
      </c>
      <c r="K267">
        <v>2.2999999999999998</v>
      </c>
      <c r="L267">
        <v>3.7</v>
      </c>
      <c r="M267">
        <v>5.7</v>
      </c>
      <c r="N267" s="61">
        <v>6.2</v>
      </c>
      <c r="O267">
        <v>6.5</v>
      </c>
      <c r="P267">
        <v>6.6</v>
      </c>
      <c r="Q267">
        <v>6.8</v>
      </c>
      <c r="R267" s="61">
        <v>7.3</v>
      </c>
      <c r="S267" s="61">
        <v>7.4</v>
      </c>
      <c r="T267" s="61">
        <v>7.6</v>
      </c>
      <c r="U267" s="61">
        <v>7.9</v>
      </c>
      <c r="V267" s="61">
        <v>8</v>
      </c>
      <c r="W267" s="61">
        <v>8.1999999999999993</v>
      </c>
      <c r="X267" s="61">
        <v>8.1999999999999993</v>
      </c>
      <c r="Y267" s="61">
        <v>8.1999999999999993</v>
      </c>
      <c r="Z267" s="61">
        <v>8.6999999999999993</v>
      </c>
      <c r="AA267" s="61">
        <v>8.8000000000000007</v>
      </c>
      <c r="AB267" s="188">
        <v>8.9</v>
      </c>
      <c r="AC267" s="61">
        <v>9</v>
      </c>
      <c r="AD267" s="188">
        <v>9.1999999999999993</v>
      </c>
      <c r="AE267" s="188">
        <v>9.3000000000000007</v>
      </c>
      <c r="AF267" s="188">
        <v>9.4</v>
      </c>
      <c r="AG267" s="188">
        <v>9.4</v>
      </c>
      <c r="AH267" s="188">
        <v>9.4</v>
      </c>
      <c r="AI267" s="188">
        <v>9.5</v>
      </c>
      <c r="AJ267" s="188">
        <v>9.5</v>
      </c>
      <c r="AK267" s="188">
        <v>9.6</v>
      </c>
      <c r="AL267" s="188">
        <v>9.6999999999999993</v>
      </c>
      <c r="AM267" s="188">
        <v>9.8000000000000007</v>
      </c>
      <c r="AN267" s="188">
        <v>9.9</v>
      </c>
      <c r="AO267" s="188">
        <v>9.9</v>
      </c>
      <c r="AP267" s="188">
        <v>9.9</v>
      </c>
      <c r="AQ267" s="188">
        <v>9.9</v>
      </c>
      <c r="AR267" s="188">
        <v>10</v>
      </c>
      <c r="AS267" s="188">
        <v>10</v>
      </c>
      <c r="AT267" s="188">
        <v>10</v>
      </c>
      <c r="AU267" s="188">
        <v>10</v>
      </c>
      <c r="AV267" s="188">
        <v>10.1</v>
      </c>
      <c r="AW267" s="188">
        <v>10.1</v>
      </c>
      <c r="AX267" s="188">
        <v>10.1</v>
      </c>
      <c r="AY267" s="188">
        <v>10.1</v>
      </c>
      <c r="AZ267" s="188">
        <v>10.1</v>
      </c>
      <c r="BA267" s="188">
        <v>10.1</v>
      </c>
      <c r="BB267" s="188">
        <v>10.1</v>
      </c>
      <c r="BC267" s="188">
        <v>10.1</v>
      </c>
      <c r="BD267" s="188">
        <v>10.1</v>
      </c>
      <c r="BE267" s="188">
        <v>10.1</v>
      </c>
      <c r="BF267" s="188">
        <v>10.1</v>
      </c>
      <c r="BG267" s="188">
        <v>20.9</v>
      </c>
      <c r="BH267" s="188">
        <v>20.9</v>
      </c>
      <c r="BI267" s="188">
        <v>21.3</v>
      </c>
      <c r="BJ267" s="188">
        <v>21.4</v>
      </c>
      <c r="BK267" s="188">
        <v>21.5</v>
      </c>
      <c r="BL267" s="188">
        <v>21.6</v>
      </c>
      <c r="BM267" s="188">
        <v>21.7</v>
      </c>
      <c r="BN267" s="188">
        <v>21.8</v>
      </c>
      <c r="BO267" s="188">
        <v>21.8</v>
      </c>
      <c r="BP267" s="188">
        <v>21.9</v>
      </c>
      <c r="BQ267" s="188">
        <v>21.9</v>
      </c>
      <c r="BR267" s="188">
        <v>21.9</v>
      </c>
      <c r="BS267" s="188">
        <v>21.9</v>
      </c>
      <c r="BT267" s="188">
        <v>21.9</v>
      </c>
      <c r="BU267" s="188">
        <v>22.1</v>
      </c>
      <c r="BV267" s="188">
        <v>22.1</v>
      </c>
      <c r="BW267" s="188">
        <v>22.2</v>
      </c>
      <c r="BX267" s="188">
        <v>22.3</v>
      </c>
      <c r="BY267" s="188">
        <v>22.3</v>
      </c>
      <c r="BZ267" s="188">
        <v>22.3</v>
      </c>
      <c r="CA267" s="188">
        <v>22.3</v>
      </c>
      <c r="CB267" s="188">
        <v>22.4</v>
      </c>
      <c r="CC267" s="188">
        <v>22.4</v>
      </c>
      <c r="CD267" s="188">
        <v>22.5</v>
      </c>
      <c r="CE267" s="188">
        <v>22.5</v>
      </c>
      <c r="CF267" s="188">
        <v>22.6</v>
      </c>
      <c r="CG267" s="188">
        <v>22.7</v>
      </c>
      <c r="CH267" s="188">
        <v>22.8</v>
      </c>
      <c r="CI267" s="188">
        <v>22.9</v>
      </c>
      <c r="CJ267" s="188">
        <v>22.9</v>
      </c>
      <c r="CK267" s="188">
        <v>23</v>
      </c>
      <c r="CL267" s="188">
        <f t="shared" si="9"/>
        <v>0.10000000000000142</v>
      </c>
      <c r="CM267" s="188" t="s">
        <v>532</v>
      </c>
      <c r="CN267" s="188" t="s">
        <v>533</v>
      </c>
      <c r="CO267" s="188" t="b">
        <f t="shared" si="8"/>
        <v>1</v>
      </c>
    </row>
    <row r="268" spans="1:93" x14ac:dyDescent="0.3">
      <c r="A268" t="s">
        <v>534</v>
      </c>
      <c r="B268" t="s">
        <v>535</v>
      </c>
      <c r="C268">
        <v>30029000202</v>
      </c>
      <c r="D268" s="1">
        <v>43920</v>
      </c>
      <c r="E268">
        <v>29</v>
      </c>
      <c r="F268">
        <v>1.1000000000000001</v>
      </c>
      <c r="G268">
        <v>2.7</v>
      </c>
      <c r="H268">
        <v>59912</v>
      </c>
      <c r="I268">
        <v>38.5</v>
      </c>
      <c r="J268">
        <v>39.200000000000003</v>
      </c>
      <c r="K268">
        <v>40.9</v>
      </c>
      <c r="L268">
        <v>43.7</v>
      </c>
      <c r="M268">
        <v>46.9</v>
      </c>
      <c r="N268" s="61">
        <v>47.6</v>
      </c>
      <c r="O268">
        <v>47.7</v>
      </c>
      <c r="P268">
        <v>47.9</v>
      </c>
      <c r="Q268">
        <v>48.7</v>
      </c>
      <c r="R268" s="61">
        <v>49.5</v>
      </c>
      <c r="S268" s="61">
        <v>49.6</v>
      </c>
      <c r="T268" s="61">
        <v>49.7</v>
      </c>
      <c r="U268" s="61">
        <v>49.8</v>
      </c>
      <c r="V268" s="61">
        <v>49.9</v>
      </c>
      <c r="W268" s="61">
        <v>50.4</v>
      </c>
      <c r="X268" s="61">
        <v>50.7</v>
      </c>
      <c r="Y268" s="61">
        <v>50.9</v>
      </c>
      <c r="Z268" s="61">
        <v>51.6</v>
      </c>
      <c r="AA268" s="61">
        <v>51.8</v>
      </c>
      <c r="AB268" s="188">
        <v>51.8</v>
      </c>
      <c r="AC268" s="61">
        <v>51.9</v>
      </c>
      <c r="AD268" s="188">
        <v>53</v>
      </c>
      <c r="AE268" s="188">
        <v>53.4</v>
      </c>
      <c r="AF268" s="188">
        <v>53.4</v>
      </c>
      <c r="AG268" s="188">
        <v>53.8</v>
      </c>
      <c r="AH268" s="188">
        <v>54.1</v>
      </c>
      <c r="AI268" s="188">
        <v>54.7</v>
      </c>
      <c r="AJ268" s="188">
        <v>54.9</v>
      </c>
      <c r="AK268" s="188">
        <v>55.1</v>
      </c>
      <c r="AL268" s="188">
        <v>55.4</v>
      </c>
      <c r="AM268" s="188">
        <v>55.5</v>
      </c>
      <c r="AN268" s="188">
        <v>55.7</v>
      </c>
      <c r="AO268" s="188">
        <v>55.8</v>
      </c>
      <c r="AP268" s="188">
        <v>55.9</v>
      </c>
      <c r="AQ268" s="188">
        <v>56.1</v>
      </c>
      <c r="AR268" s="188">
        <v>56.4</v>
      </c>
      <c r="AS268" s="188">
        <v>56.5</v>
      </c>
      <c r="AT268" s="188">
        <v>56.6</v>
      </c>
      <c r="AU268" s="188">
        <v>56.7</v>
      </c>
      <c r="AV268" s="188">
        <v>57</v>
      </c>
      <c r="AW268" s="188">
        <v>57.1</v>
      </c>
      <c r="AX268" s="188">
        <v>57.1</v>
      </c>
      <c r="AY268" s="188">
        <v>57.1</v>
      </c>
      <c r="AZ268" s="188">
        <v>57.2</v>
      </c>
      <c r="BA268" s="188">
        <v>57.3</v>
      </c>
      <c r="BB268" s="188">
        <v>57.3</v>
      </c>
      <c r="BC268" s="188">
        <v>57.3</v>
      </c>
      <c r="BD268" s="188">
        <v>57.5</v>
      </c>
      <c r="BE268" s="188">
        <v>57.5</v>
      </c>
      <c r="BF268" s="188">
        <v>57.5</v>
      </c>
      <c r="BG268" s="188">
        <v>57.7</v>
      </c>
      <c r="BH268" s="188">
        <v>57.7</v>
      </c>
      <c r="BI268" s="188">
        <v>57.7</v>
      </c>
      <c r="BJ268" s="188">
        <v>57.8</v>
      </c>
      <c r="BK268" s="188">
        <v>57.8</v>
      </c>
      <c r="BL268" s="188">
        <v>58</v>
      </c>
      <c r="BM268" s="188">
        <v>58.1</v>
      </c>
      <c r="BN268" s="188">
        <v>58.1</v>
      </c>
      <c r="BO268" s="188">
        <v>58.1</v>
      </c>
      <c r="BP268" s="188">
        <v>58.1</v>
      </c>
      <c r="BQ268" s="188">
        <v>58.1</v>
      </c>
      <c r="BR268" s="188">
        <v>58.2</v>
      </c>
      <c r="BS268" s="188">
        <v>58.3</v>
      </c>
      <c r="BT268" s="188">
        <v>58.3</v>
      </c>
      <c r="BU268" s="188">
        <v>58.4</v>
      </c>
      <c r="BV268" s="188">
        <v>58.4</v>
      </c>
      <c r="BW268" s="188">
        <v>58.4</v>
      </c>
      <c r="BX268" s="188">
        <v>58.5</v>
      </c>
      <c r="BY268" s="188">
        <v>58.5</v>
      </c>
      <c r="BZ268" s="188">
        <v>58.5</v>
      </c>
      <c r="CA268" s="188">
        <v>58.5</v>
      </c>
      <c r="CB268" s="188">
        <v>58.5</v>
      </c>
      <c r="CC268" s="188">
        <v>58.6</v>
      </c>
      <c r="CD268" s="188">
        <v>58.6</v>
      </c>
      <c r="CE268" s="188">
        <v>59</v>
      </c>
      <c r="CF268" s="188">
        <v>59</v>
      </c>
      <c r="CG268" s="188">
        <v>59</v>
      </c>
      <c r="CH268" s="188">
        <v>59</v>
      </c>
      <c r="CI268" s="188">
        <v>59.1</v>
      </c>
      <c r="CJ268" s="188">
        <v>59.2</v>
      </c>
      <c r="CK268" s="188">
        <v>59.3</v>
      </c>
      <c r="CL268" s="188">
        <f t="shared" si="9"/>
        <v>9.9999999999994316E-2</v>
      </c>
      <c r="CM268" s="188" t="s">
        <v>534</v>
      </c>
      <c r="CN268" s="188" t="s">
        <v>535</v>
      </c>
      <c r="CO268" s="188" t="b">
        <f t="shared" si="8"/>
        <v>1</v>
      </c>
    </row>
    <row r="269" spans="1:93" x14ac:dyDescent="0.3">
      <c r="A269" t="s">
        <v>536</v>
      </c>
      <c r="B269" t="s">
        <v>537</v>
      </c>
      <c r="C269">
        <v>30029000301</v>
      </c>
      <c r="D269" s="1">
        <v>43920</v>
      </c>
      <c r="E269">
        <v>29</v>
      </c>
      <c r="F269">
        <v>1.2</v>
      </c>
      <c r="G269">
        <v>1.2</v>
      </c>
      <c r="H269">
        <v>59937</v>
      </c>
      <c r="I269">
        <v>22.3</v>
      </c>
      <c r="J269">
        <v>23.1</v>
      </c>
      <c r="K269">
        <v>24.6</v>
      </c>
      <c r="L269">
        <v>27</v>
      </c>
      <c r="M269">
        <v>29.2</v>
      </c>
      <c r="N269" s="61">
        <v>29.8</v>
      </c>
      <c r="O269">
        <v>30.5</v>
      </c>
      <c r="P269">
        <v>30.9</v>
      </c>
      <c r="Q269">
        <v>31.4</v>
      </c>
      <c r="R269" s="61">
        <v>32.1</v>
      </c>
      <c r="S269" s="61">
        <v>32.200000000000003</v>
      </c>
      <c r="T269" s="61">
        <v>32.5</v>
      </c>
      <c r="U269" s="61">
        <v>33.200000000000003</v>
      </c>
      <c r="V269" s="61">
        <v>33.700000000000003</v>
      </c>
      <c r="W269" s="61">
        <v>34.9</v>
      </c>
      <c r="X269" s="61">
        <v>35</v>
      </c>
      <c r="Y269" s="61">
        <v>35.1</v>
      </c>
      <c r="Z269" s="61">
        <v>36.200000000000003</v>
      </c>
      <c r="AA269" s="61">
        <v>36.4</v>
      </c>
      <c r="AB269" s="188">
        <v>36.700000000000003</v>
      </c>
      <c r="AC269" s="61">
        <v>37.1</v>
      </c>
      <c r="AD269" s="188">
        <v>39.1</v>
      </c>
      <c r="AE269" s="188">
        <v>39.200000000000003</v>
      </c>
      <c r="AF269" s="188">
        <v>39.5</v>
      </c>
      <c r="AG269" s="188">
        <v>39.9</v>
      </c>
      <c r="AH269" s="188">
        <v>40.200000000000003</v>
      </c>
      <c r="AI269" s="188">
        <v>41</v>
      </c>
      <c r="AJ269" s="188">
        <v>41.1</v>
      </c>
      <c r="AK269" s="188">
        <v>41.2</v>
      </c>
      <c r="AL269" s="188">
        <v>41.3</v>
      </c>
      <c r="AM269" s="188">
        <v>41.5</v>
      </c>
      <c r="AN269" s="188">
        <v>41.7</v>
      </c>
      <c r="AO269" s="188">
        <v>41.7</v>
      </c>
      <c r="AP269" s="188">
        <v>41.9</v>
      </c>
      <c r="AQ269" s="188">
        <v>42.2</v>
      </c>
      <c r="AR269" s="188">
        <v>42.3</v>
      </c>
      <c r="AS269" s="188">
        <v>42.4</v>
      </c>
      <c r="AT269" s="188">
        <v>42.4</v>
      </c>
      <c r="AU269" s="188">
        <v>42.4</v>
      </c>
      <c r="AV269" s="188">
        <v>42.4</v>
      </c>
      <c r="AW269" s="188">
        <v>42.4</v>
      </c>
      <c r="AX269" s="188">
        <v>42.4</v>
      </c>
      <c r="AY269" s="188">
        <v>42.5</v>
      </c>
      <c r="AZ269" s="188">
        <v>42.6</v>
      </c>
      <c r="BA269" s="188">
        <v>42.7</v>
      </c>
      <c r="BB269" s="188">
        <v>42.7</v>
      </c>
      <c r="BC269" s="188">
        <v>42.7</v>
      </c>
      <c r="BD269" s="188">
        <v>42.9</v>
      </c>
      <c r="BE269" s="188">
        <v>42.9</v>
      </c>
      <c r="BF269" s="188">
        <v>42.9</v>
      </c>
      <c r="BG269" s="188">
        <v>43</v>
      </c>
      <c r="BH269" s="188">
        <v>43</v>
      </c>
      <c r="BI269" s="188">
        <v>43</v>
      </c>
      <c r="BJ269" s="188">
        <v>43</v>
      </c>
      <c r="BK269" s="188">
        <v>43.1</v>
      </c>
      <c r="BL269" s="188">
        <v>43.1</v>
      </c>
      <c r="BM269" s="188">
        <v>43.1</v>
      </c>
      <c r="BN269" s="188">
        <v>43.1</v>
      </c>
      <c r="BO269" s="188">
        <v>43.1</v>
      </c>
      <c r="BP269" s="188">
        <v>43.1</v>
      </c>
      <c r="BQ269" s="188">
        <v>43.2</v>
      </c>
      <c r="BR269" s="188">
        <v>43.2</v>
      </c>
      <c r="BS269" s="188">
        <v>43.2</v>
      </c>
      <c r="BT269" s="188">
        <v>43.3</v>
      </c>
      <c r="BU269" s="188">
        <v>43.3</v>
      </c>
      <c r="BV269" s="188">
        <v>43.3</v>
      </c>
      <c r="BW269" s="188">
        <v>43.3</v>
      </c>
      <c r="BX269" s="188">
        <v>43.3</v>
      </c>
      <c r="BY269" s="188">
        <v>43.4</v>
      </c>
      <c r="BZ269" s="188">
        <v>43.4</v>
      </c>
      <c r="CA269" s="188">
        <v>43.4</v>
      </c>
      <c r="CB269" s="188">
        <v>43.4</v>
      </c>
      <c r="CC269" s="188">
        <v>43.5</v>
      </c>
      <c r="CD269" s="188">
        <v>43.5</v>
      </c>
      <c r="CE269" s="188">
        <v>43.6</v>
      </c>
      <c r="CF269" s="188">
        <v>43.7</v>
      </c>
      <c r="CG269" s="188">
        <v>43.7</v>
      </c>
      <c r="CH269" s="188">
        <v>43.7</v>
      </c>
      <c r="CI269" s="188">
        <v>44</v>
      </c>
      <c r="CJ269" s="188">
        <v>44</v>
      </c>
      <c r="CK269" s="188">
        <v>44.1</v>
      </c>
      <c r="CL269" s="188">
        <f t="shared" si="9"/>
        <v>0.10000000000000142</v>
      </c>
      <c r="CM269" s="188" t="s">
        <v>536</v>
      </c>
      <c r="CN269" s="188" t="s">
        <v>537</v>
      </c>
      <c r="CO269" s="188" t="b">
        <f t="shared" si="8"/>
        <v>1</v>
      </c>
    </row>
    <row r="270" spans="1:93" x14ac:dyDescent="0.3">
      <c r="A270" t="s">
        <v>538</v>
      </c>
      <c r="B270" t="s">
        <v>539</v>
      </c>
      <c r="C270">
        <v>30029000302</v>
      </c>
      <c r="D270" s="1">
        <v>43920</v>
      </c>
      <c r="E270">
        <v>29</v>
      </c>
      <c r="F270">
        <v>0.5</v>
      </c>
      <c r="G270">
        <v>0.5</v>
      </c>
      <c r="H270" t="s">
        <v>1283</v>
      </c>
      <c r="I270">
        <v>13</v>
      </c>
      <c r="J270">
        <v>13.5</v>
      </c>
      <c r="K270">
        <v>14.1</v>
      </c>
      <c r="L270">
        <v>15.2</v>
      </c>
      <c r="M270">
        <v>16.600000000000001</v>
      </c>
      <c r="N270" s="61">
        <v>17.2</v>
      </c>
      <c r="O270">
        <v>17.3</v>
      </c>
      <c r="P270">
        <v>17.600000000000001</v>
      </c>
      <c r="Q270">
        <v>17.899999999999999</v>
      </c>
      <c r="R270" s="61">
        <v>18.3</v>
      </c>
      <c r="S270" s="61">
        <v>18.399999999999999</v>
      </c>
      <c r="T270" s="61">
        <v>18.5</v>
      </c>
      <c r="U270" s="61">
        <v>18.600000000000001</v>
      </c>
      <c r="V270" s="61">
        <v>18.8</v>
      </c>
      <c r="W270" s="61">
        <v>19.399999999999999</v>
      </c>
      <c r="X270" s="61">
        <v>19.399999999999999</v>
      </c>
      <c r="Y270" s="61">
        <v>19.600000000000001</v>
      </c>
      <c r="Z270" s="61">
        <v>20.100000000000001</v>
      </c>
      <c r="AA270" s="61">
        <v>20.2</v>
      </c>
      <c r="AB270" s="188">
        <v>20.399999999999999</v>
      </c>
      <c r="AC270" s="61">
        <v>20.6</v>
      </c>
      <c r="AD270" s="188">
        <v>21.2</v>
      </c>
      <c r="AE270" s="188">
        <v>21.3</v>
      </c>
      <c r="AF270" s="188">
        <v>21.4</v>
      </c>
      <c r="AG270" s="188">
        <v>21.4</v>
      </c>
      <c r="AH270" s="188">
        <v>21.5</v>
      </c>
      <c r="AI270" s="188">
        <v>21.7</v>
      </c>
      <c r="AJ270" s="188">
        <v>21.8</v>
      </c>
      <c r="AK270" s="188">
        <v>21.8</v>
      </c>
      <c r="AL270" s="188">
        <v>21.9</v>
      </c>
      <c r="AM270" s="188">
        <v>21.9</v>
      </c>
      <c r="AN270" s="188">
        <v>22.1</v>
      </c>
      <c r="AO270" s="188">
        <v>22.1</v>
      </c>
      <c r="AP270" s="188">
        <v>22.1</v>
      </c>
      <c r="AQ270" s="188">
        <v>22.2</v>
      </c>
      <c r="AR270" s="188">
        <v>22.3</v>
      </c>
      <c r="AS270" s="188">
        <v>22.3</v>
      </c>
      <c r="AT270" s="188">
        <v>22.4</v>
      </c>
      <c r="AU270" s="188">
        <v>22.4</v>
      </c>
      <c r="AV270" s="188">
        <v>22.6</v>
      </c>
      <c r="AW270" s="188">
        <v>22.6</v>
      </c>
      <c r="AX270" s="188">
        <v>22.7</v>
      </c>
      <c r="AY270" s="188">
        <v>22.7</v>
      </c>
      <c r="AZ270" s="188">
        <v>22.7</v>
      </c>
      <c r="BA270" s="188">
        <v>22.7</v>
      </c>
      <c r="BB270" s="188">
        <v>22.8</v>
      </c>
      <c r="BC270" s="188">
        <v>22.8</v>
      </c>
      <c r="BD270" s="188">
        <v>22.8</v>
      </c>
      <c r="BE270" s="188">
        <v>22.8</v>
      </c>
      <c r="BF270" s="188">
        <v>22.8</v>
      </c>
      <c r="BG270" s="188">
        <v>24.2</v>
      </c>
      <c r="BH270" s="188">
        <v>24.2</v>
      </c>
      <c r="BI270" s="188">
        <v>24.8</v>
      </c>
      <c r="BJ270" s="188">
        <v>24.8</v>
      </c>
      <c r="BK270" s="188">
        <v>24.9</v>
      </c>
      <c r="BL270" s="188">
        <v>24.9</v>
      </c>
      <c r="BM270" s="188">
        <v>24.9</v>
      </c>
      <c r="BN270" s="188">
        <v>24.9</v>
      </c>
      <c r="BO270" s="188">
        <v>24.9</v>
      </c>
      <c r="BP270" s="188">
        <v>24.9</v>
      </c>
      <c r="BQ270" s="188">
        <v>25</v>
      </c>
      <c r="BR270" s="188">
        <v>25</v>
      </c>
      <c r="BS270" s="188">
        <v>25</v>
      </c>
      <c r="BT270" s="188">
        <v>25</v>
      </c>
      <c r="BU270" s="188">
        <v>25.1</v>
      </c>
      <c r="BV270" s="188">
        <v>25.1</v>
      </c>
      <c r="BW270" s="188">
        <v>25.1</v>
      </c>
      <c r="BX270" s="188">
        <v>25.1</v>
      </c>
      <c r="BY270" s="188">
        <v>25.1</v>
      </c>
      <c r="BZ270" s="188">
        <v>25.1</v>
      </c>
      <c r="CA270" s="188">
        <v>25.1</v>
      </c>
      <c r="CB270" s="188">
        <v>25.1</v>
      </c>
      <c r="CC270" s="188">
        <v>25.2</v>
      </c>
      <c r="CD270" s="188">
        <v>25.2</v>
      </c>
      <c r="CE270" s="188">
        <v>25.3</v>
      </c>
      <c r="CF270" s="188">
        <v>25.3</v>
      </c>
      <c r="CG270" s="188">
        <v>25.3</v>
      </c>
      <c r="CH270" s="188">
        <v>25.3</v>
      </c>
      <c r="CI270" s="188">
        <v>25.4</v>
      </c>
      <c r="CJ270" s="188">
        <v>25.4</v>
      </c>
      <c r="CK270" s="188">
        <v>25.4</v>
      </c>
      <c r="CL270" s="188">
        <f t="shared" si="9"/>
        <v>0</v>
      </c>
      <c r="CM270" s="188" t="s">
        <v>538</v>
      </c>
      <c r="CN270" s="188" t="s">
        <v>539</v>
      </c>
      <c r="CO270" s="188" t="b">
        <f t="shared" si="8"/>
        <v>1</v>
      </c>
    </row>
    <row r="271" spans="1:93" x14ac:dyDescent="0.3">
      <c r="A271" t="s">
        <v>540</v>
      </c>
      <c r="B271" t="s">
        <v>541</v>
      </c>
      <c r="C271">
        <v>30029000403</v>
      </c>
      <c r="D271" s="1">
        <v>43920</v>
      </c>
      <c r="E271">
        <v>29</v>
      </c>
      <c r="F271">
        <v>0.9</v>
      </c>
      <c r="G271">
        <v>0.9</v>
      </c>
      <c r="H271" t="s">
        <v>1289</v>
      </c>
      <c r="I271">
        <v>29.4</v>
      </c>
      <c r="J271">
        <v>31.1</v>
      </c>
      <c r="K271">
        <v>33.4</v>
      </c>
      <c r="L271">
        <v>35.5</v>
      </c>
      <c r="M271">
        <v>38.1</v>
      </c>
      <c r="N271" s="61">
        <v>38.700000000000003</v>
      </c>
      <c r="O271">
        <v>39.299999999999997</v>
      </c>
      <c r="P271">
        <v>40</v>
      </c>
      <c r="Q271">
        <v>40.700000000000003</v>
      </c>
      <c r="R271" s="61">
        <v>41.3</v>
      </c>
      <c r="S271" s="61">
        <v>41.4</v>
      </c>
      <c r="T271" s="61">
        <v>41.6</v>
      </c>
      <c r="U271" s="61">
        <v>41.8</v>
      </c>
      <c r="V271" s="61">
        <v>42</v>
      </c>
      <c r="W271" s="61">
        <v>42.5</v>
      </c>
      <c r="X271" s="61">
        <v>42.6</v>
      </c>
      <c r="Y271" s="61">
        <v>42.9</v>
      </c>
      <c r="Z271" s="61">
        <v>44.7</v>
      </c>
      <c r="AA271" s="61">
        <v>44.9</v>
      </c>
      <c r="AB271" s="188">
        <v>45</v>
      </c>
      <c r="AC271" s="61">
        <v>45.8</v>
      </c>
      <c r="AD271" s="188">
        <v>47.9</v>
      </c>
      <c r="AE271" s="188">
        <v>48.1</v>
      </c>
      <c r="AF271" s="188">
        <v>48.5</v>
      </c>
      <c r="AG271" s="188">
        <v>48.7</v>
      </c>
      <c r="AH271" s="188">
        <v>49.4</v>
      </c>
      <c r="AI271" s="188">
        <v>50.2</v>
      </c>
      <c r="AJ271" s="188">
        <v>50.3</v>
      </c>
      <c r="AK271" s="188">
        <v>50.4</v>
      </c>
      <c r="AL271" s="188">
        <v>50.7</v>
      </c>
      <c r="AM271" s="188">
        <v>51.1</v>
      </c>
      <c r="AN271" s="188">
        <v>51.4</v>
      </c>
      <c r="AO271" s="188">
        <v>51.5</v>
      </c>
      <c r="AP271" s="188">
        <v>51.5</v>
      </c>
      <c r="AQ271" s="188">
        <v>51.7</v>
      </c>
      <c r="AR271" s="188">
        <v>51.8</v>
      </c>
      <c r="AS271" s="188">
        <v>51.8</v>
      </c>
      <c r="AT271" s="188">
        <v>51.9</v>
      </c>
      <c r="AU271" s="188">
        <v>52.1</v>
      </c>
      <c r="AV271" s="188">
        <v>52.4</v>
      </c>
      <c r="AW271" s="188">
        <v>52.4</v>
      </c>
      <c r="AX271" s="188">
        <v>52.4</v>
      </c>
      <c r="AY271" s="188">
        <v>52.4</v>
      </c>
      <c r="AZ271" s="188">
        <v>52.5</v>
      </c>
      <c r="BA271" s="188">
        <v>52.5</v>
      </c>
      <c r="BB271" s="188">
        <v>52.7</v>
      </c>
      <c r="BC271" s="188">
        <v>52.9</v>
      </c>
      <c r="BD271" s="188">
        <v>52.9</v>
      </c>
      <c r="BE271" s="188">
        <v>52.9</v>
      </c>
      <c r="BF271" s="188">
        <v>53</v>
      </c>
      <c r="BG271" s="188">
        <v>53.1</v>
      </c>
      <c r="BH271" s="188">
        <v>53.1</v>
      </c>
      <c r="BI271" s="188">
        <v>53.2</v>
      </c>
      <c r="BJ271" s="188">
        <v>53.2</v>
      </c>
      <c r="BK271" s="188">
        <v>53.3</v>
      </c>
      <c r="BL271" s="188">
        <v>53.3</v>
      </c>
      <c r="BM271" s="188">
        <v>53.3</v>
      </c>
      <c r="BN271" s="188">
        <v>53.3</v>
      </c>
      <c r="BO271" s="188">
        <v>53.3</v>
      </c>
      <c r="BP271" s="188">
        <v>53.3</v>
      </c>
      <c r="BQ271" s="188">
        <v>53.4</v>
      </c>
      <c r="BR271" s="188">
        <v>53.4</v>
      </c>
      <c r="BS271" s="188">
        <v>53.4</v>
      </c>
      <c r="BT271" s="188">
        <v>53.4</v>
      </c>
      <c r="BU271" s="188">
        <v>53.6</v>
      </c>
      <c r="BV271" s="188">
        <v>53.6</v>
      </c>
      <c r="BW271" s="188">
        <v>53.6</v>
      </c>
      <c r="BX271" s="188">
        <v>53.6</v>
      </c>
      <c r="BY271" s="188">
        <v>53.6</v>
      </c>
      <c r="BZ271" s="188">
        <v>53.6</v>
      </c>
      <c r="CA271" s="188">
        <v>53.6</v>
      </c>
      <c r="CB271" s="188">
        <v>53.8</v>
      </c>
      <c r="CC271" s="188">
        <v>53.8</v>
      </c>
      <c r="CD271" s="188">
        <v>53.8</v>
      </c>
      <c r="CE271" s="188">
        <v>53.8</v>
      </c>
      <c r="CF271" s="188">
        <v>53.9</v>
      </c>
      <c r="CG271" s="188">
        <v>53.9</v>
      </c>
      <c r="CH271" s="188">
        <v>53.9</v>
      </c>
      <c r="CI271" s="188">
        <v>54</v>
      </c>
      <c r="CJ271" s="188">
        <v>54</v>
      </c>
      <c r="CK271" s="188">
        <v>54</v>
      </c>
      <c r="CL271" s="188">
        <f t="shared" si="9"/>
        <v>0</v>
      </c>
      <c r="CM271" s="188" t="s">
        <v>540</v>
      </c>
      <c r="CN271" s="188" t="s">
        <v>541</v>
      </c>
      <c r="CO271" s="188" t="b">
        <f t="shared" si="8"/>
        <v>1</v>
      </c>
    </row>
    <row r="272" spans="1:93" x14ac:dyDescent="0.3">
      <c r="A272" t="s">
        <v>542</v>
      </c>
      <c r="B272" t="s">
        <v>543</v>
      </c>
      <c r="C272">
        <v>30029000404</v>
      </c>
      <c r="D272" s="1">
        <v>43920</v>
      </c>
      <c r="E272">
        <v>29</v>
      </c>
      <c r="F272">
        <v>1.3</v>
      </c>
      <c r="G272">
        <v>1.3</v>
      </c>
      <c r="H272" t="s">
        <v>1283</v>
      </c>
      <c r="I272">
        <v>33.4</v>
      </c>
      <c r="J272">
        <v>34.799999999999997</v>
      </c>
      <c r="K272">
        <v>37.1</v>
      </c>
      <c r="L272">
        <v>40</v>
      </c>
      <c r="M272">
        <v>43.8</v>
      </c>
      <c r="N272" s="61">
        <v>44.6</v>
      </c>
      <c r="O272">
        <v>45.6</v>
      </c>
      <c r="P272">
        <v>46.4</v>
      </c>
      <c r="Q272">
        <v>47</v>
      </c>
      <c r="R272" s="61">
        <v>48.4</v>
      </c>
      <c r="S272" s="61">
        <v>48.5</v>
      </c>
      <c r="T272" s="61">
        <v>49.3</v>
      </c>
      <c r="U272" s="61">
        <v>49.4</v>
      </c>
      <c r="V272" s="61">
        <v>49.9</v>
      </c>
      <c r="W272" s="61">
        <v>50.6</v>
      </c>
      <c r="X272" s="61">
        <v>50.7</v>
      </c>
      <c r="Y272" s="61">
        <v>51</v>
      </c>
      <c r="Z272" s="61">
        <v>53.3</v>
      </c>
      <c r="AA272" s="61">
        <v>53.6</v>
      </c>
      <c r="AB272" s="188">
        <v>53.8</v>
      </c>
      <c r="AC272" s="61">
        <v>54.4</v>
      </c>
      <c r="AD272" s="188">
        <v>57.8</v>
      </c>
      <c r="AE272" s="188">
        <v>58.2</v>
      </c>
      <c r="AF272" s="188">
        <v>58.4</v>
      </c>
      <c r="AG272" s="188">
        <v>59.1</v>
      </c>
      <c r="AH272" s="188">
        <v>60.2</v>
      </c>
      <c r="AI272" s="188">
        <v>61</v>
      </c>
      <c r="AJ272" s="188">
        <v>61.3</v>
      </c>
      <c r="AK272" s="188">
        <v>61.4</v>
      </c>
      <c r="AL272" s="188">
        <v>61.7</v>
      </c>
      <c r="AM272" s="188">
        <v>62.2</v>
      </c>
      <c r="AN272" s="188">
        <v>62.6</v>
      </c>
      <c r="AO272" s="188">
        <v>62.6</v>
      </c>
      <c r="AP272" s="188">
        <v>62.7</v>
      </c>
      <c r="AQ272" s="188">
        <v>62.8</v>
      </c>
      <c r="AR272" s="188">
        <v>63.1</v>
      </c>
      <c r="AS272" s="188">
        <v>63.1</v>
      </c>
      <c r="AT272" s="188">
        <v>63.1</v>
      </c>
      <c r="AU272" s="188">
        <v>63.3</v>
      </c>
      <c r="AV272" s="188">
        <v>63.4</v>
      </c>
      <c r="AW272" s="188">
        <v>63.4</v>
      </c>
      <c r="AX272" s="188">
        <v>63.4</v>
      </c>
      <c r="AY272" s="188">
        <v>63.4</v>
      </c>
      <c r="AZ272" s="188">
        <v>63.4</v>
      </c>
      <c r="BA272" s="188">
        <v>63.4</v>
      </c>
      <c r="BB272" s="188">
        <v>63.5</v>
      </c>
      <c r="BC272" s="188">
        <v>63.7</v>
      </c>
      <c r="BD272" s="188">
        <v>63.7</v>
      </c>
      <c r="BE272" s="188">
        <v>63.7</v>
      </c>
      <c r="BF272" s="188">
        <v>63.8</v>
      </c>
      <c r="BG272" s="188">
        <v>63.9</v>
      </c>
      <c r="BH272" s="188">
        <v>63.9</v>
      </c>
      <c r="BI272" s="188">
        <v>63.9</v>
      </c>
      <c r="BJ272" s="188">
        <v>64</v>
      </c>
      <c r="BK272" s="188">
        <v>64</v>
      </c>
      <c r="BL272" s="188">
        <v>64</v>
      </c>
      <c r="BM272" s="188">
        <v>64.099999999999994</v>
      </c>
      <c r="BN272" s="188">
        <v>64.099999999999994</v>
      </c>
      <c r="BO272" s="188">
        <v>64.2</v>
      </c>
      <c r="BP272" s="188">
        <v>64.2</v>
      </c>
      <c r="BQ272" s="188">
        <v>64.2</v>
      </c>
      <c r="BR272" s="188">
        <v>64.2</v>
      </c>
      <c r="BS272" s="188">
        <v>64.2</v>
      </c>
      <c r="BT272" s="188">
        <v>64.3</v>
      </c>
      <c r="BU272" s="188">
        <v>64.400000000000006</v>
      </c>
      <c r="BV272" s="188">
        <v>64.5</v>
      </c>
      <c r="BW272" s="188">
        <v>64.5</v>
      </c>
      <c r="BX272" s="188">
        <v>64.5</v>
      </c>
      <c r="BY272" s="188">
        <v>64.5</v>
      </c>
      <c r="BZ272" s="188">
        <v>64.5</v>
      </c>
      <c r="CA272" s="188">
        <v>64.5</v>
      </c>
      <c r="CB272" s="188">
        <v>64.5</v>
      </c>
      <c r="CC272" s="188">
        <v>64.599999999999994</v>
      </c>
      <c r="CD272" s="188">
        <v>64.599999999999994</v>
      </c>
      <c r="CE272" s="188">
        <v>64.8</v>
      </c>
      <c r="CF272" s="188">
        <v>64.900000000000006</v>
      </c>
      <c r="CG272" s="188">
        <v>64.900000000000006</v>
      </c>
      <c r="CH272" s="188">
        <v>64.900000000000006</v>
      </c>
      <c r="CI272" s="188">
        <v>65.099999999999994</v>
      </c>
      <c r="CJ272" s="188">
        <v>65.099999999999994</v>
      </c>
      <c r="CK272" s="188">
        <v>65.099999999999994</v>
      </c>
      <c r="CL272" s="188">
        <f t="shared" si="9"/>
        <v>0</v>
      </c>
      <c r="CM272" s="188" t="s">
        <v>542</v>
      </c>
      <c r="CN272" s="188" t="s">
        <v>543</v>
      </c>
      <c r="CO272" s="188" t="b">
        <f t="shared" si="8"/>
        <v>1</v>
      </c>
    </row>
    <row r="273" spans="1:93" x14ac:dyDescent="0.3">
      <c r="A273" t="s">
        <v>544</v>
      </c>
      <c r="B273" t="s">
        <v>545</v>
      </c>
      <c r="C273">
        <v>30029000602</v>
      </c>
      <c r="D273" s="1">
        <v>43920</v>
      </c>
      <c r="E273">
        <v>29</v>
      </c>
      <c r="F273">
        <v>1.2</v>
      </c>
      <c r="G273">
        <v>1.2</v>
      </c>
      <c r="H273" t="s">
        <v>1288</v>
      </c>
      <c r="I273">
        <v>32.9</v>
      </c>
      <c r="J273">
        <v>33.9</v>
      </c>
      <c r="K273">
        <v>35.9</v>
      </c>
      <c r="L273">
        <v>38.200000000000003</v>
      </c>
      <c r="M273">
        <v>41.8</v>
      </c>
      <c r="N273" s="61">
        <v>42.6</v>
      </c>
      <c r="O273">
        <v>43.6</v>
      </c>
      <c r="P273">
        <v>44.2</v>
      </c>
      <c r="Q273">
        <v>44.7</v>
      </c>
      <c r="R273" s="61">
        <v>45.9</v>
      </c>
      <c r="S273" s="61">
        <v>46</v>
      </c>
      <c r="T273" s="61">
        <v>46.5</v>
      </c>
      <c r="U273" s="61">
        <v>46.6</v>
      </c>
      <c r="V273" s="61">
        <v>47</v>
      </c>
      <c r="W273" s="61">
        <v>47.7</v>
      </c>
      <c r="X273" s="61">
        <v>47.9</v>
      </c>
      <c r="Y273" s="61">
        <v>48.1</v>
      </c>
      <c r="Z273" s="61">
        <v>49.8</v>
      </c>
      <c r="AA273" s="61">
        <v>49.9</v>
      </c>
      <c r="AB273" s="188">
        <v>50.2</v>
      </c>
      <c r="AC273" s="61">
        <v>50.5</v>
      </c>
      <c r="AD273" s="188">
        <v>53.7</v>
      </c>
      <c r="AE273" s="188">
        <v>54.1</v>
      </c>
      <c r="AF273" s="188">
        <v>54.3</v>
      </c>
      <c r="AG273" s="188">
        <v>55.1</v>
      </c>
      <c r="AH273" s="188">
        <v>55.9</v>
      </c>
      <c r="AI273" s="188">
        <v>56.6</v>
      </c>
      <c r="AJ273" s="188">
        <v>56.7</v>
      </c>
      <c r="AK273" s="188">
        <v>56.9</v>
      </c>
      <c r="AL273" s="188">
        <v>57.1</v>
      </c>
      <c r="AM273" s="188">
        <v>57.3</v>
      </c>
      <c r="AN273" s="188">
        <v>57.7</v>
      </c>
      <c r="AO273" s="188">
        <v>58</v>
      </c>
      <c r="AP273" s="188">
        <v>58</v>
      </c>
      <c r="AQ273" s="188">
        <v>58.2</v>
      </c>
      <c r="AR273" s="188">
        <v>58.6</v>
      </c>
      <c r="AS273" s="188">
        <v>58.6</v>
      </c>
      <c r="AT273" s="188">
        <v>58.6</v>
      </c>
      <c r="AU273" s="188">
        <v>58.7</v>
      </c>
      <c r="AV273" s="188">
        <v>58.7</v>
      </c>
      <c r="AW273" s="188">
        <v>58.8</v>
      </c>
      <c r="AX273" s="188">
        <v>58.8</v>
      </c>
      <c r="AY273" s="188">
        <v>58.9</v>
      </c>
      <c r="AZ273" s="188">
        <v>59</v>
      </c>
      <c r="BA273" s="188">
        <v>59</v>
      </c>
      <c r="BB273" s="188">
        <v>59.1</v>
      </c>
      <c r="BC273" s="188">
        <v>59.2</v>
      </c>
      <c r="BD273" s="188">
        <v>59.2</v>
      </c>
      <c r="BE273" s="188">
        <v>59.4</v>
      </c>
      <c r="BF273" s="188">
        <v>59.5</v>
      </c>
      <c r="BG273" s="188">
        <v>59.7</v>
      </c>
      <c r="BH273" s="188">
        <v>59.7</v>
      </c>
      <c r="BI273" s="188">
        <v>59.7</v>
      </c>
      <c r="BJ273" s="188">
        <v>59.8</v>
      </c>
      <c r="BK273" s="188">
        <v>59.8</v>
      </c>
      <c r="BL273" s="188">
        <v>59.8</v>
      </c>
      <c r="BM273" s="188">
        <v>59.9</v>
      </c>
      <c r="BN273" s="188">
        <v>59.9</v>
      </c>
      <c r="BO273" s="188">
        <v>59.9</v>
      </c>
      <c r="BP273" s="188">
        <v>59.9</v>
      </c>
      <c r="BQ273" s="188">
        <v>59.9</v>
      </c>
      <c r="BR273" s="188">
        <v>59.9</v>
      </c>
      <c r="BS273" s="188">
        <v>59.9</v>
      </c>
      <c r="BT273" s="188">
        <v>59.9</v>
      </c>
      <c r="BU273" s="188">
        <v>60</v>
      </c>
      <c r="BV273" s="188">
        <v>60</v>
      </c>
      <c r="BW273" s="188">
        <v>60</v>
      </c>
      <c r="BX273" s="188">
        <v>60</v>
      </c>
      <c r="BY273" s="188">
        <v>60.1</v>
      </c>
      <c r="BZ273" s="188">
        <v>60.1</v>
      </c>
      <c r="CA273" s="188">
        <v>60.1</v>
      </c>
      <c r="CB273" s="188">
        <v>60.1</v>
      </c>
      <c r="CC273" s="188">
        <v>60.1</v>
      </c>
      <c r="CD273" s="188">
        <v>60.1</v>
      </c>
      <c r="CE273" s="188">
        <v>60.2</v>
      </c>
      <c r="CF273" s="188">
        <v>60.2</v>
      </c>
      <c r="CG273" s="188">
        <v>60.3</v>
      </c>
      <c r="CH273" s="188">
        <v>60.3</v>
      </c>
      <c r="CI273" s="188">
        <v>60.4</v>
      </c>
      <c r="CJ273" s="188">
        <v>60.5</v>
      </c>
      <c r="CK273" s="188">
        <v>60.5</v>
      </c>
      <c r="CL273" s="188">
        <f t="shared" si="9"/>
        <v>0</v>
      </c>
      <c r="CM273" s="188" t="s">
        <v>544</v>
      </c>
      <c r="CN273" s="188" t="s">
        <v>545</v>
      </c>
      <c r="CO273" s="188" t="b">
        <f t="shared" si="8"/>
        <v>1</v>
      </c>
    </row>
    <row r="274" spans="1:93" x14ac:dyDescent="0.3">
      <c r="A274" t="s">
        <v>546</v>
      </c>
      <c r="B274" t="s">
        <v>547</v>
      </c>
      <c r="C274">
        <v>30029000700</v>
      </c>
      <c r="D274" s="1">
        <v>43920</v>
      </c>
      <c r="E274">
        <v>29</v>
      </c>
      <c r="F274">
        <v>1.7</v>
      </c>
      <c r="G274">
        <v>1.7</v>
      </c>
      <c r="H274">
        <v>59901</v>
      </c>
      <c r="I274">
        <v>35.799999999999997</v>
      </c>
      <c r="J274">
        <v>37.200000000000003</v>
      </c>
      <c r="K274">
        <v>39.1</v>
      </c>
      <c r="L274">
        <v>41.1</v>
      </c>
      <c r="M274">
        <v>45.2</v>
      </c>
      <c r="N274" s="61">
        <v>46.2</v>
      </c>
      <c r="O274">
        <v>47</v>
      </c>
      <c r="P274">
        <v>47.6</v>
      </c>
      <c r="Q274">
        <v>47.9</v>
      </c>
      <c r="R274" s="61">
        <v>49</v>
      </c>
      <c r="S274" s="61">
        <v>49.3</v>
      </c>
      <c r="T274" s="61">
        <v>49.8</v>
      </c>
      <c r="U274" s="61">
        <v>51.1</v>
      </c>
      <c r="V274" s="61">
        <v>52</v>
      </c>
      <c r="W274" s="61">
        <v>54.2</v>
      </c>
      <c r="X274" s="61">
        <v>54.5</v>
      </c>
      <c r="Y274" s="61">
        <v>54.7</v>
      </c>
      <c r="Z274" s="61">
        <v>56.3</v>
      </c>
      <c r="AA274" s="61">
        <v>56.4</v>
      </c>
      <c r="AB274" s="188">
        <v>56.8</v>
      </c>
      <c r="AC274" s="61">
        <v>57.4</v>
      </c>
      <c r="AD274" s="188">
        <v>60.6</v>
      </c>
      <c r="AE274" s="188">
        <v>61</v>
      </c>
      <c r="AF274" s="188">
        <v>61.4</v>
      </c>
      <c r="AG274" s="188">
        <v>61.9</v>
      </c>
      <c r="AH274" s="188">
        <v>62.3</v>
      </c>
      <c r="AI274" s="188">
        <v>63.4</v>
      </c>
      <c r="AJ274" s="188">
        <v>63.6</v>
      </c>
      <c r="AK274" s="188">
        <v>63.8</v>
      </c>
      <c r="AL274" s="188">
        <v>64</v>
      </c>
      <c r="AM274" s="188">
        <v>64.2</v>
      </c>
      <c r="AN274" s="188">
        <v>64.7</v>
      </c>
      <c r="AO274" s="188">
        <v>64.8</v>
      </c>
      <c r="AP274" s="188">
        <v>64.900000000000006</v>
      </c>
      <c r="AQ274" s="188">
        <v>65.099999999999994</v>
      </c>
      <c r="AR274" s="188">
        <v>65.5</v>
      </c>
      <c r="AS274" s="188">
        <v>65.5</v>
      </c>
      <c r="AT274" s="188">
        <v>65.599999999999994</v>
      </c>
      <c r="AU274" s="188">
        <v>65.599999999999994</v>
      </c>
      <c r="AV274" s="188">
        <v>65.8</v>
      </c>
      <c r="AW274" s="188">
        <v>65.8</v>
      </c>
      <c r="AX274" s="188">
        <v>65.900000000000006</v>
      </c>
      <c r="AY274" s="188">
        <v>65.900000000000006</v>
      </c>
      <c r="AZ274" s="188">
        <v>65.900000000000006</v>
      </c>
      <c r="BA274" s="188">
        <v>66</v>
      </c>
      <c r="BB274" s="188">
        <v>66.099999999999994</v>
      </c>
      <c r="BC274" s="188">
        <v>66.099999999999994</v>
      </c>
      <c r="BD274" s="188">
        <v>66.099999999999994</v>
      </c>
      <c r="BE274" s="188">
        <v>66.2</v>
      </c>
      <c r="BF274" s="188">
        <v>66.2</v>
      </c>
      <c r="BG274" s="188">
        <v>66.400000000000006</v>
      </c>
      <c r="BH274" s="188">
        <v>66.400000000000006</v>
      </c>
      <c r="BI274" s="188">
        <v>66.400000000000006</v>
      </c>
      <c r="BJ274" s="188">
        <v>66.400000000000006</v>
      </c>
      <c r="BK274" s="188">
        <v>66.5</v>
      </c>
      <c r="BL274" s="188">
        <v>66.7</v>
      </c>
      <c r="BM274" s="188">
        <v>66.7</v>
      </c>
      <c r="BN274" s="188">
        <v>66.7</v>
      </c>
      <c r="BO274" s="188">
        <v>66.7</v>
      </c>
      <c r="BP274" s="188">
        <v>66.7</v>
      </c>
      <c r="BQ274" s="188">
        <v>66.7</v>
      </c>
      <c r="BR274" s="188">
        <v>66.7</v>
      </c>
      <c r="BS274" s="188">
        <v>66.7</v>
      </c>
      <c r="BT274" s="188">
        <v>66.7</v>
      </c>
      <c r="BU274" s="188">
        <v>66.7</v>
      </c>
      <c r="BV274" s="188">
        <v>66.7</v>
      </c>
      <c r="BW274" s="188">
        <v>66.8</v>
      </c>
      <c r="BX274" s="188">
        <v>66.8</v>
      </c>
      <c r="BY274" s="188">
        <v>66.8</v>
      </c>
      <c r="BZ274" s="188">
        <v>66.8</v>
      </c>
      <c r="CA274" s="188">
        <v>66.8</v>
      </c>
      <c r="CB274" s="188">
        <v>66.8</v>
      </c>
      <c r="CC274" s="188">
        <v>66.8</v>
      </c>
      <c r="CD274" s="188">
        <v>66.8</v>
      </c>
      <c r="CE274" s="188">
        <v>66.8</v>
      </c>
      <c r="CF274" s="188">
        <v>66.900000000000006</v>
      </c>
      <c r="CG274" s="188">
        <v>66.900000000000006</v>
      </c>
      <c r="CH274" s="188">
        <v>66.900000000000006</v>
      </c>
      <c r="CI274" s="188">
        <v>67.099999999999994</v>
      </c>
      <c r="CJ274" s="188">
        <v>67.2</v>
      </c>
      <c r="CK274" s="188">
        <v>67.3</v>
      </c>
      <c r="CL274" s="188">
        <f t="shared" si="9"/>
        <v>9.9999999999994316E-2</v>
      </c>
      <c r="CM274" s="188" t="s">
        <v>546</v>
      </c>
      <c r="CN274" s="188" t="s">
        <v>547</v>
      </c>
      <c r="CO274" s="188" t="b">
        <f t="shared" si="8"/>
        <v>1</v>
      </c>
    </row>
    <row r="275" spans="1:93" x14ac:dyDescent="0.3">
      <c r="A275" t="s">
        <v>548</v>
      </c>
      <c r="B275" t="s">
        <v>549</v>
      </c>
      <c r="C275">
        <v>30029000802</v>
      </c>
      <c r="D275" s="1">
        <v>43920</v>
      </c>
      <c r="E275">
        <v>29</v>
      </c>
      <c r="F275">
        <v>1.4</v>
      </c>
      <c r="G275">
        <v>1.4</v>
      </c>
      <c r="H275">
        <v>59901</v>
      </c>
      <c r="I275">
        <v>41.2</v>
      </c>
      <c r="J275">
        <v>42.7</v>
      </c>
      <c r="K275">
        <v>45.2</v>
      </c>
      <c r="L275">
        <v>47.4</v>
      </c>
      <c r="M275">
        <v>51.7</v>
      </c>
      <c r="N275" s="61">
        <v>52.6</v>
      </c>
      <c r="O275">
        <v>54.1</v>
      </c>
      <c r="P275">
        <v>55.1</v>
      </c>
      <c r="Q275">
        <v>55.9</v>
      </c>
      <c r="R275" s="61">
        <v>56.9</v>
      </c>
      <c r="S275" s="61">
        <v>57.1</v>
      </c>
      <c r="T275" s="61">
        <v>57.7</v>
      </c>
      <c r="U275" s="61">
        <v>58.2</v>
      </c>
      <c r="V275" s="61">
        <v>58.5</v>
      </c>
      <c r="W275" s="61">
        <v>59.8</v>
      </c>
      <c r="X275" s="61">
        <v>59.9</v>
      </c>
      <c r="Y275" s="61">
        <v>60.3</v>
      </c>
      <c r="Z275" s="61">
        <v>62.4</v>
      </c>
      <c r="AA275" s="61">
        <v>62.6</v>
      </c>
      <c r="AB275" s="188">
        <v>62.9</v>
      </c>
      <c r="AC275" s="61">
        <v>63.4</v>
      </c>
      <c r="AD275" s="188">
        <v>66</v>
      </c>
      <c r="AE275" s="188">
        <v>66.400000000000006</v>
      </c>
      <c r="AF275" s="188">
        <v>66.400000000000006</v>
      </c>
      <c r="AG275" s="188">
        <v>67.2</v>
      </c>
      <c r="AH275" s="188">
        <v>67.7</v>
      </c>
      <c r="AI275" s="188">
        <v>68.7</v>
      </c>
      <c r="AJ275" s="188">
        <v>68.900000000000006</v>
      </c>
      <c r="AK275" s="188">
        <v>68.900000000000006</v>
      </c>
      <c r="AL275" s="188">
        <v>69.3</v>
      </c>
      <c r="AM275" s="188">
        <v>69.599999999999994</v>
      </c>
      <c r="AN275" s="188">
        <v>69.8</v>
      </c>
      <c r="AO275" s="188">
        <v>69.900000000000006</v>
      </c>
      <c r="AP275" s="188">
        <v>69.900000000000006</v>
      </c>
      <c r="AQ275" s="188">
        <v>70.099999999999994</v>
      </c>
      <c r="AR275" s="188">
        <v>70.2</v>
      </c>
      <c r="AS275" s="188">
        <v>70.2</v>
      </c>
      <c r="AT275" s="188">
        <v>70.3</v>
      </c>
      <c r="AU275" s="188">
        <v>70.400000000000006</v>
      </c>
      <c r="AV275" s="188">
        <v>70.599999999999994</v>
      </c>
      <c r="AW275" s="188">
        <v>70.7</v>
      </c>
      <c r="AX275" s="188">
        <v>70.8</v>
      </c>
      <c r="AY275" s="188">
        <v>70.8</v>
      </c>
      <c r="AZ275" s="188">
        <v>70.8</v>
      </c>
      <c r="BA275" s="188">
        <v>70.8</v>
      </c>
      <c r="BB275" s="188">
        <v>70.900000000000006</v>
      </c>
      <c r="BC275" s="188">
        <v>70.900000000000006</v>
      </c>
      <c r="BD275" s="188">
        <v>71</v>
      </c>
      <c r="BE275" s="188">
        <v>71.099999999999994</v>
      </c>
      <c r="BF275" s="188">
        <v>71.099999999999994</v>
      </c>
      <c r="BG275" s="188">
        <v>71.2</v>
      </c>
      <c r="BH275" s="188">
        <v>71.3</v>
      </c>
      <c r="BI275" s="188">
        <v>71.400000000000006</v>
      </c>
      <c r="BJ275" s="188">
        <v>71.400000000000006</v>
      </c>
      <c r="BK275" s="188">
        <v>71.400000000000006</v>
      </c>
      <c r="BL275" s="188">
        <v>71.5</v>
      </c>
      <c r="BM275" s="188">
        <v>71.5</v>
      </c>
      <c r="BN275" s="188">
        <v>71.5</v>
      </c>
      <c r="BO275" s="188">
        <v>71.5</v>
      </c>
      <c r="BP275" s="188">
        <v>71.5</v>
      </c>
      <c r="BQ275" s="188">
        <v>71.599999999999994</v>
      </c>
      <c r="BR275" s="188">
        <v>71.599999999999994</v>
      </c>
      <c r="BS275" s="188">
        <v>71.599999999999994</v>
      </c>
      <c r="BT275" s="188">
        <v>71.599999999999994</v>
      </c>
      <c r="BU275" s="188">
        <v>71.599999999999994</v>
      </c>
      <c r="BV275" s="188">
        <v>71.599999999999994</v>
      </c>
      <c r="BW275" s="188">
        <v>71.599999999999994</v>
      </c>
      <c r="BX275" s="188">
        <v>71.599999999999994</v>
      </c>
      <c r="BY275" s="188">
        <v>71.7</v>
      </c>
      <c r="BZ275" s="188">
        <v>71.7</v>
      </c>
      <c r="CA275" s="188">
        <v>71.7</v>
      </c>
      <c r="CB275" s="188">
        <v>71.7</v>
      </c>
      <c r="CC275" s="188">
        <v>71.7</v>
      </c>
      <c r="CD275" s="188">
        <v>71.7</v>
      </c>
      <c r="CE275" s="188">
        <v>71.8</v>
      </c>
      <c r="CF275" s="188">
        <v>71.8</v>
      </c>
      <c r="CG275" s="188">
        <v>71.8</v>
      </c>
      <c r="CH275" s="188">
        <v>71.8</v>
      </c>
      <c r="CI275" s="188">
        <v>72</v>
      </c>
      <c r="CJ275" s="188">
        <v>72.099999999999994</v>
      </c>
      <c r="CK275" s="188">
        <v>72.2</v>
      </c>
      <c r="CL275" s="188">
        <f t="shared" si="9"/>
        <v>0.10000000000000853</v>
      </c>
      <c r="CM275" s="188" t="s">
        <v>548</v>
      </c>
      <c r="CN275" s="188" t="s">
        <v>549</v>
      </c>
      <c r="CO275" s="188" t="b">
        <f t="shared" si="8"/>
        <v>1</v>
      </c>
    </row>
    <row r="276" spans="1:93" x14ac:dyDescent="0.3">
      <c r="A276" t="s">
        <v>550</v>
      </c>
      <c r="B276" t="s">
        <v>551</v>
      </c>
      <c r="C276">
        <v>30029000902</v>
      </c>
      <c r="D276" s="1">
        <v>43920</v>
      </c>
      <c r="E276">
        <v>29</v>
      </c>
      <c r="F276">
        <v>1.5</v>
      </c>
      <c r="G276">
        <v>1.5</v>
      </c>
      <c r="H276">
        <v>59901</v>
      </c>
      <c r="I276">
        <v>45.1</v>
      </c>
      <c r="J276">
        <v>46.9</v>
      </c>
      <c r="K276">
        <v>50.3</v>
      </c>
      <c r="L276">
        <v>54.1</v>
      </c>
      <c r="M276">
        <v>59.2</v>
      </c>
      <c r="N276" s="61">
        <v>60.5</v>
      </c>
      <c r="O276">
        <v>61.1</v>
      </c>
      <c r="P276">
        <v>61.3</v>
      </c>
      <c r="Q276">
        <v>61.7</v>
      </c>
      <c r="R276" s="61">
        <v>62.2</v>
      </c>
      <c r="S276" s="61">
        <v>62.4</v>
      </c>
      <c r="T276" s="61">
        <v>62.8</v>
      </c>
      <c r="U276" s="61">
        <v>63.2</v>
      </c>
      <c r="V276" s="61">
        <v>63.6</v>
      </c>
      <c r="W276" s="61">
        <v>63.8</v>
      </c>
      <c r="X276" s="61">
        <v>63.8</v>
      </c>
      <c r="Y276" s="61">
        <v>64</v>
      </c>
      <c r="Z276" s="61">
        <v>66.599999999999994</v>
      </c>
      <c r="AA276" s="61">
        <v>67.3</v>
      </c>
      <c r="AB276" s="188">
        <v>67.599999999999994</v>
      </c>
      <c r="AC276" s="61">
        <v>67.8</v>
      </c>
      <c r="AD276" s="188">
        <v>70</v>
      </c>
      <c r="AE276" s="188">
        <v>70.5</v>
      </c>
      <c r="AF276" s="188">
        <v>71</v>
      </c>
      <c r="AG276" s="188">
        <v>71.3</v>
      </c>
      <c r="AH276" s="188">
        <v>71.3</v>
      </c>
      <c r="AI276" s="188">
        <v>71.400000000000006</v>
      </c>
      <c r="AJ276" s="188">
        <v>71.400000000000006</v>
      </c>
      <c r="AK276" s="188">
        <v>71.400000000000006</v>
      </c>
      <c r="AL276" s="188">
        <v>71.5</v>
      </c>
      <c r="AM276" s="188">
        <v>72</v>
      </c>
      <c r="AN276" s="188">
        <v>72.400000000000006</v>
      </c>
      <c r="AO276" s="188">
        <v>72.5</v>
      </c>
      <c r="AP276" s="188">
        <v>72.5</v>
      </c>
      <c r="AQ276" s="188">
        <v>72.900000000000006</v>
      </c>
      <c r="AR276" s="188">
        <v>73.2</v>
      </c>
      <c r="AS276" s="188">
        <v>73.2</v>
      </c>
      <c r="AT276" s="188">
        <v>73.2</v>
      </c>
      <c r="AU276" s="188">
        <v>73.3</v>
      </c>
      <c r="AV276" s="188">
        <v>73.400000000000006</v>
      </c>
      <c r="AW276" s="188">
        <v>73.400000000000006</v>
      </c>
      <c r="AX276" s="188">
        <v>73.400000000000006</v>
      </c>
      <c r="AY276" s="188">
        <v>73.400000000000006</v>
      </c>
      <c r="AZ276" s="188">
        <v>73.5</v>
      </c>
      <c r="BA276" s="188">
        <v>73.5</v>
      </c>
      <c r="BB276" s="188">
        <v>73.900000000000006</v>
      </c>
      <c r="BC276" s="188">
        <v>74</v>
      </c>
      <c r="BD276" s="188">
        <v>74.099999999999994</v>
      </c>
      <c r="BE276" s="188">
        <v>74.099999999999994</v>
      </c>
      <c r="BF276" s="188">
        <v>74.099999999999994</v>
      </c>
      <c r="BG276" s="188">
        <v>75.3</v>
      </c>
      <c r="BH276" s="188">
        <v>75.3</v>
      </c>
      <c r="BI276" s="188">
        <v>75.3</v>
      </c>
      <c r="BJ276" s="188">
        <v>75.3</v>
      </c>
      <c r="BK276" s="188">
        <v>75.3</v>
      </c>
      <c r="BL276" s="188">
        <v>75.599999999999994</v>
      </c>
      <c r="BM276" s="188">
        <v>75.599999999999994</v>
      </c>
      <c r="BN276" s="188">
        <v>75.599999999999994</v>
      </c>
      <c r="BO276" s="188">
        <v>75.599999999999994</v>
      </c>
      <c r="BP276" s="188">
        <v>75.599999999999994</v>
      </c>
      <c r="BQ276" s="188">
        <v>75.599999999999994</v>
      </c>
      <c r="BR276" s="188">
        <v>75.599999999999994</v>
      </c>
      <c r="BS276" s="188">
        <v>75.599999999999994</v>
      </c>
      <c r="BT276" s="188">
        <v>75.7</v>
      </c>
      <c r="BU276" s="188">
        <v>75.7</v>
      </c>
      <c r="BV276" s="188">
        <v>75.7</v>
      </c>
      <c r="BW276" s="188">
        <v>75.7</v>
      </c>
      <c r="BX276" s="188">
        <v>75.8</v>
      </c>
      <c r="BY276" s="188">
        <v>75.8</v>
      </c>
      <c r="BZ276" s="188">
        <v>75.8</v>
      </c>
      <c r="CA276" s="188">
        <v>75.900000000000006</v>
      </c>
      <c r="CB276" s="188">
        <v>75.900000000000006</v>
      </c>
      <c r="CC276" s="188">
        <v>75.900000000000006</v>
      </c>
      <c r="CD276" s="188">
        <v>75.900000000000006</v>
      </c>
      <c r="CE276" s="188">
        <v>76.099999999999994</v>
      </c>
      <c r="CF276" s="188">
        <v>76.099999999999994</v>
      </c>
      <c r="CG276" s="188">
        <v>76.099999999999994</v>
      </c>
      <c r="CH276" s="188">
        <v>76.099999999999994</v>
      </c>
      <c r="CI276" s="188">
        <v>76.3</v>
      </c>
      <c r="CJ276" s="188">
        <v>76.5</v>
      </c>
      <c r="CK276" s="188">
        <v>76.5</v>
      </c>
      <c r="CL276" s="188">
        <f t="shared" si="9"/>
        <v>0</v>
      </c>
      <c r="CM276" s="188" t="s">
        <v>550</v>
      </c>
      <c r="CN276" s="188" t="s">
        <v>551</v>
      </c>
      <c r="CO276" s="188" t="b">
        <f t="shared" si="8"/>
        <v>1</v>
      </c>
    </row>
    <row r="277" spans="1:93" x14ac:dyDescent="0.3">
      <c r="A277" t="s">
        <v>552</v>
      </c>
      <c r="B277" t="s">
        <v>553</v>
      </c>
      <c r="C277">
        <v>30029000903</v>
      </c>
      <c r="D277" s="1">
        <v>43920</v>
      </c>
      <c r="E277">
        <v>29</v>
      </c>
      <c r="F277">
        <v>1.1000000000000001</v>
      </c>
      <c r="G277">
        <v>1.1000000000000001</v>
      </c>
      <c r="H277">
        <v>59901</v>
      </c>
      <c r="I277">
        <v>33.4</v>
      </c>
      <c r="J277">
        <v>34.6</v>
      </c>
      <c r="K277">
        <v>36.9</v>
      </c>
      <c r="L277">
        <v>39.9</v>
      </c>
      <c r="M277">
        <v>43.7</v>
      </c>
      <c r="N277" s="61">
        <v>44.2</v>
      </c>
      <c r="O277">
        <v>44.9</v>
      </c>
      <c r="P277">
        <v>45.5</v>
      </c>
      <c r="Q277">
        <v>45.9</v>
      </c>
      <c r="R277" s="61">
        <v>46.5</v>
      </c>
      <c r="S277" s="61">
        <v>46.6</v>
      </c>
      <c r="T277" s="61">
        <v>46.9</v>
      </c>
      <c r="U277" s="61">
        <v>46.9</v>
      </c>
      <c r="V277" s="61">
        <v>47.1</v>
      </c>
      <c r="W277" s="61">
        <v>47.3</v>
      </c>
      <c r="X277" s="61">
        <v>47.3</v>
      </c>
      <c r="Y277" s="61">
        <v>47.7</v>
      </c>
      <c r="Z277" s="61">
        <v>50.8</v>
      </c>
      <c r="AA277" s="61">
        <v>52.6</v>
      </c>
      <c r="AB277" s="188">
        <v>52.9</v>
      </c>
      <c r="AC277" s="61">
        <v>54</v>
      </c>
      <c r="AD277" s="188">
        <v>57</v>
      </c>
      <c r="AE277" s="188">
        <v>57.5</v>
      </c>
      <c r="AF277" s="188">
        <v>57.8</v>
      </c>
      <c r="AG277" s="188">
        <v>58.6</v>
      </c>
      <c r="AH277" s="188">
        <v>59.1</v>
      </c>
      <c r="AI277" s="188">
        <v>60.1</v>
      </c>
      <c r="AJ277" s="188">
        <v>60.2</v>
      </c>
      <c r="AK277" s="188">
        <v>60.2</v>
      </c>
      <c r="AL277" s="188">
        <v>60.4</v>
      </c>
      <c r="AM277" s="188">
        <v>60.5</v>
      </c>
      <c r="AN277" s="188">
        <v>61</v>
      </c>
      <c r="AO277" s="188">
        <v>61</v>
      </c>
      <c r="AP277" s="188">
        <v>61.2</v>
      </c>
      <c r="AQ277" s="188">
        <v>61.3</v>
      </c>
      <c r="AR277" s="188">
        <v>61.5</v>
      </c>
      <c r="AS277" s="188">
        <v>61.5</v>
      </c>
      <c r="AT277" s="188">
        <v>61.5</v>
      </c>
      <c r="AU277" s="188">
        <v>61.5</v>
      </c>
      <c r="AV277" s="188">
        <v>61.6</v>
      </c>
      <c r="AW277" s="188">
        <v>61.6</v>
      </c>
      <c r="AX277" s="188">
        <v>61.8</v>
      </c>
      <c r="AY277" s="188">
        <v>61.8</v>
      </c>
      <c r="AZ277" s="188">
        <v>61.8</v>
      </c>
      <c r="BA277" s="188">
        <v>61.8</v>
      </c>
      <c r="BB277" s="188">
        <v>62</v>
      </c>
      <c r="BC277" s="188">
        <v>62</v>
      </c>
      <c r="BD277" s="188">
        <v>62</v>
      </c>
      <c r="BE277" s="188">
        <v>62</v>
      </c>
      <c r="BF277" s="188">
        <v>62.1</v>
      </c>
      <c r="BG277" s="188">
        <v>62.3</v>
      </c>
      <c r="BH277" s="188">
        <v>62.3</v>
      </c>
      <c r="BI277" s="188">
        <v>62.3</v>
      </c>
      <c r="BJ277" s="188">
        <v>62.3</v>
      </c>
      <c r="BK277" s="188">
        <v>62.3</v>
      </c>
      <c r="BL277" s="188">
        <v>62.3</v>
      </c>
      <c r="BM277" s="188">
        <v>62.3</v>
      </c>
      <c r="BN277" s="188">
        <v>62.3</v>
      </c>
      <c r="BO277" s="188">
        <v>62.3</v>
      </c>
      <c r="BP277" s="188">
        <v>62.3</v>
      </c>
      <c r="BQ277" s="188">
        <v>62.4</v>
      </c>
      <c r="BR277" s="188">
        <v>62.5</v>
      </c>
      <c r="BS277" s="188">
        <v>62.5</v>
      </c>
      <c r="BT277" s="188">
        <v>62.5</v>
      </c>
      <c r="BU277" s="188">
        <v>62.5</v>
      </c>
      <c r="BV277" s="188">
        <v>62.5</v>
      </c>
      <c r="BW277" s="188">
        <v>62.5</v>
      </c>
      <c r="BX277" s="188">
        <v>62.5</v>
      </c>
      <c r="BY277" s="188">
        <v>62.6</v>
      </c>
      <c r="BZ277" s="188">
        <v>62.6</v>
      </c>
      <c r="CA277" s="188">
        <v>62.6</v>
      </c>
      <c r="CB277" s="188">
        <v>62.6</v>
      </c>
      <c r="CC277" s="188">
        <v>62.6</v>
      </c>
      <c r="CD277" s="188">
        <v>62.7</v>
      </c>
      <c r="CE277" s="188">
        <v>62.7</v>
      </c>
      <c r="CF277" s="188">
        <v>62.7</v>
      </c>
      <c r="CG277" s="188">
        <v>62.7</v>
      </c>
      <c r="CH277" s="188">
        <v>62.7</v>
      </c>
      <c r="CI277" s="188">
        <v>62.8</v>
      </c>
      <c r="CJ277" s="188">
        <v>62.9</v>
      </c>
      <c r="CK277" s="188">
        <v>62.9</v>
      </c>
      <c r="CL277" s="188">
        <f t="shared" si="9"/>
        <v>0</v>
      </c>
      <c r="CM277" s="188" t="s">
        <v>552</v>
      </c>
      <c r="CN277" s="188" t="s">
        <v>553</v>
      </c>
      <c r="CO277" s="188" t="b">
        <f t="shared" si="8"/>
        <v>1</v>
      </c>
    </row>
    <row r="278" spans="1:93" x14ac:dyDescent="0.3">
      <c r="A278" t="s">
        <v>554</v>
      </c>
      <c r="B278" t="s">
        <v>555</v>
      </c>
      <c r="C278">
        <v>30029001101</v>
      </c>
      <c r="D278" s="1">
        <v>43920</v>
      </c>
      <c r="E278">
        <v>29</v>
      </c>
      <c r="F278">
        <v>1.5</v>
      </c>
      <c r="G278">
        <v>1.5</v>
      </c>
      <c r="H278">
        <v>59901</v>
      </c>
      <c r="I278">
        <v>32.9</v>
      </c>
      <c r="J278">
        <v>34.799999999999997</v>
      </c>
      <c r="K278">
        <v>36.200000000000003</v>
      </c>
      <c r="L278">
        <v>38.6</v>
      </c>
      <c r="M278">
        <v>41.5</v>
      </c>
      <c r="N278" s="61">
        <v>42.1</v>
      </c>
      <c r="O278">
        <v>42.7</v>
      </c>
      <c r="P278">
        <v>43.4</v>
      </c>
      <c r="Q278">
        <v>43.8</v>
      </c>
      <c r="R278" s="61">
        <v>45.1</v>
      </c>
      <c r="S278" s="61">
        <v>45.6</v>
      </c>
      <c r="T278" s="61">
        <v>46.4</v>
      </c>
      <c r="U278" s="61">
        <v>48.6</v>
      </c>
      <c r="V278" s="61">
        <v>50.2</v>
      </c>
      <c r="W278" s="61">
        <v>52.4</v>
      </c>
      <c r="X278" s="61">
        <v>52.9</v>
      </c>
      <c r="Y278" s="61">
        <v>53.1</v>
      </c>
      <c r="Z278" s="61">
        <v>55.2</v>
      </c>
      <c r="AA278" s="61">
        <v>55.3</v>
      </c>
      <c r="AB278" s="188">
        <v>55.3</v>
      </c>
      <c r="AC278" s="61">
        <v>56.3</v>
      </c>
      <c r="AD278" s="188">
        <v>59.2</v>
      </c>
      <c r="AE278" s="188">
        <v>59.6</v>
      </c>
      <c r="AF278" s="188">
        <v>59.7</v>
      </c>
      <c r="AG278" s="188">
        <v>60</v>
      </c>
      <c r="AH278" s="188">
        <v>60.4</v>
      </c>
      <c r="AI278" s="188">
        <v>60.8</v>
      </c>
      <c r="AJ278" s="188">
        <v>60.9</v>
      </c>
      <c r="AK278" s="188">
        <v>61.2</v>
      </c>
      <c r="AL278" s="188">
        <v>61.4</v>
      </c>
      <c r="AM278" s="188">
        <v>61.6</v>
      </c>
      <c r="AN278" s="188">
        <v>61.9</v>
      </c>
      <c r="AO278" s="188">
        <v>62.1</v>
      </c>
      <c r="AP278" s="188">
        <v>62.1</v>
      </c>
      <c r="AQ278" s="188">
        <v>62.2</v>
      </c>
      <c r="AR278" s="188">
        <v>62.4</v>
      </c>
      <c r="AS278" s="188">
        <v>62.4</v>
      </c>
      <c r="AT278" s="188">
        <v>62.4</v>
      </c>
      <c r="AU278" s="188">
        <v>62.5</v>
      </c>
      <c r="AV278" s="188">
        <v>62.7</v>
      </c>
      <c r="AW278" s="188">
        <v>62.7</v>
      </c>
      <c r="AX278" s="188">
        <v>62.7</v>
      </c>
      <c r="AY278" s="188">
        <v>62.7</v>
      </c>
      <c r="AZ278" s="188">
        <v>62.7</v>
      </c>
      <c r="BA278" s="188">
        <v>62.7</v>
      </c>
      <c r="BB278" s="188">
        <v>62.7</v>
      </c>
      <c r="BC278" s="188">
        <v>62.7</v>
      </c>
      <c r="BD278" s="188">
        <v>62.7</v>
      </c>
      <c r="BE278" s="188">
        <v>62.8</v>
      </c>
      <c r="BF278" s="188">
        <v>62.8</v>
      </c>
      <c r="BG278" s="188">
        <v>62.9</v>
      </c>
      <c r="BH278" s="188">
        <v>62.9</v>
      </c>
      <c r="BI278" s="188">
        <v>62.9</v>
      </c>
      <c r="BJ278" s="188">
        <v>63.1</v>
      </c>
      <c r="BK278" s="188">
        <v>63.1</v>
      </c>
      <c r="BL278" s="188">
        <v>63.3</v>
      </c>
      <c r="BM278" s="188">
        <v>63.3</v>
      </c>
      <c r="BN278" s="188">
        <v>63.4</v>
      </c>
      <c r="BO278" s="188">
        <v>63.4</v>
      </c>
      <c r="BP278" s="188">
        <v>63.4</v>
      </c>
      <c r="BQ278" s="188">
        <v>63.4</v>
      </c>
      <c r="BR278" s="188">
        <v>63.4</v>
      </c>
      <c r="BS278" s="188">
        <v>63.4</v>
      </c>
      <c r="BT278" s="188">
        <v>63.4</v>
      </c>
      <c r="BU278" s="188">
        <v>63.4</v>
      </c>
      <c r="BV278" s="188">
        <v>63.4</v>
      </c>
      <c r="BW278" s="188">
        <v>63.4</v>
      </c>
      <c r="BX278" s="188">
        <v>63.4</v>
      </c>
      <c r="BY278" s="188">
        <v>63.4</v>
      </c>
      <c r="BZ278" s="188">
        <v>63.4</v>
      </c>
      <c r="CA278" s="188">
        <v>63.6</v>
      </c>
      <c r="CB278" s="188">
        <v>63.6</v>
      </c>
      <c r="CC278" s="188">
        <v>63.8</v>
      </c>
      <c r="CD278" s="188">
        <v>63.8</v>
      </c>
      <c r="CE278" s="188">
        <v>63.9</v>
      </c>
      <c r="CF278" s="188">
        <v>64</v>
      </c>
      <c r="CG278" s="188">
        <v>64.099999999999994</v>
      </c>
      <c r="CH278" s="188">
        <v>64.099999999999994</v>
      </c>
      <c r="CI278" s="188">
        <v>64.5</v>
      </c>
      <c r="CJ278" s="188">
        <v>64.599999999999994</v>
      </c>
      <c r="CK278" s="188">
        <v>64.599999999999994</v>
      </c>
      <c r="CL278" s="188">
        <f t="shared" si="9"/>
        <v>0</v>
      </c>
      <c r="CM278" s="188" t="s">
        <v>554</v>
      </c>
      <c r="CN278" s="188" t="s">
        <v>555</v>
      </c>
      <c r="CO278" s="188" t="b">
        <f t="shared" si="8"/>
        <v>1</v>
      </c>
    </row>
    <row r="279" spans="1:93" x14ac:dyDescent="0.3">
      <c r="A279" t="s">
        <v>556</v>
      </c>
      <c r="B279" t="s">
        <v>557</v>
      </c>
      <c r="C279">
        <v>30029001102</v>
      </c>
      <c r="D279" s="1">
        <v>43920</v>
      </c>
      <c r="E279">
        <v>29</v>
      </c>
      <c r="F279">
        <v>1</v>
      </c>
      <c r="G279">
        <v>1.1000000000000001</v>
      </c>
      <c r="H279">
        <v>59901</v>
      </c>
      <c r="I279">
        <v>37.6</v>
      </c>
      <c r="J279">
        <v>38.799999999999997</v>
      </c>
      <c r="K279">
        <v>40.6</v>
      </c>
      <c r="L279">
        <v>42.7</v>
      </c>
      <c r="M279">
        <v>44.8</v>
      </c>
      <c r="N279" s="61">
        <v>46</v>
      </c>
      <c r="O279">
        <v>46.9</v>
      </c>
      <c r="P279">
        <v>47.1</v>
      </c>
      <c r="Q279">
        <v>47.7</v>
      </c>
      <c r="R279" s="61">
        <v>48.4</v>
      </c>
      <c r="S279" s="61">
        <v>49.3</v>
      </c>
      <c r="T279" s="61">
        <v>49.9</v>
      </c>
      <c r="U279" s="61">
        <v>53.1</v>
      </c>
      <c r="V279" s="61">
        <v>54.4</v>
      </c>
      <c r="W279" s="61">
        <v>56.4</v>
      </c>
      <c r="X279" s="61">
        <v>56.8</v>
      </c>
      <c r="Y279" s="61">
        <v>56.8</v>
      </c>
      <c r="Z279" s="61">
        <v>58.3</v>
      </c>
      <c r="AA279" s="61">
        <v>58.4</v>
      </c>
      <c r="AB279" s="188">
        <v>58.6</v>
      </c>
      <c r="AC279" s="61">
        <v>59.1</v>
      </c>
      <c r="AD279" s="188">
        <v>61</v>
      </c>
      <c r="AE279" s="188">
        <v>61.2</v>
      </c>
      <c r="AF279" s="188">
        <v>61.4</v>
      </c>
      <c r="AG279" s="188">
        <v>61.9</v>
      </c>
      <c r="AH279" s="188">
        <v>62.3</v>
      </c>
      <c r="AI279" s="188">
        <v>62.7</v>
      </c>
      <c r="AJ279" s="188">
        <v>62.9</v>
      </c>
      <c r="AK279" s="188">
        <v>62.9</v>
      </c>
      <c r="AL279" s="188">
        <v>63</v>
      </c>
      <c r="AM279" s="188">
        <v>63.1</v>
      </c>
      <c r="AN279" s="188">
        <v>63.4</v>
      </c>
      <c r="AO279" s="188">
        <v>63.4</v>
      </c>
      <c r="AP279" s="188">
        <v>63.4</v>
      </c>
      <c r="AQ279" s="188">
        <v>63.6</v>
      </c>
      <c r="AR279" s="188">
        <v>63.6</v>
      </c>
      <c r="AS279" s="188">
        <v>63.6</v>
      </c>
      <c r="AT279" s="188">
        <v>63.8</v>
      </c>
      <c r="AU279" s="188">
        <v>64</v>
      </c>
      <c r="AV279" s="188">
        <v>64.2</v>
      </c>
      <c r="AW279" s="188">
        <v>64.2</v>
      </c>
      <c r="AX279" s="188">
        <v>64.2</v>
      </c>
      <c r="AY279" s="188">
        <v>64.2</v>
      </c>
      <c r="AZ279" s="188">
        <v>64.2</v>
      </c>
      <c r="BA279" s="188">
        <v>64.2</v>
      </c>
      <c r="BB279" s="188">
        <v>64.2</v>
      </c>
      <c r="BC279" s="188">
        <v>64.2</v>
      </c>
      <c r="BD279" s="188">
        <v>64.3</v>
      </c>
      <c r="BE279" s="188">
        <v>64.400000000000006</v>
      </c>
      <c r="BF279" s="188">
        <v>64.400000000000006</v>
      </c>
      <c r="BG279" s="188">
        <v>65.599999999999994</v>
      </c>
      <c r="BH279" s="188">
        <v>65.599999999999994</v>
      </c>
      <c r="BI279" s="188">
        <v>65.599999999999994</v>
      </c>
      <c r="BJ279" s="188">
        <v>65.599999999999994</v>
      </c>
      <c r="BK279" s="188">
        <v>65.599999999999994</v>
      </c>
      <c r="BL279" s="188">
        <v>65.599999999999994</v>
      </c>
      <c r="BM279" s="188">
        <v>65.7</v>
      </c>
      <c r="BN279" s="188">
        <v>65.7</v>
      </c>
      <c r="BO279" s="188">
        <v>65.7</v>
      </c>
      <c r="BP279" s="188">
        <v>65.7</v>
      </c>
      <c r="BQ279" s="188">
        <v>65.7</v>
      </c>
      <c r="BR279" s="188">
        <v>65.8</v>
      </c>
      <c r="BS279" s="188">
        <v>65.8</v>
      </c>
      <c r="BT279" s="188">
        <v>65.8</v>
      </c>
      <c r="BU279" s="188">
        <v>66.099999999999994</v>
      </c>
      <c r="BV279" s="188">
        <v>66.099999999999994</v>
      </c>
      <c r="BW279" s="188">
        <v>66.099999999999994</v>
      </c>
      <c r="BX279" s="188">
        <v>66.2</v>
      </c>
      <c r="BY279" s="188">
        <v>66.400000000000006</v>
      </c>
      <c r="BZ279" s="188">
        <v>66.400000000000006</v>
      </c>
      <c r="CA279" s="188">
        <v>66.400000000000006</v>
      </c>
      <c r="CB279" s="188">
        <v>66.400000000000006</v>
      </c>
      <c r="CC279" s="188">
        <v>66.400000000000006</v>
      </c>
      <c r="CD279" s="188">
        <v>66.400000000000006</v>
      </c>
      <c r="CE279" s="188">
        <v>66.400000000000006</v>
      </c>
      <c r="CF279" s="188">
        <v>66.5</v>
      </c>
      <c r="CG279" s="188">
        <v>66.5</v>
      </c>
      <c r="CH279" s="188">
        <v>66.5</v>
      </c>
      <c r="CI279" s="188">
        <v>66.8</v>
      </c>
      <c r="CJ279" s="188">
        <v>66.8</v>
      </c>
      <c r="CK279" s="188">
        <v>66.8</v>
      </c>
      <c r="CL279" s="188">
        <f t="shared" si="9"/>
        <v>0</v>
      </c>
      <c r="CM279" s="188" t="s">
        <v>556</v>
      </c>
      <c r="CN279" s="188" t="s">
        <v>557</v>
      </c>
      <c r="CO279" s="188" t="b">
        <f t="shared" si="8"/>
        <v>1</v>
      </c>
    </row>
    <row r="280" spans="1:93" x14ac:dyDescent="0.3">
      <c r="A280" t="s">
        <v>558</v>
      </c>
      <c r="B280" t="s">
        <v>559</v>
      </c>
      <c r="C280">
        <v>30029001202</v>
      </c>
      <c r="D280" s="1">
        <v>43920</v>
      </c>
      <c r="E280">
        <v>29</v>
      </c>
      <c r="F280">
        <v>0.9</v>
      </c>
      <c r="G280">
        <v>0.9</v>
      </c>
      <c r="H280">
        <v>59901</v>
      </c>
      <c r="I280">
        <v>35.5</v>
      </c>
      <c r="J280">
        <v>36.9</v>
      </c>
      <c r="K280">
        <v>38.799999999999997</v>
      </c>
      <c r="L280">
        <v>40.4</v>
      </c>
      <c r="M280">
        <v>43.3</v>
      </c>
      <c r="N280" s="61">
        <v>44.2</v>
      </c>
      <c r="O280">
        <v>45.1</v>
      </c>
      <c r="P280">
        <v>45.8</v>
      </c>
      <c r="Q280">
        <v>46.1</v>
      </c>
      <c r="R280" s="61">
        <v>47.4</v>
      </c>
      <c r="S280" s="61">
        <v>47.6</v>
      </c>
      <c r="T280" s="61">
        <v>48.1</v>
      </c>
      <c r="U280" s="61">
        <v>49.9</v>
      </c>
      <c r="V280" s="61">
        <v>50.9</v>
      </c>
      <c r="W280" s="61">
        <v>52.8</v>
      </c>
      <c r="X280" s="61">
        <v>53.2</v>
      </c>
      <c r="Y280" s="61">
        <v>53.4</v>
      </c>
      <c r="Z280" s="61">
        <v>55.1</v>
      </c>
      <c r="AA280" s="61">
        <v>55.3</v>
      </c>
      <c r="AB280" s="188">
        <v>55.5</v>
      </c>
      <c r="AC280" s="61">
        <v>56.2</v>
      </c>
      <c r="AD280" s="188">
        <v>59.3</v>
      </c>
      <c r="AE280" s="188">
        <v>59.6</v>
      </c>
      <c r="AF280" s="188">
        <v>59.8</v>
      </c>
      <c r="AG280" s="188">
        <v>60.2</v>
      </c>
      <c r="AH280" s="188">
        <v>61</v>
      </c>
      <c r="AI280" s="188">
        <v>61.6</v>
      </c>
      <c r="AJ280" s="188">
        <v>61.8</v>
      </c>
      <c r="AK280" s="188">
        <v>62</v>
      </c>
      <c r="AL280" s="188">
        <v>62.4</v>
      </c>
      <c r="AM280" s="188">
        <v>62.6</v>
      </c>
      <c r="AN280" s="188">
        <v>62.9</v>
      </c>
      <c r="AO280" s="188">
        <v>63</v>
      </c>
      <c r="AP280" s="188">
        <v>63.1</v>
      </c>
      <c r="AQ280" s="188">
        <v>63.4</v>
      </c>
      <c r="AR280" s="188">
        <v>63.5</v>
      </c>
      <c r="AS280" s="188">
        <v>63.5</v>
      </c>
      <c r="AT280" s="188">
        <v>63.6</v>
      </c>
      <c r="AU280" s="188">
        <v>63.6</v>
      </c>
      <c r="AV280" s="188">
        <v>63.7</v>
      </c>
      <c r="AW280" s="188">
        <v>63.7</v>
      </c>
      <c r="AX280" s="188">
        <v>63.7</v>
      </c>
      <c r="AY280" s="188">
        <v>63.8</v>
      </c>
      <c r="AZ280" s="188">
        <v>63.9</v>
      </c>
      <c r="BA280" s="188">
        <v>64</v>
      </c>
      <c r="BB280" s="188">
        <v>64.099999999999994</v>
      </c>
      <c r="BC280" s="188">
        <v>64.099999999999994</v>
      </c>
      <c r="BD280" s="188">
        <v>64.099999999999994</v>
      </c>
      <c r="BE280" s="188">
        <v>64.2</v>
      </c>
      <c r="BF280" s="188">
        <v>64.2</v>
      </c>
      <c r="BG280" s="188">
        <v>64.400000000000006</v>
      </c>
      <c r="BH280" s="188">
        <v>64.400000000000006</v>
      </c>
      <c r="BI280" s="188">
        <v>64.400000000000006</v>
      </c>
      <c r="BJ280" s="188">
        <v>64.400000000000006</v>
      </c>
      <c r="BK280" s="188">
        <v>64.5</v>
      </c>
      <c r="BL280" s="188">
        <v>64.5</v>
      </c>
      <c r="BM280" s="188">
        <v>64.5</v>
      </c>
      <c r="BN280" s="188">
        <v>64.5</v>
      </c>
      <c r="BO280" s="188">
        <v>64.5</v>
      </c>
      <c r="BP280" s="188">
        <v>64.5</v>
      </c>
      <c r="BQ280" s="188">
        <v>64.599999999999994</v>
      </c>
      <c r="BR280" s="188">
        <v>64.599999999999994</v>
      </c>
      <c r="BS280" s="188">
        <v>64.599999999999994</v>
      </c>
      <c r="BT280" s="188">
        <v>64.599999999999994</v>
      </c>
      <c r="BU280" s="188">
        <v>64.599999999999994</v>
      </c>
      <c r="BV280" s="188">
        <v>64.599999999999994</v>
      </c>
      <c r="BW280" s="188">
        <v>64.7</v>
      </c>
      <c r="BX280" s="188">
        <v>64.7</v>
      </c>
      <c r="BY280" s="188">
        <v>64.7</v>
      </c>
      <c r="BZ280" s="188">
        <v>64.7</v>
      </c>
      <c r="CA280" s="188">
        <v>64.7</v>
      </c>
      <c r="CB280" s="188">
        <v>64.7</v>
      </c>
      <c r="CC280" s="188">
        <v>64.7</v>
      </c>
      <c r="CD280" s="188">
        <v>64.7</v>
      </c>
      <c r="CE280" s="188">
        <v>64.7</v>
      </c>
      <c r="CF280" s="188">
        <v>64.7</v>
      </c>
      <c r="CG280" s="188">
        <v>64.7</v>
      </c>
      <c r="CH280" s="188">
        <v>64.7</v>
      </c>
      <c r="CI280" s="188">
        <v>64.900000000000006</v>
      </c>
      <c r="CJ280" s="188">
        <v>64.900000000000006</v>
      </c>
      <c r="CK280" s="188">
        <v>64.900000000000006</v>
      </c>
      <c r="CL280" s="188">
        <f t="shared" si="9"/>
        <v>0</v>
      </c>
      <c r="CM280" s="188" t="s">
        <v>558</v>
      </c>
      <c r="CN280" s="188" t="s">
        <v>559</v>
      </c>
      <c r="CO280" s="188" t="b">
        <f t="shared" si="8"/>
        <v>1</v>
      </c>
    </row>
    <row r="281" spans="1:93" x14ac:dyDescent="0.3">
      <c r="A281" t="s">
        <v>560</v>
      </c>
      <c r="B281" t="s">
        <v>561</v>
      </c>
      <c r="C281">
        <v>30029001304</v>
      </c>
      <c r="D281" s="1">
        <v>43920</v>
      </c>
      <c r="E281">
        <v>29</v>
      </c>
      <c r="F281">
        <v>1.5</v>
      </c>
      <c r="G281">
        <v>1.5</v>
      </c>
      <c r="H281" t="s">
        <v>1290</v>
      </c>
      <c r="I281">
        <v>23</v>
      </c>
      <c r="J281">
        <v>24</v>
      </c>
      <c r="K281">
        <v>24.7</v>
      </c>
      <c r="L281">
        <v>26.7</v>
      </c>
      <c r="M281">
        <v>28.7</v>
      </c>
      <c r="N281" s="61">
        <v>29</v>
      </c>
      <c r="O281">
        <v>29.4</v>
      </c>
      <c r="P281">
        <v>29.7</v>
      </c>
      <c r="Q281">
        <v>29.9</v>
      </c>
      <c r="R281" s="61">
        <v>30.5</v>
      </c>
      <c r="S281" s="61">
        <v>30.7</v>
      </c>
      <c r="T281" s="61">
        <v>31</v>
      </c>
      <c r="U281" s="61">
        <v>31.5</v>
      </c>
      <c r="V281" s="61">
        <v>32</v>
      </c>
      <c r="W281" s="61">
        <v>33</v>
      </c>
      <c r="X281" s="61">
        <v>33</v>
      </c>
      <c r="Y281" s="61">
        <v>33.1</v>
      </c>
      <c r="Z281" s="61">
        <v>33.9</v>
      </c>
      <c r="AA281" s="61">
        <v>34</v>
      </c>
      <c r="AB281" s="188">
        <v>34.1</v>
      </c>
      <c r="AC281" s="61">
        <v>34.4</v>
      </c>
      <c r="AD281" s="188">
        <v>35.9</v>
      </c>
      <c r="AE281" s="188">
        <v>36</v>
      </c>
      <c r="AF281" s="188">
        <v>36.200000000000003</v>
      </c>
      <c r="AG281" s="188">
        <v>36.4</v>
      </c>
      <c r="AH281" s="188">
        <v>36.700000000000003</v>
      </c>
      <c r="AI281" s="188">
        <v>36.799999999999997</v>
      </c>
      <c r="AJ281" s="188">
        <v>37</v>
      </c>
      <c r="AK281" s="188">
        <v>37.200000000000003</v>
      </c>
      <c r="AL281" s="188">
        <v>37.200000000000003</v>
      </c>
      <c r="AM281" s="188">
        <v>37.6</v>
      </c>
      <c r="AN281" s="188">
        <v>37.9</v>
      </c>
      <c r="AO281" s="188">
        <v>37.9</v>
      </c>
      <c r="AP281" s="188">
        <v>38</v>
      </c>
      <c r="AQ281" s="188">
        <v>38.200000000000003</v>
      </c>
      <c r="AR281" s="188">
        <v>38.4</v>
      </c>
      <c r="AS281" s="188">
        <v>38.4</v>
      </c>
      <c r="AT281" s="188">
        <v>38.5</v>
      </c>
      <c r="AU281" s="188">
        <v>38.700000000000003</v>
      </c>
      <c r="AV281" s="188">
        <v>38.9</v>
      </c>
      <c r="AW281" s="188">
        <v>38.9</v>
      </c>
      <c r="AX281" s="188">
        <v>39</v>
      </c>
      <c r="AY281" s="188">
        <v>39</v>
      </c>
      <c r="AZ281" s="188">
        <v>39</v>
      </c>
      <c r="BA281" s="188">
        <v>39.1</v>
      </c>
      <c r="BB281" s="188">
        <v>39.1</v>
      </c>
      <c r="BC281" s="188">
        <v>39.200000000000003</v>
      </c>
      <c r="BD281" s="188">
        <v>39.4</v>
      </c>
      <c r="BE281" s="188">
        <v>39.4</v>
      </c>
      <c r="BF281" s="188">
        <v>39.4</v>
      </c>
      <c r="BG281" s="188">
        <v>39.5</v>
      </c>
      <c r="BH281" s="188">
        <v>39.5</v>
      </c>
      <c r="BI281" s="188">
        <v>39.5</v>
      </c>
      <c r="BJ281" s="188">
        <v>39.5</v>
      </c>
      <c r="BK281" s="188">
        <v>39.700000000000003</v>
      </c>
      <c r="BL281" s="188">
        <v>39.700000000000003</v>
      </c>
      <c r="BM281" s="188">
        <v>39.700000000000003</v>
      </c>
      <c r="BN281" s="188">
        <v>39.700000000000003</v>
      </c>
      <c r="BO281" s="188">
        <v>39.700000000000003</v>
      </c>
      <c r="BP281" s="188">
        <v>39.700000000000003</v>
      </c>
      <c r="BQ281" s="188">
        <v>39.700000000000003</v>
      </c>
      <c r="BR281" s="188">
        <v>39.700000000000003</v>
      </c>
      <c r="BS281" s="188">
        <v>39.700000000000003</v>
      </c>
      <c r="BT281" s="188">
        <v>39.700000000000003</v>
      </c>
      <c r="BU281" s="188">
        <v>39.799999999999997</v>
      </c>
      <c r="BV281" s="188">
        <v>39.799999999999997</v>
      </c>
      <c r="BW281" s="188">
        <v>39.799999999999997</v>
      </c>
      <c r="BX281" s="188">
        <v>39.9</v>
      </c>
      <c r="BY281" s="188">
        <v>39.9</v>
      </c>
      <c r="BZ281" s="188">
        <v>39.9</v>
      </c>
      <c r="CA281" s="188">
        <v>39.9</v>
      </c>
      <c r="CB281" s="188">
        <v>40</v>
      </c>
      <c r="CC281" s="188">
        <v>40</v>
      </c>
      <c r="CD281" s="188">
        <v>40</v>
      </c>
      <c r="CE281" s="188">
        <v>40.200000000000003</v>
      </c>
      <c r="CF281" s="188">
        <v>40.200000000000003</v>
      </c>
      <c r="CG281" s="188">
        <v>40.200000000000003</v>
      </c>
      <c r="CH281" s="188">
        <v>40.299999999999997</v>
      </c>
      <c r="CI281" s="188">
        <v>40.299999999999997</v>
      </c>
      <c r="CJ281" s="188">
        <v>40.299999999999997</v>
      </c>
      <c r="CK281" s="188">
        <v>40.299999999999997</v>
      </c>
      <c r="CL281" s="188">
        <f t="shared" si="9"/>
        <v>0</v>
      </c>
      <c r="CM281" s="188" t="s">
        <v>560</v>
      </c>
      <c r="CN281" s="188" t="s">
        <v>561</v>
      </c>
      <c r="CO281" s="188" t="b">
        <f t="shared" si="8"/>
        <v>1</v>
      </c>
    </row>
    <row r="282" spans="1:93" x14ac:dyDescent="0.3">
      <c r="A282" t="s">
        <v>562</v>
      </c>
      <c r="B282" t="s">
        <v>563</v>
      </c>
      <c r="C282">
        <v>30029001305</v>
      </c>
      <c r="D282" s="1">
        <v>43920</v>
      </c>
      <c r="E282">
        <v>29</v>
      </c>
      <c r="F282">
        <v>1.2</v>
      </c>
      <c r="G282">
        <v>1.2</v>
      </c>
      <c r="H282">
        <v>59911</v>
      </c>
      <c r="I282">
        <v>21.9</v>
      </c>
      <c r="J282">
        <v>22.7</v>
      </c>
      <c r="K282">
        <v>24.3</v>
      </c>
      <c r="L282">
        <v>26.1</v>
      </c>
      <c r="M282">
        <v>30.5</v>
      </c>
      <c r="N282" s="61">
        <v>30.8</v>
      </c>
      <c r="O282">
        <v>31.4</v>
      </c>
      <c r="P282">
        <v>31.6</v>
      </c>
      <c r="Q282">
        <v>32.1</v>
      </c>
      <c r="R282" s="61">
        <v>32.9</v>
      </c>
      <c r="S282" s="61">
        <v>32.9</v>
      </c>
      <c r="T282" s="61">
        <v>33.200000000000003</v>
      </c>
      <c r="U282" s="61">
        <v>33.6</v>
      </c>
      <c r="V282" s="61">
        <v>33.700000000000003</v>
      </c>
      <c r="W282" s="61">
        <v>34</v>
      </c>
      <c r="X282" s="61">
        <v>34.1</v>
      </c>
      <c r="Y282" s="61">
        <v>34.200000000000003</v>
      </c>
      <c r="Z282" s="61">
        <v>34.799999999999997</v>
      </c>
      <c r="AA282" s="61">
        <v>35.6</v>
      </c>
      <c r="AB282" s="188">
        <v>35.700000000000003</v>
      </c>
      <c r="AC282" s="61">
        <v>36.299999999999997</v>
      </c>
      <c r="AD282" s="188">
        <v>38.200000000000003</v>
      </c>
      <c r="AE282" s="188">
        <v>38.4</v>
      </c>
      <c r="AF282" s="188">
        <v>38.5</v>
      </c>
      <c r="AG282" s="188">
        <v>39</v>
      </c>
      <c r="AH282" s="188">
        <v>39.1</v>
      </c>
      <c r="AI282" s="188">
        <v>39.6</v>
      </c>
      <c r="AJ282" s="188">
        <v>39.700000000000003</v>
      </c>
      <c r="AK282" s="188">
        <v>39.700000000000003</v>
      </c>
      <c r="AL282" s="188">
        <v>39.9</v>
      </c>
      <c r="AM282" s="188">
        <v>40.1</v>
      </c>
      <c r="AN282" s="188">
        <v>40.299999999999997</v>
      </c>
      <c r="AO282" s="188">
        <v>40.299999999999997</v>
      </c>
      <c r="AP282" s="188">
        <v>40.299999999999997</v>
      </c>
      <c r="AQ282" s="188">
        <v>40.4</v>
      </c>
      <c r="AR282" s="188">
        <v>40.4</v>
      </c>
      <c r="AS282" s="188">
        <v>40.4</v>
      </c>
      <c r="AT282" s="188">
        <v>40.4</v>
      </c>
      <c r="AU282" s="188">
        <v>40.5</v>
      </c>
      <c r="AV282" s="188">
        <v>40.6</v>
      </c>
      <c r="AW282" s="188">
        <v>40.6</v>
      </c>
      <c r="AX282" s="188">
        <v>40.700000000000003</v>
      </c>
      <c r="AY282" s="188">
        <v>40.700000000000003</v>
      </c>
      <c r="AZ282" s="188">
        <v>40.700000000000003</v>
      </c>
      <c r="BA282" s="188">
        <v>40.700000000000003</v>
      </c>
      <c r="BB282" s="188">
        <v>40.9</v>
      </c>
      <c r="BC282" s="188">
        <v>40.9</v>
      </c>
      <c r="BD282" s="188">
        <v>41.1</v>
      </c>
      <c r="BE282" s="188">
        <v>41.2</v>
      </c>
      <c r="BF282" s="188">
        <v>41.2</v>
      </c>
      <c r="BG282" s="188">
        <v>42.3</v>
      </c>
      <c r="BH282" s="188">
        <v>42.3</v>
      </c>
      <c r="BI282" s="188">
        <v>42.4</v>
      </c>
      <c r="BJ282" s="188">
        <v>42.4</v>
      </c>
      <c r="BK282" s="188">
        <v>42.4</v>
      </c>
      <c r="BL282" s="188">
        <v>42.5</v>
      </c>
      <c r="BM282" s="188">
        <v>42.5</v>
      </c>
      <c r="BN282" s="188">
        <v>42.5</v>
      </c>
      <c r="BO282" s="188">
        <v>42.6</v>
      </c>
      <c r="BP282" s="188">
        <v>42.6</v>
      </c>
      <c r="BQ282" s="188">
        <v>42.6</v>
      </c>
      <c r="BR282" s="188">
        <v>42.7</v>
      </c>
      <c r="BS282" s="188">
        <v>42.7</v>
      </c>
      <c r="BT282" s="188">
        <v>42.7</v>
      </c>
      <c r="BU282" s="188">
        <v>42.7</v>
      </c>
      <c r="BV282" s="188">
        <v>42.7</v>
      </c>
      <c r="BW282" s="188">
        <v>42.7</v>
      </c>
      <c r="BX282" s="188">
        <v>42.7</v>
      </c>
      <c r="BY282" s="188">
        <v>42.8</v>
      </c>
      <c r="BZ282" s="188">
        <v>42.8</v>
      </c>
      <c r="CA282" s="188">
        <v>42.9</v>
      </c>
      <c r="CB282" s="188">
        <v>42.9</v>
      </c>
      <c r="CC282" s="188">
        <v>42.9</v>
      </c>
      <c r="CD282" s="188">
        <v>43</v>
      </c>
      <c r="CE282" s="188">
        <v>43</v>
      </c>
      <c r="CF282" s="188">
        <v>43</v>
      </c>
      <c r="CG282" s="188">
        <v>43.1</v>
      </c>
      <c r="CH282" s="188">
        <v>43.1</v>
      </c>
      <c r="CI282" s="188">
        <v>43.2</v>
      </c>
      <c r="CJ282" s="188">
        <v>43.2</v>
      </c>
      <c r="CK282" s="188">
        <v>43.3</v>
      </c>
      <c r="CL282" s="188">
        <f t="shared" si="9"/>
        <v>9.9999999999994316E-2</v>
      </c>
      <c r="CM282" s="188" t="s">
        <v>562</v>
      </c>
      <c r="CN282" s="188" t="s">
        <v>563</v>
      </c>
      <c r="CO282" s="188" t="b">
        <f t="shared" si="8"/>
        <v>1</v>
      </c>
    </row>
    <row r="283" spans="1:93" x14ac:dyDescent="0.3">
      <c r="A283" t="s">
        <v>564</v>
      </c>
      <c r="B283" t="s">
        <v>565</v>
      </c>
      <c r="C283">
        <v>30029001401</v>
      </c>
      <c r="D283" s="1">
        <v>43920</v>
      </c>
      <c r="E283">
        <v>29</v>
      </c>
      <c r="F283">
        <v>1.4</v>
      </c>
      <c r="G283">
        <v>1.4</v>
      </c>
      <c r="H283" t="s">
        <v>1285</v>
      </c>
      <c r="I283">
        <v>28.9</v>
      </c>
      <c r="J283">
        <v>29.9</v>
      </c>
      <c r="K283">
        <v>31.6</v>
      </c>
      <c r="L283">
        <v>33.1</v>
      </c>
      <c r="M283">
        <v>37</v>
      </c>
      <c r="N283" s="61">
        <v>38</v>
      </c>
      <c r="O283">
        <v>38.6</v>
      </c>
      <c r="P283">
        <v>39.5</v>
      </c>
      <c r="Q283">
        <v>39.9</v>
      </c>
      <c r="R283" s="61">
        <v>40.700000000000003</v>
      </c>
      <c r="S283" s="61">
        <v>40.9</v>
      </c>
      <c r="T283" s="61">
        <v>41.3</v>
      </c>
      <c r="U283" s="61">
        <v>41.7</v>
      </c>
      <c r="V283" s="61">
        <v>42.2</v>
      </c>
      <c r="W283" s="61">
        <v>43</v>
      </c>
      <c r="X283" s="61">
        <v>43.1</v>
      </c>
      <c r="Y283" s="61">
        <v>43.2</v>
      </c>
      <c r="Z283" s="61">
        <v>44</v>
      </c>
      <c r="AA283" s="61">
        <v>44</v>
      </c>
      <c r="AB283" s="188">
        <v>44.6</v>
      </c>
      <c r="AC283" s="61">
        <v>45</v>
      </c>
      <c r="AD283" s="188">
        <v>47.5</v>
      </c>
      <c r="AE283" s="188">
        <v>47.9</v>
      </c>
      <c r="AF283" s="188">
        <v>48.1</v>
      </c>
      <c r="AG283" s="188">
        <v>48.8</v>
      </c>
      <c r="AH283" s="188">
        <v>49.3</v>
      </c>
      <c r="AI283" s="188">
        <v>50.1</v>
      </c>
      <c r="AJ283" s="188">
        <v>50.2</v>
      </c>
      <c r="AK283" s="188">
        <v>50.5</v>
      </c>
      <c r="AL283" s="188">
        <v>50.7</v>
      </c>
      <c r="AM283" s="188">
        <v>50.7</v>
      </c>
      <c r="AN283" s="188">
        <v>51</v>
      </c>
      <c r="AO283" s="188">
        <v>51</v>
      </c>
      <c r="AP283" s="188">
        <v>51</v>
      </c>
      <c r="AQ283" s="188">
        <v>51.4</v>
      </c>
      <c r="AR283" s="188">
        <v>51.4</v>
      </c>
      <c r="AS283" s="188">
        <v>51.4</v>
      </c>
      <c r="AT283" s="188">
        <v>51.4</v>
      </c>
      <c r="AU283" s="188">
        <v>51.5</v>
      </c>
      <c r="AV283" s="188">
        <v>51.7</v>
      </c>
      <c r="AW283" s="188">
        <v>51.7</v>
      </c>
      <c r="AX283" s="188">
        <v>51.7</v>
      </c>
      <c r="AY283" s="188">
        <v>51.7</v>
      </c>
      <c r="AZ283" s="188">
        <v>51.8</v>
      </c>
      <c r="BA283" s="188">
        <v>51.8</v>
      </c>
      <c r="BB283" s="188">
        <v>51.8</v>
      </c>
      <c r="BC283" s="188">
        <v>51.9</v>
      </c>
      <c r="BD283" s="188">
        <v>51.9</v>
      </c>
      <c r="BE283" s="188">
        <v>51.9</v>
      </c>
      <c r="BF283" s="188">
        <v>52.1</v>
      </c>
      <c r="BG283" s="188">
        <v>57.2</v>
      </c>
      <c r="BH283" s="188">
        <v>57.3</v>
      </c>
      <c r="BI283" s="188">
        <v>57.3</v>
      </c>
      <c r="BJ283" s="188">
        <v>57.5</v>
      </c>
      <c r="BK283" s="188">
        <v>57.5</v>
      </c>
      <c r="BL283" s="188">
        <v>57.5</v>
      </c>
      <c r="BM283" s="188">
        <v>57.5</v>
      </c>
      <c r="BN283" s="188">
        <v>57.5</v>
      </c>
      <c r="BO283" s="188">
        <v>57.5</v>
      </c>
      <c r="BP283" s="188">
        <v>57.7</v>
      </c>
      <c r="BQ283" s="188">
        <v>57.7</v>
      </c>
      <c r="BR283" s="188">
        <v>57.7</v>
      </c>
      <c r="BS283" s="188">
        <v>57.7</v>
      </c>
      <c r="BT283" s="188">
        <v>57.7</v>
      </c>
      <c r="BU283" s="188">
        <v>57.7</v>
      </c>
      <c r="BV283" s="188">
        <v>57.7</v>
      </c>
      <c r="BW283" s="188">
        <v>57.7</v>
      </c>
      <c r="BX283" s="188">
        <v>57.7</v>
      </c>
      <c r="BY283" s="188">
        <v>57.8</v>
      </c>
      <c r="BZ283" s="188">
        <v>57.8</v>
      </c>
      <c r="CA283" s="188">
        <v>57.9</v>
      </c>
      <c r="CB283" s="188">
        <v>57.9</v>
      </c>
      <c r="CC283" s="188">
        <v>58.1</v>
      </c>
      <c r="CD283" s="188">
        <v>58.1</v>
      </c>
      <c r="CE283" s="188">
        <v>58.1</v>
      </c>
      <c r="CF283" s="188">
        <v>58.1</v>
      </c>
      <c r="CG283" s="188">
        <v>58.1</v>
      </c>
      <c r="CH283" s="188">
        <v>58.3</v>
      </c>
      <c r="CI283" s="188">
        <v>58.3</v>
      </c>
      <c r="CJ283" s="188">
        <v>58.3</v>
      </c>
      <c r="CK283" s="188">
        <v>58.3</v>
      </c>
      <c r="CL283" s="188">
        <f t="shared" si="9"/>
        <v>0</v>
      </c>
      <c r="CM283" s="188" t="s">
        <v>564</v>
      </c>
      <c r="CN283" s="188" t="s">
        <v>565</v>
      </c>
      <c r="CO283" s="188" t="b">
        <f t="shared" si="8"/>
        <v>1</v>
      </c>
    </row>
    <row r="284" spans="1:93" x14ac:dyDescent="0.3">
      <c r="A284" t="s">
        <v>566</v>
      </c>
      <c r="B284" t="s">
        <v>567</v>
      </c>
      <c r="C284">
        <v>30029001402</v>
      </c>
      <c r="D284" s="1">
        <v>43920</v>
      </c>
      <c r="E284">
        <v>29</v>
      </c>
      <c r="F284">
        <v>0.8</v>
      </c>
      <c r="G284">
        <v>0.8</v>
      </c>
      <c r="H284" t="s">
        <v>1291</v>
      </c>
      <c r="I284">
        <v>16</v>
      </c>
      <c r="J284">
        <v>17.3</v>
      </c>
      <c r="K284">
        <v>18.600000000000001</v>
      </c>
      <c r="L284">
        <v>20.6</v>
      </c>
      <c r="M284">
        <v>23.2</v>
      </c>
      <c r="N284" s="61">
        <v>23.6</v>
      </c>
      <c r="O284">
        <v>24.1</v>
      </c>
      <c r="P284">
        <v>24.3</v>
      </c>
      <c r="Q284">
        <v>24.5</v>
      </c>
      <c r="R284" s="61">
        <v>25.4</v>
      </c>
      <c r="S284" s="61">
        <v>25.5</v>
      </c>
      <c r="T284" s="61">
        <v>25.8</v>
      </c>
      <c r="U284" s="61">
        <v>26</v>
      </c>
      <c r="V284" s="61">
        <v>26.2</v>
      </c>
      <c r="W284" s="61">
        <v>26.6</v>
      </c>
      <c r="X284" s="61">
        <v>26.7</v>
      </c>
      <c r="Y284" s="61">
        <v>26.7</v>
      </c>
      <c r="Z284" s="61">
        <v>27.7</v>
      </c>
      <c r="AA284" s="61">
        <v>27.9</v>
      </c>
      <c r="AB284" s="188">
        <v>28.1</v>
      </c>
      <c r="AC284" s="61">
        <v>28.3</v>
      </c>
      <c r="AD284" s="188">
        <v>28.9</v>
      </c>
      <c r="AE284" s="188">
        <v>29</v>
      </c>
      <c r="AF284" s="188">
        <v>29</v>
      </c>
      <c r="AG284" s="188">
        <v>29.2</v>
      </c>
      <c r="AH284" s="188">
        <v>29.2</v>
      </c>
      <c r="AI284" s="188">
        <v>29.6</v>
      </c>
      <c r="AJ284" s="188">
        <v>29.6</v>
      </c>
      <c r="AK284" s="188">
        <v>29.9</v>
      </c>
      <c r="AL284" s="188">
        <v>30.2</v>
      </c>
      <c r="AM284" s="188">
        <v>30.2</v>
      </c>
      <c r="AN284" s="188">
        <v>30.4</v>
      </c>
      <c r="AO284" s="188">
        <v>30.5</v>
      </c>
      <c r="AP284" s="188">
        <v>30.5</v>
      </c>
      <c r="AQ284" s="188">
        <v>30.6</v>
      </c>
      <c r="AR284" s="188">
        <v>31</v>
      </c>
      <c r="AS284" s="188">
        <v>31</v>
      </c>
      <c r="AT284" s="188">
        <v>31</v>
      </c>
      <c r="AU284" s="188">
        <v>31.1</v>
      </c>
      <c r="AV284" s="188">
        <v>31.2</v>
      </c>
      <c r="AW284" s="188">
        <v>31.2</v>
      </c>
      <c r="AX284" s="188">
        <v>31.2</v>
      </c>
      <c r="AY284" s="188">
        <v>31.3</v>
      </c>
      <c r="AZ284" s="188">
        <v>31.3</v>
      </c>
      <c r="BA284" s="188">
        <v>31.4</v>
      </c>
      <c r="BB284" s="188">
        <v>31.4</v>
      </c>
      <c r="BC284" s="188">
        <v>31.4</v>
      </c>
      <c r="BD284" s="188">
        <v>31.5</v>
      </c>
      <c r="BE284" s="188">
        <v>31.6</v>
      </c>
      <c r="BF284" s="188">
        <v>31.7</v>
      </c>
      <c r="BG284" s="188">
        <v>37.4</v>
      </c>
      <c r="BH284" s="188">
        <v>37.5</v>
      </c>
      <c r="BI284" s="188">
        <v>37.6</v>
      </c>
      <c r="BJ284" s="188">
        <v>37.700000000000003</v>
      </c>
      <c r="BK284" s="188">
        <v>37.700000000000003</v>
      </c>
      <c r="BL284" s="188">
        <v>38</v>
      </c>
      <c r="BM284" s="188">
        <v>38</v>
      </c>
      <c r="BN284" s="188">
        <v>38</v>
      </c>
      <c r="BO284" s="188">
        <v>38</v>
      </c>
      <c r="BP284" s="188">
        <v>38</v>
      </c>
      <c r="BQ284" s="188">
        <v>38.1</v>
      </c>
      <c r="BR284" s="188">
        <v>38.1</v>
      </c>
      <c r="BS284" s="188">
        <v>38.1</v>
      </c>
      <c r="BT284" s="188">
        <v>38.200000000000003</v>
      </c>
      <c r="BU284" s="188">
        <v>38.299999999999997</v>
      </c>
      <c r="BV284" s="188">
        <v>38.299999999999997</v>
      </c>
      <c r="BW284" s="188">
        <v>38.299999999999997</v>
      </c>
      <c r="BX284" s="188">
        <v>38.4</v>
      </c>
      <c r="BY284" s="188">
        <v>38.5</v>
      </c>
      <c r="BZ284" s="188">
        <v>38.5</v>
      </c>
      <c r="CA284" s="188">
        <v>38.6</v>
      </c>
      <c r="CB284" s="188">
        <v>38.700000000000003</v>
      </c>
      <c r="CC284" s="188">
        <v>38.799999999999997</v>
      </c>
      <c r="CD284" s="188">
        <v>38.799999999999997</v>
      </c>
      <c r="CE284" s="188">
        <v>39</v>
      </c>
      <c r="CF284" s="188">
        <v>39</v>
      </c>
      <c r="CG284" s="188">
        <v>39</v>
      </c>
      <c r="CH284" s="188">
        <v>39</v>
      </c>
      <c r="CI284" s="188">
        <v>39.200000000000003</v>
      </c>
      <c r="CJ284" s="188">
        <v>39.299999999999997</v>
      </c>
      <c r="CK284" s="188">
        <v>39.4</v>
      </c>
      <c r="CL284" s="188">
        <f t="shared" si="9"/>
        <v>0.10000000000000142</v>
      </c>
      <c r="CM284" s="188" t="s">
        <v>566</v>
      </c>
      <c r="CN284" s="188" t="s">
        <v>567</v>
      </c>
      <c r="CO284" s="188" t="b">
        <f t="shared" si="8"/>
        <v>1</v>
      </c>
    </row>
    <row r="285" spans="1:93" x14ac:dyDescent="0.3">
      <c r="A285" t="s">
        <v>568</v>
      </c>
      <c r="B285" t="s">
        <v>569</v>
      </c>
      <c r="C285">
        <v>30029001702</v>
      </c>
      <c r="D285" s="1">
        <v>43920</v>
      </c>
      <c r="E285">
        <v>29</v>
      </c>
      <c r="F285">
        <v>1.5</v>
      </c>
      <c r="G285">
        <v>1.5</v>
      </c>
      <c r="H285" t="s">
        <v>1287</v>
      </c>
      <c r="I285">
        <v>25.3</v>
      </c>
      <c r="J285">
        <v>27.2</v>
      </c>
      <c r="K285">
        <v>28.8</v>
      </c>
      <c r="L285">
        <v>31.5</v>
      </c>
      <c r="M285">
        <v>35.1</v>
      </c>
      <c r="N285" s="61">
        <v>35.4</v>
      </c>
      <c r="O285">
        <v>36</v>
      </c>
      <c r="P285">
        <v>36.200000000000003</v>
      </c>
      <c r="Q285">
        <v>36.4</v>
      </c>
      <c r="R285" s="61">
        <v>37.4</v>
      </c>
      <c r="S285" s="61">
        <v>37.799999999999997</v>
      </c>
      <c r="T285" s="61">
        <v>38.6</v>
      </c>
      <c r="U285" s="61">
        <v>39.299999999999997</v>
      </c>
      <c r="V285" s="61">
        <v>39.6</v>
      </c>
      <c r="W285" s="61">
        <v>40.9</v>
      </c>
      <c r="X285" s="61">
        <v>41.2</v>
      </c>
      <c r="Y285" s="61">
        <v>41.4</v>
      </c>
      <c r="Z285" s="61">
        <v>42.8</v>
      </c>
      <c r="AA285" s="61">
        <v>43.6</v>
      </c>
      <c r="AB285" s="188">
        <v>43.8</v>
      </c>
      <c r="AC285" s="61">
        <v>45.2</v>
      </c>
      <c r="AD285" s="188">
        <v>48.2</v>
      </c>
      <c r="AE285" s="188">
        <v>48.5</v>
      </c>
      <c r="AF285" s="188">
        <v>48.8</v>
      </c>
      <c r="AG285" s="188">
        <v>49.5</v>
      </c>
      <c r="AH285" s="188">
        <v>50</v>
      </c>
      <c r="AI285" s="188">
        <v>50.6</v>
      </c>
      <c r="AJ285" s="188">
        <v>50.6</v>
      </c>
      <c r="AK285" s="188">
        <v>50.7</v>
      </c>
      <c r="AL285" s="188">
        <v>51.1</v>
      </c>
      <c r="AM285" s="188">
        <v>51.2</v>
      </c>
      <c r="AN285" s="188">
        <v>51.8</v>
      </c>
      <c r="AO285" s="188">
        <v>52.1</v>
      </c>
      <c r="AP285" s="188">
        <v>52.2</v>
      </c>
      <c r="AQ285" s="188">
        <v>52.5</v>
      </c>
      <c r="AR285" s="188">
        <v>52.7</v>
      </c>
      <c r="AS285" s="188">
        <v>52.7</v>
      </c>
      <c r="AT285" s="188">
        <v>52.7</v>
      </c>
      <c r="AU285" s="188">
        <v>52.9</v>
      </c>
      <c r="AV285" s="188">
        <v>53</v>
      </c>
      <c r="AW285" s="188">
        <v>53</v>
      </c>
      <c r="AX285" s="188">
        <v>53.1</v>
      </c>
      <c r="AY285" s="188">
        <v>53.1</v>
      </c>
      <c r="AZ285" s="188">
        <v>53.1</v>
      </c>
      <c r="BA285" s="188">
        <v>53.1</v>
      </c>
      <c r="BB285" s="188">
        <v>53.3</v>
      </c>
      <c r="BC285" s="188">
        <v>53.3</v>
      </c>
      <c r="BD285" s="188">
        <v>53.3</v>
      </c>
      <c r="BE285" s="188">
        <v>53.3</v>
      </c>
      <c r="BF285" s="188">
        <v>53.3</v>
      </c>
      <c r="BG285" s="188">
        <v>53.6</v>
      </c>
      <c r="BH285" s="188">
        <v>53.6</v>
      </c>
      <c r="BI285" s="188">
        <v>53.7</v>
      </c>
      <c r="BJ285" s="188">
        <v>53.7</v>
      </c>
      <c r="BK285" s="188">
        <v>53.7</v>
      </c>
      <c r="BL285" s="188">
        <v>53.7</v>
      </c>
      <c r="BM285" s="188">
        <v>53.8</v>
      </c>
      <c r="BN285" s="188">
        <v>53.8</v>
      </c>
      <c r="BO285" s="188">
        <v>53.9</v>
      </c>
      <c r="BP285" s="188">
        <v>53.9</v>
      </c>
      <c r="BQ285" s="188">
        <v>54</v>
      </c>
      <c r="BR285" s="188">
        <v>54</v>
      </c>
      <c r="BS285" s="188">
        <v>54.1</v>
      </c>
      <c r="BT285" s="188">
        <v>54.1</v>
      </c>
      <c r="BU285" s="188">
        <v>54.1</v>
      </c>
      <c r="BV285" s="188">
        <v>54.1</v>
      </c>
      <c r="BW285" s="188">
        <v>54.2</v>
      </c>
      <c r="BX285" s="188">
        <v>54.2</v>
      </c>
      <c r="BY285" s="188">
        <v>54.3</v>
      </c>
      <c r="BZ285" s="188">
        <v>54.3</v>
      </c>
      <c r="CA285" s="188">
        <v>54.3</v>
      </c>
      <c r="CB285" s="188">
        <v>54.3</v>
      </c>
      <c r="CC285" s="188">
        <v>54.4</v>
      </c>
      <c r="CD285" s="188">
        <v>54.4</v>
      </c>
      <c r="CE285" s="188">
        <v>54.5</v>
      </c>
      <c r="CF285" s="188">
        <v>54.6</v>
      </c>
      <c r="CG285" s="188">
        <v>54.7</v>
      </c>
      <c r="CH285" s="188">
        <v>54.8</v>
      </c>
      <c r="CI285" s="188">
        <v>54.9</v>
      </c>
      <c r="CJ285" s="188">
        <v>55</v>
      </c>
      <c r="CK285" s="188">
        <v>55.1</v>
      </c>
      <c r="CL285" s="188">
        <f t="shared" si="9"/>
        <v>0.10000000000000142</v>
      </c>
      <c r="CM285" s="188" t="s">
        <v>568</v>
      </c>
      <c r="CN285" s="188" t="s">
        <v>569</v>
      </c>
      <c r="CO285" s="188" t="b">
        <f t="shared" si="8"/>
        <v>1</v>
      </c>
    </row>
    <row r="286" spans="1:93" x14ac:dyDescent="0.3">
      <c r="A286" t="s">
        <v>570</v>
      </c>
      <c r="B286" t="s">
        <v>571</v>
      </c>
      <c r="C286">
        <v>30031000101</v>
      </c>
      <c r="D286" s="1">
        <v>43920</v>
      </c>
      <c r="E286">
        <v>31</v>
      </c>
      <c r="F286">
        <v>1.3</v>
      </c>
      <c r="G286">
        <v>1.3</v>
      </c>
      <c r="H286" t="s">
        <v>1293</v>
      </c>
      <c r="I286">
        <v>40.9</v>
      </c>
      <c r="J286">
        <v>42.7</v>
      </c>
      <c r="K286">
        <v>45.5</v>
      </c>
      <c r="L286">
        <v>48.1</v>
      </c>
      <c r="M286">
        <v>53.4</v>
      </c>
      <c r="N286" s="61">
        <v>54.6</v>
      </c>
      <c r="O286">
        <v>55.8</v>
      </c>
      <c r="P286">
        <v>56.3</v>
      </c>
      <c r="Q286">
        <v>56.8</v>
      </c>
      <c r="R286" s="61">
        <v>57.9</v>
      </c>
      <c r="S286" s="61">
        <v>58.3</v>
      </c>
      <c r="T286" s="61">
        <v>58.8</v>
      </c>
      <c r="U286" s="61">
        <v>59.3</v>
      </c>
      <c r="V286" s="61">
        <v>59.7</v>
      </c>
      <c r="W286" s="61">
        <v>60.8</v>
      </c>
      <c r="X286" s="61">
        <v>61</v>
      </c>
      <c r="Y286" s="61">
        <v>61.2</v>
      </c>
      <c r="Z286" s="61">
        <v>65.3</v>
      </c>
      <c r="AA286" s="61">
        <v>65.599999999999994</v>
      </c>
      <c r="AB286" s="188">
        <v>65.900000000000006</v>
      </c>
      <c r="AC286" s="61">
        <v>66.7</v>
      </c>
      <c r="AD286" s="188">
        <v>68.099999999999994</v>
      </c>
      <c r="AE286" s="188">
        <v>68.5</v>
      </c>
      <c r="AF286" s="188">
        <v>68.7</v>
      </c>
      <c r="AG286" s="188">
        <v>69.099999999999994</v>
      </c>
      <c r="AH286" s="188">
        <v>69.3</v>
      </c>
      <c r="AI286" s="188">
        <v>70.099999999999994</v>
      </c>
      <c r="AJ286" s="188">
        <v>70.3</v>
      </c>
      <c r="AK286" s="188">
        <v>70.400000000000006</v>
      </c>
      <c r="AL286" s="188">
        <v>70.5</v>
      </c>
      <c r="AM286" s="188">
        <v>70.599999999999994</v>
      </c>
      <c r="AN286" s="188">
        <v>70.8</v>
      </c>
      <c r="AO286" s="188">
        <v>70.900000000000006</v>
      </c>
      <c r="AP286" s="188">
        <v>70.900000000000006</v>
      </c>
      <c r="AQ286" s="188">
        <v>71.099999999999994</v>
      </c>
      <c r="AR286" s="188">
        <v>71.3</v>
      </c>
      <c r="AS286" s="188">
        <v>71.400000000000006</v>
      </c>
      <c r="AT286" s="188">
        <v>71.400000000000006</v>
      </c>
      <c r="AU286" s="188">
        <v>71.5</v>
      </c>
      <c r="AV286" s="188">
        <v>71.5</v>
      </c>
      <c r="AW286" s="188">
        <v>71.5</v>
      </c>
      <c r="AX286" s="188">
        <v>71.599999999999994</v>
      </c>
      <c r="AY286" s="188">
        <v>71.7</v>
      </c>
      <c r="AZ286" s="188">
        <v>71.8</v>
      </c>
      <c r="BA286" s="188">
        <v>71.900000000000006</v>
      </c>
      <c r="BB286" s="188">
        <v>71.900000000000006</v>
      </c>
      <c r="BC286" s="188">
        <v>71.900000000000006</v>
      </c>
      <c r="BD286" s="188">
        <v>72</v>
      </c>
      <c r="BE286" s="188">
        <v>72</v>
      </c>
      <c r="BF286" s="188">
        <v>72</v>
      </c>
      <c r="BG286" s="188">
        <v>72.3</v>
      </c>
      <c r="BH286" s="188">
        <v>72.3</v>
      </c>
      <c r="BI286" s="188">
        <v>72.3</v>
      </c>
      <c r="BJ286" s="188">
        <v>72.3</v>
      </c>
      <c r="BK286" s="188">
        <v>72.3</v>
      </c>
      <c r="BL286" s="188">
        <v>72.400000000000006</v>
      </c>
      <c r="BM286" s="188">
        <v>72.400000000000006</v>
      </c>
      <c r="BN286" s="188">
        <v>72.5</v>
      </c>
      <c r="BO286" s="188">
        <v>72.5</v>
      </c>
      <c r="BP286" s="188">
        <v>72.5</v>
      </c>
      <c r="BQ286" s="188">
        <v>72.599999999999994</v>
      </c>
      <c r="BR286" s="188">
        <v>72.599999999999994</v>
      </c>
      <c r="BS286" s="188">
        <v>72.599999999999994</v>
      </c>
      <c r="BT286" s="188">
        <v>72.599999999999994</v>
      </c>
      <c r="BU286" s="188">
        <v>72.7</v>
      </c>
      <c r="BV286" s="188">
        <v>72.7</v>
      </c>
      <c r="BW286" s="188">
        <v>72.7</v>
      </c>
      <c r="BX286" s="188">
        <v>72.7</v>
      </c>
      <c r="BY286" s="188">
        <v>72.8</v>
      </c>
      <c r="BZ286" s="188">
        <v>72.900000000000006</v>
      </c>
      <c r="CA286" s="188">
        <v>72.900000000000006</v>
      </c>
      <c r="CB286" s="188">
        <v>72.900000000000006</v>
      </c>
      <c r="CC286" s="188">
        <v>72.900000000000006</v>
      </c>
      <c r="CD286" s="188">
        <v>73</v>
      </c>
      <c r="CE286" s="188">
        <v>73.099999999999994</v>
      </c>
      <c r="CF286" s="188">
        <v>73.099999999999994</v>
      </c>
      <c r="CG286" s="188">
        <v>73.099999999999994</v>
      </c>
      <c r="CH286" s="188">
        <v>73.2</v>
      </c>
      <c r="CI286" s="188">
        <v>73.3</v>
      </c>
      <c r="CJ286" s="188">
        <v>73.400000000000006</v>
      </c>
      <c r="CK286" s="188">
        <v>73.400000000000006</v>
      </c>
      <c r="CL286" s="188">
        <f t="shared" si="9"/>
        <v>0</v>
      </c>
      <c r="CM286" s="188" t="s">
        <v>570</v>
      </c>
      <c r="CN286" s="188" t="s">
        <v>571</v>
      </c>
      <c r="CO286" s="188" t="b">
        <f t="shared" si="8"/>
        <v>1</v>
      </c>
    </row>
    <row r="287" spans="1:93" x14ac:dyDescent="0.3">
      <c r="A287" t="s">
        <v>572</v>
      </c>
      <c r="B287" t="s">
        <v>573</v>
      </c>
      <c r="C287">
        <v>30031000104</v>
      </c>
      <c r="D287" s="1">
        <v>43920</v>
      </c>
      <c r="E287">
        <v>31</v>
      </c>
      <c r="F287">
        <v>1.5</v>
      </c>
      <c r="G287">
        <v>1.5</v>
      </c>
      <c r="H287">
        <v>59714</v>
      </c>
      <c r="I287">
        <v>34.9</v>
      </c>
      <c r="J287">
        <v>36.299999999999997</v>
      </c>
      <c r="K287">
        <v>38.1</v>
      </c>
      <c r="L287">
        <v>40.6</v>
      </c>
      <c r="M287">
        <v>43.7</v>
      </c>
      <c r="N287" s="61">
        <v>44.4</v>
      </c>
      <c r="O287">
        <v>45.1</v>
      </c>
      <c r="P287">
        <v>45.5</v>
      </c>
      <c r="Q287">
        <v>45.9</v>
      </c>
      <c r="R287" s="61">
        <v>47.8</v>
      </c>
      <c r="S287" s="61">
        <v>48.5</v>
      </c>
      <c r="T287" s="61">
        <v>48.9</v>
      </c>
      <c r="U287" s="61">
        <v>49.9</v>
      </c>
      <c r="V287" s="61">
        <v>51.1</v>
      </c>
      <c r="W287" s="61">
        <v>53</v>
      </c>
      <c r="X287" s="61">
        <v>53.2</v>
      </c>
      <c r="Y287" s="61">
        <v>53.3</v>
      </c>
      <c r="Z287" s="61">
        <v>54.6</v>
      </c>
      <c r="AA287" s="61">
        <v>54.7</v>
      </c>
      <c r="AB287" s="188">
        <v>55.2</v>
      </c>
      <c r="AC287" s="61">
        <v>55.7</v>
      </c>
      <c r="AD287" s="188">
        <v>57.2</v>
      </c>
      <c r="AE287" s="188">
        <v>57.5</v>
      </c>
      <c r="AF287" s="188">
        <v>57.7</v>
      </c>
      <c r="AG287" s="188">
        <v>57.9</v>
      </c>
      <c r="AH287" s="188">
        <v>58.3</v>
      </c>
      <c r="AI287" s="188">
        <v>59</v>
      </c>
      <c r="AJ287" s="188">
        <v>59.1</v>
      </c>
      <c r="AK287" s="188">
        <v>59.1</v>
      </c>
      <c r="AL287" s="188">
        <v>59.4</v>
      </c>
      <c r="AM287" s="188">
        <v>59.6</v>
      </c>
      <c r="AN287" s="188">
        <v>59.8</v>
      </c>
      <c r="AO287" s="188">
        <v>60</v>
      </c>
      <c r="AP287" s="188">
        <v>60.1</v>
      </c>
      <c r="AQ287" s="188">
        <v>60.2</v>
      </c>
      <c r="AR287" s="188">
        <v>60.6</v>
      </c>
      <c r="AS287" s="188">
        <v>60.8</v>
      </c>
      <c r="AT287" s="188">
        <v>60.8</v>
      </c>
      <c r="AU287" s="188">
        <v>60.9</v>
      </c>
      <c r="AV287" s="188">
        <v>61</v>
      </c>
      <c r="AW287" s="188">
        <v>61</v>
      </c>
      <c r="AX287" s="188">
        <v>61</v>
      </c>
      <c r="AY287" s="188">
        <v>61.1</v>
      </c>
      <c r="AZ287" s="188">
        <v>61.1</v>
      </c>
      <c r="BA287" s="188">
        <v>61.1</v>
      </c>
      <c r="BB287" s="188">
        <v>61.2</v>
      </c>
      <c r="BC287" s="188">
        <v>61.2</v>
      </c>
      <c r="BD287" s="188">
        <v>61.2</v>
      </c>
      <c r="BE287" s="188">
        <v>61.2</v>
      </c>
      <c r="BF287" s="188">
        <v>61.3</v>
      </c>
      <c r="BG287" s="188">
        <v>61.5</v>
      </c>
      <c r="BH287" s="188">
        <v>61.6</v>
      </c>
      <c r="BI287" s="188">
        <v>61.7</v>
      </c>
      <c r="BJ287" s="188">
        <v>61.7</v>
      </c>
      <c r="BK287" s="188">
        <v>61.7</v>
      </c>
      <c r="BL287" s="188">
        <v>61.8</v>
      </c>
      <c r="BM287" s="188">
        <v>61.8</v>
      </c>
      <c r="BN287" s="188">
        <v>61.8</v>
      </c>
      <c r="BO287" s="188">
        <v>61.8</v>
      </c>
      <c r="BP287" s="188">
        <v>61.9</v>
      </c>
      <c r="BQ287" s="188">
        <v>61.9</v>
      </c>
      <c r="BR287" s="188">
        <v>61.9</v>
      </c>
      <c r="BS287" s="188">
        <v>61.9</v>
      </c>
      <c r="BT287" s="188">
        <v>62</v>
      </c>
      <c r="BU287" s="188">
        <v>62</v>
      </c>
      <c r="BV287" s="188">
        <v>62</v>
      </c>
      <c r="BW287" s="188">
        <v>62</v>
      </c>
      <c r="BX287" s="188">
        <v>62</v>
      </c>
      <c r="BY287" s="188">
        <v>62.1</v>
      </c>
      <c r="BZ287" s="188">
        <v>62.1</v>
      </c>
      <c r="CA287" s="188">
        <v>62.1</v>
      </c>
      <c r="CB287" s="188">
        <v>62.1</v>
      </c>
      <c r="CC287" s="188">
        <v>62.1</v>
      </c>
      <c r="CD287" s="188">
        <v>62.2</v>
      </c>
      <c r="CE287" s="188">
        <v>62.2</v>
      </c>
      <c r="CF287" s="188">
        <v>62.2</v>
      </c>
      <c r="CG287" s="188">
        <v>62.2</v>
      </c>
      <c r="CH287" s="188">
        <v>62.4</v>
      </c>
      <c r="CI287" s="188">
        <v>62.7</v>
      </c>
      <c r="CJ287" s="188">
        <v>62.8</v>
      </c>
      <c r="CK287" s="188">
        <v>62.8</v>
      </c>
      <c r="CL287" s="188">
        <f t="shared" si="9"/>
        <v>0</v>
      </c>
      <c r="CM287" s="188" t="s">
        <v>572</v>
      </c>
      <c r="CN287" s="188" t="s">
        <v>573</v>
      </c>
      <c r="CO287" s="188" t="b">
        <f t="shared" si="8"/>
        <v>1</v>
      </c>
    </row>
    <row r="288" spans="1:93" x14ac:dyDescent="0.3">
      <c r="A288" t="s">
        <v>574</v>
      </c>
      <c r="B288" t="s">
        <v>575</v>
      </c>
      <c r="C288">
        <v>30031000202</v>
      </c>
      <c r="D288" s="1">
        <v>43920</v>
      </c>
      <c r="E288">
        <v>31</v>
      </c>
      <c r="F288">
        <v>1.4</v>
      </c>
      <c r="G288">
        <v>1.4</v>
      </c>
      <c r="H288" t="s">
        <v>1296</v>
      </c>
      <c r="I288">
        <v>41</v>
      </c>
      <c r="J288">
        <v>42.6</v>
      </c>
      <c r="K288">
        <v>44.7</v>
      </c>
      <c r="L288">
        <v>47</v>
      </c>
      <c r="M288">
        <v>53.3</v>
      </c>
      <c r="N288" s="61">
        <v>54</v>
      </c>
      <c r="O288">
        <v>55.3</v>
      </c>
      <c r="P288">
        <v>56.1</v>
      </c>
      <c r="Q288">
        <v>56.7</v>
      </c>
      <c r="R288" s="61">
        <v>58</v>
      </c>
      <c r="S288" s="61">
        <v>58.5</v>
      </c>
      <c r="T288" s="61">
        <v>59.2</v>
      </c>
      <c r="U288" s="61">
        <v>59.5</v>
      </c>
      <c r="V288" s="61">
        <v>59.8</v>
      </c>
      <c r="W288" s="61">
        <v>60.6</v>
      </c>
      <c r="X288" s="61">
        <v>60.8</v>
      </c>
      <c r="Y288" s="61">
        <v>61.1</v>
      </c>
      <c r="Z288" s="61">
        <v>65.099999999999994</v>
      </c>
      <c r="AA288" s="61">
        <v>65.5</v>
      </c>
      <c r="AB288" s="188">
        <v>65.7</v>
      </c>
      <c r="AC288" s="61">
        <v>66.7</v>
      </c>
      <c r="AD288" s="188">
        <v>68.3</v>
      </c>
      <c r="AE288" s="188">
        <v>68.7</v>
      </c>
      <c r="AF288" s="188">
        <v>69</v>
      </c>
      <c r="AG288" s="188">
        <v>69.599999999999994</v>
      </c>
      <c r="AH288" s="188">
        <v>69.900000000000006</v>
      </c>
      <c r="AI288" s="188">
        <v>70.3</v>
      </c>
      <c r="AJ288" s="188">
        <v>70.400000000000006</v>
      </c>
      <c r="AK288" s="188">
        <v>70.599999999999994</v>
      </c>
      <c r="AL288" s="188">
        <v>70.900000000000006</v>
      </c>
      <c r="AM288" s="188">
        <v>70.900000000000006</v>
      </c>
      <c r="AN288" s="188">
        <v>71.3</v>
      </c>
      <c r="AO288" s="188">
        <v>71.3</v>
      </c>
      <c r="AP288" s="188">
        <v>71.5</v>
      </c>
      <c r="AQ288" s="188">
        <v>71.7</v>
      </c>
      <c r="AR288" s="188">
        <v>72</v>
      </c>
      <c r="AS288" s="188">
        <v>72</v>
      </c>
      <c r="AT288" s="188">
        <v>72</v>
      </c>
      <c r="AU288" s="188">
        <v>72.099999999999994</v>
      </c>
      <c r="AV288" s="188">
        <v>72.400000000000006</v>
      </c>
      <c r="AW288" s="188">
        <v>72.400000000000006</v>
      </c>
      <c r="AX288" s="188">
        <v>72.400000000000006</v>
      </c>
      <c r="AY288" s="188">
        <v>72.5</v>
      </c>
      <c r="AZ288" s="188">
        <v>72.5</v>
      </c>
      <c r="BA288" s="188">
        <v>72.599999999999994</v>
      </c>
      <c r="BB288" s="188">
        <v>72.7</v>
      </c>
      <c r="BC288" s="188">
        <v>72.7</v>
      </c>
      <c r="BD288" s="188">
        <v>72.7</v>
      </c>
      <c r="BE288" s="188">
        <v>72.8</v>
      </c>
      <c r="BF288" s="188">
        <v>72.8</v>
      </c>
      <c r="BG288" s="188">
        <v>72.900000000000006</v>
      </c>
      <c r="BH288" s="188">
        <v>72.900000000000006</v>
      </c>
      <c r="BI288" s="188">
        <v>73</v>
      </c>
      <c r="BJ288" s="188">
        <v>73.099999999999994</v>
      </c>
      <c r="BK288" s="188">
        <v>73.099999999999994</v>
      </c>
      <c r="BL288" s="188">
        <v>73.2</v>
      </c>
      <c r="BM288" s="188">
        <v>73.3</v>
      </c>
      <c r="BN288" s="188">
        <v>73.3</v>
      </c>
      <c r="BO288" s="188">
        <v>73.400000000000006</v>
      </c>
      <c r="BP288" s="188">
        <v>73.400000000000006</v>
      </c>
      <c r="BQ288" s="188">
        <v>73.400000000000006</v>
      </c>
      <c r="BR288" s="188">
        <v>73.5</v>
      </c>
      <c r="BS288" s="188">
        <v>73.5</v>
      </c>
      <c r="BT288" s="188">
        <v>73.5</v>
      </c>
      <c r="BU288" s="188">
        <v>73.599999999999994</v>
      </c>
      <c r="BV288" s="188">
        <v>73.599999999999994</v>
      </c>
      <c r="BW288" s="188">
        <v>73.599999999999994</v>
      </c>
      <c r="BX288" s="188">
        <v>73.7</v>
      </c>
      <c r="BY288" s="188">
        <v>73.8</v>
      </c>
      <c r="BZ288" s="188">
        <v>73.8</v>
      </c>
      <c r="CA288" s="188">
        <v>73.8</v>
      </c>
      <c r="CB288" s="188">
        <v>73.8</v>
      </c>
      <c r="CC288" s="188">
        <v>73.8</v>
      </c>
      <c r="CD288" s="188">
        <v>73.900000000000006</v>
      </c>
      <c r="CE288" s="188">
        <v>73.900000000000006</v>
      </c>
      <c r="CF288" s="188">
        <v>74</v>
      </c>
      <c r="CG288" s="188">
        <v>74</v>
      </c>
      <c r="CH288" s="188">
        <v>74.099999999999994</v>
      </c>
      <c r="CI288" s="188">
        <v>74.2</v>
      </c>
      <c r="CJ288" s="188">
        <v>74.3</v>
      </c>
      <c r="CK288" s="188">
        <v>74.400000000000006</v>
      </c>
      <c r="CL288" s="188">
        <f t="shared" si="9"/>
        <v>0.10000000000000853</v>
      </c>
      <c r="CM288" s="188" t="s">
        <v>574</v>
      </c>
      <c r="CN288" s="188" t="s">
        <v>575</v>
      </c>
      <c r="CO288" s="188" t="b">
        <f t="shared" si="8"/>
        <v>1</v>
      </c>
    </row>
    <row r="289" spans="1:93" x14ac:dyDescent="0.3">
      <c r="A289" t="s">
        <v>576</v>
      </c>
      <c r="B289" t="s">
        <v>577</v>
      </c>
      <c r="C289">
        <v>30031000400</v>
      </c>
      <c r="D289" s="1">
        <v>43920</v>
      </c>
      <c r="E289">
        <v>31</v>
      </c>
      <c r="F289">
        <v>1.4</v>
      </c>
      <c r="G289">
        <v>1.4</v>
      </c>
      <c r="H289" t="s">
        <v>1298</v>
      </c>
      <c r="I289">
        <v>22.7</v>
      </c>
      <c r="J289">
        <v>24.1</v>
      </c>
      <c r="K289">
        <v>26.3</v>
      </c>
      <c r="L289">
        <v>28.4</v>
      </c>
      <c r="M289">
        <v>32.200000000000003</v>
      </c>
      <c r="N289" s="61">
        <v>33</v>
      </c>
      <c r="O289">
        <v>33.799999999999997</v>
      </c>
      <c r="P289">
        <v>34.4</v>
      </c>
      <c r="Q289">
        <v>35</v>
      </c>
      <c r="R289" s="61">
        <v>36.5</v>
      </c>
      <c r="S289" s="61">
        <v>37.299999999999997</v>
      </c>
      <c r="T289" s="61">
        <v>38.200000000000003</v>
      </c>
      <c r="U289" s="61">
        <v>39.6</v>
      </c>
      <c r="V289" s="61">
        <v>40.1</v>
      </c>
      <c r="W289" s="61">
        <v>41.3</v>
      </c>
      <c r="X289" s="61">
        <v>41.4</v>
      </c>
      <c r="Y289" s="61">
        <v>41.7</v>
      </c>
      <c r="Z289" s="61">
        <v>42.8</v>
      </c>
      <c r="AA289" s="61">
        <v>43</v>
      </c>
      <c r="AB289" s="188">
        <v>43</v>
      </c>
      <c r="AC289" s="61">
        <v>43.9</v>
      </c>
      <c r="AD289" s="188">
        <v>47</v>
      </c>
      <c r="AE289" s="188">
        <v>47.2</v>
      </c>
      <c r="AF289" s="188">
        <v>47.5</v>
      </c>
      <c r="AG289" s="188">
        <v>47.9</v>
      </c>
      <c r="AH289" s="188">
        <v>48.3</v>
      </c>
      <c r="AI289" s="188">
        <v>49</v>
      </c>
      <c r="AJ289" s="188">
        <v>49.1</v>
      </c>
      <c r="AK289" s="188">
        <v>49.2</v>
      </c>
      <c r="AL289" s="188">
        <v>49.5</v>
      </c>
      <c r="AM289" s="188">
        <v>49.6</v>
      </c>
      <c r="AN289" s="188">
        <v>50.2</v>
      </c>
      <c r="AO289" s="188">
        <v>50.3</v>
      </c>
      <c r="AP289" s="188">
        <v>50.4</v>
      </c>
      <c r="AQ289" s="188">
        <v>50.7</v>
      </c>
      <c r="AR289" s="188">
        <v>51.1</v>
      </c>
      <c r="AS289" s="188">
        <v>51.1</v>
      </c>
      <c r="AT289" s="188">
        <v>51.2</v>
      </c>
      <c r="AU289" s="188">
        <v>51.4</v>
      </c>
      <c r="AV289" s="188">
        <v>51.6</v>
      </c>
      <c r="AW289" s="188">
        <v>51.7</v>
      </c>
      <c r="AX289" s="188">
        <v>51.7</v>
      </c>
      <c r="AY289" s="188">
        <v>51.8</v>
      </c>
      <c r="AZ289" s="188">
        <v>51.8</v>
      </c>
      <c r="BA289" s="188">
        <v>51.9</v>
      </c>
      <c r="BB289" s="188">
        <v>51.9</v>
      </c>
      <c r="BC289" s="188">
        <v>52</v>
      </c>
      <c r="BD289" s="188">
        <v>52.1</v>
      </c>
      <c r="BE289" s="188">
        <v>52.1</v>
      </c>
      <c r="BF289" s="188">
        <v>52.2</v>
      </c>
      <c r="BG289" s="188">
        <v>55.2</v>
      </c>
      <c r="BH289" s="188">
        <v>55.3</v>
      </c>
      <c r="BI289" s="188">
        <v>55.4</v>
      </c>
      <c r="BJ289" s="188">
        <v>55.5</v>
      </c>
      <c r="BK289" s="188">
        <v>55.5</v>
      </c>
      <c r="BL289" s="188">
        <v>55.6</v>
      </c>
      <c r="BM289" s="188">
        <v>55.7</v>
      </c>
      <c r="BN289" s="188">
        <v>55.7</v>
      </c>
      <c r="BO289" s="188">
        <v>55.9</v>
      </c>
      <c r="BP289" s="188">
        <v>55.9</v>
      </c>
      <c r="BQ289" s="188">
        <v>56</v>
      </c>
      <c r="BR289" s="188">
        <v>56.1</v>
      </c>
      <c r="BS289" s="188">
        <v>56.1</v>
      </c>
      <c r="BT289" s="188">
        <v>56.2</v>
      </c>
      <c r="BU289" s="188">
        <v>56.3</v>
      </c>
      <c r="BV289" s="188">
        <v>56.4</v>
      </c>
      <c r="BW289" s="188">
        <v>56.4</v>
      </c>
      <c r="BX289" s="188">
        <v>56.4</v>
      </c>
      <c r="BY289" s="188">
        <v>56.4</v>
      </c>
      <c r="BZ289" s="188">
        <v>56.6</v>
      </c>
      <c r="CA289" s="188">
        <v>57</v>
      </c>
      <c r="CB289" s="188">
        <v>57.1</v>
      </c>
      <c r="CC289" s="188">
        <v>57.4</v>
      </c>
      <c r="CD289" s="188">
        <v>57.6</v>
      </c>
      <c r="CE289" s="188">
        <v>57.7</v>
      </c>
      <c r="CF289" s="188">
        <v>57.9</v>
      </c>
      <c r="CG289" s="188">
        <v>58.1</v>
      </c>
      <c r="CH289" s="188">
        <v>58.2</v>
      </c>
      <c r="CI289" s="188">
        <v>58.4</v>
      </c>
      <c r="CJ289" s="188">
        <v>58.4</v>
      </c>
      <c r="CK289" s="188">
        <v>58.5</v>
      </c>
      <c r="CL289" s="188">
        <f t="shared" si="9"/>
        <v>0.10000000000000142</v>
      </c>
      <c r="CM289" s="188" t="s">
        <v>576</v>
      </c>
      <c r="CN289" s="188" t="s">
        <v>577</v>
      </c>
      <c r="CO289" s="188" t="b">
        <f t="shared" si="8"/>
        <v>1</v>
      </c>
    </row>
    <row r="290" spans="1:93" x14ac:dyDescent="0.3">
      <c r="A290" t="s">
        <v>578</v>
      </c>
      <c r="B290" t="s">
        <v>579</v>
      </c>
      <c r="C290">
        <v>30031000504</v>
      </c>
      <c r="D290" s="1">
        <v>43920</v>
      </c>
      <c r="E290">
        <v>31</v>
      </c>
      <c r="F290">
        <v>1.3</v>
      </c>
      <c r="G290">
        <v>1.3</v>
      </c>
      <c r="H290">
        <v>59715</v>
      </c>
      <c r="I290">
        <v>40.5</v>
      </c>
      <c r="J290">
        <v>42.3</v>
      </c>
      <c r="K290">
        <v>44.2</v>
      </c>
      <c r="L290">
        <v>47.2</v>
      </c>
      <c r="M290">
        <v>52.1</v>
      </c>
      <c r="N290" s="61">
        <v>52.8</v>
      </c>
      <c r="O290">
        <v>53.9</v>
      </c>
      <c r="P290">
        <v>54.9</v>
      </c>
      <c r="Q290">
        <v>55.5</v>
      </c>
      <c r="R290" s="61">
        <v>56.2</v>
      </c>
      <c r="S290" s="61">
        <v>56.5</v>
      </c>
      <c r="T290" s="61">
        <v>56.9</v>
      </c>
      <c r="U290" s="61">
        <v>57.1</v>
      </c>
      <c r="V290" s="61">
        <v>57.4</v>
      </c>
      <c r="W290" s="61">
        <v>58.3</v>
      </c>
      <c r="X290" s="61">
        <v>58.5</v>
      </c>
      <c r="Y290" s="61">
        <v>58.8</v>
      </c>
      <c r="Z290" s="61">
        <v>61.5</v>
      </c>
      <c r="AA290" s="61">
        <v>62.1</v>
      </c>
      <c r="AB290" s="188">
        <v>62.2</v>
      </c>
      <c r="AC290" s="61">
        <v>62.9</v>
      </c>
      <c r="AD290" s="188">
        <v>64.599999999999994</v>
      </c>
      <c r="AE290" s="188">
        <v>65</v>
      </c>
      <c r="AF290" s="188">
        <v>65.7</v>
      </c>
      <c r="AG290" s="188">
        <v>66.099999999999994</v>
      </c>
      <c r="AH290" s="188">
        <v>66.2</v>
      </c>
      <c r="AI290" s="188">
        <v>67</v>
      </c>
      <c r="AJ290" s="188">
        <v>67.099999999999994</v>
      </c>
      <c r="AK290" s="188">
        <v>67.400000000000006</v>
      </c>
      <c r="AL290" s="188">
        <v>67.5</v>
      </c>
      <c r="AM290" s="188">
        <v>67.8</v>
      </c>
      <c r="AN290" s="188">
        <v>68.5</v>
      </c>
      <c r="AO290" s="188">
        <v>68.5</v>
      </c>
      <c r="AP290" s="188">
        <v>68.5</v>
      </c>
      <c r="AQ290" s="188">
        <v>68.599999999999994</v>
      </c>
      <c r="AR290" s="188">
        <v>69.099999999999994</v>
      </c>
      <c r="AS290" s="188">
        <v>69.099999999999994</v>
      </c>
      <c r="AT290" s="188">
        <v>69.099999999999994</v>
      </c>
      <c r="AU290" s="188">
        <v>69.2</v>
      </c>
      <c r="AV290" s="188">
        <v>69.3</v>
      </c>
      <c r="AW290" s="188">
        <v>69.3</v>
      </c>
      <c r="AX290" s="188">
        <v>69.400000000000006</v>
      </c>
      <c r="AY290" s="188">
        <v>69.5</v>
      </c>
      <c r="AZ290" s="188">
        <v>69.5</v>
      </c>
      <c r="BA290" s="188">
        <v>69.599999999999994</v>
      </c>
      <c r="BB290" s="188">
        <v>69.599999999999994</v>
      </c>
      <c r="BC290" s="188">
        <v>69.7</v>
      </c>
      <c r="BD290" s="188">
        <v>69.8</v>
      </c>
      <c r="BE290" s="188">
        <v>69.8</v>
      </c>
      <c r="BF290" s="188">
        <v>69.8</v>
      </c>
      <c r="BG290" s="188">
        <v>69.8</v>
      </c>
      <c r="BH290" s="188">
        <v>70</v>
      </c>
      <c r="BI290" s="188">
        <v>70</v>
      </c>
      <c r="BJ290" s="188">
        <v>70</v>
      </c>
      <c r="BK290" s="188">
        <v>70</v>
      </c>
      <c r="BL290" s="188">
        <v>70.2</v>
      </c>
      <c r="BM290" s="188">
        <v>70.2</v>
      </c>
      <c r="BN290" s="188">
        <v>70.2</v>
      </c>
      <c r="BO290" s="188">
        <v>70.2</v>
      </c>
      <c r="BP290" s="188">
        <v>70.2</v>
      </c>
      <c r="BQ290" s="188">
        <v>70.2</v>
      </c>
      <c r="BR290" s="188">
        <v>70.2</v>
      </c>
      <c r="BS290" s="188">
        <v>70.2</v>
      </c>
      <c r="BT290" s="188">
        <v>70.2</v>
      </c>
      <c r="BU290" s="188">
        <v>70.3</v>
      </c>
      <c r="BV290" s="188">
        <v>70.3</v>
      </c>
      <c r="BW290" s="188">
        <v>70.3</v>
      </c>
      <c r="BX290" s="188">
        <v>70.400000000000006</v>
      </c>
      <c r="BY290" s="188">
        <v>70.400000000000006</v>
      </c>
      <c r="BZ290" s="188">
        <v>70.5</v>
      </c>
      <c r="CA290" s="188">
        <v>70.5</v>
      </c>
      <c r="CB290" s="188">
        <v>70.5</v>
      </c>
      <c r="CC290" s="188">
        <v>70.5</v>
      </c>
      <c r="CD290" s="188">
        <v>70.5</v>
      </c>
      <c r="CE290" s="188">
        <v>70.5</v>
      </c>
      <c r="CF290" s="188">
        <v>70.5</v>
      </c>
      <c r="CG290" s="188">
        <v>70.5</v>
      </c>
      <c r="CH290" s="188">
        <v>70.599999999999994</v>
      </c>
      <c r="CI290" s="188">
        <v>70.7</v>
      </c>
      <c r="CJ290" s="188">
        <v>70.7</v>
      </c>
      <c r="CK290" s="188">
        <v>70.7</v>
      </c>
      <c r="CL290" s="188">
        <f t="shared" si="9"/>
        <v>0</v>
      </c>
      <c r="CM290" s="188" t="s">
        <v>578</v>
      </c>
      <c r="CN290" s="188" t="s">
        <v>579</v>
      </c>
      <c r="CO290" s="188" t="b">
        <f t="shared" si="8"/>
        <v>1</v>
      </c>
    </row>
    <row r="291" spans="1:93" x14ac:dyDescent="0.3">
      <c r="A291" t="s">
        <v>580</v>
      </c>
      <c r="B291" t="s">
        <v>581</v>
      </c>
      <c r="C291">
        <v>30031000505</v>
      </c>
      <c r="D291" s="1">
        <v>43920</v>
      </c>
      <c r="E291">
        <v>31</v>
      </c>
      <c r="F291">
        <v>1.8</v>
      </c>
      <c r="G291">
        <v>1.8</v>
      </c>
      <c r="H291">
        <v>59718</v>
      </c>
      <c r="I291">
        <v>32.1</v>
      </c>
      <c r="J291">
        <v>34.6</v>
      </c>
      <c r="K291">
        <v>37.5</v>
      </c>
      <c r="L291">
        <v>40.700000000000003</v>
      </c>
      <c r="M291">
        <v>45.3</v>
      </c>
      <c r="N291" s="61">
        <v>46.3</v>
      </c>
      <c r="O291">
        <v>47.4</v>
      </c>
      <c r="P291">
        <v>48.2</v>
      </c>
      <c r="Q291">
        <v>48.9</v>
      </c>
      <c r="R291" s="61">
        <v>49.9</v>
      </c>
      <c r="S291" s="61">
        <v>50.3</v>
      </c>
      <c r="T291" s="61">
        <v>51</v>
      </c>
      <c r="U291" s="61">
        <v>51.2</v>
      </c>
      <c r="V291" s="61">
        <v>51.7</v>
      </c>
      <c r="W291" s="61">
        <v>52.5</v>
      </c>
      <c r="X291" s="61">
        <v>52.8</v>
      </c>
      <c r="Y291" s="61">
        <v>53.1</v>
      </c>
      <c r="Z291" s="61">
        <v>55.3</v>
      </c>
      <c r="AA291" s="61">
        <v>55.5</v>
      </c>
      <c r="AB291" s="188">
        <v>55.9</v>
      </c>
      <c r="AC291" s="61">
        <v>56.5</v>
      </c>
      <c r="AD291" s="188">
        <v>58.5</v>
      </c>
      <c r="AE291" s="188">
        <v>58.7</v>
      </c>
      <c r="AF291" s="188">
        <v>58.9</v>
      </c>
      <c r="AG291" s="188">
        <v>59.3</v>
      </c>
      <c r="AH291" s="188">
        <v>59.6</v>
      </c>
      <c r="AI291" s="188">
        <v>60.4</v>
      </c>
      <c r="AJ291" s="188">
        <v>60.5</v>
      </c>
      <c r="AK291" s="188">
        <v>60.7</v>
      </c>
      <c r="AL291" s="188">
        <v>61</v>
      </c>
      <c r="AM291" s="188">
        <v>61.2</v>
      </c>
      <c r="AN291" s="188">
        <v>61.7</v>
      </c>
      <c r="AO291" s="188">
        <v>61.8</v>
      </c>
      <c r="AP291" s="188">
        <v>61.8</v>
      </c>
      <c r="AQ291" s="188">
        <v>62.1</v>
      </c>
      <c r="AR291" s="188">
        <v>62.3</v>
      </c>
      <c r="AS291" s="188">
        <v>62.4</v>
      </c>
      <c r="AT291" s="188">
        <v>62.4</v>
      </c>
      <c r="AU291" s="188">
        <v>62.4</v>
      </c>
      <c r="AV291" s="188">
        <v>62.6</v>
      </c>
      <c r="AW291" s="188">
        <v>62.6</v>
      </c>
      <c r="AX291" s="188">
        <v>62.7</v>
      </c>
      <c r="AY291" s="188">
        <v>62.8</v>
      </c>
      <c r="AZ291" s="188">
        <v>62.8</v>
      </c>
      <c r="BA291" s="188">
        <v>62.9</v>
      </c>
      <c r="BB291" s="188">
        <v>63</v>
      </c>
      <c r="BC291" s="188">
        <v>63</v>
      </c>
      <c r="BD291" s="188">
        <v>63.1</v>
      </c>
      <c r="BE291" s="188">
        <v>63.2</v>
      </c>
      <c r="BF291" s="188">
        <v>63.3</v>
      </c>
      <c r="BG291" s="188">
        <v>63.3</v>
      </c>
      <c r="BH291" s="188">
        <v>63.3</v>
      </c>
      <c r="BI291" s="188">
        <v>63.4</v>
      </c>
      <c r="BJ291" s="188">
        <v>63.4</v>
      </c>
      <c r="BK291" s="188">
        <v>63.4</v>
      </c>
      <c r="BL291" s="188">
        <v>63.4</v>
      </c>
      <c r="BM291" s="188">
        <v>63.5</v>
      </c>
      <c r="BN291" s="188">
        <v>63.5</v>
      </c>
      <c r="BO291" s="188">
        <v>63.5</v>
      </c>
      <c r="BP291" s="188">
        <v>63.6</v>
      </c>
      <c r="BQ291" s="188">
        <v>63.6</v>
      </c>
      <c r="BR291" s="188">
        <v>63.6</v>
      </c>
      <c r="BS291" s="188">
        <v>63.6</v>
      </c>
      <c r="BT291" s="188">
        <v>63.7</v>
      </c>
      <c r="BU291" s="188">
        <v>63.7</v>
      </c>
      <c r="BV291" s="188">
        <v>63.7</v>
      </c>
      <c r="BW291" s="188">
        <v>63.7</v>
      </c>
      <c r="BX291" s="188">
        <v>63.7</v>
      </c>
      <c r="BY291" s="188">
        <v>63.8</v>
      </c>
      <c r="BZ291" s="188">
        <v>63.8</v>
      </c>
      <c r="CA291" s="188">
        <v>63.8</v>
      </c>
      <c r="CB291" s="188">
        <v>63.8</v>
      </c>
      <c r="CC291" s="188">
        <v>63.9</v>
      </c>
      <c r="CD291" s="188">
        <v>63.9</v>
      </c>
      <c r="CE291" s="188">
        <v>63.9</v>
      </c>
      <c r="CF291" s="188">
        <v>63.9</v>
      </c>
      <c r="CG291" s="188">
        <v>63.9</v>
      </c>
      <c r="CH291" s="188">
        <v>63.9</v>
      </c>
      <c r="CI291" s="188">
        <v>64</v>
      </c>
      <c r="CJ291" s="188">
        <v>64</v>
      </c>
      <c r="CK291" s="188">
        <v>64</v>
      </c>
      <c r="CL291" s="188">
        <f t="shared" si="9"/>
        <v>0</v>
      </c>
      <c r="CM291" s="188" t="s">
        <v>580</v>
      </c>
      <c r="CN291" s="188" t="s">
        <v>581</v>
      </c>
      <c r="CO291" s="188" t="b">
        <f t="shared" si="8"/>
        <v>1</v>
      </c>
    </row>
    <row r="292" spans="1:93" x14ac:dyDescent="0.3">
      <c r="A292" t="s">
        <v>582</v>
      </c>
      <c r="B292" t="s">
        <v>583</v>
      </c>
      <c r="C292">
        <v>30031000507</v>
      </c>
      <c r="D292" s="1">
        <v>43920</v>
      </c>
      <c r="E292">
        <v>31</v>
      </c>
      <c r="F292">
        <v>1.6</v>
      </c>
      <c r="G292">
        <v>1.6</v>
      </c>
      <c r="H292" t="s">
        <v>1294</v>
      </c>
      <c r="I292">
        <v>26.3</v>
      </c>
      <c r="J292">
        <v>28.3</v>
      </c>
      <c r="K292">
        <v>30.3</v>
      </c>
      <c r="L292">
        <v>33.1</v>
      </c>
      <c r="M292">
        <v>37.4</v>
      </c>
      <c r="N292" s="61">
        <v>38.200000000000003</v>
      </c>
      <c r="O292">
        <v>39.9</v>
      </c>
      <c r="P292">
        <v>41.1</v>
      </c>
      <c r="Q292">
        <v>41.6</v>
      </c>
      <c r="R292" s="61">
        <v>43</v>
      </c>
      <c r="S292" s="61">
        <v>43.6</v>
      </c>
      <c r="T292" s="61">
        <v>44.4</v>
      </c>
      <c r="U292" s="61">
        <v>44.7</v>
      </c>
      <c r="V292" s="61">
        <v>45.2</v>
      </c>
      <c r="W292" s="61">
        <v>45.8</v>
      </c>
      <c r="X292" s="61">
        <v>46</v>
      </c>
      <c r="Y292" s="61">
        <v>46.5</v>
      </c>
      <c r="Z292" s="61">
        <v>48</v>
      </c>
      <c r="AA292" s="61">
        <v>48.2</v>
      </c>
      <c r="AB292" s="188">
        <v>48.7</v>
      </c>
      <c r="AC292" s="61">
        <v>49.3</v>
      </c>
      <c r="AD292" s="188">
        <v>50.5</v>
      </c>
      <c r="AE292" s="188">
        <v>51</v>
      </c>
      <c r="AF292" s="188">
        <v>51.3</v>
      </c>
      <c r="AG292" s="188">
        <v>52.1</v>
      </c>
      <c r="AH292" s="188">
        <v>52.3</v>
      </c>
      <c r="AI292" s="188">
        <v>52.8</v>
      </c>
      <c r="AJ292" s="188">
        <v>53</v>
      </c>
      <c r="AK292" s="188">
        <v>53.1</v>
      </c>
      <c r="AL292" s="188">
        <v>53.2</v>
      </c>
      <c r="AM292" s="188">
        <v>53.4</v>
      </c>
      <c r="AN292" s="188">
        <v>54.1</v>
      </c>
      <c r="AO292" s="188">
        <v>54.1</v>
      </c>
      <c r="AP292" s="188">
        <v>54.2</v>
      </c>
      <c r="AQ292" s="188">
        <v>54.4</v>
      </c>
      <c r="AR292" s="188">
        <v>54.7</v>
      </c>
      <c r="AS292" s="188">
        <v>54.7</v>
      </c>
      <c r="AT292" s="188">
        <v>54.7</v>
      </c>
      <c r="AU292" s="188">
        <v>54.9</v>
      </c>
      <c r="AV292" s="188">
        <v>55</v>
      </c>
      <c r="AW292" s="188">
        <v>55.1</v>
      </c>
      <c r="AX292" s="188">
        <v>55.2</v>
      </c>
      <c r="AY292" s="188">
        <v>55.3</v>
      </c>
      <c r="AZ292" s="188">
        <v>55.3</v>
      </c>
      <c r="BA292" s="188">
        <v>55.3</v>
      </c>
      <c r="BB292" s="188">
        <v>55.5</v>
      </c>
      <c r="BC292" s="188">
        <v>55.5</v>
      </c>
      <c r="BD292" s="188">
        <v>55.5</v>
      </c>
      <c r="BE292" s="188">
        <v>55.5</v>
      </c>
      <c r="BF292" s="188">
        <v>55.6</v>
      </c>
      <c r="BG292" s="188">
        <v>55.6</v>
      </c>
      <c r="BH292" s="188">
        <v>55.7</v>
      </c>
      <c r="BI292" s="188">
        <v>55.8</v>
      </c>
      <c r="BJ292" s="188">
        <v>55.8</v>
      </c>
      <c r="BK292" s="188">
        <v>55.8</v>
      </c>
      <c r="BL292" s="188">
        <v>55.9</v>
      </c>
      <c r="BM292" s="188">
        <v>55.9</v>
      </c>
      <c r="BN292" s="188">
        <v>56</v>
      </c>
      <c r="BO292" s="188">
        <v>56</v>
      </c>
      <c r="BP292" s="188">
        <v>56</v>
      </c>
      <c r="BQ292" s="188">
        <v>56.1</v>
      </c>
      <c r="BR292" s="188">
        <v>56.2</v>
      </c>
      <c r="BS292" s="188">
        <v>56.2</v>
      </c>
      <c r="BT292" s="188">
        <v>56.2</v>
      </c>
      <c r="BU292" s="188">
        <v>56.2</v>
      </c>
      <c r="BV292" s="188">
        <v>56.2</v>
      </c>
      <c r="BW292" s="188">
        <v>56.2</v>
      </c>
      <c r="BX292" s="188">
        <v>56.3</v>
      </c>
      <c r="BY292" s="188">
        <v>56.3</v>
      </c>
      <c r="BZ292" s="188">
        <v>56.3</v>
      </c>
      <c r="CA292" s="188">
        <v>56.3</v>
      </c>
      <c r="CB292" s="188">
        <v>56.4</v>
      </c>
      <c r="CC292" s="188">
        <v>56.4</v>
      </c>
      <c r="CD292" s="188">
        <v>56.4</v>
      </c>
      <c r="CE292" s="188">
        <v>56.6</v>
      </c>
      <c r="CF292" s="188">
        <v>56.6</v>
      </c>
      <c r="CG292" s="188">
        <v>56.7</v>
      </c>
      <c r="CH292" s="188">
        <v>56.7</v>
      </c>
      <c r="CI292" s="188">
        <v>56.9</v>
      </c>
      <c r="CJ292" s="188">
        <v>56.9</v>
      </c>
      <c r="CK292" s="188">
        <v>56.9</v>
      </c>
      <c r="CL292" s="188">
        <f t="shared" si="9"/>
        <v>0</v>
      </c>
      <c r="CM292" s="188" t="s">
        <v>582</v>
      </c>
      <c r="CN292" s="188" t="s">
        <v>583</v>
      </c>
      <c r="CO292" s="188" t="b">
        <f t="shared" si="8"/>
        <v>1</v>
      </c>
    </row>
    <row r="293" spans="1:93" x14ac:dyDescent="0.3">
      <c r="A293" t="s">
        <v>584</v>
      </c>
      <c r="B293" t="s">
        <v>585</v>
      </c>
      <c r="C293">
        <v>30031000600</v>
      </c>
      <c r="D293" s="1">
        <v>43920</v>
      </c>
      <c r="E293">
        <v>31</v>
      </c>
      <c r="F293">
        <v>0.8</v>
      </c>
      <c r="G293">
        <v>0.8</v>
      </c>
      <c r="H293">
        <v>59715</v>
      </c>
      <c r="I293">
        <v>30.3</v>
      </c>
      <c r="J293">
        <v>32.299999999999997</v>
      </c>
      <c r="K293">
        <v>34.4</v>
      </c>
      <c r="L293">
        <v>36.1</v>
      </c>
      <c r="M293">
        <v>38.9</v>
      </c>
      <c r="N293" s="61">
        <v>39.4</v>
      </c>
      <c r="O293">
        <v>40.6</v>
      </c>
      <c r="P293">
        <v>41.2</v>
      </c>
      <c r="Q293">
        <v>41.8</v>
      </c>
      <c r="R293" s="61">
        <v>43.3</v>
      </c>
      <c r="S293" s="61">
        <v>45.2</v>
      </c>
      <c r="T293" s="61">
        <v>45.9</v>
      </c>
      <c r="U293" s="61">
        <v>47.5</v>
      </c>
      <c r="V293" s="61">
        <v>48.8</v>
      </c>
      <c r="W293" s="61">
        <v>50.8</v>
      </c>
      <c r="X293" s="61">
        <v>51.1</v>
      </c>
      <c r="Y293" s="61">
        <v>51.3</v>
      </c>
      <c r="Z293" s="61">
        <v>53.4</v>
      </c>
      <c r="AA293" s="61">
        <v>53.7</v>
      </c>
      <c r="AB293" s="188">
        <v>53.9</v>
      </c>
      <c r="AC293" s="61">
        <v>55.8</v>
      </c>
      <c r="AD293" s="188">
        <v>58.2</v>
      </c>
      <c r="AE293" s="188">
        <v>58.4</v>
      </c>
      <c r="AF293" s="188">
        <v>58.7</v>
      </c>
      <c r="AG293" s="188">
        <v>59.2</v>
      </c>
      <c r="AH293" s="188">
        <v>59.5</v>
      </c>
      <c r="AI293" s="188">
        <v>60.6</v>
      </c>
      <c r="AJ293" s="188">
        <v>60.8</v>
      </c>
      <c r="AK293" s="188">
        <v>61</v>
      </c>
      <c r="AL293" s="188">
        <v>61.2</v>
      </c>
      <c r="AM293" s="188">
        <v>61.4</v>
      </c>
      <c r="AN293" s="188">
        <v>61.7</v>
      </c>
      <c r="AO293" s="188">
        <v>61.7</v>
      </c>
      <c r="AP293" s="188">
        <v>61.8</v>
      </c>
      <c r="AQ293" s="188">
        <v>62.1</v>
      </c>
      <c r="AR293" s="188">
        <v>62.4</v>
      </c>
      <c r="AS293" s="188">
        <v>62.4</v>
      </c>
      <c r="AT293" s="188">
        <v>62.4</v>
      </c>
      <c r="AU293" s="188">
        <v>62.4</v>
      </c>
      <c r="AV293" s="188">
        <v>62.6</v>
      </c>
      <c r="AW293" s="188">
        <v>62.6</v>
      </c>
      <c r="AX293" s="188">
        <v>62.6</v>
      </c>
      <c r="AY293" s="188">
        <v>62.7</v>
      </c>
      <c r="AZ293" s="188">
        <v>62.7</v>
      </c>
      <c r="BA293" s="188">
        <v>62.8</v>
      </c>
      <c r="BB293" s="188">
        <v>62.8</v>
      </c>
      <c r="BC293" s="188">
        <v>62.9</v>
      </c>
      <c r="BD293" s="188">
        <v>62.9</v>
      </c>
      <c r="BE293" s="188">
        <v>63.1</v>
      </c>
      <c r="BF293" s="188">
        <v>63.1</v>
      </c>
      <c r="BG293" s="188">
        <v>63.1</v>
      </c>
      <c r="BH293" s="188">
        <v>63.1</v>
      </c>
      <c r="BI293" s="188">
        <v>63.2</v>
      </c>
      <c r="BJ293" s="188">
        <v>63.3</v>
      </c>
      <c r="BK293" s="188">
        <v>63.4</v>
      </c>
      <c r="BL293" s="188">
        <v>63.4</v>
      </c>
      <c r="BM293" s="188">
        <v>63.5</v>
      </c>
      <c r="BN293" s="188">
        <v>63.6</v>
      </c>
      <c r="BO293" s="188">
        <v>63.6</v>
      </c>
      <c r="BP293" s="188">
        <v>63.8</v>
      </c>
      <c r="BQ293" s="188">
        <v>63.9</v>
      </c>
      <c r="BR293" s="188">
        <v>63.9</v>
      </c>
      <c r="BS293" s="188">
        <v>64</v>
      </c>
      <c r="BT293" s="188">
        <v>64.099999999999994</v>
      </c>
      <c r="BU293" s="188">
        <v>64.099999999999994</v>
      </c>
      <c r="BV293" s="188">
        <v>64.099999999999994</v>
      </c>
      <c r="BW293" s="188">
        <v>64.099999999999994</v>
      </c>
      <c r="BX293" s="188">
        <v>64.099999999999994</v>
      </c>
      <c r="BY293" s="188">
        <v>64.099999999999994</v>
      </c>
      <c r="BZ293" s="188">
        <v>64.099999999999994</v>
      </c>
      <c r="CA293" s="188">
        <v>64.099999999999994</v>
      </c>
      <c r="CB293" s="188">
        <v>64.099999999999994</v>
      </c>
      <c r="CC293" s="188">
        <v>64.3</v>
      </c>
      <c r="CD293" s="188">
        <v>64.400000000000006</v>
      </c>
      <c r="CE293" s="188">
        <v>64.5</v>
      </c>
      <c r="CF293" s="188">
        <v>64.5</v>
      </c>
      <c r="CG293" s="188">
        <v>64.5</v>
      </c>
      <c r="CH293" s="188">
        <v>64.8</v>
      </c>
      <c r="CI293" s="188">
        <v>65.099999999999994</v>
      </c>
      <c r="CJ293" s="188">
        <v>65.099999999999994</v>
      </c>
      <c r="CK293" s="188">
        <v>65.099999999999994</v>
      </c>
      <c r="CL293" s="188">
        <f t="shared" si="9"/>
        <v>0</v>
      </c>
      <c r="CM293" s="188" t="s">
        <v>584</v>
      </c>
      <c r="CN293" s="188" t="s">
        <v>585</v>
      </c>
      <c r="CO293" s="188" t="b">
        <f t="shared" si="8"/>
        <v>1</v>
      </c>
    </row>
    <row r="294" spans="1:93" x14ac:dyDescent="0.3">
      <c r="A294" t="s">
        <v>586</v>
      </c>
      <c r="B294" t="s">
        <v>587</v>
      </c>
      <c r="C294">
        <v>30031000703</v>
      </c>
      <c r="D294" s="1">
        <v>43920</v>
      </c>
      <c r="E294">
        <v>31</v>
      </c>
      <c r="F294">
        <v>1.6</v>
      </c>
      <c r="G294">
        <v>1.6</v>
      </c>
      <c r="H294">
        <v>59718</v>
      </c>
      <c r="I294">
        <v>36.5</v>
      </c>
      <c r="J294">
        <v>38.9</v>
      </c>
      <c r="K294">
        <v>42.1</v>
      </c>
      <c r="L294">
        <v>45.6</v>
      </c>
      <c r="M294">
        <v>50.8</v>
      </c>
      <c r="N294" s="61">
        <v>51.2</v>
      </c>
      <c r="O294">
        <v>51.8</v>
      </c>
      <c r="P294">
        <v>52.5</v>
      </c>
      <c r="Q294">
        <v>53</v>
      </c>
      <c r="R294" s="61">
        <v>53.8</v>
      </c>
      <c r="S294" s="61">
        <v>53.9</v>
      </c>
      <c r="T294" s="61">
        <v>54.5</v>
      </c>
      <c r="U294" s="61">
        <v>55.1</v>
      </c>
      <c r="V294" s="61">
        <v>55.7</v>
      </c>
      <c r="W294" s="61">
        <v>56.7</v>
      </c>
      <c r="X294" s="61">
        <v>56.8</v>
      </c>
      <c r="Y294" s="61">
        <v>57.3</v>
      </c>
      <c r="Z294" s="61">
        <v>61.2</v>
      </c>
      <c r="AA294" s="61">
        <v>61.7</v>
      </c>
      <c r="AB294" s="188">
        <v>61.7</v>
      </c>
      <c r="AC294" s="61">
        <v>62</v>
      </c>
      <c r="AD294" s="188">
        <v>63.9</v>
      </c>
      <c r="AE294" s="188">
        <v>64.400000000000006</v>
      </c>
      <c r="AF294" s="188">
        <v>64.8</v>
      </c>
      <c r="AG294" s="188">
        <v>65.400000000000006</v>
      </c>
      <c r="AH294" s="188">
        <v>65.599999999999994</v>
      </c>
      <c r="AI294" s="188">
        <v>65.8</v>
      </c>
      <c r="AJ294" s="188">
        <v>66</v>
      </c>
      <c r="AK294" s="188">
        <v>66</v>
      </c>
      <c r="AL294" s="188">
        <v>66.2</v>
      </c>
      <c r="AM294" s="188">
        <v>66.5</v>
      </c>
      <c r="AN294" s="188">
        <v>67</v>
      </c>
      <c r="AO294" s="188">
        <v>67</v>
      </c>
      <c r="AP294" s="188">
        <v>67</v>
      </c>
      <c r="AQ294" s="188">
        <v>67.099999999999994</v>
      </c>
      <c r="AR294" s="188">
        <v>67.3</v>
      </c>
      <c r="AS294" s="188">
        <v>67.599999999999994</v>
      </c>
      <c r="AT294" s="188">
        <v>67.599999999999994</v>
      </c>
      <c r="AU294" s="188">
        <v>67.7</v>
      </c>
      <c r="AV294" s="188">
        <v>67.8</v>
      </c>
      <c r="AW294" s="188">
        <v>67.8</v>
      </c>
      <c r="AX294" s="188">
        <v>67.8</v>
      </c>
      <c r="AY294" s="188">
        <v>67.900000000000006</v>
      </c>
      <c r="AZ294" s="188">
        <v>68</v>
      </c>
      <c r="BA294" s="188">
        <v>68</v>
      </c>
      <c r="BB294" s="188">
        <v>68.3</v>
      </c>
      <c r="BC294" s="188">
        <v>68.3</v>
      </c>
      <c r="BD294" s="188">
        <v>68.5</v>
      </c>
      <c r="BE294" s="188">
        <v>68.5</v>
      </c>
      <c r="BF294" s="188">
        <v>68.599999999999994</v>
      </c>
      <c r="BG294" s="188">
        <v>68.7</v>
      </c>
      <c r="BH294" s="188">
        <v>68.8</v>
      </c>
      <c r="BI294" s="188">
        <v>68.8</v>
      </c>
      <c r="BJ294" s="188">
        <v>68.8</v>
      </c>
      <c r="BK294" s="188">
        <v>68.8</v>
      </c>
      <c r="BL294" s="188">
        <v>68.900000000000006</v>
      </c>
      <c r="BM294" s="188">
        <v>69</v>
      </c>
      <c r="BN294" s="188">
        <v>69</v>
      </c>
      <c r="BO294" s="188">
        <v>69</v>
      </c>
      <c r="BP294" s="188">
        <v>69</v>
      </c>
      <c r="BQ294" s="188">
        <v>69</v>
      </c>
      <c r="BR294" s="188">
        <v>69</v>
      </c>
      <c r="BS294" s="188">
        <v>69</v>
      </c>
      <c r="BT294" s="188">
        <v>69</v>
      </c>
      <c r="BU294" s="188">
        <v>69.099999999999994</v>
      </c>
      <c r="BV294" s="188">
        <v>69.099999999999994</v>
      </c>
      <c r="BW294" s="188">
        <v>69.099999999999994</v>
      </c>
      <c r="BX294" s="188">
        <v>69.099999999999994</v>
      </c>
      <c r="BY294" s="188">
        <v>69.099999999999994</v>
      </c>
      <c r="BZ294" s="188">
        <v>69.099999999999994</v>
      </c>
      <c r="CA294" s="188">
        <v>69.099999999999994</v>
      </c>
      <c r="CB294" s="188">
        <v>69.099999999999994</v>
      </c>
      <c r="CC294" s="188">
        <v>69.099999999999994</v>
      </c>
      <c r="CD294" s="188">
        <v>69.2</v>
      </c>
      <c r="CE294" s="188">
        <v>69.2</v>
      </c>
      <c r="CF294" s="188">
        <v>69.2</v>
      </c>
      <c r="CG294" s="188">
        <v>69.400000000000006</v>
      </c>
      <c r="CH294" s="188">
        <v>69.599999999999994</v>
      </c>
      <c r="CI294" s="188">
        <v>69.8</v>
      </c>
      <c r="CJ294" s="188">
        <v>69.900000000000006</v>
      </c>
      <c r="CK294" s="188">
        <v>70</v>
      </c>
      <c r="CL294" s="188">
        <f t="shared" si="9"/>
        <v>9.9999999999994316E-2</v>
      </c>
      <c r="CM294" s="188" t="s">
        <v>586</v>
      </c>
      <c r="CN294" s="188" t="s">
        <v>587</v>
      </c>
      <c r="CO294" s="188" t="b">
        <f t="shared" si="8"/>
        <v>1</v>
      </c>
    </row>
    <row r="295" spans="1:93" x14ac:dyDescent="0.3">
      <c r="A295" t="s">
        <v>588</v>
      </c>
      <c r="B295" t="s">
        <v>589</v>
      </c>
      <c r="C295">
        <v>30031000704</v>
      </c>
      <c r="D295" s="1">
        <v>43920</v>
      </c>
      <c r="E295">
        <v>31</v>
      </c>
      <c r="F295">
        <v>1.6</v>
      </c>
      <c r="G295">
        <v>1.6</v>
      </c>
      <c r="H295">
        <v>59718</v>
      </c>
      <c r="I295">
        <v>42.3</v>
      </c>
      <c r="J295">
        <v>45.4</v>
      </c>
      <c r="K295">
        <v>49.3</v>
      </c>
      <c r="L295">
        <v>52.6</v>
      </c>
      <c r="M295">
        <v>56.3</v>
      </c>
      <c r="N295" s="61">
        <v>57.2</v>
      </c>
      <c r="O295">
        <v>57.8</v>
      </c>
      <c r="P295">
        <v>58.3</v>
      </c>
      <c r="Q295">
        <v>59.2</v>
      </c>
      <c r="R295" s="61">
        <v>60.5</v>
      </c>
      <c r="S295" s="61">
        <v>60.7</v>
      </c>
      <c r="T295" s="61">
        <v>61.3</v>
      </c>
      <c r="U295" s="61">
        <v>61.8</v>
      </c>
      <c r="V295" s="61">
        <v>62.1</v>
      </c>
      <c r="W295" s="61">
        <v>62.9</v>
      </c>
      <c r="X295" s="61">
        <v>63.1</v>
      </c>
      <c r="Y295" s="61">
        <v>63.6</v>
      </c>
      <c r="Z295" s="61">
        <v>66.900000000000006</v>
      </c>
      <c r="AA295" s="61">
        <v>67.2</v>
      </c>
      <c r="AB295" s="188">
        <v>67.5</v>
      </c>
      <c r="AC295" s="61">
        <v>67.900000000000006</v>
      </c>
      <c r="AD295" s="188">
        <v>70.099999999999994</v>
      </c>
      <c r="AE295" s="188">
        <v>70.5</v>
      </c>
      <c r="AF295" s="188">
        <v>70.7</v>
      </c>
      <c r="AG295" s="188">
        <v>71</v>
      </c>
      <c r="AH295" s="188">
        <v>71.400000000000006</v>
      </c>
      <c r="AI295" s="188">
        <v>71.7</v>
      </c>
      <c r="AJ295" s="188">
        <v>71.8</v>
      </c>
      <c r="AK295" s="188">
        <v>71.900000000000006</v>
      </c>
      <c r="AL295" s="188">
        <v>72.099999999999994</v>
      </c>
      <c r="AM295" s="188">
        <v>72.400000000000006</v>
      </c>
      <c r="AN295" s="188">
        <v>72.599999999999994</v>
      </c>
      <c r="AO295" s="188">
        <v>72.8</v>
      </c>
      <c r="AP295" s="188">
        <v>72.8</v>
      </c>
      <c r="AQ295" s="188">
        <v>72.900000000000006</v>
      </c>
      <c r="AR295" s="188">
        <v>73.2</v>
      </c>
      <c r="AS295" s="188">
        <v>73.3</v>
      </c>
      <c r="AT295" s="188">
        <v>73.400000000000006</v>
      </c>
      <c r="AU295" s="188">
        <v>73.400000000000006</v>
      </c>
      <c r="AV295" s="188">
        <v>73.599999999999994</v>
      </c>
      <c r="AW295" s="188">
        <v>73.599999999999994</v>
      </c>
      <c r="AX295" s="188">
        <v>73.7</v>
      </c>
      <c r="AY295" s="188">
        <v>73.7</v>
      </c>
      <c r="AZ295" s="188">
        <v>73.8</v>
      </c>
      <c r="BA295" s="188">
        <v>73.8</v>
      </c>
      <c r="BB295" s="188">
        <v>74.099999999999994</v>
      </c>
      <c r="BC295" s="188">
        <v>74.099999999999994</v>
      </c>
      <c r="BD295" s="188">
        <v>74.2</v>
      </c>
      <c r="BE295" s="188">
        <v>74.2</v>
      </c>
      <c r="BF295" s="188">
        <v>74.2</v>
      </c>
      <c r="BG295" s="188">
        <v>74.3</v>
      </c>
      <c r="BH295" s="188">
        <v>74.3</v>
      </c>
      <c r="BI295" s="188">
        <v>74.3</v>
      </c>
      <c r="BJ295" s="188">
        <v>74.3</v>
      </c>
      <c r="BK295" s="188">
        <v>74.3</v>
      </c>
      <c r="BL295" s="188">
        <v>74.3</v>
      </c>
      <c r="BM295" s="188">
        <v>74.3</v>
      </c>
      <c r="BN295" s="188">
        <v>74.3</v>
      </c>
      <c r="BO295" s="188">
        <v>74.3</v>
      </c>
      <c r="BP295" s="188">
        <v>74.3</v>
      </c>
      <c r="BQ295" s="188">
        <v>74.400000000000006</v>
      </c>
      <c r="BR295" s="188">
        <v>74.5</v>
      </c>
      <c r="BS295" s="188">
        <v>74.5</v>
      </c>
      <c r="BT295" s="188">
        <v>74.5</v>
      </c>
      <c r="BU295" s="188">
        <v>74.5</v>
      </c>
      <c r="BV295" s="188">
        <v>74.5</v>
      </c>
      <c r="BW295" s="188">
        <v>74.599999999999994</v>
      </c>
      <c r="BX295" s="188">
        <v>74.599999999999994</v>
      </c>
      <c r="BY295" s="188">
        <v>74.599999999999994</v>
      </c>
      <c r="BZ295" s="188">
        <v>74.7</v>
      </c>
      <c r="CA295" s="188">
        <v>74.7</v>
      </c>
      <c r="CB295" s="188">
        <v>74.7</v>
      </c>
      <c r="CC295" s="188">
        <v>74.7</v>
      </c>
      <c r="CD295" s="188">
        <v>74.7</v>
      </c>
      <c r="CE295" s="188">
        <v>74.900000000000006</v>
      </c>
      <c r="CF295" s="188">
        <v>74.900000000000006</v>
      </c>
      <c r="CG295" s="188">
        <v>74.900000000000006</v>
      </c>
      <c r="CH295" s="188">
        <v>75</v>
      </c>
      <c r="CI295" s="188">
        <v>75.099999999999994</v>
      </c>
      <c r="CJ295" s="188">
        <v>75.099999999999994</v>
      </c>
      <c r="CK295" s="188">
        <v>75.2</v>
      </c>
      <c r="CL295" s="188">
        <f t="shared" si="9"/>
        <v>0.10000000000000853</v>
      </c>
      <c r="CM295" s="188" t="s">
        <v>588</v>
      </c>
      <c r="CN295" s="188" t="s">
        <v>589</v>
      </c>
      <c r="CO295" s="188" t="b">
        <f t="shared" si="8"/>
        <v>1</v>
      </c>
    </row>
    <row r="296" spans="1:93" x14ac:dyDescent="0.3">
      <c r="A296" t="s">
        <v>590</v>
      </c>
      <c r="B296" t="s">
        <v>591</v>
      </c>
      <c r="C296">
        <v>30031000900</v>
      </c>
      <c r="D296" s="1">
        <v>43920</v>
      </c>
      <c r="E296">
        <v>31</v>
      </c>
      <c r="F296">
        <v>1.7</v>
      </c>
      <c r="G296">
        <v>1.7</v>
      </c>
      <c r="H296" t="s">
        <v>1294</v>
      </c>
      <c r="I296">
        <v>38.700000000000003</v>
      </c>
      <c r="J296">
        <v>40.4</v>
      </c>
      <c r="K296">
        <v>42.4</v>
      </c>
      <c r="L296">
        <v>45.9</v>
      </c>
      <c r="M296">
        <v>48.1</v>
      </c>
      <c r="N296" s="61">
        <v>48.4</v>
      </c>
      <c r="O296">
        <v>49.2</v>
      </c>
      <c r="P296">
        <v>49.6</v>
      </c>
      <c r="Q296">
        <v>50.1</v>
      </c>
      <c r="R296" s="61">
        <v>51.6</v>
      </c>
      <c r="S296" s="61">
        <v>52.9</v>
      </c>
      <c r="T296" s="61">
        <v>53.4</v>
      </c>
      <c r="U296" s="61">
        <v>54.1</v>
      </c>
      <c r="V296" s="61">
        <v>55.7</v>
      </c>
      <c r="W296" s="61">
        <v>57.1</v>
      </c>
      <c r="X296" s="61">
        <v>57.4</v>
      </c>
      <c r="Y296" s="61">
        <v>57.6</v>
      </c>
      <c r="Z296" s="61">
        <v>59.1</v>
      </c>
      <c r="AA296" s="61">
        <v>59.2</v>
      </c>
      <c r="AB296" s="188">
        <v>59.8</v>
      </c>
      <c r="AC296" s="61">
        <v>60.2</v>
      </c>
      <c r="AD296" s="188">
        <v>61.4</v>
      </c>
      <c r="AE296" s="188">
        <v>61.7</v>
      </c>
      <c r="AF296" s="188">
        <v>61.8</v>
      </c>
      <c r="AG296" s="188">
        <v>62</v>
      </c>
      <c r="AH296" s="188">
        <v>62.2</v>
      </c>
      <c r="AI296" s="188">
        <v>62.6</v>
      </c>
      <c r="AJ296" s="188">
        <v>62.6</v>
      </c>
      <c r="AK296" s="188">
        <v>62.8</v>
      </c>
      <c r="AL296" s="188">
        <v>62.9</v>
      </c>
      <c r="AM296" s="188">
        <v>63.1</v>
      </c>
      <c r="AN296" s="188">
        <v>63.3</v>
      </c>
      <c r="AO296" s="188">
        <v>63.4</v>
      </c>
      <c r="AP296" s="188">
        <v>63.4</v>
      </c>
      <c r="AQ296" s="188">
        <v>63.5</v>
      </c>
      <c r="AR296" s="188">
        <v>63.8</v>
      </c>
      <c r="AS296" s="188">
        <v>63.8</v>
      </c>
      <c r="AT296" s="188">
        <v>63.9</v>
      </c>
      <c r="AU296" s="188">
        <v>63.9</v>
      </c>
      <c r="AV296" s="188">
        <v>64</v>
      </c>
      <c r="AW296" s="188">
        <v>64</v>
      </c>
      <c r="AX296" s="188">
        <v>64.099999999999994</v>
      </c>
      <c r="AY296" s="188">
        <v>64.099999999999994</v>
      </c>
      <c r="AZ296" s="188">
        <v>64.3</v>
      </c>
      <c r="BA296" s="188">
        <v>64.3</v>
      </c>
      <c r="BB296" s="188">
        <v>64.3</v>
      </c>
      <c r="BC296" s="188">
        <v>64.3</v>
      </c>
      <c r="BD296" s="188">
        <v>64.400000000000006</v>
      </c>
      <c r="BE296" s="188">
        <v>64.400000000000006</v>
      </c>
      <c r="BF296" s="188">
        <v>64.400000000000006</v>
      </c>
      <c r="BG296" s="188">
        <v>64.5</v>
      </c>
      <c r="BH296" s="188">
        <v>64.5</v>
      </c>
      <c r="BI296" s="188">
        <v>64.5</v>
      </c>
      <c r="BJ296" s="188">
        <v>64.5</v>
      </c>
      <c r="BK296" s="188">
        <v>64.5</v>
      </c>
      <c r="BL296" s="188">
        <v>64.599999999999994</v>
      </c>
      <c r="BM296" s="188">
        <v>64.599999999999994</v>
      </c>
      <c r="BN296" s="188">
        <v>64.599999999999994</v>
      </c>
      <c r="BO296" s="188">
        <v>64.599999999999994</v>
      </c>
      <c r="BP296" s="188">
        <v>64.599999999999994</v>
      </c>
      <c r="BQ296" s="188">
        <v>64.7</v>
      </c>
      <c r="BR296" s="188">
        <v>64.7</v>
      </c>
      <c r="BS296" s="188">
        <v>64.7</v>
      </c>
      <c r="BT296" s="188">
        <v>64.8</v>
      </c>
      <c r="BU296" s="188">
        <v>64.8</v>
      </c>
      <c r="BV296" s="188">
        <v>64.8</v>
      </c>
      <c r="BW296" s="188">
        <v>64.900000000000006</v>
      </c>
      <c r="BX296" s="188">
        <v>64.900000000000006</v>
      </c>
      <c r="BY296" s="188">
        <v>65</v>
      </c>
      <c r="BZ296" s="188">
        <v>65</v>
      </c>
      <c r="CA296" s="188">
        <v>65</v>
      </c>
      <c r="CB296" s="188">
        <v>65</v>
      </c>
      <c r="CC296" s="188">
        <v>65</v>
      </c>
      <c r="CD296" s="188">
        <v>65</v>
      </c>
      <c r="CE296" s="188">
        <v>65</v>
      </c>
      <c r="CF296" s="188">
        <v>65</v>
      </c>
      <c r="CG296" s="188">
        <v>65</v>
      </c>
      <c r="CH296" s="188">
        <v>65</v>
      </c>
      <c r="CI296" s="188">
        <v>65.2</v>
      </c>
      <c r="CJ296" s="188">
        <v>65.2</v>
      </c>
      <c r="CK296" s="188">
        <v>65.2</v>
      </c>
      <c r="CL296" s="188">
        <f t="shared" si="9"/>
        <v>0</v>
      </c>
      <c r="CM296" s="188" t="s">
        <v>590</v>
      </c>
      <c r="CN296" s="188" t="s">
        <v>591</v>
      </c>
      <c r="CO296" s="188" t="b">
        <f t="shared" si="8"/>
        <v>1</v>
      </c>
    </row>
    <row r="297" spans="1:93" x14ac:dyDescent="0.3">
      <c r="A297" t="s">
        <v>592</v>
      </c>
      <c r="B297" t="s">
        <v>593</v>
      </c>
      <c r="C297">
        <v>30031001002</v>
      </c>
      <c r="D297" s="1">
        <v>43920</v>
      </c>
      <c r="E297">
        <v>31</v>
      </c>
      <c r="F297">
        <v>1.5</v>
      </c>
      <c r="G297">
        <v>1.5</v>
      </c>
      <c r="H297">
        <v>59715</v>
      </c>
      <c r="I297">
        <v>47.2</v>
      </c>
      <c r="J297">
        <v>48.7</v>
      </c>
      <c r="K297">
        <v>50.6</v>
      </c>
      <c r="L297">
        <v>53.4</v>
      </c>
      <c r="M297">
        <v>57.8</v>
      </c>
      <c r="N297" s="61">
        <v>58.2</v>
      </c>
      <c r="O297">
        <v>58.9</v>
      </c>
      <c r="P297">
        <v>59.3</v>
      </c>
      <c r="Q297">
        <v>59.8</v>
      </c>
      <c r="R297" s="61">
        <v>61.3</v>
      </c>
      <c r="S297" s="61">
        <v>62.6</v>
      </c>
      <c r="T297" s="61">
        <v>62.9</v>
      </c>
      <c r="U297" s="61">
        <v>64</v>
      </c>
      <c r="V297" s="61">
        <v>64.7</v>
      </c>
      <c r="W297" s="61">
        <v>66.2</v>
      </c>
      <c r="X297" s="61">
        <v>66.400000000000006</v>
      </c>
      <c r="Y297" s="61">
        <v>66.5</v>
      </c>
      <c r="Z297" s="61">
        <v>69.3</v>
      </c>
      <c r="AA297" s="61">
        <v>69.400000000000006</v>
      </c>
      <c r="AB297" s="188">
        <v>69.599999999999994</v>
      </c>
      <c r="AC297" s="61">
        <v>70.400000000000006</v>
      </c>
      <c r="AD297" s="188">
        <v>71.400000000000006</v>
      </c>
      <c r="AE297" s="188">
        <v>71.599999999999994</v>
      </c>
      <c r="AF297" s="188">
        <v>71.8</v>
      </c>
      <c r="AG297" s="188">
        <v>72.099999999999994</v>
      </c>
      <c r="AH297" s="188">
        <v>72.3</v>
      </c>
      <c r="AI297" s="188">
        <v>72.7</v>
      </c>
      <c r="AJ297" s="188">
        <v>72.7</v>
      </c>
      <c r="AK297" s="188">
        <v>72.900000000000006</v>
      </c>
      <c r="AL297" s="188">
        <v>73.099999999999994</v>
      </c>
      <c r="AM297" s="188">
        <v>73.3</v>
      </c>
      <c r="AN297" s="188">
        <v>73.5</v>
      </c>
      <c r="AO297" s="188">
        <v>73.599999999999994</v>
      </c>
      <c r="AP297" s="188">
        <v>73.599999999999994</v>
      </c>
      <c r="AQ297" s="188">
        <v>73.7</v>
      </c>
      <c r="AR297" s="188">
        <v>74.099999999999994</v>
      </c>
      <c r="AS297" s="188">
        <v>74.099999999999994</v>
      </c>
      <c r="AT297" s="188">
        <v>74.099999999999994</v>
      </c>
      <c r="AU297" s="188">
        <v>74.2</v>
      </c>
      <c r="AV297" s="188">
        <v>74.3</v>
      </c>
      <c r="AW297" s="188">
        <v>74.400000000000006</v>
      </c>
      <c r="AX297" s="188">
        <v>74.5</v>
      </c>
      <c r="AY297" s="188">
        <v>74.599999999999994</v>
      </c>
      <c r="AZ297" s="188">
        <v>74.599999999999994</v>
      </c>
      <c r="BA297" s="188">
        <v>74.599999999999994</v>
      </c>
      <c r="BB297" s="188">
        <v>74.599999999999994</v>
      </c>
      <c r="BC297" s="188">
        <v>74.599999999999994</v>
      </c>
      <c r="BD297" s="188">
        <v>74.599999999999994</v>
      </c>
      <c r="BE297" s="188">
        <v>74.7</v>
      </c>
      <c r="BF297" s="188">
        <v>74.7</v>
      </c>
      <c r="BG297" s="188">
        <v>74.8</v>
      </c>
      <c r="BH297" s="188">
        <v>74.8</v>
      </c>
      <c r="BI297" s="188">
        <v>74.900000000000006</v>
      </c>
      <c r="BJ297" s="188">
        <v>74.900000000000006</v>
      </c>
      <c r="BK297" s="188">
        <v>75</v>
      </c>
      <c r="BL297" s="188">
        <v>75</v>
      </c>
      <c r="BM297" s="188">
        <v>75</v>
      </c>
      <c r="BN297" s="188">
        <v>75</v>
      </c>
      <c r="BO297" s="188">
        <v>75</v>
      </c>
      <c r="BP297" s="188">
        <v>75.099999999999994</v>
      </c>
      <c r="BQ297" s="188">
        <v>75.2</v>
      </c>
      <c r="BR297" s="188">
        <v>75.2</v>
      </c>
      <c r="BS297" s="188">
        <v>75.2</v>
      </c>
      <c r="BT297" s="188">
        <v>75.3</v>
      </c>
      <c r="BU297" s="188">
        <v>75.3</v>
      </c>
      <c r="BV297" s="188">
        <v>75.3</v>
      </c>
      <c r="BW297" s="188">
        <v>75.400000000000006</v>
      </c>
      <c r="BX297" s="188">
        <v>75.400000000000006</v>
      </c>
      <c r="BY297" s="188">
        <v>75.5</v>
      </c>
      <c r="BZ297" s="188">
        <v>75.5</v>
      </c>
      <c r="CA297" s="188">
        <v>75.5</v>
      </c>
      <c r="CB297" s="188">
        <v>75.5</v>
      </c>
      <c r="CC297" s="188">
        <v>75.5</v>
      </c>
      <c r="CD297" s="188">
        <v>75.5</v>
      </c>
      <c r="CE297" s="188">
        <v>75.5</v>
      </c>
      <c r="CF297" s="188">
        <v>75.5</v>
      </c>
      <c r="CG297" s="188">
        <v>75.5</v>
      </c>
      <c r="CH297" s="188">
        <v>75.5</v>
      </c>
      <c r="CI297" s="188">
        <v>75.599999999999994</v>
      </c>
      <c r="CJ297" s="188">
        <v>75.599999999999994</v>
      </c>
      <c r="CK297" s="188">
        <v>75.599999999999994</v>
      </c>
      <c r="CL297" s="188">
        <f t="shared" si="9"/>
        <v>0</v>
      </c>
      <c r="CM297" s="188" t="s">
        <v>592</v>
      </c>
      <c r="CN297" s="188" t="s">
        <v>593</v>
      </c>
      <c r="CO297" s="188" t="b">
        <f t="shared" si="8"/>
        <v>1</v>
      </c>
    </row>
    <row r="298" spans="1:93" x14ac:dyDescent="0.3">
      <c r="A298" t="s">
        <v>594</v>
      </c>
      <c r="B298" t="s">
        <v>595</v>
      </c>
      <c r="C298">
        <v>30031001101</v>
      </c>
      <c r="D298" s="1">
        <v>43920</v>
      </c>
      <c r="E298">
        <v>31</v>
      </c>
      <c r="F298">
        <v>1.2</v>
      </c>
      <c r="G298">
        <v>1.2</v>
      </c>
      <c r="H298">
        <v>59715</v>
      </c>
      <c r="I298">
        <v>35.700000000000003</v>
      </c>
      <c r="J298">
        <v>37.799999999999997</v>
      </c>
      <c r="K298">
        <v>39.4</v>
      </c>
      <c r="L298">
        <v>42.8</v>
      </c>
      <c r="M298">
        <v>44.8</v>
      </c>
      <c r="N298" s="61">
        <v>45.2</v>
      </c>
      <c r="O298">
        <v>45.4</v>
      </c>
      <c r="P298">
        <v>45.7</v>
      </c>
      <c r="Q298">
        <v>45.9</v>
      </c>
      <c r="R298" s="61">
        <v>47.5</v>
      </c>
      <c r="S298" s="61">
        <v>48.2</v>
      </c>
      <c r="T298" s="61">
        <v>48.8</v>
      </c>
      <c r="U298" s="61">
        <v>49.3</v>
      </c>
      <c r="V298" s="61">
        <v>50</v>
      </c>
      <c r="W298" s="61">
        <v>51.5</v>
      </c>
      <c r="X298" s="61">
        <v>51.9</v>
      </c>
      <c r="Y298" s="61">
        <v>52</v>
      </c>
      <c r="Z298" s="61">
        <v>53.4</v>
      </c>
      <c r="AA298" s="61">
        <v>53.4</v>
      </c>
      <c r="AB298" s="188">
        <v>53.6</v>
      </c>
      <c r="AC298" s="61">
        <v>54.1</v>
      </c>
      <c r="AD298" s="188">
        <v>54.8</v>
      </c>
      <c r="AE298" s="188">
        <v>55</v>
      </c>
      <c r="AF298" s="188">
        <v>55</v>
      </c>
      <c r="AG298" s="188">
        <v>55.2</v>
      </c>
      <c r="AH298" s="188">
        <v>55.3</v>
      </c>
      <c r="AI298" s="188">
        <v>55.7</v>
      </c>
      <c r="AJ298" s="188">
        <v>55.8</v>
      </c>
      <c r="AK298" s="188">
        <v>56</v>
      </c>
      <c r="AL298" s="188">
        <v>56</v>
      </c>
      <c r="AM298" s="188">
        <v>56.2</v>
      </c>
      <c r="AN298" s="188">
        <v>56.5</v>
      </c>
      <c r="AO298" s="188">
        <v>56.5</v>
      </c>
      <c r="AP298" s="188">
        <v>56.5</v>
      </c>
      <c r="AQ298" s="188">
        <v>56.6</v>
      </c>
      <c r="AR298" s="188">
        <v>56.8</v>
      </c>
      <c r="AS298" s="188">
        <v>56.8</v>
      </c>
      <c r="AT298" s="188">
        <v>56.8</v>
      </c>
      <c r="AU298" s="188">
        <v>56.9</v>
      </c>
      <c r="AV298" s="188">
        <v>57.1</v>
      </c>
      <c r="AW298" s="188">
        <v>57.1</v>
      </c>
      <c r="AX298" s="188">
        <v>57.1</v>
      </c>
      <c r="AY298" s="188">
        <v>57.2</v>
      </c>
      <c r="AZ298" s="188">
        <v>57.5</v>
      </c>
      <c r="BA298" s="188">
        <v>57.5</v>
      </c>
      <c r="BB298" s="188">
        <v>57.5</v>
      </c>
      <c r="BC298" s="188">
        <v>57.5</v>
      </c>
      <c r="BD298" s="188">
        <v>57.5</v>
      </c>
      <c r="BE298" s="188">
        <v>57.5</v>
      </c>
      <c r="BF298" s="188">
        <v>57.6</v>
      </c>
      <c r="BG298" s="188">
        <v>57.7</v>
      </c>
      <c r="BH298" s="188">
        <v>57.7</v>
      </c>
      <c r="BI298" s="188">
        <v>57.7</v>
      </c>
      <c r="BJ298" s="188">
        <v>57.7</v>
      </c>
      <c r="BK298" s="188">
        <v>57.7</v>
      </c>
      <c r="BL298" s="188">
        <v>57.7</v>
      </c>
      <c r="BM298" s="188">
        <v>57.7</v>
      </c>
      <c r="BN298" s="188">
        <v>57.8</v>
      </c>
      <c r="BO298" s="188">
        <v>57.8</v>
      </c>
      <c r="BP298" s="188">
        <v>57.8</v>
      </c>
      <c r="BQ298" s="188">
        <v>57.9</v>
      </c>
      <c r="BR298" s="188">
        <v>57.9</v>
      </c>
      <c r="BS298" s="188">
        <v>57.9</v>
      </c>
      <c r="BT298" s="188">
        <v>57.9</v>
      </c>
      <c r="BU298" s="188">
        <v>57.9</v>
      </c>
      <c r="BV298" s="188">
        <v>57.9</v>
      </c>
      <c r="BW298" s="188">
        <v>57.9</v>
      </c>
      <c r="BX298" s="188">
        <v>58</v>
      </c>
      <c r="BY298" s="188">
        <v>58</v>
      </c>
      <c r="BZ298" s="188">
        <v>58</v>
      </c>
      <c r="CA298" s="188">
        <v>58</v>
      </c>
      <c r="CB298" s="188">
        <v>58</v>
      </c>
      <c r="CC298" s="188">
        <v>58</v>
      </c>
      <c r="CD298" s="188">
        <v>58.2</v>
      </c>
      <c r="CE298" s="188">
        <v>58.2</v>
      </c>
      <c r="CF298" s="188">
        <v>58.3</v>
      </c>
      <c r="CG298" s="188">
        <v>58.3</v>
      </c>
      <c r="CH298" s="188">
        <v>58.4</v>
      </c>
      <c r="CI298" s="188">
        <v>58.7</v>
      </c>
      <c r="CJ298" s="188">
        <v>58.8</v>
      </c>
      <c r="CK298" s="188">
        <v>58.8</v>
      </c>
      <c r="CL298" s="188">
        <f t="shared" si="9"/>
        <v>0</v>
      </c>
      <c r="CM298" s="188" t="s">
        <v>594</v>
      </c>
      <c r="CN298" s="188" t="s">
        <v>595</v>
      </c>
      <c r="CO298" s="188" t="b">
        <f t="shared" si="8"/>
        <v>1</v>
      </c>
    </row>
    <row r="299" spans="1:93" x14ac:dyDescent="0.3">
      <c r="A299" t="s">
        <v>596</v>
      </c>
      <c r="B299" t="s">
        <v>597</v>
      </c>
      <c r="C299">
        <v>30031001200</v>
      </c>
      <c r="D299" s="1">
        <v>43920</v>
      </c>
      <c r="E299">
        <v>31</v>
      </c>
      <c r="F299">
        <v>1.3</v>
      </c>
      <c r="G299">
        <v>1.3</v>
      </c>
      <c r="H299" t="s">
        <v>1295</v>
      </c>
      <c r="I299">
        <v>26.3</v>
      </c>
      <c r="J299">
        <v>27.9</v>
      </c>
      <c r="K299">
        <v>29.8</v>
      </c>
      <c r="L299">
        <v>32.9</v>
      </c>
      <c r="M299">
        <v>37.299999999999997</v>
      </c>
      <c r="N299" s="61">
        <v>38.1</v>
      </c>
      <c r="O299">
        <v>39.200000000000003</v>
      </c>
      <c r="P299">
        <v>40.200000000000003</v>
      </c>
      <c r="Q299">
        <v>40.700000000000003</v>
      </c>
      <c r="R299" s="61">
        <v>42</v>
      </c>
      <c r="S299" s="61">
        <v>42.3</v>
      </c>
      <c r="T299" s="61">
        <v>43</v>
      </c>
      <c r="U299" s="61">
        <v>43.5</v>
      </c>
      <c r="V299" s="61">
        <v>44</v>
      </c>
      <c r="W299" s="61">
        <v>44.4</v>
      </c>
      <c r="X299" s="61">
        <v>44.6</v>
      </c>
      <c r="Y299" s="61">
        <v>44.8</v>
      </c>
      <c r="Z299" s="61">
        <v>46.4</v>
      </c>
      <c r="AA299" s="61">
        <v>46.7</v>
      </c>
      <c r="AB299" s="188">
        <v>47</v>
      </c>
      <c r="AC299" s="61">
        <v>48.3</v>
      </c>
      <c r="AD299" s="188">
        <v>50.8</v>
      </c>
      <c r="AE299" s="188">
        <v>51.2</v>
      </c>
      <c r="AF299" s="188">
        <v>51.5</v>
      </c>
      <c r="AG299" s="188">
        <v>52.2</v>
      </c>
      <c r="AH299" s="188">
        <v>52.7</v>
      </c>
      <c r="AI299" s="188">
        <v>53.5</v>
      </c>
      <c r="AJ299" s="188">
        <v>53.6</v>
      </c>
      <c r="AK299" s="188">
        <v>53.6</v>
      </c>
      <c r="AL299" s="188">
        <v>53.8</v>
      </c>
      <c r="AM299" s="188">
        <v>54.2</v>
      </c>
      <c r="AN299" s="188">
        <v>54.6</v>
      </c>
      <c r="AO299" s="188">
        <v>54.6</v>
      </c>
      <c r="AP299" s="188">
        <v>54.7</v>
      </c>
      <c r="AQ299" s="188">
        <v>55</v>
      </c>
      <c r="AR299" s="188">
        <v>55.1</v>
      </c>
      <c r="AS299" s="188">
        <v>55.1</v>
      </c>
      <c r="AT299" s="188">
        <v>55.2</v>
      </c>
      <c r="AU299" s="188">
        <v>55.4</v>
      </c>
      <c r="AV299" s="188">
        <v>55.6</v>
      </c>
      <c r="AW299" s="188">
        <v>55.8</v>
      </c>
      <c r="AX299" s="188">
        <v>55.8</v>
      </c>
      <c r="AY299" s="188">
        <v>55.8</v>
      </c>
      <c r="AZ299" s="188">
        <v>55.8</v>
      </c>
      <c r="BA299" s="188">
        <v>55.9</v>
      </c>
      <c r="BB299" s="188">
        <v>56.1</v>
      </c>
      <c r="BC299" s="188">
        <v>56.2</v>
      </c>
      <c r="BD299" s="188">
        <v>56.2</v>
      </c>
      <c r="BE299" s="188">
        <v>56.2</v>
      </c>
      <c r="BF299" s="188">
        <v>56.2</v>
      </c>
      <c r="BG299" s="188">
        <v>57.7</v>
      </c>
      <c r="BH299" s="188">
        <v>57.8</v>
      </c>
      <c r="BI299" s="188">
        <v>57.9</v>
      </c>
      <c r="BJ299" s="188">
        <v>58</v>
      </c>
      <c r="BK299" s="188">
        <v>58.1</v>
      </c>
      <c r="BL299" s="188">
        <v>58.2</v>
      </c>
      <c r="BM299" s="188">
        <v>58.2</v>
      </c>
      <c r="BN299" s="188">
        <v>58.2</v>
      </c>
      <c r="BO299" s="188">
        <v>58.2</v>
      </c>
      <c r="BP299" s="188">
        <v>58.3</v>
      </c>
      <c r="BQ299" s="188">
        <v>58.3</v>
      </c>
      <c r="BR299" s="188">
        <v>58.3</v>
      </c>
      <c r="BS299" s="188">
        <v>58.4</v>
      </c>
      <c r="BT299" s="188">
        <v>58.5</v>
      </c>
      <c r="BU299" s="188">
        <v>58.6</v>
      </c>
      <c r="BV299" s="188">
        <v>58.6</v>
      </c>
      <c r="BW299" s="188">
        <v>58.6</v>
      </c>
      <c r="BX299" s="188">
        <v>58.6</v>
      </c>
      <c r="BY299" s="188">
        <v>58.7</v>
      </c>
      <c r="BZ299" s="188">
        <v>58.7</v>
      </c>
      <c r="CA299" s="188">
        <v>58.7</v>
      </c>
      <c r="CB299" s="188">
        <v>58.7</v>
      </c>
      <c r="CC299" s="188">
        <v>58.7</v>
      </c>
      <c r="CD299" s="188">
        <v>58.8</v>
      </c>
      <c r="CE299" s="188">
        <v>58.9</v>
      </c>
      <c r="CF299" s="188">
        <v>59</v>
      </c>
      <c r="CG299" s="188">
        <v>59</v>
      </c>
      <c r="CH299" s="188">
        <v>59</v>
      </c>
      <c r="CI299" s="188">
        <v>59.2</v>
      </c>
      <c r="CJ299" s="188">
        <v>59.3</v>
      </c>
      <c r="CK299" s="188">
        <v>59.3</v>
      </c>
      <c r="CL299" s="188">
        <f t="shared" si="9"/>
        <v>0</v>
      </c>
      <c r="CM299" s="188" t="s">
        <v>596</v>
      </c>
      <c r="CN299" s="188" t="s">
        <v>597</v>
      </c>
      <c r="CO299" s="188" t="b">
        <f t="shared" si="8"/>
        <v>1</v>
      </c>
    </row>
    <row r="300" spans="1:93" x14ac:dyDescent="0.3">
      <c r="A300" t="s">
        <v>598</v>
      </c>
      <c r="B300" t="s">
        <v>599</v>
      </c>
      <c r="C300">
        <v>30031001500</v>
      </c>
      <c r="D300" s="1">
        <v>43920</v>
      </c>
      <c r="E300">
        <v>31</v>
      </c>
      <c r="F300">
        <v>1.1000000000000001</v>
      </c>
      <c r="G300">
        <v>1.1000000000000001</v>
      </c>
      <c r="H300" t="s">
        <v>1299</v>
      </c>
      <c r="I300">
        <v>4</v>
      </c>
      <c r="J300">
        <v>4.5999999999999996</v>
      </c>
      <c r="K300">
        <v>5.5</v>
      </c>
      <c r="L300">
        <v>6.1</v>
      </c>
      <c r="M300">
        <v>7.9</v>
      </c>
      <c r="N300" s="61">
        <v>8.4</v>
      </c>
      <c r="O300">
        <v>8.8000000000000007</v>
      </c>
      <c r="P300">
        <v>9.1999999999999993</v>
      </c>
      <c r="Q300">
        <v>9.6</v>
      </c>
      <c r="R300" s="61">
        <v>10.4</v>
      </c>
      <c r="S300" s="61">
        <v>10.5</v>
      </c>
      <c r="T300" s="61">
        <v>10.6</v>
      </c>
      <c r="U300" s="61">
        <v>10.7</v>
      </c>
      <c r="V300" s="61">
        <v>11.3</v>
      </c>
      <c r="W300" s="61">
        <v>11.5</v>
      </c>
      <c r="X300" s="61">
        <v>11.5</v>
      </c>
      <c r="Y300" s="61">
        <v>11.6</v>
      </c>
      <c r="Z300" s="61">
        <v>11.9</v>
      </c>
      <c r="AA300" s="61">
        <v>11.9</v>
      </c>
      <c r="AB300" s="188">
        <v>12.1</v>
      </c>
      <c r="AC300" s="61">
        <v>12.4</v>
      </c>
      <c r="AD300" s="188">
        <v>12.5</v>
      </c>
      <c r="AE300" s="188">
        <v>12.5</v>
      </c>
      <c r="AF300" s="188">
        <v>12.6</v>
      </c>
      <c r="AG300" s="188">
        <v>12.6</v>
      </c>
      <c r="AH300" s="188">
        <v>12.6</v>
      </c>
      <c r="AI300" s="188">
        <v>12.7</v>
      </c>
      <c r="AJ300" s="188">
        <v>12.7</v>
      </c>
      <c r="AK300" s="188">
        <v>12.7</v>
      </c>
      <c r="AL300" s="188">
        <v>12.8</v>
      </c>
      <c r="AM300" s="188">
        <v>12.9</v>
      </c>
      <c r="AN300" s="188">
        <v>12.9</v>
      </c>
      <c r="AO300" s="188">
        <v>13</v>
      </c>
      <c r="AP300" s="188">
        <v>13.1</v>
      </c>
      <c r="AQ300" s="188">
        <v>13.1</v>
      </c>
      <c r="AR300" s="188">
        <v>13.2</v>
      </c>
      <c r="AS300" s="188">
        <v>13.2</v>
      </c>
      <c r="AT300" s="188">
        <v>13.2</v>
      </c>
      <c r="AU300" s="188">
        <v>13.2</v>
      </c>
      <c r="AV300" s="188">
        <v>13.3</v>
      </c>
      <c r="AW300" s="188">
        <v>13.3</v>
      </c>
      <c r="AX300" s="188">
        <v>13.3</v>
      </c>
      <c r="AY300" s="188">
        <v>13.3</v>
      </c>
      <c r="AZ300" s="188">
        <v>13.3</v>
      </c>
      <c r="BA300" s="188">
        <v>13.3</v>
      </c>
      <c r="BB300" s="188">
        <v>13.3</v>
      </c>
      <c r="BC300" s="188">
        <v>13.3</v>
      </c>
      <c r="BD300" s="188">
        <v>13.3</v>
      </c>
      <c r="BE300" s="188">
        <v>13.3</v>
      </c>
      <c r="BF300" s="188">
        <v>13.3</v>
      </c>
      <c r="BG300" s="188">
        <v>21.6</v>
      </c>
      <c r="BH300" s="188">
        <v>21.7</v>
      </c>
      <c r="BI300" s="188">
        <v>21.8</v>
      </c>
      <c r="BJ300" s="188">
        <v>21.9</v>
      </c>
      <c r="BK300" s="188">
        <v>21.9</v>
      </c>
      <c r="BL300" s="188">
        <v>22</v>
      </c>
      <c r="BM300" s="188">
        <v>22</v>
      </c>
      <c r="BN300" s="188">
        <v>22.1</v>
      </c>
      <c r="BO300" s="188">
        <v>22.2</v>
      </c>
      <c r="BP300" s="188">
        <v>22.2</v>
      </c>
      <c r="BQ300" s="188">
        <v>22.2</v>
      </c>
      <c r="BR300" s="188">
        <v>22.2</v>
      </c>
      <c r="BS300" s="188">
        <v>22.3</v>
      </c>
      <c r="BT300" s="188">
        <v>22.4</v>
      </c>
      <c r="BU300" s="188">
        <v>22.5</v>
      </c>
      <c r="BV300" s="188">
        <v>22.5</v>
      </c>
      <c r="BW300" s="188">
        <v>22.5</v>
      </c>
      <c r="BX300" s="188">
        <v>22.5</v>
      </c>
      <c r="BY300" s="188">
        <v>22.5</v>
      </c>
      <c r="BZ300" s="188">
        <v>22.5</v>
      </c>
      <c r="CA300" s="188">
        <v>22.6</v>
      </c>
      <c r="CB300" s="188">
        <v>22.6</v>
      </c>
      <c r="CC300" s="188">
        <v>22.6</v>
      </c>
      <c r="CD300" s="188">
        <v>22.6</v>
      </c>
      <c r="CE300" s="188">
        <v>22.6</v>
      </c>
      <c r="CF300" s="188">
        <v>22.9</v>
      </c>
      <c r="CG300" s="188">
        <v>22.9</v>
      </c>
      <c r="CH300" s="188">
        <v>22.9</v>
      </c>
      <c r="CI300" s="188">
        <v>23</v>
      </c>
      <c r="CJ300" s="188">
        <v>23</v>
      </c>
      <c r="CK300" s="188">
        <v>23</v>
      </c>
      <c r="CL300" s="188">
        <f t="shared" si="9"/>
        <v>0</v>
      </c>
      <c r="CM300" s="188" t="s">
        <v>598</v>
      </c>
      <c r="CN300" s="188" t="s">
        <v>599</v>
      </c>
      <c r="CO300" s="188" t="b">
        <f t="shared" si="8"/>
        <v>1</v>
      </c>
    </row>
    <row r="301" spans="1:93" x14ac:dyDescent="0.3">
      <c r="A301" t="s">
        <v>600</v>
      </c>
      <c r="B301" t="s">
        <v>601</v>
      </c>
      <c r="C301">
        <v>30031001700</v>
      </c>
      <c r="D301" s="1">
        <v>43920</v>
      </c>
      <c r="E301">
        <v>31</v>
      </c>
      <c r="F301">
        <v>1.3</v>
      </c>
      <c r="G301">
        <v>1.3</v>
      </c>
      <c r="H301" t="s">
        <v>1301</v>
      </c>
      <c r="I301">
        <v>29.9</v>
      </c>
      <c r="J301">
        <v>31.2</v>
      </c>
      <c r="K301">
        <v>33.200000000000003</v>
      </c>
      <c r="L301">
        <v>35</v>
      </c>
      <c r="M301">
        <v>39.700000000000003</v>
      </c>
      <c r="N301" s="61">
        <v>40.6</v>
      </c>
      <c r="O301">
        <v>41.9</v>
      </c>
      <c r="P301">
        <v>42.5</v>
      </c>
      <c r="Q301">
        <v>43</v>
      </c>
      <c r="R301" s="61">
        <v>44.4</v>
      </c>
      <c r="S301" s="61">
        <v>44.9</v>
      </c>
      <c r="T301" s="61">
        <v>45.4</v>
      </c>
      <c r="U301" s="61">
        <v>46.3</v>
      </c>
      <c r="V301" s="61">
        <v>46.6</v>
      </c>
      <c r="W301" s="61">
        <v>47.5</v>
      </c>
      <c r="X301" s="61">
        <v>47.6</v>
      </c>
      <c r="Y301" s="61">
        <v>47.7</v>
      </c>
      <c r="Z301" s="61">
        <v>49.6</v>
      </c>
      <c r="AA301" s="61">
        <v>49.8</v>
      </c>
      <c r="AB301" s="188">
        <v>50</v>
      </c>
      <c r="AC301" s="61">
        <v>51.1</v>
      </c>
      <c r="AD301" s="188">
        <v>53.2</v>
      </c>
      <c r="AE301" s="188">
        <v>53.6</v>
      </c>
      <c r="AF301" s="188">
        <v>53.8</v>
      </c>
      <c r="AG301" s="188">
        <v>54.1</v>
      </c>
      <c r="AH301" s="188">
        <v>54.8</v>
      </c>
      <c r="AI301" s="188">
        <v>55.3</v>
      </c>
      <c r="AJ301" s="188">
        <v>55.6</v>
      </c>
      <c r="AK301" s="188">
        <v>55.8</v>
      </c>
      <c r="AL301" s="188">
        <v>56</v>
      </c>
      <c r="AM301" s="188">
        <v>56.2</v>
      </c>
      <c r="AN301" s="188">
        <v>56.5</v>
      </c>
      <c r="AO301" s="188">
        <v>56.6</v>
      </c>
      <c r="AP301" s="188">
        <v>56.6</v>
      </c>
      <c r="AQ301" s="188">
        <v>57</v>
      </c>
      <c r="AR301" s="188">
        <v>57.3</v>
      </c>
      <c r="AS301" s="188">
        <v>57.3</v>
      </c>
      <c r="AT301" s="188">
        <v>57.3</v>
      </c>
      <c r="AU301" s="188">
        <v>57.4</v>
      </c>
      <c r="AV301" s="188">
        <v>57.8</v>
      </c>
      <c r="AW301" s="188">
        <v>57.8</v>
      </c>
      <c r="AX301" s="188">
        <v>57.8</v>
      </c>
      <c r="AY301" s="188">
        <v>58</v>
      </c>
      <c r="AZ301" s="188">
        <v>58</v>
      </c>
      <c r="BA301" s="188">
        <v>58.1</v>
      </c>
      <c r="BB301" s="188">
        <v>58.2</v>
      </c>
      <c r="BC301" s="188">
        <v>58.3</v>
      </c>
      <c r="BD301" s="188">
        <v>58.3</v>
      </c>
      <c r="BE301" s="188">
        <v>58.4</v>
      </c>
      <c r="BF301" s="188">
        <v>58.4</v>
      </c>
      <c r="BG301" s="188">
        <v>58.7</v>
      </c>
      <c r="BH301" s="188">
        <v>58.7</v>
      </c>
      <c r="BI301" s="188">
        <v>58.8</v>
      </c>
      <c r="BJ301" s="188">
        <v>58.8</v>
      </c>
      <c r="BK301" s="188">
        <v>58.9</v>
      </c>
      <c r="BL301" s="188">
        <v>59</v>
      </c>
      <c r="BM301" s="188">
        <v>59</v>
      </c>
      <c r="BN301" s="188">
        <v>59</v>
      </c>
      <c r="BO301" s="188">
        <v>59</v>
      </c>
      <c r="BP301" s="188">
        <v>59.1</v>
      </c>
      <c r="BQ301" s="188">
        <v>59.1</v>
      </c>
      <c r="BR301" s="188">
        <v>59.1</v>
      </c>
      <c r="BS301" s="188">
        <v>59.2</v>
      </c>
      <c r="BT301" s="188">
        <v>59.2</v>
      </c>
      <c r="BU301" s="188">
        <v>59.3</v>
      </c>
      <c r="BV301" s="188">
        <v>59.3</v>
      </c>
      <c r="BW301" s="188">
        <v>59.4</v>
      </c>
      <c r="BX301" s="188">
        <v>59.5</v>
      </c>
      <c r="BY301" s="188">
        <v>59.5</v>
      </c>
      <c r="BZ301" s="188">
        <v>59.6</v>
      </c>
      <c r="CA301" s="188">
        <v>59.6</v>
      </c>
      <c r="CB301" s="188">
        <v>59.6</v>
      </c>
      <c r="CC301" s="188">
        <v>59.6</v>
      </c>
      <c r="CD301" s="188">
        <v>59.6</v>
      </c>
      <c r="CE301" s="188">
        <v>59.6</v>
      </c>
      <c r="CF301" s="188">
        <v>59.6</v>
      </c>
      <c r="CG301" s="188">
        <v>59.6</v>
      </c>
      <c r="CH301" s="188">
        <v>59.7</v>
      </c>
      <c r="CI301" s="188">
        <v>59.8</v>
      </c>
      <c r="CJ301" s="188">
        <v>59.9</v>
      </c>
      <c r="CK301" s="188">
        <v>59.9</v>
      </c>
      <c r="CL301" s="188">
        <f t="shared" si="9"/>
        <v>0</v>
      </c>
      <c r="CM301" s="188" t="s">
        <v>600</v>
      </c>
      <c r="CN301" s="188" t="s">
        <v>601</v>
      </c>
      <c r="CO301" s="188" t="b">
        <f t="shared" si="8"/>
        <v>1</v>
      </c>
    </row>
    <row r="302" spans="1:93" x14ac:dyDescent="0.3">
      <c r="A302" t="s">
        <v>602</v>
      </c>
      <c r="B302" t="s">
        <v>603</v>
      </c>
      <c r="C302">
        <v>30033000100</v>
      </c>
      <c r="D302" s="1">
        <v>43920</v>
      </c>
      <c r="E302">
        <v>33</v>
      </c>
      <c r="F302">
        <v>0.1</v>
      </c>
      <c r="G302">
        <v>0.6</v>
      </c>
      <c r="H302" t="s">
        <v>1302</v>
      </c>
      <c r="I302">
        <v>11</v>
      </c>
      <c r="J302">
        <v>11.8</v>
      </c>
      <c r="K302">
        <v>13.2</v>
      </c>
      <c r="L302">
        <v>14.8</v>
      </c>
      <c r="M302">
        <v>18.5</v>
      </c>
      <c r="N302" s="61">
        <v>19.2</v>
      </c>
      <c r="O302">
        <v>20.2</v>
      </c>
      <c r="P302">
        <v>20.9</v>
      </c>
      <c r="Q302">
        <v>21.3</v>
      </c>
      <c r="R302" s="61">
        <v>21.6</v>
      </c>
      <c r="S302" s="61">
        <v>21.7</v>
      </c>
      <c r="T302" s="61">
        <v>21.9</v>
      </c>
      <c r="U302" s="61">
        <v>22.4</v>
      </c>
      <c r="V302" s="61">
        <v>22.5</v>
      </c>
      <c r="W302" s="61">
        <v>23.1</v>
      </c>
      <c r="X302" s="61">
        <v>23.1</v>
      </c>
      <c r="Y302" s="61">
        <v>23.3</v>
      </c>
      <c r="Z302" s="61">
        <v>23.8</v>
      </c>
      <c r="AA302" s="61">
        <v>23.8</v>
      </c>
      <c r="AB302" s="188">
        <v>24</v>
      </c>
      <c r="AC302" s="61">
        <v>24.3</v>
      </c>
      <c r="AD302" s="188">
        <v>24.9</v>
      </c>
      <c r="AE302" s="188">
        <v>24.9</v>
      </c>
      <c r="AF302" s="188">
        <v>25.2</v>
      </c>
      <c r="AG302" s="188">
        <v>25.3</v>
      </c>
      <c r="AH302" s="188">
        <v>25.7</v>
      </c>
      <c r="AI302" s="188">
        <v>26</v>
      </c>
      <c r="AJ302" s="188">
        <v>26.4</v>
      </c>
      <c r="AK302" s="188">
        <v>26.6</v>
      </c>
      <c r="AL302" s="188">
        <v>26.6</v>
      </c>
      <c r="AM302" s="188">
        <v>26.6</v>
      </c>
      <c r="AN302" s="188">
        <v>26.7</v>
      </c>
      <c r="AO302" s="188">
        <v>26.7</v>
      </c>
      <c r="AP302" s="188">
        <v>26.7</v>
      </c>
      <c r="AQ302" s="188">
        <v>26.8</v>
      </c>
      <c r="AR302" s="188">
        <v>27.1</v>
      </c>
      <c r="AS302" s="188">
        <v>27.1</v>
      </c>
      <c r="AT302" s="188">
        <v>27.1</v>
      </c>
      <c r="AU302" s="188">
        <v>27.1</v>
      </c>
      <c r="AV302" s="188">
        <v>27.1</v>
      </c>
      <c r="AW302" s="188">
        <v>27.1</v>
      </c>
      <c r="AX302" s="188">
        <v>27.1</v>
      </c>
      <c r="AY302" s="188">
        <v>27.1</v>
      </c>
      <c r="AZ302" s="188">
        <v>27.1</v>
      </c>
      <c r="BA302" s="188">
        <v>27.1</v>
      </c>
      <c r="BB302" s="188">
        <v>27.1</v>
      </c>
      <c r="BC302" s="188">
        <v>27.1</v>
      </c>
      <c r="BD302" s="188">
        <v>27.1</v>
      </c>
      <c r="BE302" s="188">
        <v>27.1</v>
      </c>
      <c r="BF302" s="188">
        <v>27.1</v>
      </c>
      <c r="BG302" s="188">
        <v>39</v>
      </c>
      <c r="BH302" s="188">
        <v>39</v>
      </c>
      <c r="BI302" s="188">
        <v>39.299999999999997</v>
      </c>
      <c r="BJ302" s="188">
        <v>39.700000000000003</v>
      </c>
      <c r="BK302" s="188">
        <v>39.9</v>
      </c>
      <c r="BL302" s="188">
        <v>40.200000000000003</v>
      </c>
      <c r="BM302" s="188">
        <v>40.299999999999997</v>
      </c>
      <c r="BN302" s="188">
        <v>40.299999999999997</v>
      </c>
      <c r="BO302" s="188">
        <v>40.6</v>
      </c>
      <c r="BP302" s="188">
        <v>40.6</v>
      </c>
      <c r="BQ302" s="188">
        <v>40.6</v>
      </c>
      <c r="BR302" s="188">
        <v>40.700000000000003</v>
      </c>
      <c r="BS302" s="188">
        <v>40.9</v>
      </c>
      <c r="BT302" s="188">
        <v>40.9</v>
      </c>
      <c r="BU302" s="188">
        <v>41</v>
      </c>
      <c r="BV302" s="188">
        <v>41</v>
      </c>
      <c r="BW302" s="188">
        <v>41.3</v>
      </c>
      <c r="BX302" s="188">
        <v>41.4</v>
      </c>
      <c r="BY302" s="188">
        <v>41.4</v>
      </c>
      <c r="BZ302" s="188">
        <v>41.4</v>
      </c>
      <c r="CA302" s="188">
        <v>41.4</v>
      </c>
      <c r="CB302" s="188">
        <v>41.5</v>
      </c>
      <c r="CC302" s="188">
        <v>41.6</v>
      </c>
      <c r="CD302" s="188">
        <v>42.2</v>
      </c>
      <c r="CE302" s="188">
        <v>42.4</v>
      </c>
      <c r="CF302" s="188">
        <v>42.4</v>
      </c>
      <c r="CG302" s="188">
        <v>42.7</v>
      </c>
      <c r="CH302" s="188">
        <v>42.7</v>
      </c>
      <c r="CI302" s="188">
        <v>43.1</v>
      </c>
      <c r="CJ302" s="188">
        <v>43.1</v>
      </c>
      <c r="CK302" s="188">
        <v>43.1</v>
      </c>
      <c r="CL302" s="188">
        <f t="shared" si="9"/>
        <v>0</v>
      </c>
      <c r="CM302" s="188" t="s">
        <v>602</v>
      </c>
      <c r="CN302" s="188" t="s">
        <v>603</v>
      </c>
      <c r="CO302" s="188" t="b">
        <f t="shared" si="8"/>
        <v>1</v>
      </c>
    </row>
    <row r="303" spans="1:93" x14ac:dyDescent="0.3">
      <c r="A303" t="s">
        <v>604</v>
      </c>
      <c r="B303" t="s">
        <v>605</v>
      </c>
      <c r="C303">
        <v>30035940200</v>
      </c>
      <c r="D303" s="1">
        <v>43920</v>
      </c>
      <c r="E303">
        <v>35</v>
      </c>
      <c r="F303">
        <v>0.1</v>
      </c>
      <c r="G303">
        <v>0.1</v>
      </c>
      <c r="H303">
        <v>59417</v>
      </c>
      <c r="I303">
        <v>1.3</v>
      </c>
      <c r="J303">
        <v>1.6</v>
      </c>
      <c r="K303">
        <v>1.8</v>
      </c>
      <c r="L303">
        <v>2.9</v>
      </c>
      <c r="M303">
        <v>3.6</v>
      </c>
      <c r="N303" s="61">
        <v>3.8</v>
      </c>
      <c r="O303">
        <v>4</v>
      </c>
      <c r="P303">
        <v>4.0999999999999996</v>
      </c>
      <c r="Q303">
        <v>4.2</v>
      </c>
      <c r="R303" s="61">
        <v>4.4000000000000004</v>
      </c>
      <c r="S303" s="61">
        <v>4.5</v>
      </c>
      <c r="T303" s="61">
        <v>4.5</v>
      </c>
      <c r="U303" s="61">
        <v>4.5999999999999996</v>
      </c>
      <c r="V303" s="61">
        <v>4.7</v>
      </c>
      <c r="W303" s="61">
        <v>5.0999999999999996</v>
      </c>
      <c r="X303" s="61">
        <v>5.2</v>
      </c>
      <c r="Y303" s="61">
        <v>5.3</v>
      </c>
      <c r="Z303" s="61">
        <v>5.8</v>
      </c>
      <c r="AA303" s="61">
        <v>5.8</v>
      </c>
      <c r="AB303" s="188">
        <v>5.9</v>
      </c>
      <c r="AC303" s="61">
        <v>6.1</v>
      </c>
      <c r="AD303" s="188">
        <v>6.2</v>
      </c>
      <c r="AE303" s="188">
        <v>6.2</v>
      </c>
      <c r="AF303" s="188">
        <v>6.3</v>
      </c>
      <c r="AG303" s="188">
        <v>6.4</v>
      </c>
      <c r="AH303" s="188">
        <v>6.5</v>
      </c>
      <c r="AI303" s="188">
        <v>6.6</v>
      </c>
      <c r="AJ303" s="188">
        <v>6.6</v>
      </c>
      <c r="AK303" s="188">
        <v>6.7</v>
      </c>
      <c r="AL303" s="188">
        <v>6.7</v>
      </c>
      <c r="AM303" s="188">
        <v>6.7</v>
      </c>
      <c r="AN303" s="188">
        <v>6.7</v>
      </c>
      <c r="AO303" s="188">
        <v>6.7</v>
      </c>
      <c r="AP303" s="188">
        <v>6.8</v>
      </c>
      <c r="AQ303" s="188">
        <v>6.8</v>
      </c>
      <c r="AR303" s="188">
        <v>7.1</v>
      </c>
      <c r="AS303" s="188">
        <v>7.1</v>
      </c>
      <c r="AT303" s="188">
        <v>7.1</v>
      </c>
      <c r="AU303" s="188">
        <v>7.3</v>
      </c>
      <c r="AV303" s="188">
        <v>7.3</v>
      </c>
      <c r="AW303" s="188">
        <v>7.3</v>
      </c>
      <c r="AX303" s="188">
        <v>7.3</v>
      </c>
      <c r="AY303" s="188">
        <v>7.4</v>
      </c>
      <c r="AZ303" s="188">
        <v>7.5</v>
      </c>
      <c r="BA303" s="188">
        <v>7.5</v>
      </c>
      <c r="BB303" s="188">
        <v>7.5</v>
      </c>
      <c r="BC303" s="188">
        <v>7.6</v>
      </c>
      <c r="BD303" s="188">
        <v>7.7</v>
      </c>
      <c r="BE303" s="188">
        <v>7.7</v>
      </c>
      <c r="BF303" s="188">
        <v>7.8</v>
      </c>
      <c r="BG303" s="188">
        <v>11</v>
      </c>
      <c r="BH303" s="188">
        <v>11.7</v>
      </c>
      <c r="BI303" s="188">
        <v>13.2</v>
      </c>
      <c r="BJ303" s="188">
        <v>13.4</v>
      </c>
      <c r="BK303" s="188">
        <v>14.2</v>
      </c>
      <c r="BL303" s="188">
        <v>14.8</v>
      </c>
      <c r="BM303" s="188">
        <v>16.100000000000001</v>
      </c>
      <c r="BN303" s="188">
        <v>16.3</v>
      </c>
      <c r="BO303" s="188">
        <v>16.8</v>
      </c>
      <c r="BP303" s="188">
        <v>17.100000000000001</v>
      </c>
      <c r="BQ303" s="188">
        <v>17.5</v>
      </c>
      <c r="BR303" s="188">
        <v>17.5</v>
      </c>
      <c r="BS303" s="188">
        <v>17.7</v>
      </c>
      <c r="BT303" s="188">
        <v>17.8</v>
      </c>
      <c r="BU303" s="188">
        <v>18</v>
      </c>
      <c r="BV303" s="188">
        <v>18.100000000000001</v>
      </c>
      <c r="BW303" s="188">
        <v>18.2</v>
      </c>
      <c r="BX303" s="188">
        <v>18.5</v>
      </c>
      <c r="BY303" s="188">
        <v>18.7</v>
      </c>
      <c r="BZ303" s="188">
        <v>18.7</v>
      </c>
      <c r="CA303" s="188">
        <v>18.8</v>
      </c>
      <c r="CB303" s="188">
        <v>18.8</v>
      </c>
      <c r="CC303" s="188">
        <v>19</v>
      </c>
      <c r="CD303" s="188">
        <v>19.2</v>
      </c>
      <c r="CE303" s="188">
        <v>19.3</v>
      </c>
      <c r="CF303" s="188">
        <v>19.399999999999999</v>
      </c>
      <c r="CG303" s="188">
        <v>19.5</v>
      </c>
      <c r="CH303" s="188">
        <v>19.600000000000001</v>
      </c>
      <c r="CI303" s="188">
        <v>19.7</v>
      </c>
      <c r="CJ303" s="188">
        <v>20.3</v>
      </c>
      <c r="CK303" s="188">
        <v>20.3</v>
      </c>
      <c r="CL303" s="188">
        <f t="shared" si="9"/>
        <v>0</v>
      </c>
      <c r="CM303" s="188" t="s">
        <v>604</v>
      </c>
      <c r="CN303" s="188" t="s">
        <v>605</v>
      </c>
      <c r="CO303" s="188" t="b">
        <f t="shared" si="8"/>
        <v>1</v>
      </c>
    </row>
    <row r="304" spans="1:93" x14ac:dyDescent="0.3">
      <c r="A304" t="s">
        <v>606</v>
      </c>
      <c r="B304" t="s">
        <v>607</v>
      </c>
      <c r="C304">
        <v>30035940400</v>
      </c>
      <c r="D304" s="1">
        <v>43920</v>
      </c>
      <c r="E304">
        <v>35</v>
      </c>
      <c r="F304">
        <v>0.2</v>
      </c>
      <c r="G304">
        <v>0.2</v>
      </c>
      <c r="H304" t="s">
        <v>1303</v>
      </c>
      <c r="I304">
        <v>1.1000000000000001</v>
      </c>
      <c r="J304">
        <v>1.6</v>
      </c>
      <c r="K304">
        <v>2</v>
      </c>
      <c r="L304">
        <v>2.5</v>
      </c>
      <c r="M304">
        <v>3.7</v>
      </c>
      <c r="N304" s="61">
        <v>3.8</v>
      </c>
      <c r="O304">
        <v>4.0999999999999996</v>
      </c>
      <c r="P304">
        <v>4.3</v>
      </c>
      <c r="Q304">
        <v>4.4000000000000004</v>
      </c>
      <c r="R304" s="61">
        <v>4.5</v>
      </c>
      <c r="S304" s="61">
        <v>4.5999999999999996</v>
      </c>
      <c r="T304" s="61">
        <v>4.8</v>
      </c>
      <c r="U304" s="61">
        <v>5</v>
      </c>
      <c r="V304" s="61">
        <v>5.2</v>
      </c>
      <c r="W304" s="61">
        <v>5.3</v>
      </c>
      <c r="X304" s="61">
        <v>5.5</v>
      </c>
      <c r="Y304" s="61">
        <v>5.6</v>
      </c>
      <c r="Z304" s="61">
        <v>5.8</v>
      </c>
      <c r="AA304" s="61">
        <v>5.8</v>
      </c>
      <c r="AB304" s="188">
        <v>5.8</v>
      </c>
      <c r="AC304" s="61">
        <v>5.8</v>
      </c>
      <c r="AD304" s="188">
        <v>6</v>
      </c>
      <c r="AE304" s="188">
        <v>6</v>
      </c>
      <c r="AF304" s="188">
        <v>6.1</v>
      </c>
      <c r="AG304" s="188">
        <v>6.1</v>
      </c>
      <c r="AH304" s="188">
        <v>6.2</v>
      </c>
      <c r="AI304" s="188">
        <v>6.3</v>
      </c>
      <c r="AJ304" s="188">
        <v>6.4</v>
      </c>
      <c r="AK304" s="188">
        <v>6.4</v>
      </c>
      <c r="AL304" s="188">
        <v>6.5</v>
      </c>
      <c r="AM304" s="188">
        <v>6.6</v>
      </c>
      <c r="AN304" s="188">
        <v>6.7</v>
      </c>
      <c r="AO304" s="188">
        <v>6.7</v>
      </c>
      <c r="AP304" s="188">
        <v>6.8</v>
      </c>
      <c r="AQ304" s="188">
        <v>6.9</v>
      </c>
      <c r="AR304" s="188">
        <v>7</v>
      </c>
      <c r="AS304" s="188">
        <v>7</v>
      </c>
      <c r="AT304" s="188">
        <v>7</v>
      </c>
      <c r="AU304" s="188">
        <v>7</v>
      </c>
      <c r="AV304" s="188">
        <v>7.2</v>
      </c>
      <c r="AW304" s="188">
        <v>7.2</v>
      </c>
      <c r="AX304" s="188">
        <v>7.2</v>
      </c>
      <c r="AY304" s="188">
        <v>7.2</v>
      </c>
      <c r="AZ304" s="188">
        <v>7.2</v>
      </c>
      <c r="BA304" s="188">
        <v>7.2</v>
      </c>
      <c r="BB304" s="188">
        <v>7.2</v>
      </c>
      <c r="BC304" s="188">
        <v>7.3</v>
      </c>
      <c r="BD304" s="188">
        <v>7.3</v>
      </c>
      <c r="BE304" s="188">
        <v>7.3</v>
      </c>
      <c r="BF304" s="188">
        <v>7.3</v>
      </c>
      <c r="BG304" s="188">
        <v>10.6</v>
      </c>
      <c r="BH304" s="188">
        <v>11.1</v>
      </c>
      <c r="BI304" s="188">
        <v>12.6</v>
      </c>
      <c r="BJ304" s="188">
        <v>13.4</v>
      </c>
      <c r="BK304" s="188">
        <v>14</v>
      </c>
      <c r="BL304" s="188">
        <v>14.8</v>
      </c>
      <c r="BM304" s="188">
        <v>15.6</v>
      </c>
      <c r="BN304" s="188">
        <v>15.7</v>
      </c>
      <c r="BO304" s="188">
        <v>15.7</v>
      </c>
      <c r="BP304" s="188">
        <v>16.2</v>
      </c>
      <c r="BQ304" s="188">
        <v>16.5</v>
      </c>
      <c r="BR304" s="188">
        <v>16.5</v>
      </c>
      <c r="BS304" s="188">
        <v>16.7</v>
      </c>
      <c r="BT304" s="188">
        <v>16.8</v>
      </c>
      <c r="BU304" s="188">
        <v>17.2</v>
      </c>
      <c r="BV304" s="188">
        <v>17.2</v>
      </c>
      <c r="BW304" s="188">
        <v>17.3</v>
      </c>
      <c r="BX304" s="188">
        <v>17.399999999999999</v>
      </c>
      <c r="BY304" s="188">
        <v>17.5</v>
      </c>
      <c r="BZ304" s="188">
        <v>17.7</v>
      </c>
      <c r="CA304" s="188">
        <v>17.7</v>
      </c>
      <c r="CB304" s="188">
        <v>17.8</v>
      </c>
      <c r="CC304" s="188">
        <v>17.899999999999999</v>
      </c>
      <c r="CD304" s="188">
        <v>18.100000000000001</v>
      </c>
      <c r="CE304" s="188">
        <v>18.3</v>
      </c>
      <c r="CF304" s="188">
        <v>18.399999999999999</v>
      </c>
      <c r="CG304" s="188">
        <v>18.5</v>
      </c>
      <c r="CH304" s="188">
        <v>18.5</v>
      </c>
      <c r="CI304" s="188">
        <v>18.7</v>
      </c>
      <c r="CJ304" s="188">
        <v>18.8</v>
      </c>
      <c r="CK304" s="188">
        <v>18.8</v>
      </c>
      <c r="CL304" s="188">
        <f t="shared" si="9"/>
        <v>0</v>
      </c>
      <c r="CM304" s="188" t="s">
        <v>606</v>
      </c>
      <c r="CN304" s="188" t="s">
        <v>607</v>
      </c>
      <c r="CO304" s="188" t="b">
        <f t="shared" si="8"/>
        <v>1</v>
      </c>
    </row>
    <row r="305" spans="1:93" x14ac:dyDescent="0.3">
      <c r="A305" t="s">
        <v>608</v>
      </c>
      <c r="B305" t="s">
        <v>609</v>
      </c>
      <c r="C305">
        <v>30035976000</v>
      </c>
      <c r="D305" s="1">
        <v>43920</v>
      </c>
      <c r="E305">
        <v>35</v>
      </c>
      <c r="F305">
        <v>0.5</v>
      </c>
      <c r="G305">
        <v>2.2999999999999998</v>
      </c>
      <c r="H305">
        <v>59427</v>
      </c>
      <c r="I305">
        <v>34.299999999999997</v>
      </c>
      <c r="J305">
        <v>34.9</v>
      </c>
      <c r="K305">
        <v>37</v>
      </c>
      <c r="L305">
        <v>38.4</v>
      </c>
      <c r="M305">
        <v>41.7</v>
      </c>
      <c r="N305" s="61">
        <v>42</v>
      </c>
      <c r="O305">
        <v>42.4</v>
      </c>
      <c r="P305">
        <v>42.6</v>
      </c>
      <c r="Q305">
        <v>43.4</v>
      </c>
      <c r="R305" s="61">
        <v>44.4</v>
      </c>
      <c r="S305" s="61">
        <v>44.5</v>
      </c>
      <c r="T305" s="61">
        <v>44.6</v>
      </c>
      <c r="U305" s="61">
        <v>45.3</v>
      </c>
      <c r="V305" s="61">
        <v>46.4</v>
      </c>
      <c r="W305" s="61">
        <v>47</v>
      </c>
      <c r="X305" s="61">
        <v>47.1</v>
      </c>
      <c r="Y305" s="61">
        <v>47.2</v>
      </c>
      <c r="Z305" s="61">
        <v>47.6</v>
      </c>
      <c r="AA305" s="61">
        <v>47.7</v>
      </c>
      <c r="AB305" s="188">
        <v>47.8</v>
      </c>
      <c r="AC305" s="61">
        <v>48.1</v>
      </c>
      <c r="AD305" s="188">
        <v>49.9</v>
      </c>
      <c r="AE305" s="188">
        <v>50.2</v>
      </c>
      <c r="AF305" s="188">
        <v>50.2</v>
      </c>
      <c r="AG305" s="188">
        <v>50.6</v>
      </c>
      <c r="AH305" s="188">
        <v>50.8</v>
      </c>
      <c r="AI305" s="188">
        <v>51.3</v>
      </c>
      <c r="AJ305" s="188">
        <v>51.3</v>
      </c>
      <c r="AK305" s="188">
        <v>51.4</v>
      </c>
      <c r="AL305" s="188">
        <v>51.6</v>
      </c>
      <c r="AM305" s="188">
        <v>51.8</v>
      </c>
      <c r="AN305" s="188">
        <v>52</v>
      </c>
      <c r="AO305" s="188">
        <v>52</v>
      </c>
      <c r="AP305" s="188">
        <v>52.1</v>
      </c>
      <c r="AQ305" s="188">
        <v>52.5</v>
      </c>
      <c r="AR305" s="188">
        <v>52.9</v>
      </c>
      <c r="AS305" s="188">
        <v>52.9</v>
      </c>
      <c r="AT305" s="188">
        <v>53</v>
      </c>
      <c r="AU305" s="188">
        <v>53</v>
      </c>
      <c r="AV305" s="188">
        <v>53.3</v>
      </c>
      <c r="AW305" s="188">
        <v>53.4</v>
      </c>
      <c r="AX305" s="188">
        <v>53.4</v>
      </c>
      <c r="AY305" s="188">
        <v>53.4</v>
      </c>
      <c r="AZ305" s="188">
        <v>53.5</v>
      </c>
      <c r="BA305" s="188">
        <v>53.7</v>
      </c>
      <c r="BB305" s="188">
        <v>53.7</v>
      </c>
      <c r="BC305" s="188">
        <v>53.7</v>
      </c>
      <c r="BD305" s="188">
        <v>53.7</v>
      </c>
      <c r="BE305" s="188">
        <v>53.7</v>
      </c>
      <c r="BF305" s="188">
        <v>53.7</v>
      </c>
      <c r="BG305" s="188">
        <v>54.2</v>
      </c>
      <c r="BH305" s="188">
        <v>54.3</v>
      </c>
      <c r="BI305" s="188">
        <v>54.5</v>
      </c>
      <c r="BJ305" s="188">
        <v>54.5</v>
      </c>
      <c r="BK305" s="188">
        <v>54.6</v>
      </c>
      <c r="BL305" s="188">
        <v>54.6</v>
      </c>
      <c r="BM305" s="188">
        <v>54.6</v>
      </c>
      <c r="BN305" s="188">
        <v>54.6</v>
      </c>
      <c r="BO305" s="188">
        <v>54.6</v>
      </c>
      <c r="BP305" s="188">
        <v>54.6</v>
      </c>
      <c r="BQ305" s="188">
        <v>54.6</v>
      </c>
      <c r="BR305" s="188">
        <v>54.6</v>
      </c>
      <c r="BS305" s="188">
        <v>54.6</v>
      </c>
      <c r="BT305" s="188">
        <v>54.6</v>
      </c>
      <c r="BU305" s="188">
        <v>54.6</v>
      </c>
      <c r="BV305" s="188">
        <v>54.6</v>
      </c>
      <c r="BW305" s="188">
        <v>54.6</v>
      </c>
      <c r="BX305" s="188">
        <v>54.7</v>
      </c>
      <c r="BY305" s="188">
        <v>54.8</v>
      </c>
      <c r="BZ305" s="188">
        <v>54.8</v>
      </c>
      <c r="CA305" s="188">
        <v>54.8</v>
      </c>
      <c r="CB305" s="188">
        <v>54.8</v>
      </c>
      <c r="CC305" s="188">
        <v>54.8</v>
      </c>
      <c r="CD305" s="188">
        <v>54.8</v>
      </c>
      <c r="CE305" s="188">
        <v>54.9</v>
      </c>
      <c r="CF305" s="188">
        <v>55</v>
      </c>
      <c r="CG305" s="188">
        <v>55</v>
      </c>
      <c r="CH305" s="188">
        <v>55</v>
      </c>
      <c r="CI305" s="188">
        <v>55.1</v>
      </c>
      <c r="CJ305" s="188">
        <v>55.2</v>
      </c>
      <c r="CK305" s="188">
        <v>55.2</v>
      </c>
      <c r="CL305" s="188">
        <f t="shared" si="9"/>
        <v>0</v>
      </c>
      <c r="CM305" s="188" t="s">
        <v>608</v>
      </c>
      <c r="CN305" s="188" t="s">
        <v>609</v>
      </c>
      <c r="CO305" s="188" t="b">
        <f t="shared" ref="CO305:CO368" si="10">EXACT(A305,CM305)</f>
        <v>1</v>
      </c>
    </row>
    <row r="306" spans="1:93" x14ac:dyDescent="0.3">
      <c r="A306" t="s">
        <v>610</v>
      </c>
      <c r="B306" t="s">
        <v>611</v>
      </c>
      <c r="C306">
        <v>30035980000</v>
      </c>
      <c r="D306" s="1">
        <v>43920</v>
      </c>
      <c r="E306">
        <v>35</v>
      </c>
      <c r="F306">
        <v>0</v>
      </c>
      <c r="G306">
        <v>0</v>
      </c>
      <c r="H306" t="s">
        <v>1304</v>
      </c>
      <c r="I306">
        <v>0</v>
      </c>
      <c r="J306">
        <v>0.9</v>
      </c>
      <c r="K306">
        <v>0.9</v>
      </c>
      <c r="L306">
        <v>0.9</v>
      </c>
      <c r="M306">
        <v>1.8</v>
      </c>
      <c r="N306" s="61">
        <v>1.8</v>
      </c>
      <c r="O306">
        <v>1.8</v>
      </c>
      <c r="P306">
        <v>1.8</v>
      </c>
      <c r="Q306">
        <v>1.8</v>
      </c>
      <c r="R306" s="61">
        <v>1.8</v>
      </c>
      <c r="S306" s="61">
        <v>1.8</v>
      </c>
      <c r="T306" s="61">
        <v>1.8</v>
      </c>
      <c r="U306" s="61">
        <v>1.8</v>
      </c>
      <c r="V306" s="61">
        <v>1.8</v>
      </c>
      <c r="W306" s="61">
        <v>1.8</v>
      </c>
      <c r="X306" s="61">
        <v>1.8</v>
      </c>
      <c r="Y306" s="61">
        <v>1.8</v>
      </c>
      <c r="Z306" s="61">
        <v>1.8</v>
      </c>
      <c r="AA306" s="61">
        <v>1.8</v>
      </c>
      <c r="AB306" s="188">
        <v>1.8</v>
      </c>
      <c r="AC306" s="61">
        <v>1.8</v>
      </c>
      <c r="AD306" s="188">
        <v>1.8</v>
      </c>
      <c r="AE306" s="188">
        <v>1.8</v>
      </c>
      <c r="AF306" s="188">
        <v>1.8</v>
      </c>
      <c r="AG306" s="188">
        <v>1.8</v>
      </c>
      <c r="AH306" s="188">
        <v>1.8</v>
      </c>
      <c r="AI306" s="188">
        <v>1.8</v>
      </c>
      <c r="AJ306" s="188">
        <v>1.8</v>
      </c>
      <c r="AK306" s="188">
        <v>1.8</v>
      </c>
      <c r="AL306" s="188">
        <v>1.8</v>
      </c>
      <c r="AM306" s="188">
        <v>1.8</v>
      </c>
      <c r="AN306" s="188">
        <v>1.8</v>
      </c>
      <c r="AO306" s="188">
        <v>1.8</v>
      </c>
      <c r="AP306" s="188">
        <v>1.8</v>
      </c>
      <c r="AQ306" s="188">
        <v>1.8</v>
      </c>
      <c r="AR306" s="188">
        <v>1.8</v>
      </c>
      <c r="AS306" s="188">
        <v>1.8</v>
      </c>
      <c r="AT306" s="188">
        <v>1.8</v>
      </c>
      <c r="AU306" s="188">
        <v>1.8</v>
      </c>
      <c r="AV306" s="188">
        <v>1.8</v>
      </c>
      <c r="AW306" s="188">
        <v>1.8</v>
      </c>
      <c r="AX306" s="188">
        <v>1.8</v>
      </c>
      <c r="AY306" s="188">
        <v>1.8</v>
      </c>
      <c r="AZ306" s="188">
        <v>1.8</v>
      </c>
      <c r="BA306" s="188">
        <v>1.8</v>
      </c>
      <c r="BB306" s="188">
        <v>1.8</v>
      </c>
      <c r="BC306" s="188">
        <v>1.8</v>
      </c>
      <c r="BD306" s="188">
        <v>1.8</v>
      </c>
      <c r="BE306" s="188">
        <v>1.8</v>
      </c>
      <c r="BF306" s="188">
        <v>1.8</v>
      </c>
      <c r="BG306" s="188">
        <v>2.6</v>
      </c>
      <c r="BH306" s="188">
        <v>2.6</v>
      </c>
      <c r="BI306" s="188">
        <v>3.5</v>
      </c>
      <c r="BJ306" s="188">
        <v>3.5</v>
      </c>
      <c r="BK306" s="188">
        <v>3.5</v>
      </c>
      <c r="BL306" s="188">
        <v>3.5</v>
      </c>
      <c r="BM306" s="188">
        <v>3.5</v>
      </c>
      <c r="BN306" s="188">
        <v>3.5</v>
      </c>
      <c r="BO306" s="188">
        <v>3.5</v>
      </c>
      <c r="BP306" s="188">
        <v>3.5</v>
      </c>
      <c r="BQ306" s="188">
        <v>3.5</v>
      </c>
      <c r="BR306" s="188">
        <v>3.5</v>
      </c>
      <c r="BS306" s="188">
        <v>3.5</v>
      </c>
      <c r="BT306" s="188">
        <v>3.5</v>
      </c>
      <c r="BU306" s="188">
        <v>3.5</v>
      </c>
      <c r="BV306" s="188">
        <v>3.5</v>
      </c>
      <c r="BW306" s="188">
        <v>3.5</v>
      </c>
      <c r="BX306" s="188">
        <v>3.5</v>
      </c>
      <c r="BY306" s="188">
        <v>3.5</v>
      </c>
      <c r="BZ306" s="188">
        <v>3.5</v>
      </c>
      <c r="CA306" s="188">
        <v>3.5</v>
      </c>
      <c r="CB306" s="188">
        <v>3.5</v>
      </c>
      <c r="CC306" s="188">
        <v>3.5</v>
      </c>
      <c r="CD306" s="188">
        <v>3.5</v>
      </c>
      <c r="CE306" s="188">
        <v>3.5</v>
      </c>
      <c r="CF306" s="188">
        <v>3.5</v>
      </c>
      <c r="CG306" s="188">
        <v>3.5</v>
      </c>
      <c r="CH306" s="188">
        <v>3.5</v>
      </c>
      <c r="CI306" s="188">
        <v>3.5</v>
      </c>
      <c r="CJ306" s="188">
        <v>3.5</v>
      </c>
      <c r="CK306" s="188">
        <v>3.5</v>
      </c>
      <c r="CL306" s="188">
        <f t="shared" si="9"/>
        <v>0</v>
      </c>
      <c r="CM306" s="188" t="s">
        <v>610</v>
      </c>
      <c r="CN306" s="188" t="s">
        <v>611</v>
      </c>
      <c r="CO306" s="188" t="b">
        <f t="shared" si="10"/>
        <v>1</v>
      </c>
    </row>
    <row r="307" spans="1:93" x14ac:dyDescent="0.3">
      <c r="A307" t="s">
        <v>612</v>
      </c>
      <c r="B307" t="s">
        <v>613</v>
      </c>
      <c r="C307">
        <v>30037000100</v>
      </c>
      <c r="D307" s="1">
        <v>43920</v>
      </c>
      <c r="E307">
        <v>37</v>
      </c>
      <c r="F307">
        <v>0.1</v>
      </c>
      <c r="G307">
        <v>0.3</v>
      </c>
      <c r="H307" t="s">
        <v>1305</v>
      </c>
      <c r="I307">
        <v>10.199999999999999</v>
      </c>
      <c r="J307">
        <v>11.4</v>
      </c>
      <c r="K307">
        <v>13.1</v>
      </c>
      <c r="L307">
        <v>15.4</v>
      </c>
      <c r="M307">
        <v>17.899999999999999</v>
      </c>
      <c r="N307" s="61">
        <v>19.100000000000001</v>
      </c>
      <c r="O307">
        <v>19.5</v>
      </c>
      <c r="P307">
        <v>19.5</v>
      </c>
      <c r="Q307">
        <v>20.8</v>
      </c>
      <c r="R307" s="61">
        <v>21.1</v>
      </c>
      <c r="S307" s="61">
        <v>21.1</v>
      </c>
      <c r="T307" s="61">
        <v>21.3</v>
      </c>
      <c r="U307" s="61">
        <v>21.3</v>
      </c>
      <c r="V307" s="61">
        <v>21.3</v>
      </c>
      <c r="W307" s="61">
        <v>22.3</v>
      </c>
      <c r="X307" s="61">
        <v>22.4</v>
      </c>
      <c r="Y307" s="61">
        <v>22.6</v>
      </c>
      <c r="Z307" s="61">
        <v>22.7</v>
      </c>
      <c r="AA307" s="61">
        <v>22.7</v>
      </c>
      <c r="AB307" s="188">
        <v>22.7</v>
      </c>
      <c r="AC307" s="61">
        <v>22.9</v>
      </c>
      <c r="AD307" s="188">
        <v>23.7</v>
      </c>
      <c r="AE307" s="188">
        <v>24</v>
      </c>
      <c r="AF307" s="188">
        <v>24.5</v>
      </c>
      <c r="AG307" s="188">
        <v>25</v>
      </c>
      <c r="AH307" s="188">
        <v>25.2</v>
      </c>
      <c r="AI307" s="188">
        <v>25.6</v>
      </c>
      <c r="AJ307" s="188">
        <v>25.6</v>
      </c>
      <c r="AK307" s="188">
        <v>25.9</v>
      </c>
      <c r="AL307" s="188">
        <v>25.9</v>
      </c>
      <c r="AM307" s="188">
        <v>25.9</v>
      </c>
      <c r="AN307" s="188">
        <v>26.1</v>
      </c>
      <c r="AO307" s="188">
        <v>26.2</v>
      </c>
      <c r="AP307" s="188">
        <v>26.2</v>
      </c>
      <c r="AQ307" s="188">
        <v>26.3</v>
      </c>
      <c r="AR307" s="188">
        <v>26.8</v>
      </c>
      <c r="AS307" s="188">
        <v>26.8</v>
      </c>
      <c r="AT307" s="188">
        <v>26.8</v>
      </c>
      <c r="AU307" s="188">
        <v>26.9</v>
      </c>
      <c r="AV307" s="188">
        <v>26.9</v>
      </c>
      <c r="AW307" s="188">
        <v>26.9</v>
      </c>
      <c r="AX307" s="188">
        <v>27.1</v>
      </c>
      <c r="AY307" s="188">
        <v>27.1</v>
      </c>
      <c r="AZ307" s="188">
        <v>27.1</v>
      </c>
      <c r="BA307" s="188">
        <v>27.1</v>
      </c>
      <c r="BB307" s="188">
        <v>27.2</v>
      </c>
      <c r="BC307" s="188">
        <v>27.2</v>
      </c>
      <c r="BD307" s="188">
        <v>27.2</v>
      </c>
      <c r="BE307" s="188">
        <v>27.2</v>
      </c>
      <c r="BF307" s="188">
        <v>27.2</v>
      </c>
      <c r="BG307" s="188">
        <v>35.4</v>
      </c>
      <c r="BH307" s="188">
        <v>35.4</v>
      </c>
      <c r="BI307" s="188">
        <v>35.4</v>
      </c>
      <c r="BJ307" s="188">
        <v>35.5</v>
      </c>
      <c r="BK307" s="188">
        <v>35.5</v>
      </c>
      <c r="BL307" s="188">
        <v>35.5</v>
      </c>
      <c r="BM307" s="188">
        <v>35.5</v>
      </c>
      <c r="BN307" s="188">
        <v>35.700000000000003</v>
      </c>
      <c r="BO307" s="188">
        <v>35.700000000000003</v>
      </c>
      <c r="BP307" s="188">
        <v>35.700000000000003</v>
      </c>
      <c r="BQ307" s="188">
        <v>35.700000000000003</v>
      </c>
      <c r="BR307" s="188">
        <v>35.799999999999997</v>
      </c>
      <c r="BS307" s="188">
        <v>36</v>
      </c>
      <c r="BT307" s="188">
        <v>36</v>
      </c>
      <c r="BU307" s="188">
        <v>36.1</v>
      </c>
      <c r="BV307" s="188">
        <v>36.1</v>
      </c>
      <c r="BW307" s="188">
        <v>36.200000000000003</v>
      </c>
      <c r="BX307" s="188">
        <v>36.200000000000003</v>
      </c>
      <c r="BY307" s="188">
        <v>36.4</v>
      </c>
      <c r="BZ307" s="188">
        <v>36.4</v>
      </c>
      <c r="CA307" s="188">
        <v>36.5</v>
      </c>
      <c r="CB307" s="188">
        <v>36.5</v>
      </c>
      <c r="CC307" s="188">
        <v>36.700000000000003</v>
      </c>
      <c r="CD307" s="188">
        <v>36.799999999999997</v>
      </c>
      <c r="CE307" s="188">
        <v>37.1</v>
      </c>
      <c r="CF307" s="188">
        <v>37.299999999999997</v>
      </c>
      <c r="CG307" s="188">
        <v>37.299999999999997</v>
      </c>
      <c r="CH307" s="188">
        <v>37.299999999999997</v>
      </c>
      <c r="CI307" s="188">
        <v>37.299999999999997</v>
      </c>
      <c r="CJ307" s="188">
        <v>37.299999999999997</v>
      </c>
      <c r="CK307" s="188">
        <v>37.4</v>
      </c>
      <c r="CL307" s="188">
        <f t="shared" si="9"/>
        <v>0.10000000000000142</v>
      </c>
      <c r="CM307" s="188" t="s">
        <v>612</v>
      </c>
      <c r="CN307" s="188" t="s">
        <v>613</v>
      </c>
      <c r="CO307" s="188" t="b">
        <f t="shared" si="10"/>
        <v>1</v>
      </c>
    </row>
    <row r="308" spans="1:93" x14ac:dyDescent="0.3">
      <c r="A308" t="s">
        <v>614</v>
      </c>
      <c r="B308" t="s">
        <v>615</v>
      </c>
      <c r="C308">
        <v>30039961701</v>
      </c>
      <c r="D308" s="1">
        <v>43920</v>
      </c>
      <c r="E308">
        <v>39</v>
      </c>
      <c r="F308">
        <v>0.4</v>
      </c>
      <c r="G308">
        <v>0.4</v>
      </c>
      <c r="H308" t="s">
        <v>1306</v>
      </c>
      <c r="I308">
        <v>5.6</v>
      </c>
      <c r="J308">
        <v>6.2</v>
      </c>
      <c r="K308">
        <v>6.4</v>
      </c>
      <c r="L308">
        <v>7.4</v>
      </c>
      <c r="M308">
        <v>8.5</v>
      </c>
      <c r="N308" s="61">
        <v>8.8000000000000007</v>
      </c>
      <c r="O308">
        <v>9.1999999999999993</v>
      </c>
      <c r="P308">
        <v>9.6</v>
      </c>
      <c r="Q308">
        <v>9.8000000000000007</v>
      </c>
      <c r="R308" s="61">
        <v>10.6</v>
      </c>
      <c r="S308" s="61">
        <v>10.7</v>
      </c>
      <c r="T308" s="61">
        <v>11.3</v>
      </c>
      <c r="U308" s="61">
        <v>11.7</v>
      </c>
      <c r="V308" s="61">
        <v>12.1</v>
      </c>
      <c r="W308" s="61">
        <v>12.5</v>
      </c>
      <c r="X308" s="61">
        <v>12.5</v>
      </c>
      <c r="Y308" s="61">
        <v>12.5</v>
      </c>
      <c r="Z308" s="61">
        <v>12.7</v>
      </c>
      <c r="AA308" s="61">
        <v>12.8</v>
      </c>
      <c r="AB308" s="188">
        <v>13</v>
      </c>
      <c r="AC308" s="61">
        <v>13.2</v>
      </c>
      <c r="AD308" s="188">
        <v>14.5</v>
      </c>
      <c r="AE308" s="188">
        <v>14.9</v>
      </c>
      <c r="AF308" s="188">
        <v>15</v>
      </c>
      <c r="AG308" s="188">
        <v>15.2</v>
      </c>
      <c r="AH308" s="188">
        <v>15.3</v>
      </c>
      <c r="AI308" s="188">
        <v>16.100000000000001</v>
      </c>
      <c r="AJ308" s="188">
        <v>16.2</v>
      </c>
      <c r="AK308" s="188">
        <v>16.2</v>
      </c>
      <c r="AL308" s="188">
        <v>16.2</v>
      </c>
      <c r="AM308" s="188">
        <v>16.3</v>
      </c>
      <c r="AN308" s="188">
        <v>16.7</v>
      </c>
      <c r="AO308" s="188">
        <v>16.7</v>
      </c>
      <c r="AP308" s="188">
        <v>16.7</v>
      </c>
      <c r="AQ308" s="188">
        <v>16.7</v>
      </c>
      <c r="AR308" s="188">
        <v>16.8</v>
      </c>
      <c r="AS308" s="188">
        <v>16.899999999999999</v>
      </c>
      <c r="AT308" s="188">
        <v>17</v>
      </c>
      <c r="AU308" s="188">
        <v>17.100000000000001</v>
      </c>
      <c r="AV308" s="188">
        <v>17.100000000000001</v>
      </c>
      <c r="AW308" s="188">
        <v>17.2</v>
      </c>
      <c r="AX308" s="188">
        <v>17.2</v>
      </c>
      <c r="AY308" s="188">
        <v>17.2</v>
      </c>
      <c r="AZ308" s="188">
        <v>17.3</v>
      </c>
      <c r="BA308" s="188">
        <v>17.3</v>
      </c>
      <c r="BB308" s="188">
        <v>17.399999999999999</v>
      </c>
      <c r="BC308" s="188">
        <v>17.399999999999999</v>
      </c>
      <c r="BD308" s="188">
        <v>17.600000000000001</v>
      </c>
      <c r="BE308" s="188">
        <v>17.600000000000001</v>
      </c>
      <c r="BF308" s="188">
        <v>17.7</v>
      </c>
      <c r="BG308" s="188">
        <v>28.5</v>
      </c>
      <c r="BH308" s="188">
        <v>28.6</v>
      </c>
      <c r="BI308" s="188">
        <v>28.7</v>
      </c>
      <c r="BJ308" s="188">
        <v>28.7</v>
      </c>
      <c r="BK308" s="188">
        <v>28.7</v>
      </c>
      <c r="BL308" s="188">
        <v>28.7</v>
      </c>
      <c r="BM308" s="188">
        <v>28.7</v>
      </c>
      <c r="BN308" s="188">
        <v>28.7</v>
      </c>
      <c r="BO308" s="188">
        <v>28.8</v>
      </c>
      <c r="BP308" s="188">
        <v>28.9</v>
      </c>
      <c r="BQ308" s="188">
        <v>28.9</v>
      </c>
      <c r="BR308" s="188">
        <v>28.9</v>
      </c>
      <c r="BS308" s="188">
        <v>28.9</v>
      </c>
      <c r="BT308" s="188">
        <v>28.9</v>
      </c>
      <c r="BU308" s="188">
        <v>29</v>
      </c>
      <c r="BV308" s="188">
        <v>29</v>
      </c>
      <c r="BW308" s="188">
        <v>29</v>
      </c>
      <c r="BX308" s="188">
        <v>29</v>
      </c>
      <c r="BY308" s="188">
        <v>29</v>
      </c>
      <c r="BZ308" s="188">
        <v>29.2</v>
      </c>
      <c r="CA308" s="188">
        <v>29.2</v>
      </c>
      <c r="CB308" s="188">
        <v>29.3</v>
      </c>
      <c r="CC308" s="188">
        <v>29.3</v>
      </c>
      <c r="CD308" s="188">
        <v>29.3</v>
      </c>
      <c r="CE308" s="188">
        <v>29.3</v>
      </c>
      <c r="CF308" s="188">
        <v>29.6</v>
      </c>
      <c r="CG308" s="188">
        <v>29.7</v>
      </c>
      <c r="CH308" s="188">
        <v>29.7</v>
      </c>
      <c r="CI308" s="188">
        <v>29.8</v>
      </c>
      <c r="CJ308" s="188">
        <v>29.8</v>
      </c>
      <c r="CK308" s="188">
        <v>29.8</v>
      </c>
      <c r="CL308" s="188">
        <f t="shared" si="9"/>
        <v>0</v>
      </c>
      <c r="CM308" s="188" t="s">
        <v>614</v>
      </c>
      <c r="CN308" s="188" t="s">
        <v>615</v>
      </c>
      <c r="CO308" s="188" t="b">
        <f t="shared" si="10"/>
        <v>1</v>
      </c>
    </row>
    <row r="309" spans="1:93" x14ac:dyDescent="0.3">
      <c r="A309" t="s">
        <v>616</v>
      </c>
      <c r="B309" t="s">
        <v>617</v>
      </c>
      <c r="C309">
        <v>30039961702</v>
      </c>
      <c r="D309" s="1">
        <v>43920</v>
      </c>
      <c r="E309">
        <v>39</v>
      </c>
      <c r="F309">
        <v>0.3</v>
      </c>
      <c r="G309">
        <v>0.3</v>
      </c>
      <c r="H309" t="s">
        <v>1307</v>
      </c>
      <c r="I309">
        <v>4.8</v>
      </c>
      <c r="J309">
        <v>5.2</v>
      </c>
      <c r="K309">
        <v>5.7</v>
      </c>
      <c r="L309">
        <v>6.7</v>
      </c>
      <c r="M309">
        <v>7.5</v>
      </c>
      <c r="N309" s="61">
        <v>8.1</v>
      </c>
      <c r="O309">
        <v>8.3000000000000007</v>
      </c>
      <c r="P309">
        <v>8.6</v>
      </c>
      <c r="Q309">
        <v>8.8000000000000007</v>
      </c>
      <c r="R309" s="61">
        <v>9.4</v>
      </c>
      <c r="S309" s="61">
        <v>9.6</v>
      </c>
      <c r="T309" s="61">
        <v>9.8000000000000007</v>
      </c>
      <c r="U309" s="61">
        <v>10.1</v>
      </c>
      <c r="V309" s="61">
        <v>10.3</v>
      </c>
      <c r="W309" s="61">
        <v>10.6</v>
      </c>
      <c r="X309" s="61">
        <v>10.7</v>
      </c>
      <c r="Y309" s="61">
        <v>10.7</v>
      </c>
      <c r="Z309" s="61">
        <v>11.1</v>
      </c>
      <c r="AA309" s="61">
        <v>11.2</v>
      </c>
      <c r="AB309" s="188">
        <v>11.4</v>
      </c>
      <c r="AC309" s="61">
        <v>11.7</v>
      </c>
      <c r="AD309" s="188">
        <v>12.4</v>
      </c>
      <c r="AE309" s="188">
        <v>12.6</v>
      </c>
      <c r="AF309" s="188">
        <v>12.7</v>
      </c>
      <c r="AG309" s="188">
        <v>12.9</v>
      </c>
      <c r="AH309" s="188">
        <v>13</v>
      </c>
      <c r="AI309" s="188">
        <v>13.3</v>
      </c>
      <c r="AJ309" s="188">
        <v>13.3</v>
      </c>
      <c r="AK309" s="188">
        <v>13.5</v>
      </c>
      <c r="AL309" s="188">
        <v>13.7</v>
      </c>
      <c r="AM309" s="188">
        <v>13.9</v>
      </c>
      <c r="AN309" s="188">
        <v>14.1</v>
      </c>
      <c r="AO309" s="188">
        <v>14.1</v>
      </c>
      <c r="AP309" s="188">
        <v>14.2</v>
      </c>
      <c r="AQ309" s="188">
        <v>14.3</v>
      </c>
      <c r="AR309" s="188">
        <v>14.4</v>
      </c>
      <c r="AS309" s="188">
        <v>14.5</v>
      </c>
      <c r="AT309" s="188">
        <v>14.5</v>
      </c>
      <c r="AU309" s="188">
        <v>14.5</v>
      </c>
      <c r="AV309" s="188">
        <v>14.7</v>
      </c>
      <c r="AW309" s="188">
        <v>14.7</v>
      </c>
      <c r="AX309" s="188">
        <v>14.7</v>
      </c>
      <c r="AY309" s="188">
        <v>14.7</v>
      </c>
      <c r="AZ309" s="188">
        <v>14.7</v>
      </c>
      <c r="BA309" s="188">
        <v>14.8</v>
      </c>
      <c r="BB309" s="188">
        <v>14.8</v>
      </c>
      <c r="BC309" s="188">
        <v>14.8</v>
      </c>
      <c r="BD309" s="188">
        <v>14.8</v>
      </c>
      <c r="BE309" s="188">
        <v>14.8</v>
      </c>
      <c r="BF309" s="188">
        <v>14.8</v>
      </c>
      <c r="BG309" s="188">
        <v>24.3</v>
      </c>
      <c r="BH309" s="188">
        <v>24.4</v>
      </c>
      <c r="BI309" s="188">
        <v>24.7</v>
      </c>
      <c r="BJ309" s="188">
        <v>24.8</v>
      </c>
      <c r="BK309" s="188">
        <v>24.8</v>
      </c>
      <c r="BL309" s="188">
        <v>24.9</v>
      </c>
      <c r="BM309" s="188">
        <v>25</v>
      </c>
      <c r="BN309" s="188">
        <v>25.1</v>
      </c>
      <c r="BO309" s="188">
        <v>25.1</v>
      </c>
      <c r="BP309" s="188">
        <v>25.2</v>
      </c>
      <c r="BQ309" s="188">
        <v>25.4</v>
      </c>
      <c r="BR309" s="188">
        <v>25.5</v>
      </c>
      <c r="BS309" s="188">
        <v>25.5</v>
      </c>
      <c r="BT309" s="188">
        <v>25.6</v>
      </c>
      <c r="BU309" s="188">
        <v>25.8</v>
      </c>
      <c r="BV309" s="188">
        <v>25.9</v>
      </c>
      <c r="BW309" s="188">
        <v>25.9</v>
      </c>
      <c r="BX309" s="188">
        <v>26</v>
      </c>
      <c r="BY309" s="188">
        <v>26</v>
      </c>
      <c r="BZ309" s="188">
        <v>26.1</v>
      </c>
      <c r="CA309" s="188">
        <v>26.1</v>
      </c>
      <c r="CB309" s="188">
        <v>26.2</v>
      </c>
      <c r="CC309" s="188">
        <v>26.2</v>
      </c>
      <c r="CD309" s="188">
        <v>26.3</v>
      </c>
      <c r="CE309" s="188">
        <v>26.3</v>
      </c>
      <c r="CF309" s="188">
        <v>26.4</v>
      </c>
      <c r="CG309" s="188">
        <v>26.4</v>
      </c>
      <c r="CH309" s="188">
        <v>26.4</v>
      </c>
      <c r="CI309" s="188">
        <v>26.4</v>
      </c>
      <c r="CJ309" s="188">
        <v>26.4</v>
      </c>
      <c r="CK309" s="188">
        <v>26.5</v>
      </c>
      <c r="CL309" s="188">
        <f t="shared" si="9"/>
        <v>0.10000000000000142</v>
      </c>
      <c r="CM309" s="188" t="s">
        <v>616</v>
      </c>
      <c r="CN309" s="188" t="s">
        <v>617</v>
      </c>
      <c r="CO309" s="188" t="b">
        <f t="shared" si="10"/>
        <v>1</v>
      </c>
    </row>
    <row r="310" spans="1:93" x14ac:dyDescent="0.3">
      <c r="A310" t="s">
        <v>618</v>
      </c>
      <c r="B310" t="s">
        <v>619</v>
      </c>
      <c r="C310">
        <v>30041040100</v>
      </c>
      <c r="D310" s="1">
        <v>43920</v>
      </c>
      <c r="E310">
        <v>41</v>
      </c>
      <c r="F310">
        <v>0.1</v>
      </c>
      <c r="G310">
        <v>0.5</v>
      </c>
      <c r="H310" t="s">
        <v>1308</v>
      </c>
      <c r="I310">
        <v>9</v>
      </c>
      <c r="J310">
        <v>10.1</v>
      </c>
      <c r="K310">
        <v>11.9</v>
      </c>
      <c r="L310">
        <v>13.1</v>
      </c>
      <c r="M310">
        <v>15.5</v>
      </c>
      <c r="N310" s="61">
        <v>16.100000000000001</v>
      </c>
      <c r="O310">
        <v>16.5</v>
      </c>
      <c r="P310">
        <v>16.7</v>
      </c>
      <c r="Q310">
        <v>17.5</v>
      </c>
      <c r="R310" s="61">
        <v>17.899999999999999</v>
      </c>
      <c r="S310" s="61">
        <v>18.100000000000001</v>
      </c>
      <c r="T310" s="61">
        <v>18.3</v>
      </c>
      <c r="U310" s="61">
        <v>18.5</v>
      </c>
      <c r="V310" s="61">
        <v>18.5</v>
      </c>
      <c r="W310" s="61">
        <v>18.8</v>
      </c>
      <c r="X310" s="61">
        <v>18.899999999999999</v>
      </c>
      <c r="Y310" s="61">
        <v>19</v>
      </c>
      <c r="Z310" s="61">
        <v>19.2</v>
      </c>
      <c r="AA310" s="61">
        <v>19.399999999999999</v>
      </c>
      <c r="AB310" s="188">
        <v>19.399999999999999</v>
      </c>
      <c r="AC310" s="61">
        <v>19.399999999999999</v>
      </c>
      <c r="AD310" s="188">
        <v>19.600000000000001</v>
      </c>
      <c r="AE310" s="188">
        <v>19.600000000000001</v>
      </c>
      <c r="AF310" s="188">
        <v>19.7</v>
      </c>
      <c r="AG310" s="188">
        <v>19.899999999999999</v>
      </c>
      <c r="AH310" s="188">
        <v>19.899999999999999</v>
      </c>
      <c r="AI310" s="188">
        <v>19.899999999999999</v>
      </c>
      <c r="AJ310" s="188">
        <v>20.100000000000001</v>
      </c>
      <c r="AK310" s="188">
        <v>20.2</v>
      </c>
      <c r="AL310" s="188">
        <v>20.3</v>
      </c>
      <c r="AM310" s="188">
        <v>20.399999999999999</v>
      </c>
      <c r="AN310" s="188">
        <v>20.6</v>
      </c>
      <c r="AO310" s="188">
        <v>20.6</v>
      </c>
      <c r="AP310" s="188">
        <v>20.6</v>
      </c>
      <c r="AQ310" s="188">
        <v>20.6</v>
      </c>
      <c r="AR310" s="188">
        <v>20.7</v>
      </c>
      <c r="AS310" s="188">
        <v>20.7</v>
      </c>
      <c r="AT310" s="188">
        <v>20.7</v>
      </c>
      <c r="AU310" s="188">
        <v>20.7</v>
      </c>
      <c r="AV310" s="188">
        <v>20.7</v>
      </c>
      <c r="AW310" s="188">
        <v>20.8</v>
      </c>
      <c r="AX310" s="188">
        <v>20.8</v>
      </c>
      <c r="AY310" s="188">
        <v>20.8</v>
      </c>
      <c r="AZ310" s="188">
        <v>20.8</v>
      </c>
      <c r="BA310" s="188">
        <v>20.8</v>
      </c>
      <c r="BB310" s="188">
        <v>20.8</v>
      </c>
      <c r="BC310" s="188">
        <v>20.8</v>
      </c>
      <c r="BD310" s="188">
        <v>20.8</v>
      </c>
      <c r="BE310" s="188">
        <v>20.8</v>
      </c>
      <c r="BF310" s="188">
        <v>20.9</v>
      </c>
      <c r="BG310" s="188">
        <v>39.700000000000003</v>
      </c>
      <c r="BH310" s="188">
        <v>39.700000000000003</v>
      </c>
      <c r="BI310" s="188">
        <v>39.700000000000003</v>
      </c>
      <c r="BJ310" s="188">
        <v>39.700000000000003</v>
      </c>
      <c r="BK310" s="188">
        <v>39.799999999999997</v>
      </c>
      <c r="BL310" s="188">
        <v>40</v>
      </c>
      <c r="BM310" s="188">
        <v>40.1</v>
      </c>
      <c r="BN310" s="188">
        <v>40.1</v>
      </c>
      <c r="BO310" s="188">
        <v>40.1</v>
      </c>
      <c r="BP310" s="188">
        <v>40.1</v>
      </c>
      <c r="BQ310" s="188">
        <v>40.1</v>
      </c>
      <c r="BR310" s="188">
        <v>40.1</v>
      </c>
      <c r="BS310" s="188">
        <v>40.200000000000003</v>
      </c>
      <c r="BT310" s="188">
        <v>40.200000000000003</v>
      </c>
      <c r="BU310" s="188">
        <v>40.299999999999997</v>
      </c>
      <c r="BV310" s="188">
        <v>40.299999999999997</v>
      </c>
      <c r="BW310" s="188">
        <v>40.299999999999997</v>
      </c>
      <c r="BX310" s="188">
        <v>40.6</v>
      </c>
      <c r="BY310" s="188">
        <v>40.6</v>
      </c>
      <c r="BZ310" s="188">
        <v>40.6</v>
      </c>
      <c r="CA310" s="188">
        <v>40.9</v>
      </c>
      <c r="CB310" s="188">
        <v>40.9</v>
      </c>
      <c r="CC310" s="188">
        <v>40.9</v>
      </c>
      <c r="CD310" s="188">
        <v>40.9</v>
      </c>
      <c r="CE310" s="188">
        <v>41</v>
      </c>
      <c r="CF310" s="188">
        <v>41.1</v>
      </c>
      <c r="CG310" s="188">
        <v>41.1</v>
      </c>
      <c r="CH310" s="188">
        <v>41.1</v>
      </c>
      <c r="CI310" s="188">
        <v>41.1</v>
      </c>
      <c r="CJ310" s="188">
        <v>41.1</v>
      </c>
      <c r="CK310" s="188">
        <v>41.1</v>
      </c>
      <c r="CL310" s="188">
        <f t="shared" si="9"/>
        <v>0</v>
      </c>
      <c r="CM310" s="188" t="s">
        <v>618</v>
      </c>
      <c r="CN310" s="188" t="s">
        <v>619</v>
      </c>
      <c r="CO310" s="188" t="b">
        <f t="shared" si="10"/>
        <v>1</v>
      </c>
    </row>
    <row r="311" spans="1:93" x14ac:dyDescent="0.3">
      <c r="A311" t="s">
        <v>620</v>
      </c>
      <c r="B311" t="s">
        <v>621</v>
      </c>
      <c r="C311">
        <v>30041040200</v>
      </c>
      <c r="D311" s="1">
        <v>43920</v>
      </c>
      <c r="E311">
        <v>41</v>
      </c>
      <c r="F311">
        <v>0.7</v>
      </c>
      <c r="G311">
        <v>1.4</v>
      </c>
      <c r="H311" t="s">
        <v>1309</v>
      </c>
      <c r="I311">
        <v>28.7</v>
      </c>
      <c r="J311">
        <v>29.1</v>
      </c>
      <c r="K311">
        <v>30.5</v>
      </c>
      <c r="L311">
        <v>31.9</v>
      </c>
      <c r="M311">
        <v>33.9</v>
      </c>
      <c r="N311" s="61">
        <v>34.5</v>
      </c>
      <c r="O311">
        <v>34.5</v>
      </c>
      <c r="P311">
        <v>34.799999999999997</v>
      </c>
      <c r="Q311">
        <v>35.299999999999997</v>
      </c>
      <c r="R311" s="61">
        <v>36.299999999999997</v>
      </c>
      <c r="S311" s="61">
        <v>36.4</v>
      </c>
      <c r="T311" s="61">
        <v>36.6</v>
      </c>
      <c r="U311" s="61">
        <v>37.200000000000003</v>
      </c>
      <c r="V311" s="61">
        <v>37.299999999999997</v>
      </c>
      <c r="W311" s="61">
        <v>37.5</v>
      </c>
      <c r="X311" s="61">
        <v>37.700000000000003</v>
      </c>
      <c r="Y311" s="61">
        <v>37.799999999999997</v>
      </c>
      <c r="Z311" s="61">
        <v>38.1</v>
      </c>
      <c r="AA311" s="61">
        <v>38.1</v>
      </c>
      <c r="AB311" s="188">
        <v>38.1</v>
      </c>
      <c r="AC311" s="61">
        <v>38.5</v>
      </c>
      <c r="AD311" s="188">
        <v>39.6</v>
      </c>
      <c r="AE311" s="188">
        <v>39.700000000000003</v>
      </c>
      <c r="AF311" s="188">
        <v>39.700000000000003</v>
      </c>
      <c r="AG311" s="188">
        <v>39.799999999999997</v>
      </c>
      <c r="AH311" s="188">
        <v>40</v>
      </c>
      <c r="AI311" s="188">
        <v>40.700000000000003</v>
      </c>
      <c r="AJ311" s="188">
        <v>40.9</v>
      </c>
      <c r="AK311" s="188">
        <v>40.9</v>
      </c>
      <c r="AL311" s="188">
        <v>41.3</v>
      </c>
      <c r="AM311" s="188">
        <v>41.5</v>
      </c>
      <c r="AN311" s="188">
        <v>41.7</v>
      </c>
      <c r="AO311" s="188">
        <v>41.7</v>
      </c>
      <c r="AP311" s="188">
        <v>41.7</v>
      </c>
      <c r="AQ311" s="188">
        <v>41.9</v>
      </c>
      <c r="AR311" s="188">
        <v>42.2</v>
      </c>
      <c r="AS311" s="188">
        <v>42.2</v>
      </c>
      <c r="AT311" s="188">
        <v>42.2</v>
      </c>
      <c r="AU311" s="188">
        <v>42.3</v>
      </c>
      <c r="AV311" s="188">
        <v>42.3</v>
      </c>
      <c r="AW311" s="188">
        <v>42.3</v>
      </c>
      <c r="AX311" s="188">
        <v>42.3</v>
      </c>
      <c r="AY311" s="188">
        <v>42.3</v>
      </c>
      <c r="AZ311" s="188">
        <v>42.3</v>
      </c>
      <c r="BA311" s="188">
        <v>42.4</v>
      </c>
      <c r="BB311" s="188">
        <v>42.5</v>
      </c>
      <c r="BC311" s="188">
        <v>42.5</v>
      </c>
      <c r="BD311" s="188">
        <v>42.5</v>
      </c>
      <c r="BE311" s="188">
        <v>42.5</v>
      </c>
      <c r="BF311" s="188">
        <v>42.5</v>
      </c>
      <c r="BG311" s="188">
        <v>44.5</v>
      </c>
      <c r="BH311" s="188">
        <v>44.5</v>
      </c>
      <c r="BI311" s="188">
        <v>44.5</v>
      </c>
      <c r="BJ311" s="188">
        <v>44.5</v>
      </c>
      <c r="BK311" s="188">
        <v>44.5</v>
      </c>
      <c r="BL311" s="188">
        <v>44.6</v>
      </c>
      <c r="BM311" s="188">
        <v>44.6</v>
      </c>
      <c r="BN311" s="188">
        <v>44.7</v>
      </c>
      <c r="BO311" s="188">
        <v>44.7</v>
      </c>
      <c r="BP311" s="188">
        <v>44.7</v>
      </c>
      <c r="BQ311" s="188">
        <v>44.7</v>
      </c>
      <c r="BR311" s="188">
        <v>44.7</v>
      </c>
      <c r="BS311" s="188">
        <v>44.7</v>
      </c>
      <c r="BT311" s="188">
        <v>44.7</v>
      </c>
      <c r="BU311" s="188">
        <v>44.7</v>
      </c>
      <c r="BV311" s="188">
        <v>44.7</v>
      </c>
      <c r="BW311" s="188">
        <v>44.7</v>
      </c>
      <c r="BX311" s="188">
        <v>44.7</v>
      </c>
      <c r="BY311" s="188">
        <v>44.7</v>
      </c>
      <c r="BZ311" s="188">
        <v>44.7</v>
      </c>
      <c r="CA311" s="188">
        <v>44.7</v>
      </c>
      <c r="CB311" s="188">
        <v>44.7</v>
      </c>
      <c r="CC311" s="188">
        <v>44.7</v>
      </c>
      <c r="CD311" s="188">
        <v>44.7</v>
      </c>
      <c r="CE311" s="188">
        <v>44.7</v>
      </c>
      <c r="CF311" s="188">
        <v>44.8</v>
      </c>
      <c r="CG311" s="188">
        <v>44.8</v>
      </c>
      <c r="CH311" s="188">
        <v>44.8</v>
      </c>
      <c r="CI311" s="188">
        <v>44.8</v>
      </c>
      <c r="CJ311" s="188">
        <v>44.8</v>
      </c>
      <c r="CK311" s="188">
        <v>44.9</v>
      </c>
      <c r="CL311" s="188">
        <f t="shared" si="9"/>
        <v>0.10000000000000142</v>
      </c>
      <c r="CM311" s="188" t="s">
        <v>620</v>
      </c>
      <c r="CN311" s="188" t="s">
        <v>621</v>
      </c>
      <c r="CO311" s="188" t="b">
        <f t="shared" si="10"/>
        <v>1</v>
      </c>
    </row>
    <row r="312" spans="1:93" x14ac:dyDescent="0.3">
      <c r="A312" t="s">
        <v>622</v>
      </c>
      <c r="B312" t="s">
        <v>623</v>
      </c>
      <c r="C312">
        <v>30041040300</v>
      </c>
      <c r="D312" s="1">
        <v>43920</v>
      </c>
      <c r="E312">
        <v>41</v>
      </c>
      <c r="F312">
        <v>0.8</v>
      </c>
      <c r="G312">
        <v>0.8</v>
      </c>
      <c r="H312">
        <v>59501</v>
      </c>
      <c r="I312">
        <v>25.4</v>
      </c>
      <c r="J312">
        <v>26.5</v>
      </c>
      <c r="K312">
        <v>27.3</v>
      </c>
      <c r="L312">
        <v>28.4</v>
      </c>
      <c r="M312">
        <v>30</v>
      </c>
      <c r="N312" s="61">
        <v>30.5</v>
      </c>
      <c r="O312">
        <v>31</v>
      </c>
      <c r="P312">
        <v>31.4</v>
      </c>
      <c r="Q312">
        <v>31.6</v>
      </c>
      <c r="R312" s="61">
        <v>32.700000000000003</v>
      </c>
      <c r="S312" s="61">
        <v>33.700000000000003</v>
      </c>
      <c r="T312" s="61">
        <v>33.799999999999997</v>
      </c>
      <c r="U312" s="61">
        <v>35.299999999999997</v>
      </c>
      <c r="V312" s="61">
        <v>35.799999999999997</v>
      </c>
      <c r="W312" s="61">
        <v>37.4</v>
      </c>
      <c r="X312" s="61">
        <v>37.5</v>
      </c>
      <c r="Y312" s="61">
        <v>37.700000000000003</v>
      </c>
      <c r="Z312" s="61">
        <v>39.299999999999997</v>
      </c>
      <c r="AA312" s="61">
        <v>39.5</v>
      </c>
      <c r="AB312" s="188">
        <v>39.9</v>
      </c>
      <c r="AC312" s="61">
        <v>41.5</v>
      </c>
      <c r="AD312" s="188">
        <v>43.2</v>
      </c>
      <c r="AE312" s="188">
        <v>43.4</v>
      </c>
      <c r="AF312" s="188">
        <v>43.7</v>
      </c>
      <c r="AG312" s="188">
        <v>44</v>
      </c>
      <c r="AH312" s="188">
        <v>44.3</v>
      </c>
      <c r="AI312" s="188">
        <v>45</v>
      </c>
      <c r="AJ312" s="188">
        <v>45.1</v>
      </c>
      <c r="AK312" s="188">
        <v>45.2</v>
      </c>
      <c r="AL312" s="188">
        <v>45.5</v>
      </c>
      <c r="AM312" s="188">
        <v>45.5</v>
      </c>
      <c r="AN312" s="188">
        <v>45.8</v>
      </c>
      <c r="AO312" s="188">
        <v>45.9</v>
      </c>
      <c r="AP312" s="188">
        <v>45.9</v>
      </c>
      <c r="AQ312" s="188">
        <v>46</v>
      </c>
      <c r="AR312" s="188">
        <v>46.1</v>
      </c>
      <c r="AS312" s="188">
        <v>46.1</v>
      </c>
      <c r="AT312" s="188">
        <v>46.3</v>
      </c>
      <c r="AU312" s="188">
        <v>46.4</v>
      </c>
      <c r="AV312" s="188">
        <v>46.6</v>
      </c>
      <c r="AW312" s="188">
        <v>46.6</v>
      </c>
      <c r="AX312" s="188">
        <v>46.7</v>
      </c>
      <c r="AY312" s="188">
        <v>46.8</v>
      </c>
      <c r="AZ312" s="188">
        <v>46.8</v>
      </c>
      <c r="BA312" s="188">
        <v>46.8</v>
      </c>
      <c r="BB312" s="188">
        <v>47</v>
      </c>
      <c r="BC312" s="188">
        <v>47.1</v>
      </c>
      <c r="BD312" s="188">
        <v>47.1</v>
      </c>
      <c r="BE312" s="188">
        <v>47.1</v>
      </c>
      <c r="BF312" s="188">
        <v>47.1</v>
      </c>
      <c r="BG312" s="188">
        <v>47.1</v>
      </c>
      <c r="BH312" s="188">
        <v>47.1</v>
      </c>
      <c r="BI312" s="188">
        <v>47.1</v>
      </c>
      <c r="BJ312" s="188">
        <v>47.1</v>
      </c>
      <c r="BK312" s="188">
        <v>47.2</v>
      </c>
      <c r="BL312" s="188">
        <v>47.2</v>
      </c>
      <c r="BM312" s="188">
        <v>47.4</v>
      </c>
      <c r="BN312" s="188">
        <v>47.4</v>
      </c>
      <c r="BO312" s="188">
        <v>47.4</v>
      </c>
      <c r="BP312" s="188">
        <v>47.4</v>
      </c>
      <c r="BQ312" s="188">
        <v>47.5</v>
      </c>
      <c r="BR312" s="188">
        <v>47.5</v>
      </c>
      <c r="BS312" s="188">
        <v>47.6</v>
      </c>
      <c r="BT312" s="188">
        <v>47.6</v>
      </c>
      <c r="BU312" s="188">
        <v>47.7</v>
      </c>
      <c r="BV312" s="188">
        <v>47.7</v>
      </c>
      <c r="BW312" s="188">
        <v>47.7</v>
      </c>
      <c r="BX312" s="188">
        <v>47.7</v>
      </c>
      <c r="BY312" s="188">
        <v>47.7</v>
      </c>
      <c r="BZ312" s="188">
        <v>47.7</v>
      </c>
      <c r="CA312" s="188">
        <v>47.8</v>
      </c>
      <c r="CB312" s="188">
        <v>47.8</v>
      </c>
      <c r="CC312" s="188">
        <v>47.8</v>
      </c>
      <c r="CD312" s="188">
        <v>47.8</v>
      </c>
      <c r="CE312" s="188">
        <v>48</v>
      </c>
      <c r="CF312" s="188">
        <v>48</v>
      </c>
      <c r="CG312" s="188">
        <v>48</v>
      </c>
      <c r="CH312" s="188">
        <v>48.2</v>
      </c>
      <c r="CI312" s="188">
        <v>48.3</v>
      </c>
      <c r="CJ312" s="188">
        <v>48.3</v>
      </c>
      <c r="CK312" s="188">
        <v>48.3</v>
      </c>
      <c r="CL312" s="188">
        <f t="shared" si="9"/>
        <v>0</v>
      </c>
      <c r="CM312" s="188" t="s">
        <v>622</v>
      </c>
      <c r="CN312" s="188" t="s">
        <v>623</v>
      </c>
      <c r="CO312" s="188" t="b">
        <f t="shared" si="10"/>
        <v>1</v>
      </c>
    </row>
    <row r="313" spans="1:93" x14ac:dyDescent="0.3">
      <c r="A313" t="s">
        <v>624</v>
      </c>
      <c r="B313" t="s">
        <v>625</v>
      </c>
      <c r="C313">
        <v>30041040400</v>
      </c>
      <c r="D313" s="1">
        <v>43920</v>
      </c>
      <c r="E313">
        <v>41</v>
      </c>
      <c r="F313">
        <v>1.1000000000000001</v>
      </c>
      <c r="G313">
        <v>1.1000000000000001</v>
      </c>
      <c r="H313">
        <v>59501</v>
      </c>
      <c r="I313">
        <v>37.6</v>
      </c>
      <c r="J313">
        <v>39.6</v>
      </c>
      <c r="K313">
        <v>41.6</v>
      </c>
      <c r="L313">
        <v>44.3</v>
      </c>
      <c r="M313">
        <v>47.7</v>
      </c>
      <c r="N313" s="61">
        <v>48.2</v>
      </c>
      <c r="O313">
        <v>48.7</v>
      </c>
      <c r="P313">
        <v>49.6</v>
      </c>
      <c r="Q313">
        <v>50</v>
      </c>
      <c r="R313" s="61">
        <v>50.9</v>
      </c>
      <c r="S313" s="61">
        <v>51.1</v>
      </c>
      <c r="T313" s="61">
        <v>51.5</v>
      </c>
      <c r="U313" s="61">
        <v>51.8</v>
      </c>
      <c r="V313" s="61">
        <v>52.2</v>
      </c>
      <c r="W313" s="61">
        <v>52.8</v>
      </c>
      <c r="X313" s="61">
        <v>53</v>
      </c>
      <c r="Y313" s="61">
        <v>53.2</v>
      </c>
      <c r="Z313" s="61">
        <v>59.4</v>
      </c>
      <c r="AA313" s="61">
        <v>59.5</v>
      </c>
      <c r="AB313" s="188">
        <v>59.7</v>
      </c>
      <c r="AC313" s="61">
        <v>60.5</v>
      </c>
      <c r="AD313" s="188">
        <v>62.3</v>
      </c>
      <c r="AE313" s="188">
        <v>62.6</v>
      </c>
      <c r="AF313" s="188">
        <v>62.7</v>
      </c>
      <c r="AG313" s="188">
        <v>63.1</v>
      </c>
      <c r="AH313" s="188">
        <v>63.4</v>
      </c>
      <c r="AI313" s="188">
        <v>64.2</v>
      </c>
      <c r="AJ313" s="188">
        <v>64.3</v>
      </c>
      <c r="AK313" s="188">
        <v>64.3</v>
      </c>
      <c r="AL313" s="188">
        <v>64.8</v>
      </c>
      <c r="AM313" s="188">
        <v>64.8</v>
      </c>
      <c r="AN313" s="188">
        <v>65.099999999999994</v>
      </c>
      <c r="AO313" s="188">
        <v>65.099999999999994</v>
      </c>
      <c r="AP313" s="188">
        <v>65.099999999999994</v>
      </c>
      <c r="AQ313" s="188">
        <v>65.2</v>
      </c>
      <c r="AR313" s="188">
        <v>65.599999999999994</v>
      </c>
      <c r="AS313" s="188">
        <v>65.599999999999994</v>
      </c>
      <c r="AT313" s="188">
        <v>65.599999999999994</v>
      </c>
      <c r="AU313" s="188">
        <v>65.599999999999994</v>
      </c>
      <c r="AV313" s="188">
        <v>65.8</v>
      </c>
      <c r="AW313" s="188">
        <v>65.8</v>
      </c>
      <c r="AX313" s="188">
        <v>65.900000000000006</v>
      </c>
      <c r="AY313" s="188">
        <v>66</v>
      </c>
      <c r="AZ313" s="188">
        <v>66</v>
      </c>
      <c r="BA313" s="188">
        <v>66.2</v>
      </c>
      <c r="BB313" s="188">
        <v>66.2</v>
      </c>
      <c r="BC313" s="188">
        <v>66.2</v>
      </c>
      <c r="BD313" s="188">
        <v>66.3</v>
      </c>
      <c r="BE313" s="188">
        <v>66.3</v>
      </c>
      <c r="BF313" s="188">
        <v>66.3</v>
      </c>
      <c r="BG313" s="188">
        <v>66.400000000000006</v>
      </c>
      <c r="BH313" s="188">
        <v>66.400000000000006</v>
      </c>
      <c r="BI313" s="188">
        <v>66.400000000000006</v>
      </c>
      <c r="BJ313" s="188">
        <v>66.400000000000006</v>
      </c>
      <c r="BK313" s="188">
        <v>66.400000000000006</v>
      </c>
      <c r="BL313" s="188">
        <v>66.400000000000006</v>
      </c>
      <c r="BM313" s="188">
        <v>66.400000000000006</v>
      </c>
      <c r="BN313" s="188">
        <v>66.400000000000006</v>
      </c>
      <c r="BO313" s="188">
        <v>66.5</v>
      </c>
      <c r="BP313" s="188">
        <v>66.5</v>
      </c>
      <c r="BQ313" s="188">
        <v>66.599999999999994</v>
      </c>
      <c r="BR313" s="188">
        <v>66.7</v>
      </c>
      <c r="BS313" s="188">
        <v>66.7</v>
      </c>
      <c r="BT313" s="188">
        <v>66.7</v>
      </c>
      <c r="BU313" s="188">
        <v>66.7</v>
      </c>
      <c r="BV313" s="188">
        <v>66.7</v>
      </c>
      <c r="BW313" s="188">
        <v>66.7</v>
      </c>
      <c r="BX313" s="188">
        <v>66.900000000000006</v>
      </c>
      <c r="BY313" s="188">
        <v>66.900000000000006</v>
      </c>
      <c r="BZ313" s="188">
        <v>66.900000000000006</v>
      </c>
      <c r="CA313" s="188">
        <v>66.900000000000006</v>
      </c>
      <c r="CB313" s="188">
        <v>66.900000000000006</v>
      </c>
      <c r="CC313" s="188">
        <v>66.900000000000006</v>
      </c>
      <c r="CD313" s="188">
        <v>66.900000000000006</v>
      </c>
      <c r="CE313" s="188">
        <v>67</v>
      </c>
      <c r="CF313" s="188">
        <v>67.099999999999994</v>
      </c>
      <c r="CG313" s="188">
        <v>67.099999999999994</v>
      </c>
      <c r="CH313" s="188">
        <v>67.2</v>
      </c>
      <c r="CI313" s="188">
        <v>67.3</v>
      </c>
      <c r="CJ313" s="188">
        <v>67.400000000000006</v>
      </c>
      <c r="CK313" s="188">
        <v>67.400000000000006</v>
      </c>
      <c r="CL313" s="188">
        <f t="shared" si="9"/>
        <v>0</v>
      </c>
      <c r="CM313" s="188" t="s">
        <v>624</v>
      </c>
      <c r="CN313" s="188" t="s">
        <v>625</v>
      </c>
      <c r="CO313" s="188" t="b">
        <f t="shared" si="10"/>
        <v>1</v>
      </c>
    </row>
    <row r="314" spans="1:93" x14ac:dyDescent="0.3">
      <c r="A314" t="s">
        <v>626</v>
      </c>
      <c r="B314" t="s">
        <v>627</v>
      </c>
      <c r="C314">
        <v>30041040500</v>
      </c>
      <c r="D314" s="1">
        <v>43920</v>
      </c>
      <c r="E314">
        <v>41</v>
      </c>
      <c r="F314">
        <v>1.3</v>
      </c>
      <c r="G314">
        <v>1.4</v>
      </c>
      <c r="H314">
        <v>59501</v>
      </c>
      <c r="I314">
        <v>44.9</v>
      </c>
      <c r="J314">
        <v>46.7</v>
      </c>
      <c r="K314">
        <v>48.3</v>
      </c>
      <c r="L314">
        <v>50.6</v>
      </c>
      <c r="M314">
        <v>55.2</v>
      </c>
      <c r="N314" s="61">
        <v>56</v>
      </c>
      <c r="O314">
        <v>56.4</v>
      </c>
      <c r="P314">
        <v>56.8</v>
      </c>
      <c r="Q314">
        <v>57</v>
      </c>
      <c r="R314" s="61">
        <v>58.2</v>
      </c>
      <c r="S314" s="61">
        <v>59.9</v>
      </c>
      <c r="T314" s="61">
        <v>60.2</v>
      </c>
      <c r="U314" s="61">
        <v>61.9</v>
      </c>
      <c r="V314" s="61">
        <v>63</v>
      </c>
      <c r="W314" s="61">
        <v>64.099999999999994</v>
      </c>
      <c r="X314" s="61">
        <v>64.599999999999994</v>
      </c>
      <c r="Y314" s="61">
        <v>64.8</v>
      </c>
      <c r="Z314" s="61">
        <v>67.7</v>
      </c>
      <c r="AA314" s="61">
        <v>67.8</v>
      </c>
      <c r="AB314" s="188">
        <v>68.099999999999994</v>
      </c>
      <c r="AC314" s="61">
        <v>69.3</v>
      </c>
      <c r="AD314" s="188">
        <v>69.900000000000006</v>
      </c>
      <c r="AE314" s="188">
        <v>70.099999999999994</v>
      </c>
      <c r="AF314" s="188">
        <v>70.599999999999994</v>
      </c>
      <c r="AG314" s="188">
        <v>71.2</v>
      </c>
      <c r="AH314" s="188">
        <v>71.599999999999994</v>
      </c>
      <c r="AI314" s="188">
        <v>72.2</v>
      </c>
      <c r="AJ314" s="188">
        <v>72.2</v>
      </c>
      <c r="AK314" s="188">
        <v>72.2</v>
      </c>
      <c r="AL314" s="188">
        <v>72.7</v>
      </c>
      <c r="AM314" s="188">
        <v>72.900000000000006</v>
      </c>
      <c r="AN314" s="188">
        <v>73</v>
      </c>
      <c r="AO314" s="188">
        <v>73</v>
      </c>
      <c r="AP314" s="188">
        <v>73</v>
      </c>
      <c r="AQ314" s="188">
        <v>73.2</v>
      </c>
      <c r="AR314" s="188">
        <v>73.400000000000006</v>
      </c>
      <c r="AS314" s="188">
        <v>73.400000000000006</v>
      </c>
      <c r="AT314" s="188">
        <v>73.5</v>
      </c>
      <c r="AU314" s="188">
        <v>73.5</v>
      </c>
      <c r="AV314" s="188">
        <v>73.599999999999994</v>
      </c>
      <c r="AW314" s="188">
        <v>73.7</v>
      </c>
      <c r="AX314" s="188">
        <v>73.8</v>
      </c>
      <c r="AY314" s="188">
        <v>73.8</v>
      </c>
      <c r="AZ314" s="188">
        <v>73.8</v>
      </c>
      <c r="BA314" s="188">
        <v>73.8</v>
      </c>
      <c r="BB314" s="188">
        <v>73.900000000000006</v>
      </c>
      <c r="BC314" s="188">
        <v>73.900000000000006</v>
      </c>
      <c r="BD314" s="188">
        <v>73.900000000000006</v>
      </c>
      <c r="BE314" s="188">
        <v>73.900000000000006</v>
      </c>
      <c r="BF314" s="188">
        <v>73.900000000000006</v>
      </c>
      <c r="BG314" s="188">
        <v>74</v>
      </c>
      <c r="BH314" s="188">
        <v>74</v>
      </c>
      <c r="BI314" s="188">
        <v>74</v>
      </c>
      <c r="BJ314" s="188">
        <v>74.099999999999994</v>
      </c>
      <c r="BK314" s="188">
        <v>74.099999999999994</v>
      </c>
      <c r="BL314" s="188">
        <v>74.099999999999994</v>
      </c>
      <c r="BM314" s="188">
        <v>74.099999999999994</v>
      </c>
      <c r="BN314" s="188">
        <v>74.099999999999994</v>
      </c>
      <c r="BO314" s="188">
        <v>74.099999999999994</v>
      </c>
      <c r="BP314" s="188">
        <v>74.099999999999994</v>
      </c>
      <c r="BQ314" s="188">
        <v>74.099999999999994</v>
      </c>
      <c r="BR314" s="188">
        <v>74.099999999999994</v>
      </c>
      <c r="BS314" s="188">
        <v>74.2</v>
      </c>
      <c r="BT314" s="188">
        <v>74.3</v>
      </c>
      <c r="BU314" s="188">
        <v>74.3</v>
      </c>
      <c r="BV314" s="188">
        <v>74.400000000000006</v>
      </c>
      <c r="BW314" s="188">
        <v>74.400000000000006</v>
      </c>
      <c r="BX314" s="188">
        <v>74.400000000000006</v>
      </c>
      <c r="BY314" s="188">
        <v>74.400000000000006</v>
      </c>
      <c r="BZ314" s="188">
        <v>74.400000000000006</v>
      </c>
      <c r="CA314" s="188">
        <v>74.400000000000006</v>
      </c>
      <c r="CB314" s="188">
        <v>74.599999999999994</v>
      </c>
      <c r="CC314" s="188">
        <v>74.599999999999994</v>
      </c>
      <c r="CD314" s="188">
        <v>74.599999999999994</v>
      </c>
      <c r="CE314" s="188">
        <v>74.7</v>
      </c>
      <c r="CF314" s="188">
        <v>74.8</v>
      </c>
      <c r="CG314" s="188">
        <v>74.8</v>
      </c>
      <c r="CH314" s="188">
        <v>74.8</v>
      </c>
      <c r="CI314" s="188">
        <v>75</v>
      </c>
      <c r="CJ314" s="188">
        <v>75</v>
      </c>
      <c r="CK314" s="188">
        <v>75</v>
      </c>
      <c r="CL314" s="188">
        <f t="shared" si="9"/>
        <v>0</v>
      </c>
      <c r="CM314" s="188" t="s">
        <v>626</v>
      </c>
      <c r="CN314" s="188" t="s">
        <v>627</v>
      </c>
      <c r="CO314" s="188" t="b">
        <f t="shared" si="10"/>
        <v>1</v>
      </c>
    </row>
    <row r="315" spans="1:93" x14ac:dyDescent="0.3">
      <c r="A315" t="s">
        <v>628</v>
      </c>
      <c r="B315" t="s">
        <v>629</v>
      </c>
      <c r="C315">
        <v>30041940300</v>
      </c>
      <c r="D315" s="1">
        <v>43920</v>
      </c>
      <c r="E315">
        <v>41</v>
      </c>
      <c r="F315">
        <v>0.3</v>
      </c>
      <c r="G315">
        <v>0.3</v>
      </c>
      <c r="H315" t="s">
        <v>1310</v>
      </c>
      <c r="I315">
        <v>4</v>
      </c>
      <c r="J315">
        <v>4</v>
      </c>
      <c r="K315">
        <v>4.5</v>
      </c>
      <c r="L315">
        <v>4.8</v>
      </c>
      <c r="M315">
        <v>6.3</v>
      </c>
      <c r="N315" s="61">
        <v>6.3</v>
      </c>
      <c r="O315">
        <v>6.7</v>
      </c>
      <c r="P315">
        <v>7.1</v>
      </c>
      <c r="Q315">
        <v>7.2</v>
      </c>
      <c r="R315" s="61">
        <v>7.8</v>
      </c>
      <c r="S315" s="61">
        <v>8</v>
      </c>
      <c r="T315" s="61">
        <v>8.5</v>
      </c>
      <c r="U315" s="61">
        <v>8.5</v>
      </c>
      <c r="V315" s="61">
        <v>8.6999999999999993</v>
      </c>
      <c r="W315" s="61">
        <v>9.3000000000000007</v>
      </c>
      <c r="X315" s="61">
        <v>9.3000000000000007</v>
      </c>
      <c r="Y315" s="61">
        <v>9.4</v>
      </c>
      <c r="Z315" s="61">
        <v>10.199999999999999</v>
      </c>
      <c r="AA315" s="61">
        <v>10.3</v>
      </c>
      <c r="AB315" s="188">
        <v>10.6</v>
      </c>
      <c r="AC315" s="61">
        <v>10.9</v>
      </c>
      <c r="AD315" s="188">
        <v>11.4</v>
      </c>
      <c r="AE315" s="188">
        <v>11.6</v>
      </c>
      <c r="AF315" s="188">
        <v>11.6</v>
      </c>
      <c r="AG315" s="188">
        <v>11.6</v>
      </c>
      <c r="AH315" s="188">
        <v>11.8</v>
      </c>
      <c r="AI315" s="188">
        <v>11.9</v>
      </c>
      <c r="AJ315" s="188">
        <v>12.2</v>
      </c>
      <c r="AK315" s="188">
        <v>12.2</v>
      </c>
      <c r="AL315" s="188">
        <v>12.2</v>
      </c>
      <c r="AM315" s="188">
        <v>12.3</v>
      </c>
      <c r="AN315" s="188">
        <v>12.4</v>
      </c>
      <c r="AO315" s="188">
        <v>12.4</v>
      </c>
      <c r="AP315" s="188">
        <v>12.4</v>
      </c>
      <c r="AQ315" s="188">
        <v>12.5</v>
      </c>
      <c r="AR315" s="188">
        <v>12.9</v>
      </c>
      <c r="AS315" s="188">
        <v>12.9</v>
      </c>
      <c r="AT315" s="188">
        <v>12.9</v>
      </c>
      <c r="AU315" s="188">
        <v>12.9</v>
      </c>
      <c r="AV315" s="188">
        <v>13.1</v>
      </c>
      <c r="AW315" s="188">
        <v>13.1</v>
      </c>
      <c r="AX315" s="188">
        <v>13.1</v>
      </c>
      <c r="AY315" s="188">
        <v>13.2</v>
      </c>
      <c r="AZ315" s="188">
        <v>13.2</v>
      </c>
      <c r="BA315" s="188">
        <v>13.2</v>
      </c>
      <c r="BB315" s="188">
        <v>13.2</v>
      </c>
      <c r="BC315" s="188">
        <v>13.3</v>
      </c>
      <c r="BD315" s="188">
        <v>13.5</v>
      </c>
      <c r="BE315" s="188">
        <v>13.5</v>
      </c>
      <c r="BF315" s="188">
        <v>13.5</v>
      </c>
      <c r="BG315" s="188">
        <v>14.7</v>
      </c>
      <c r="BH315" s="188">
        <v>14.7</v>
      </c>
      <c r="BI315" s="188">
        <v>14.7</v>
      </c>
      <c r="BJ315" s="188">
        <v>14.7</v>
      </c>
      <c r="BK315" s="188">
        <v>14.7</v>
      </c>
      <c r="BL315" s="188">
        <v>15.1</v>
      </c>
      <c r="BM315" s="188">
        <v>15.3</v>
      </c>
      <c r="BN315" s="188">
        <v>15.3</v>
      </c>
      <c r="BO315" s="188">
        <v>15.7</v>
      </c>
      <c r="BP315" s="188">
        <v>15.9</v>
      </c>
      <c r="BQ315" s="188">
        <v>16.399999999999999</v>
      </c>
      <c r="BR315" s="188">
        <v>18.100000000000001</v>
      </c>
      <c r="BS315" s="188">
        <v>18.5</v>
      </c>
      <c r="BT315" s="188">
        <v>19</v>
      </c>
      <c r="BU315" s="188">
        <v>19.7</v>
      </c>
      <c r="BV315" s="188">
        <v>19.8</v>
      </c>
      <c r="BW315" s="188">
        <v>19.899999999999999</v>
      </c>
      <c r="BX315" s="188">
        <v>20.6</v>
      </c>
      <c r="BY315" s="188">
        <v>20.6</v>
      </c>
      <c r="BZ315" s="188">
        <v>20.7</v>
      </c>
      <c r="CA315" s="188">
        <v>21</v>
      </c>
      <c r="CB315" s="188">
        <v>21</v>
      </c>
      <c r="CC315" s="188">
        <v>21</v>
      </c>
      <c r="CD315" s="188">
        <v>21.5</v>
      </c>
      <c r="CE315" s="188">
        <v>21.5</v>
      </c>
      <c r="CF315" s="188">
        <v>21.5</v>
      </c>
      <c r="CG315" s="188">
        <v>21.9</v>
      </c>
      <c r="CH315" s="188">
        <v>22.1</v>
      </c>
      <c r="CI315" s="188">
        <v>22.1</v>
      </c>
      <c r="CJ315" s="188">
        <v>22.3</v>
      </c>
      <c r="CK315" s="188">
        <v>22.4</v>
      </c>
      <c r="CL315" s="188">
        <f t="shared" si="9"/>
        <v>9.9999999999997868E-2</v>
      </c>
      <c r="CM315" s="188" t="s">
        <v>628</v>
      </c>
      <c r="CN315" s="188" t="s">
        <v>629</v>
      </c>
      <c r="CO315" s="188" t="b">
        <f t="shared" si="10"/>
        <v>1</v>
      </c>
    </row>
    <row r="316" spans="1:93" x14ac:dyDescent="0.3">
      <c r="A316" t="s">
        <v>630</v>
      </c>
      <c r="B316" t="s">
        <v>631</v>
      </c>
      <c r="C316">
        <v>30043962201</v>
      </c>
      <c r="D316" s="1">
        <v>43920</v>
      </c>
      <c r="E316">
        <v>43</v>
      </c>
      <c r="F316">
        <v>2</v>
      </c>
      <c r="G316">
        <v>2</v>
      </c>
      <c r="H316" t="s">
        <v>1311</v>
      </c>
      <c r="I316">
        <v>49</v>
      </c>
      <c r="J316">
        <v>51.3</v>
      </c>
      <c r="K316">
        <v>53.5</v>
      </c>
      <c r="L316">
        <v>56.3</v>
      </c>
      <c r="M316">
        <v>61.5</v>
      </c>
      <c r="N316" s="61">
        <v>62.3</v>
      </c>
      <c r="O316">
        <v>62.9</v>
      </c>
      <c r="P316">
        <v>63.6</v>
      </c>
      <c r="Q316">
        <v>64</v>
      </c>
      <c r="R316" s="61">
        <v>65.2</v>
      </c>
      <c r="S316" s="61">
        <v>65.599999999999994</v>
      </c>
      <c r="T316" s="61">
        <v>66.099999999999994</v>
      </c>
      <c r="U316" s="61">
        <v>66.5</v>
      </c>
      <c r="V316" s="61">
        <v>66.7</v>
      </c>
      <c r="W316" s="61">
        <v>68.099999999999994</v>
      </c>
      <c r="X316" s="61">
        <v>68.3</v>
      </c>
      <c r="Y316" s="61">
        <v>68.599999999999994</v>
      </c>
      <c r="Z316" s="61">
        <v>69.7</v>
      </c>
      <c r="AA316" s="61">
        <v>69.900000000000006</v>
      </c>
      <c r="AB316" s="188">
        <v>69.900000000000006</v>
      </c>
      <c r="AC316" s="61">
        <v>71.900000000000006</v>
      </c>
      <c r="AD316" s="188">
        <v>74.2</v>
      </c>
      <c r="AE316" s="188">
        <v>74.8</v>
      </c>
      <c r="AF316" s="188">
        <v>75.3</v>
      </c>
      <c r="AG316" s="188">
        <v>75.7</v>
      </c>
      <c r="AH316" s="188">
        <v>76.2</v>
      </c>
      <c r="AI316" s="188">
        <v>77.2</v>
      </c>
      <c r="AJ316" s="188">
        <v>77.3</v>
      </c>
      <c r="AK316" s="188">
        <v>77.400000000000006</v>
      </c>
      <c r="AL316" s="188">
        <v>77.400000000000006</v>
      </c>
      <c r="AM316" s="188">
        <v>77.5</v>
      </c>
      <c r="AN316" s="188">
        <v>78</v>
      </c>
      <c r="AO316" s="188">
        <v>78.2</v>
      </c>
      <c r="AP316" s="188">
        <v>78.3</v>
      </c>
      <c r="AQ316" s="188">
        <v>78.400000000000006</v>
      </c>
      <c r="AR316" s="188">
        <v>78.400000000000006</v>
      </c>
      <c r="AS316" s="188">
        <v>78.400000000000006</v>
      </c>
      <c r="AT316" s="188">
        <v>78.5</v>
      </c>
      <c r="AU316" s="188">
        <v>78.599999999999994</v>
      </c>
      <c r="AV316" s="188">
        <v>78.599999999999994</v>
      </c>
      <c r="AW316" s="188">
        <v>78.599999999999994</v>
      </c>
      <c r="AX316" s="188">
        <v>78.599999999999994</v>
      </c>
      <c r="AY316" s="188">
        <v>78.7</v>
      </c>
      <c r="AZ316" s="188">
        <v>78.7</v>
      </c>
      <c r="BA316" s="188">
        <v>78.8</v>
      </c>
      <c r="BB316" s="188">
        <v>79</v>
      </c>
      <c r="BC316" s="188">
        <v>79.099999999999994</v>
      </c>
      <c r="BD316" s="188">
        <v>79.099999999999994</v>
      </c>
      <c r="BE316" s="188">
        <v>79.2</v>
      </c>
      <c r="BF316" s="188">
        <v>79.3</v>
      </c>
      <c r="BG316" s="188">
        <v>79.400000000000006</v>
      </c>
      <c r="BH316" s="188">
        <v>79.400000000000006</v>
      </c>
      <c r="BI316" s="188">
        <v>79.400000000000006</v>
      </c>
      <c r="BJ316" s="188">
        <v>79.400000000000006</v>
      </c>
      <c r="BK316" s="188">
        <v>79.5</v>
      </c>
      <c r="BL316" s="188">
        <v>79.5</v>
      </c>
      <c r="BM316" s="188">
        <v>79.5</v>
      </c>
      <c r="BN316" s="188">
        <v>79.599999999999994</v>
      </c>
      <c r="BO316" s="188">
        <v>79.8</v>
      </c>
      <c r="BP316" s="188">
        <v>79.8</v>
      </c>
      <c r="BQ316" s="188">
        <v>79.8</v>
      </c>
      <c r="BR316" s="188">
        <v>79.8</v>
      </c>
      <c r="BS316" s="188">
        <v>79.8</v>
      </c>
      <c r="BT316" s="188">
        <v>79.900000000000006</v>
      </c>
      <c r="BU316" s="188">
        <v>79.900000000000006</v>
      </c>
      <c r="BV316" s="188">
        <v>79.900000000000006</v>
      </c>
      <c r="BW316" s="188">
        <v>79.900000000000006</v>
      </c>
      <c r="BX316" s="188">
        <v>80</v>
      </c>
      <c r="BY316" s="188">
        <v>80</v>
      </c>
      <c r="BZ316" s="188">
        <v>80</v>
      </c>
      <c r="CA316" s="188">
        <v>80.099999999999994</v>
      </c>
      <c r="CB316" s="188">
        <v>80.2</v>
      </c>
      <c r="CC316" s="188">
        <v>80.2</v>
      </c>
      <c r="CD316" s="188">
        <v>80.3</v>
      </c>
      <c r="CE316" s="188">
        <v>80.3</v>
      </c>
      <c r="CF316" s="188">
        <v>80.400000000000006</v>
      </c>
      <c r="CG316" s="188">
        <v>80.400000000000006</v>
      </c>
      <c r="CH316" s="188">
        <v>80.5</v>
      </c>
      <c r="CI316" s="188">
        <v>80.5</v>
      </c>
      <c r="CJ316" s="188">
        <v>80.599999999999994</v>
      </c>
      <c r="CK316" s="188">
        <v>80.599999999999994</v>
      </c>
      <c r="CL316" s="188">
        <f t="shared" si="9"/>
        <v>0</v>
      </c>
      <c r="CM316" s="188" t="s">
        <v>630</v>
      </c>
      <c r="CN316" s="188" t="s">
        <v>631</v>
      </c>
      <c r="CO316" s="188" t="b">
        <f t="shared" si="10"/>
        <v>1</v>
      </c>
    </row>
    <row r="317" spans="1:93" x14ac:dyDescent="0.3">
      <c r="A317" t="s">
        <v>632</v>
      </c>
      <c r="B317" t="s">
        <v>633</v>
      </c>
      <c r="C317">
        <v>30043962202</v>
      </c>
      <c r="D317" s="1">
        <v>43920</v>
      </c>
      <c r="E317">
        <v>43</v>
      </c>
      <c r="F317">
        <v>0.7</v>
      </c>
      <c r="G317">
        <v>0.7</v>
      </c>
      <c r="H317" t="s">
        <v>1312</v>
      </c>
      <c r="I317">
        <v>13.8</v>
      </c>
      <c r="J317">
        <v>14.5</v>
      </c>
      <c r="K317">
        <v>16.2</v>
      </c>
      <c r="L317">
        <v>18.100000000000001</v>
      </c>
      <c r="M317">
        <v>20.399999999999999</v>
      </c>
      <c r="N317" s="61">
        <v>20.7</v>
      </c>
      <c r="O317">
        <v>21.4</v>
      </c>
      <c r="P317">
        <v>22.1</v>
      </c>
      <c r="Q317">
        <v>22.4</v>
      </c>
      <c r="R317" s="61">
        <v>22.9</v>
      </c>
      <c r="S317" s="61">
        <v>22.9</v>
      </c>
      <c r="T317" s="61">
        <v>23.3</v>
      </c>
      <c r="U317" s="61">
        <v>23.5</v>
      </c>
      <c r="V317" s="61">
        <v>23.8</v>
      </c>
      <c r="W317" s="61">
        <v>24.5</v>
      </c>
      <c r="X317" s="61">
        <v>24.5</v>
      </c>
      <c r="Y317" s="61">
        <v>24.7</v>
      </c>
      <c r="Z317" s="61">
        <v>25.5</v>
      </c>
      <c r="AA317" s="61">
        <v>25.6</v>
      </c>
      <c r="AB317" s="188">
        <v>25.7</v>
      </c>
      <c r="AC317" s="61">
        <v>26.5</v>
      </c>
      <c r="AD317" s="188">
        <v>27.7</v>
      </c>
      <c r="AE317" s="188">
        <v>27.9</v>
      </c>
      <c r="AF317" s="188">
        <v>28.1</v>
      </c>
      <c r="AG317" s="188">
        <v>28.3</v>
      </c>
      <c r="AH317" s="188">
        <v>28.5</v>
      </c>
      <c r="AI317" s="188">
        <v>29</v>
      </c>
      <c r="AJ317" s="188">
        <v>29.1</v>
      </c>
      <c r="AK317" s="188">
        <v>29.3</v>
      </c>
      <c r="AL317" s="188">
        <v>29.5</v>
      </c>
      <c r="AM317" s="188">
        <v>29.6</v>
      </c>
      <c r="AN317" s="188">
        <v>29.7</v>
      </c>
      <c r="AO317" s="188">
        <v>29.8</v>
      </c>
      <c r="AP317" s="188">
        <v>29.9</v>
      </c>
      <c r="AQ317" s="188">
        <v>29.9</v>
      </c>
      <c r="AR317" s="188">
        <v>29.9</v>
      </c>
      <c r="AS317" s="188">
        <v>30</v>
      </c>
      <c r="AT317" s="188">
        <v>30</v>
      </c>
      <c r="AU317" s="188">
        <v>30</v>
      </c>
      <c r="AV317" s="188">
        <v>30.1</v>
      </c>
      <c r="AW317" s="188">
        <v>30.1</v>
      </c>
      <c r="AX317" s="188">
        <v>30.1</v>
      </c>
      <c r="AY317" s="188">
        <v>30.2</v>
      </c>
      <c r="AZ317" s="188">
        <v>30.2</v>
      </c>
      <c r="BA317" s="188">
        <v>30.2</v>
      </c>
      <c r="BB317" s="188">
        <v>30.2</v>
      </c>
      <c r="BC317" s="188">
        <v>30.2</v>
      </c>
      <c r="BD317" s="188">
        <v>30.3</v>
      </c>
      <c r="BE317" s="188">
        <v>30.3</v>
      </c>
      <c r="BF317" s="188">
        <v>30.3</v>
      </c>
      <c r="BG317" s="188">
        <v>49.6</v>
      </c>
      <c r="BH317" s="188">
        <v>49.7</v>
      </c>
      <c r="BI317" s="188">
        <v>49.8</v>
      </c>
      <c r="BJ317" s="188">
        <v>49.8</v>
      </c>
      <c r="BK317" s="188">
        <v>50</v>
      </c>
      <c r="BL317" s="188">
        <v>50.1</v>
      </c>
      <c r="BM317" s="188">
        <v>50.1</v>
      </c>
      <c r="BN317" s="188">
        <v>50.1</v>
      </c>
      <c r="BO317" s="188">
        <v>50.2</v>
      </c>
      <c r="BP317" s="188">
        <v>50.3</v>
      </c>
      <c r="BQ317" s="188">
        <v>50.4</v>
      </c>
      <c r="BR317" s="188">
        <v>50.4</v>
      </c>
      <c r="BS317" s="188">
        <v>50.4</v>
      </c>
      <c r="BT317" s="188">
        <v>50.4</v>
      </c>
      <c r="BU317" s="188">
        <v>50.4</v>
      </c>
      <c r="BV317" s="188">
        <v>50.4</v>
      </c>
      <c r="BW317" s="188">
        <v>50.4</v>
      </c>
      <c r="BX317" s="188">
        <v>50.5</v>
      </c>
      <c r="BY317" s="188">
        <v>50.5</v>
      </c>
      <c r="BZ317" s="188">
        <v>50.6</v>
      </c>
      <c r="CA317" s="188">
        <v>50.7</v>
      </c>
      <c r="CB317" s="188">
        <v>50.8</v>
      </c>
      <c r="CC317" s="188">
        <v>50.8</v>
      </c>
      <c r="CD317" s="188">
        <v>51.1</v>
      </c>
      <c r="CE317" s="188">
        <v>51.4</v>
      </c>
      <c r="CF317" s="188">
        <v>51.4</v>
      </c>
      <c r="CG317" s="188">
        <v>51.5</v>
      </c>
      <c r="CH317" s="188">
        <v>51.6</v>
      </c>
      <c r="CI317" s="188">
        <v>51.7</v>
      </c>
      <c r="CJ317" s="188">
        <v>51.8</v>
      </c>
      <c r="CK317" s="188">
        <v>51.8</v>
      </c>
      <c r="CL317" s="188">
        <f t="shared" si="9"/>
        <v>0</v>
      </c>
      <c r="CM317" s="188" t="s">
        <v>632</v>
      </c>
      <c r="CN317" s="188" t="s">
        <v>633</v>
      </c>
      <c r="CO317" s="188" t="b">
        <f t="shared" si="10"/>
        <v>1</v>
      </c>
    </row>
    <row r="318" spans="1:93" x14ac:dyDescent="0.3">
      <c r="A318" t="s">
        <v>634</v>
      </c>
      <c r="B318" t="s">
        <v>635</v>
      </c>
      <c r="C318">
        <v>30043962300</v>
      </c>
      <c r="D318" s="1">
        <v>43920</v>
      </c>
      <c r="E318">
        <v>43</v>
      </c>
      <c r="F318">
        <v>0.3</v>
      </c>
      <c r="G318">
        <v>1</v>
      </c>
      <c r="H318" t="s">
        <v>1313</v>
      </c>
      <c r="I318">
        <v>26</v>
      </c>
      <c r="J318">
        <v>26.4</v>
      </c>
      <c r="K318">
        <v>28.1</v>
      </c>
      <c r="L318">
        <v>30.4</v>
      </c>
      <c r="M318">
        <v>32.799999999999997</v>
      </c>
      <c r="N318" s="61">
        <v>33.1</v>
      </c>
      <c r="O318">
        <v>33.4</v>
      </c>
      <c r="P318">
        <v>33.700000000000003</v>
      </c>
      <c r="Q318">
        <v>34.1</v>
      </c>
      <c r="R318" s="61">
        <v>34.700000000000003</v>
      </c>
      <c r="S318" s="61">
        <v>34.799999999999997</v>
      </c>
      <c r="T318" s="61">
        <v>35.1</v>
      </c>
      <c r="U318" s="61">
        <v>35.200000000000003</v>
      </c>
      <c r="V318" s="61">
        <v>35.4</v>
      </c>
      <c r="W318" s="61">
        <v>36</v>
      </c>
      <c r="X318" s="61">
        <v>36.1</v>
      </c>
      <c r="Y318" s="61">
        <v>36.1</v>
      </c>
      <c r="Z318" s="61">
        <v>36.6</v>
      </c>
      <c r="AA318" s="61">
        <v>36.799999999999997</v>
      </c>
      <c r="AB318" s="188">
        <v>36.799999999999997</v>
      </c>
      <c r="AC318" s="61">
        <v>37.200000000000003</v>
      </c>
      <c r="AD318" s="188">
        <v>38.299999999999997</v>
      </c>
      <c r="AE318" s="188">
        <v>38.4</v>
      </c>
      <c r="AF318" s="188">
        <v>38.6</v>
      </c>
      <c r="AG318" s="188">
        <v>38.9</v>
      </c>
      <c r="AH318" s="188">
        <v>39.299999999999997</v>
      </c>
      <c r="AI318" s="188">
        <v>39.700000000000003</v>
      </c>
      <c r="AJ318" s="188">
        <v>40.1</v>
      </c>
      <c r="AK318" s="188">
        <v>40.200000000000003</v>
      </c>
      <c r="AL318" s="188">
        <v>40.299999999999997</v>
      </c>
      <c r="AM318" s="188">
        <v>40.4</v>
      </c>
      <c r="AN318" s="188">
        <v>40.9</v>
      </c>
      <c r="AO318" s="188">
        <v>40.9</v>
      </c>
      <c r="AP318" s="188">
        <v>41</v>
      </c>
      <c r="AQ318" s="188">
        <v>41.2</v>
      </c>
      <c r="AR318" s="188">
        <v>41.6</v>
      </c>
      <c r="AS318" s="188">
        <v>41.8</v>
      </c>
      <c r="AT318" s="188">
        <v>41.8</v>
      </c>
      <c r="AU318" s="188">
        <v>41.9</v>
      </c>
      <c r="AV318" s="188">
        <v>42.1</v>
      </c>
      <c r="AW318" s="188">
        <v>42.1</v>
      </c>
      <c r="AX318" s="188">
        <v>42.2</v>
      </c>
      <c r="AY318" s="188">
        <v>42.3</v>
      </c>
      <c r="AZ318" s="188">
        <v>42.3</v>
      </c>
      <c r="BA318" s="188">
        <v>42.3</v>
      </c>
      <c r="BB318" s="188">
        <v>42.4</v>
      </c>
      <c r="BC318" s="188">
        <v>42.6</v>
      </c>
      <c r="BD318" s="188">
        <v>42.6</v>
      </c>
      <c r="BE318" s="188">
        <v>42.6</v>
      </c>
      <c r="BF318" s="188">
        <v>42.7</v>
      </c>
      <c r="BG318" s="188">
        <v>46.3</v>
      </c>
      <c r="BH318" s="188">
        <v>46.4</v>
      </c>
      <c r="BI318" s="188">
        <v>46.4</v>
      </c>
      <c r="BJ318" s="188">
        <v>46.6</v>
      </c>
      <c r="BK318" s="188">
        <v>46.6</v>
      </c>
      <c r="BL318" s="188">
        <v>46.9</v>
      </c>
      <c r="BM318" s="188">
        <v>46.9</v>
      </c>
      <c r="BN318" s="188">
        <v>46.9</v>
      </c>
      <c r="BO318" s="188">
        <v>46.9</v>
      </c>
      <c r="BP318" s="188">
        <v>47</v>
      </c>
      <c r="BQ318" s="188">
        <v>47.2</v>
      </c>
      <c r="BR318" s="188">
        <v>47.3</v>
      </c>
      <c r="BS318" s="188">
        <v>47.4</v>
      </c>
      <c r="BT318" s="188">
        <v>47.4</v>
      </c>
      <c r="BU318" s="188">
        <v>47.6</v>
      </c>
      <c r="BV318" s="188">
        <v>47.6</v>
      </c>
      <c r="BW318" s="188">
        <v>47.6</v>
      </c>
      <c r="BX318" s="188">
        <v>47.6</v>
      </c>
      <c r="BY318" s="188">
        <v>47.8</v>
      </c>
      <c r="BZ318" s="188">
        <v>48.4</v>
      </c>
      <c r="CA318" s="188">
        <v>48.7</v>
      </c>
      <c r="CB318" s="188">
        <v>48.8</v>
      </c>
      <c r="CC318" s="188">
        <v>48.9</v>
      </c>
      <c r="CD318" s="188">
        <v>49.3</v>
      </c>
      <c r="CE318" s="188">
        <v>49.8</v>
      </c>
      <c r="CF318" s="188">
        <v>49.9</v>
      </c>
      <c r="CG318" s="188">
        <v>50.1</v>
      </c>
      <c r="CH318" s="188">
        <v>50.1</v>
      </c>
      <c r="CI318" s="188">
        <v>50.3</v>
      </c>
      <c r="CJ318" s="188">
        <v>50.3</v>
      </c>
      <c r="CK318" s="188">
        <v>50.4</v>
      </c>
      <c r="CL318" s="188">
        <f t="shared" si="9"/>
        <v>0.10000000000000142</v>
      </c>
      <c r="CM318" s="188" t="s">
        <v>634</v>
      </c>
      <c r="CN318" s="188" t="s">
        <v>635</v>
      </c>
      <c r="CO318" s="188" t="b">
        <f t="shared" si="10"/>
        <v>1</v>
      </c>
    </row>
    <row r="319" spans="1:93" x14ac:dyDescent="0.3">
      <c r="A319" t="s">
        <v>636</v>
      </c>
      <c r="B319" t="s">
        <v>637</v>
      </c>
      <c r="C319">
        <v>30045000100</v>
      </c>
      <c r="D319" s="1">
        <v>43920</v>
      </c>
      <c r="E319">
        <v>45</v>
      </c>
      <c r="F319">
        <v>0.3</v>
      </c>
      <c r="G319">
        <v>0.3</v>
      </c>
      <c r="H319" t="s">
        <v>1314</v>
      </c>
      <c r="I319">
        <v>8.6</v>
      </c>
      <c r="J319">
        <v>9.4</v>
      </c>
      <c r="K319">
        <v>11</v>
      </c>
      <c r="L319">
        <v>12.1</v>
      </c>
      <c r="M319">
        <v>14.2</v>
      </c>
      <c r="N319" s="61">
        <v>14.7</v>
      </c>
      <c r="O319">
        <v>15.2</v>
      </c>
      <c r="P319">
        <v>15.4</v>
      </c>
      <c r="Q319">
        <v>15.7</v>
      </c>
      <c r="R319" s="61">
        <v>16.3</v>
      </c>
      <c r="S319" s="61">
        <v>16.600000000000001</v>
      </c>
      <c r="T319" s="61">
        <v>17.2</v>
      </c>
      <c r="U319" s="61">
        <v>17.5</v>
      </c>
      <c r="V319" s="61">
        <v>17.8</v>
      </c>
      <c r="W319" s="61">
        <v>19</v>
      </c>
      <c r="X319" s="61">
        <v>19.100000000000001</v>
      </c>
      <c r="Y319" s="61">
        <v>19.100000000000001</v>
      </c>
      <c r="Z319" s="61">
        <v>19.899999999999999</v>
      </c>
      <c r="AA319" s="61">
        <v>20</v>
      </c>
      <c r="AB319" s="188">
        <v>20</v>
      </c>
      <c r="AC319" s="61">
        <v>20.399999999999999</v>
      </c>
      <c r="AD319" s="188">
        <v>21</v>
      </c>
      <c r="AE319" s="188">
        <v>21.2</v>
      </c>
      <c r="AF319" s="188">
        <v>21.3</v>
      </c>
      <c r="AG319" s="188">
        <v>21.3</v>
      </c>
      <c r="AH319" s="188">
        <v>21.3</v>
      </c>
      <c r="AI319" s="188">
        <v>21.4</v>
      </c>
      <c r="AJ319" s="188">
        <v>21.5</v>
      </c>
      <c r="AK319" s="188">
        <v>21.6</v>
      </c>
      <c r="AL319" s="188">
        <v>21.8</v>
      </c>
      <c r="AM319" s="188">
        <v>21.9</v>
      </c>
      <c r="AN319" s="188">
        <v>22</v>
      </c>
      <c r="AO319" s="188">
        <v>22</v>
      </c>
      <c r="AP319" s="188">
        <v>22.1</v>
      </c>
      <c r="AQ319" s="188">
        <v>22.3</v>
      </c>
      <c r="AR319" s="188">
        <v>22.3</v>
      </c>
      <c r="AS319" s="188">
        <v>22.3</v>
      </c>
      <c r="AT319" s="188">
        <v>22.3</v>
      </c>
      <c r="AU319" s="188">
        <v>22.3</v>
      </c>
      <c r="AV319" s="188">
        <v>22.4</v>
      </c>
      <c r="AW319" s="188">
        <v>22.4</v>
      </c>
      <c r="AX319" s="188">
        <v>22.4</v>
      </c>
      <c r="AY319" s="188">
        <v>22.4</v>
      </c>
      <c r="AZ319" s="188">
        <v>22.4</v>
      </c>
      <c r="BA319" s="188">
        <v>22.4</v>
      </c>
      <c r="BB319" s="188">
        <v>22.4</v>
      </c>
      <c r="BC319" s="188">
        <v>22.5</v>
      </c>
      <c r="BD319" s="188">
        <v>22.5</v>
      </c>
      <c r="BE319" s="188">
        <v>22.5</v>
      </c>
      <c r="BF319" s="188">
        <v>22.6</v>
      </c>
      <c r="BG319" s="188">
        <v>37.700000000000003</v>
      </c>
      <c r="BH319" s="188">
        <v>37.700000000000003</v>
      </c>
      <c r="BI319" s="188">
        <v>37.9</v>
      </c>
      <c r="BJ319" s="188">
        <v>38</v>
      </c>
      <c r="BK319" s="188">
        <v>38</v>
      </c>
      <c r="BL319" s="188">
        <v>38</v>
      </c>
      <c r="BM319" s="188">
        <v>38.1</v>
      </c>
      <c r="BN319" s="188">
        <v>38.1</v>
      </c>
      <c r="BO319" s="188">
        <v>38.200000000000003</v>
      </c>
      <c r="BP319" s="188">
        <v>38.200000000000003</v>
      </c>
      <c r="BQ319" s="188">
        <v>38.200000000000003</v>
      </c>
      <c r="BR319" s="188">
        <v>38.299999999999997</v>
      </c>
      <c r="BS319" s="188">
        <v>38.299999999999997</v>
      </c>
      <c r="BT319" s="188">
        <v>38.299999999999997</v>
      </c>
      <c r="BU319" s="188">
        <v>38.4</v>
      </c>
      <c r="BV319" s="188">
        <v>38.4</v>
      </c>
      <c r="BW319" s="188">
        <v>38.5</v>
      </c>
      <c r="BX319" s="188">
        <v>38.700000000000003</v>
      </c>
      <c r="BY319" s="188">
        <v>38.700000000000003</v>
      </c>
      <c r="BZ319" s="188">
        <v>38.700000000000003</v>
      </c>
      <c r="CA319" s="188">
        <v>38.700000000000003</v>
      </c>
      <c r="CB319" s="188">
        <v>38.700000000000003</v>
      </c>
      <c r="CC319" s="188">
        <v>38.700000000000003</v>
      </c>
      <c r="CD319" s="188">
        <v>38.9</v>
      </c>
      <c r="CE319" s="188">
        <v>38.9</v>
      </c>
      <c r="CF319" s="188">
        <v>39</v>
      </c>
      <c r="CG319" s="188">
        <v>39.1</v>
      </c>
      <c r="CH319" s="188">
        <v>39.1</v>
      </c>
      <c r="CI319" s="188">
        <v>39.4</v>
      </c>
      <c r="CJ319" s="188">
        <v>39.4</v>
      </c>
      <c r="CK319" s="188">
        <v>39.4</v>
      </c>
      <c r="CL319" s="188">
        <f t="shared" si="9"/>
        <v>0</v>
      </c>
      <c r="CM319" s="188" t="s">
        <v>636</v>
      </c>
      <c r="CN319" s="188" t="s">
        <v>637</v>
      </c>
      <c r="CO319" s="188" t="b">
        <f t="shared" si="10"/>
        <v>1</v>
      </c>
    </row>
    <row r="320" spans="1:93" x14ac:dyDescent="0.3">
      <c r="A320" t="s">
        <v>638</v>
      </c>
      <c r="B320" t="s">
        <v>639</v>
      </c>
      <c r="C320">
        <v>30047000100</v>
      </c>
      <c r="D320" s="1">
        <v>43920</v>
      </c>
      <c r="E320">
        <v>47</v>
      </c>
      <c r="F320">
        <v>0.1</v>
      </c>
      <c r="G320">
        <v>1.3</v>
      </c>
      <c r="H320" t="s">
        <v>1315</v>
      </c>
      <c r="I320">
        <v>18.8</v>
      </c>
      <c r="J320">
        <v>19.2</v>
      </c>
      <c r="K320">
        <v>20.3</v>
      </c>
      <c r="L320">
        <v>21</v>
      </c>
      <c r="M320">
        <v>22.9</v>
      </c>
      <c r="N320" s="61">
        <v>23.2</v>
      </c>
      <c r="O320">
        <v>23.5</v>
      </c>
      <c r="P320">
        <v>23.7</v>
      </c>
      <c r="Q320">
        <v>24.1</v>
      </c>
      <c r="R320" s="61">
        <v>24.7</v>
      </c>
      <c r="S320" s="61">
        <v>24.9</v>
      </c>
      <c r="T320" s="61">
        <v>25</v>
      </c>
      <c r="U320" s="61">
        <v>25.1</v>
      </c>
      <c r="V320" s="61">
        <v>25.3</v>
      </c>
      <c r="W320" s="61">
        <v>25.5</v>
      </c>
      <c r="X320" s="61">
        <v>25.6</v>
      </c>
      <c r="Y320" s="61">
        <v>25.7</v>
      </c>
      <c r="Z320" s="61">
        <v>26.1</v>
      </c>
      <c r="AA320" s="61">
        <v>26.1</v>
      </c>
      <c r="AB320" s="188">
        <v>26.1</v>
      </c>
      <c r="AC320" s="61">
        <v>26.4</v>
      </c>
      <c r="AD320" s="188">
        <v>26.6</v>
      </c>
      <c r="AE320" s="188">
        <v>26.6</v>
      </c>
      <c r="AF320" s="188">
        <v>26.6</v>
      </c>
      <c r="AG320" s="188">
        <v>26.9</v>
      </c>
      <c r="AH320" s="188">
        <v>27.3</v>
      </c>
      <c r="AI320" s="188">
        <v>27.9</v>
      </c>
      <c r="AJ320" s="188">
        <v>28</v>
      </c>
      <c r="AK320" s="188">
        <v>28.2</v>
      </c>
      <c r="AL320" s="188">
        <v>28.3</v>
      </c>
      <c r="AM320" s="188">
        <v>28.4</v>
      </c>
      <c r="AN320" s="188">
        <v>28.5</v>
      </c>
      <c r="AO320" s="188">
        <v>28.5</v>
      </c>
      <c r="AP320" s="188">
        <v>28.5</v>
      </c>
      <c r="AQ320" s="188">
        <v>28.8</v>
      </c>
      <c r="AR320" s="188">
        <v>28.8</v>
      </c>
      <c r="AS320" s="188">
        <v>28.8</v>
      </c>
      <c r="AT320" s="188">
        <v>28.9</v>
      </c>
      <c r="AU320" s="188">
        <v>28.9</v>
      </c>
      <c r="AV320" s="188">
        <v>28.9</v>
      </c>
      <c r="AW320" s="188">
        <v>28.9</v>
      </c>
      <c r="AX320" s="188">
        <v>28.9</v>
      </c>
      <c r="AY320" s="188">
        <v>28.9</v>
      </c>
      <c r="AZ320" s="188">
        <v>29</v>
      </c>
      <c r="BA320" s="188">
        <v>29</v>
      </c>
      <c r="BB320" s="188">
        <v>29.2</v>
      </c>
      <c r="BC320" s="188">
        <v>29.2</v>
      </c>
      <c r="BD320" s="188">
        <v>29.3</v>
      </c>
      <c r="BE320" s="188">
        <v>29.4</v>
      </c>
      <c r="BF320" s="188">
        <v>29.4</v>
      </c>
      <c r="BG320" s="188">
        <v>31.1</v>
      </c>
      <c r="BH320" s="188">
        <v>31.1</v>
      </c>
      <c r="BI320" s="188">
        <v>31.1</v>
      </c>
      <c r="BJ320" s="188">
        <v>31.1</v>
      </c>
      <c r="BK320" s="188">
        <v>31.1</v>
      </c>
      <c r="BL320" s="188">
        <v>31.2</v>
      </c>
      <c r="BM320" s="188">
        <v>31.2</v>
      </c>
      <c r="BN320" s="188">
        <v>31.2</v>
      </c>
      <c r="BO320" s="188">
        <v>31.2</v>
      </c>
      <c r="BP320" s="188">
        <v>31.2</v>
      </c>
      <c r="BQ320" s="188">
        <v>31.2</v>
      </c>
      <c r="BR320" s="188">
        <v>31.2</v>
      </c>
      <c r="BS320" s="188">
        <v>31.2</v>
      </c>
      <c r="BT320" s="188">
        <v>31.2</v>
      </c>
      <c r="BU320" s="188">
        <v>31.2</v>
      </c>
      <c r="BV320" s="188">
        <v>31.2</v>
      </c>
      <c r="BW320" s="188">
        <v>31.2</v>
      </c>
      <c r="BX320" s="188">
        <v>31.2</v>
      </c>
      <c r="BY320" s="188">
        <v>31.2</v>
      </c>
      <c r="BZ320" s="188">
        <v>31.2</v>
      </c>
      <c r="CA320" s="188">
        <v>31.2</v>
      </c>
      <c r="CB320" s="188">
        <v>31.2</v>
      </c>
      <c r="CC320" s="188">
        <v>31.2</v>
      </c>
      <c r="CD320" s="188">
        <v>31.3</v>
      </c>
      <c r="CE320" s="188">
        <v>31.4</v>
      </c>
      <c r="CF320" s="188">
        <v>31.5</v>
      </c>
      <c r="CG320" s="188">
        <v>31.5</v>
      </c>
      <c r="CH320" s="188">
        <v>31.5</v>
      </c>
      <c r="CI320" s="188">
        <v>31.6</v>
      </c>
      <c r="CJ320" s="188">
        <v>31.6</v>
      </c>
      <c r="CK320" s="188">
        <v>31.6</v>
      </c>
      <c r="CL320" s="188">
        <f t="shared" si="9"/>
        <v>0</v>
      </c>
      <c r="CM320" s="188" t="s">
        <v>638</v>
      </c>
      <c r="CN320" s="188" t="s">
        <v>639</v>
      </c>
      <c r="CO320" s="188" t="b">
        <f t="shared" si="10"/>
        <v>1</v>
      </c>
    </row>
    <row r="321" spans="1:93" x14ac:dyDescent="0.3">
      <c r="A321" t="s">
        <v>640</v>
      </c>
      <c r="B321" t="s">
        <v>641</v>
      </c>
      <c r="C321">
        <v>30047000200</v>
      </c>
      <c r="D321" s="1">
        <v>43920</v>
      </c>
      <c r="E321">
        <v>47</v>
      </c>
      <c r="F321">
        <v>0.5</v>
      </c>
      <c r="G321">
        <v>0.5</v>
      </c>
      <c r="H321" t="s">
        <v>1316</v>
      </c>
      <c r="I321">
        <v>8.5</v>
      </c>
      <c r="J321">
        <v>9.1999999999999993</v>
      </c>
      <c r="K321">
        <v>10.1</v>
      </c>
      <c r="L321">
        <v>11.3</v>
      </c>
      <c r="M321">
        <v>13.4</v>
      </c>
      <c r="N321" s="61">
        <v>13.7</v>
      </c>
      <c r="O321">
        <v>14</v>
      </c>
      <c r="P321">
        <v>14.2</v>
      </c>
      <c r="Q321">
        <v>14.6</v>
      </c>
      <c r="R321" s="61">
        <v>15.5</v>
      </c>
      <c r="S321" s="61">
        <v>15.5</v>
      </c>
      <c r="T321" s="61">
        <v>15.9</v>
      </c>
      <c r="U321" s="61">
        <v>16.2</v>
      </c>
      <c r="V321" s="61">
        <v>16.5</v>
      </c>
      <c r="W321" s="61">
        <v>16.7</v>
      </c>
      <c r="X321" s="61">
        <v>16.8</v>
      </c>
      <c r="Y321" s="61">
        <v>16.8</v>
      </c>
      <c r="Z321" s="61">
        <v>17.5</v>
      </c>
      <c r="AA321" s="61">
        <v>17.5</v>
      </c>
      <c r="AB321" s="188">
        <v>17.600000000000001</v>
      </c>
      <c r="AC321" s="61">
        <v>17.8</v>
      </c>
      <c r="AD321" s="188">
        <v>19</v>
      </c>
      <c r="AE321" s="188">
        <v>19.2</v>
      </c>
      <c r="AF321" s="188">
        <v>19.3</v>
      </c>
      <c r="AG321" s="188">
        <v>19.600000000000001</v>
      </c>
      <c r="AH321" s="188">
        <v>19.8</v>
      </c>
      <c r="AI321" s="188">
        <v>20.399999999999999</v>
      </c>
      <c r="AJ321" s="188">
        <v>20.399999999999999</v>
      </c>
      <c r="AK321" s="188">
        <v>20.5</v>
      </c>
      <c r="AL321" s="188">
        <v>20.7</v>
      </c>
      <c r="AM321" s="188">
        <v>20.8</v>
      </c>
      <c r="AN321" s="188">
        <v>20.9</v>
      </c>
      <c r="AO321" s="188">
        <v>21</v>
      </c>
      <c r="AP321" s="188">
        <v>21</v>
      </c>
      <c r="AQ321" s="188">
        <v>21.1</v>
      </c>
      <c r="AR321" s="188">
        <v>21.3</v>
      </c>
      <c r="AS321" s="188">
        <v>21.3</v>
      </c>
      <c r="AT321" s="188">
        <v>21.3</v>
      </c>
      <c r="AU321" s="188">
        <v>21.4</v>
      </c>
      <c r="AV321" s="188">
        <v>21.4</v>
      </c>
      <c r="AW321" s="188">
        <v>21.4</v>
      </c>
      <c r="AX321" s="188">
        <v>21.4</v>
      </c>
      <c r="AY321" s="188">
        <v>21.5</v>
      </c>
      <c r="AZ321" s="188">
        <v>21.5</v>
      </c>
      <c r="BA321" s="188">
        <v>21.5</v>
      </c>
      <c r="BB321" s="188">
        <v>21.6</v>
      </c>
      <c r="BC321" s="188">
        <v>21.6</v>
      </c>
      <c r="BD321" s="188">
        <v>21.6</v>
      </c>
      <c r="BE321" s="188">
        <v>21.7</v>
      </c>
      <c r="BF321" s="188">
        <v>21.8</v>
      </c>
      <c r="BG321" s="188">
        <v>25.4</v>
      </c>
      <c r="BH321" s="188">
        <v>25.4</v>
      </c>
      <c r="BI321" s="188">
        <v>25.6</v>
      </c>
      <c r="BJ321" s="188">
        <v>25.6</v>
      </c>
      <c r="BK321" s="188">
        <v>25.7</v>
      </c>
      <c r="BL321" s="188">
        <v>25.7</v>
      </c>
      <c r="BM321" s="188">
        <v>25.8</v>
      </c>
      <c r="BN321" s="188">
        <v>25.8</v>
      </c>
      <c r="BO321" s="188">
        <v>25.8</v>
      </c>
      <c r="BP321" s="188">
        <v>25.8</v>
      </c>
      <c r="BQ321" s="188">
        <v>25.8</v>
      </c>
      <c r="BR321" s="188">
        <v>25.9</v>
      </c>
      <c r="BS321" s="188">
        <v>25.9</v>
      </c>
      <c r="BT321" s="188">
        <v>25.9</v>
      </c>
      <c r="BU321" s="188">
        <v>26.1</v>
      </c>
      <c r="BV321" s="188">
        <v>26.1</v>
      </c>
      <c r="BW321" s="188">
        <v>26.1</v>
      </c>
      <c r="BX321" s="188">
        <v>26.2</v>
      </c>
      <c r="BY321" s="188">
        <v>26.2</v>
      </c>
      <c r="BZ321" s="188">
        <v>26.2</v>
      </c>
      <c r="CA321" s="188">
        <v>26.2</v>
      </c>
      <c r="CB321" s="188">
        <v>26.2</v>
      </c>
      <c r="CC321" s="188">
        <v>26.3</v>
      </c>
      <c r="CD321" s="188">
        <v>26.3</v>
      </c>
      <c r="CE321" s="188">
        <v>26.4</v>
      </c>
      <c r="CF321" s="188">
        <v>26.4</v>
      </c>
      <c r="CG321" s="188">
        <v>26.4</v>
      </c>
      <c r="CH321" s="188">
        <v>26.4</v>
      </c>
      <c r="CI321" s="188">
        <v>26.6</v>
      </c>
      <c r="CJ321" s="188">
        <v>26.6</v>
      </c>
      <c r="CK321" s="188">
        <v>26.6</v>
      </c>
      <c r="CL321" s="188">
        <f t="shared" si="9"/>
        <v>0</v>
      </c>
      <c r="CM321" s="188" t="s">
        <v>640</v>
      </c>
      <c r="CN321" s="188" t="s">
        <v>641</v>
      </c>
      <c r="CO321" s="188" t="b">
        <f t="shared" si="10"/>
        <v>1</v>
      </c>
    </row>
    <row r="322" spans="1:93" x14ac:dyDescent="0.3">
      <c r="A322" t="s">
        <v>642</v>
      </c>
      <c r="B322" t="s">
        <v>643</v>
      </c>
      <c r="C322">
        <v>30047940304</v>
      </c>
      <c r="D322" s="1">
        <v>43920</v>
      </c>
      <c r="E322">
        <v>47</v>
      </c>
      <c r="F322">
        <v>0.7</v>
      </c>
      <c r="G322">
        <v>0.7</v>
      </c>
      <c r="H322" t="s">
        <v>1317</v>
      </c>
      <c r="I322">
        <v>10.6</v>
      </c>
      <c r="J322">
        <v>11.7</v>
      </c>
      <c r="K322">
        <v>12.7</v>
      </c>
      <c r="L322">
        <v>13.8</v>
      </c>
      <c r="M322">
        <v>16.2</v>
      </c>
      <c r="N322" s="61">
        <v>16.7</v>
      </c>
      <c r="O322">
        <v>17.2</v>
      </c>
      <c r="P322">
        <v>17.899999999999999</v>
      </c>
      <c r="Q322">
        <v>18.399999999999999</v>
      </c>
      <c r="R322" s="61">
        <v>19</v>
      </c>
      <c r="S322" s="61">
        <v>19</v>
      </c>
      <c r="T322" s="61">
        <v>19.100000000000001</v>
      </c>
      <c r="U322" s="61">
        <v>19.399999999999999</v>
      </c>
      <c r="V322" s="61">
        <v>19.5</v>
      </c>
      <c r="W322" s="61">
        <v>19.7</v>
      </c>
      <c r="X322" s="61">
        <v>19.8</v>
      </c>
      <c r="Y322" s="61">
        <v>19.899999999999999</v>
      </c>
      <c r="Z322" s="61">
        <v>21.1</v>
      </c>
      <c r="AA322" s="61">
        <v>21.3</v>
      </c>
      <c r="AB322" s="188">
        <v>21.5</v>
      </c>
      <c r="AC322" s="61">
        <v>21.9</v>
      </c>
      <c r="AD322" s="188">
        <v>24.3</v>
      </c>
      <c r="AE322" s="188">
        <v>24.4</v>
      </c>
      <c r="AF322" s="188">
        <v>24.5</v>
      </c>
      <c r="AG322" s="188">
        <v>24.9</v>
      </c>
      <c r="AH322" s="188">
        <v>25.3</v>
      </c>
      <c r="AI322" s="188">
        <v>25.6</v>
      </c>
      <c r="AJ322" s="188">
        <v>25.8</v>
      </c>
      <c r="AK322" s="188">
        <v>25.8</v>
      </c>
      <c r="AL322" s="188">
        <v>26</v>
      </c>
      <c r="AM322" s="188">
        <v>26.1</v>
      </c>
      <c r="AN322" s="188">
        <v>26.1</v>
      </c>
      <c r="AO322" s="188">
        <v>26.3</v>
      </c>
      <c r="AP322" s="188">
        <v>26.4</v>
      </c>
      <c r="AQ322" s="188">
        <v>26.5</v>
      </c>
      <c r="AR322" s="188">
        <v>26.7</v>
      </c>
      <c r="AS322" s="188">
        <v>26.7</v>
      </c>
      <c r="AT322" s="188">
        <v>26.7</v>
      </c>
      <c r="AU322" s="188">
        <v>26.9</v>
      </c>
      <c r="AV322" s="188">
        <v>27</v>
      </c>
      <c r="AW322" s="188">
        <v>27</v>
      </c>
      <c r="AX322" s="188">
        <v>27</v>
      </c>
      <c r="AY322" s="188">
        <v>27.2</v>
      </c>
      <c r="AZ322" s="188">
        <v>27.2</v>
      </c>
      <c r="BA322" s="188">
        <v>27.2</v>
      </c>
      <c r="BB322" s="188">
        <v>27.3</v>
      </c>
      <c r="BC322" s="188">
        <v>27.3</v>
      </c>
      <c r="BD322" s="188">
        <v>27.3</v>
      </c>
      <c r="BE322" s="188">
        <v>27.3</v>
      </c>
      <c r="BF322" s="188">
        <v>27.4</v>
      </c>
      <c r="BG322" s="188">
        <v>27.7</v>
      </c>
      <c r="BH322" s="188">
        <v>27.9</v>
      </c>
      <c r="BI322" s="188">
        <v>27.9</v>
      </c>
      <c r="BJ322" s="188">
        <v>28</v>
      </c>
      <c r="BK322" s="188">
        <v>28.1</v>
      </c>
      <c r="BL322" s="188">
        <v>28.2</v>
      </c>
      <c r="BM322" s="188">
        <v>28.3</v>
      </c>
      <c r="BN322" s="188">
        <v>28.6</v>
      </c>
      <c r="BO322" s="188">
        <v>28.7</v>
      </c>
      <c r="BP322" s="188">
        <v>28.8</v>
      </c>
      <c r="BQ322" s="188">
        <v>28.9</v>
      </c>
      <c r="BR322" s="188">
        <v>29</v>
      </c>
      <c r="BS322" s="188">
        <v>29</v>
      </c>
      <c r="BT322" s="188">
        <v>29</v>
      </c>
      <c r="BU322" s="188">
        <v>29.1</v>
      </c>
      <c r="BV322" s="188">
        <v>29.1</v>
      </c>
      <c r="BW322" s="188">
        <v>29.1</v>
      </c>
      <c r="BX322" s="188">
        <v>29.1</v>
      </c>
      <c r="BY322" s="188">
        <v>29.1</v>
      </c>
      <c r="BZ322" s="188">
        <v>29.1</v>
      </c>
      <c r="CA322" s="188">
        <v>29.2</v>
      </c>
      <c r="CB322" s="188">
        <v>29.2</v>
      </c>
      <c r="CC322" s="188">
        <v>29.2</v>
      </c>
      <c r="CD322" s="188">
        <v>29.2</v>
      </c>
      <c r="CE322" s="188">
        <v>29.3</v>
      </c>
      <c r="CF322" s="188">
        <v>29.4</v>
      </c>
      <c r="CG322" s="188">
        <v>29.4</v>
      </c>
      <c r="CH322" s="188">
        <v>29.4</v>
      </c>
      <c r="CI322" s="188">
        <v>29.4</v>
      </c>
      <c r="CJ322" s="188">
        <v>29.4</v>
      </c>
      <c r="CK322" s="188">
        <v>29.4</v>
      </c>
      <c r="CL322" s="188">
        <f t="shared" si="9"/>
        <v>0</v>
      </c>
      <c r="CM322" s="188" t="s">
        <v>642</v>
      </c>
      <c r="CN322" s="188" t="s">
        <v>643</v>
      </c>
      <c r="CO322" s="188" t="b">
        <f t="shared" si="10"/>
        <v>1</v>
      </c>
    </row>
    <row r="323" spans="1:93" x14ac:dyDescent="0.3">
      <c r="A323" t="s">
        <v>644</v>
      </c>
      <c r="B323" t="s">
        <v>645</v>
      </c>
      <c r="C323">
        <v>30047940306</v>
      </c>
      <c r="D323" s="1">
        <v>43920</v>
      </c>
      <c r="E323">
        <v>47</v>
      </c>
      <c r="F323">
        <v>0.8</v>
      </c>
      <c r="G323">
        <v>0.8</v>
      </c>
      <c r="H323" t="s">
        <v>1318</v>
      </c>
      <c r="I323">
        <v>10.6</v>
      </c>
      <c r="J323">
        <v>11.6</v>
      </c>
      <c r="K323">
        <v>12.9</v>
      </c>
      <c r="L323">
        <v>14.4</v>
      </c>
      <c r="M323">
        <v>16.600000000000001</v>
      </c>
      <c r="N323" s="61">
        <v>16.899999999999999</v>
      </c>
      <c r="O323">
        <v>17.2</v>
      </c>
      <c r="P323">
        <v>17.8</v>
      </c>
      <c r="Q323">
        <v>18.100000000000001</v>
      </c>
      <c r="R323" s="61">
        <v>19.100000000000001</v>
      </c>
      <c r="S323" s="61">
        <v>19.3</v>
      </c>
      <c r="T323" s="61">
        <v>19.600000000000001</v>
      </c>
      <c r="U323" s="61">
        <v>19.899999999999999</v>
      </c>
      <c r="V323" s="61">
        <v>20.3</v>
      </c>
      <c r="W323" s="61">
        <v>20.6</v>
      </c>
      <c r="X323" s="61">
        <v>20.7</v>
      </c>
      <c r="Y323" s="61">
        <v>20.9</v>
      </c>
      <c r="Z323" s="61">
        <v>23</v>
      </c>
      <c r="AA323" s="61">
        <v>23.2</v>
      </c>
      <c r="AB323" s="188">
        <v>23.4</v>
      </c>
      <c r="AC323" s="61">
        <v>23.8</v>
      </c>
      <c r="AD323" s="188">
        <v>25.3</v>
      </c>
      <c r="AE323" s="188">
        <v>25.4</v>
      </c>
      <c r="AF323" s="188">
        <v>25.5</v>
      </c>
      <c r="AG323" s="188">
        <v>25.5</v>
      </c>
      <c r="AH323" s="188">
        <v>25.8</v>
      </c>
      <c r="AI323" s="188">
        <v>26.4</v>
      </c>
      <c r="AJ323" s="188">
        <v>26.4</v>
      </c>
      <c r="AK323" s="188">
        <v>26.4</v>
      </c>
      <c r="AL323" s="188">
        <v>26.8</v>
      </c>
      <c r="AM323" s="188">
        <v>27.1</v>
      </c>
      <c r="AN323" s="188">
        <v>27.4</v>
      </c>
      <c r="AO323" s="188">
        <v>27.5</v>
      </c>
      <c r="AP323" s="188">
        <v>27.6</v>
      </c>
      <c r="AQ323" s="188">
        <v>27.7</v>
      </c>
      <c r="AR323" s="188">
        <v>27.9</v>
      </c>
      <c r="AS323" s="188">
        <v>28</v>
      </c>
      <c r="AT323" s="188">
        <v>28</v>
      </c>
      <c r="AU323" s="188">
        <v>28.1</v>
      </c>
      <c r="AV323" s="188">
        <v>28.2</v>
      </c>
      <c r="AW323" s="188">
        <v>28.2</v>
      </c>
      <c r="AX323" s="188">
        <v>28.3</v>
      </c>
      <c r="AY323" s="188">
        <v>28.3</v>
      </c>
      <c r="AZ323" s="188">
        <v>28.3</v>
      </c>
      <c r="BA323" s="188">
        <v>28.4</v>
      </c>
      <c r="BB323" s="188">
        <v>28.5</v>
      </c>
      <c r="BC323" s="188">
        <v>28.5</v>
      </c>
      <c r="BD323" s="188">
        <v>28.5</v>
      </c>
      <c r="BE323" s="188">
        <v>28.5</v>
      </c>
      <c r="BF323" s="188">
        <v>28.6</v>
      </c>
      <c r="BG323" s="188">
        <v>30.4</v>
      </c>
      <c r="BH323" s="188">
        <v>30.8</v>
      </c>
      <c r="BI323" s="188">
        <v>30.9</v>
      </c>
      <c r="BJ323" s="188">
        <v>30.9</v>
      </c>
      <c r="BK323" s="188">
        <v>31</v>
      </c>
      <c r="BL323" s="188">
        <v>31.2</v>
      </c>
      <c r="BM323" s="188">
        <v>31.3</v>
      </c>
      <c r="BN323" s="188">
        <v>31.5</v>
      </c>
      <c r="BO323" s="188">
        <v>31.5</v>
      </c>
      <c r="BP323" s="188">
        <v>31.5</v>
      </c>
      <c r="BQ323" s="188">
        <v>31.5</v>
      </c>
      <c r="BR323" s="188">
        <v>31.6</v>
      </c>
      <c r="BS323" s="188">
        <v>31.6</v>
      </c>
      <c r="BT323" s="188">
        <v>31.8</v>
      </c>
      <c r="BU323" s="188">
        <v>31.9</v>
      </c>
      <c r="BV323" s="188">
        <v>31.9</v>
      </c>
      <c r="BW323" s="188">
        <v>31.9</v>
      </c>
      <c r="BX323" s="188">
        <v>32</v>
      </c>
      <c r="BY323" s="188">
        <v>32.1</v>
      </c>
      <c r="BZ323" s="188">
        <v>32.1</v>
      </c>
      <c r="CA323" s="188">
        <v>32.1</v>
      </c>
      <c r="CB323" s="188">
        <v>32.200000000000003</v>
      </c>
      <c r="CC323" s="188">
        <v>32.200000000000003</v>
      </c>
      <c r="CD323" s="188">
        <v>32.200000000000003</v>
      </c>
      <c r="CE323" s="188">
        <v>32.299999999999997</v>
      </c>
      <c r="CF323" s="188">
        <v>32.299999999999997</v>
      </c>
      <c r="CG323" s="188">
        <v>32.299999999999997</v>
      </c>
      <c r="CH323" s="188">
        <v>32.299999999999997</v>
      </c>
      <c r="CI323" s="188">
        <v>32.5</v>
      </c>
      <c r="CJ323" s="188">
        <v>32.5</v>
      </c>
      <c r="CK323" s="188">
        <v>32.5</v>
      </c>
      <c r="CL323" s="188">
        <f t="shared" si="9"/>
        <v>0</v>
      </c>
      <c r="CM323" s="188" t="s">
        <v>644</v>
      </c>
      <c r="CN323" s="188" t="s">
        <v>645</v>
      </c>
      <c r="CO323" s="188" t="b">
        <f t="shared" si="10"/>
        <v>1</v>
      </c>
    </row>
    <row r="324" spans="1:93" x14ac:dyDescent="0.3">
      <c r="A324" t="s">
        <v>646</v>
      </c>
      <c r="B324" t="s">
        <v>647</v>
      </c>
      <c r="C324">
        <v>30047940400</v>
      </c>
      <c r="D324" s="1">
        <v>43920</v>
      </c>
      <c r="E324">
        <v>47</v>
      </c>
      <c r="F324">
        <v>0.3</v>
      </c>
      <c r="G324">
        <v>1.3</v>
      </c>
      <c r="H324" t="s">
        <v>1320</v>
      </c>
      <c r="I324">
        <v>18.899999999999999</v>
      </c>
      <c r="J324">
        <v>19.5</v>
      </c>
      <c r="K324">
        <v>20.7</v>
      </c>
      <c r="L324">
        <v>22.9</v>
      </c>
      <c r="M324">
        <v>24.7</v>
      </c>
      <c r="N324" s="61">
        <v>25</v>
      </c>
      <c r="O324">
        <v>25.2</v>
      </c>
      <c r="P324">
        <v>25.4</v>
      </c>
      <c r="Q324">
        <v>25.9</v>
      </c>
      <c r="R324" s="61">
        <v>26.5</v>
      </c>
      <c r="S324" s="61">
        <v>26.6</v>
      </c>
      <c r="T324" s="61">
        <v>26.6</v>
      </c>
      <c r="U324" s="61">
        <v>26.8</v>
      </c>
      <c r="V324" s="61">
        <v>27</v>
      </c>
      <c r="W324" s="61">
        <v>27.6</v>
      </c>
      <c r="X324" s="61">
        <v>27.7</v>
      </c>
      <c r="Y324" s="61">
        <v>27.7</v>
      </c>
      <c r="Z324" s="61">
        <v>28.5</v>
      </c>
      <c r="AA324" s="61">
        <v>28.5</v>
      </c>
      <c r="AB324" s="188">
        <v>28.5</v>
      </c>
      <c r="AC324" s="61">
        <v>28.6</v>
      </c>
      <c r="AD324" s="188">
        <v>29.7</v>
      </c>
      <c r="AE324" s="188">
        <v>29.8</v>
      </c>
      <c r="AF324" s="188">
        <v>30</v>
      </c>
      <c r="AG324" s="188">
        <v>30.3</v>
      </c>
      <c r="AH324" s="188">
        <v>30.4</v>
      </c>
      <c r="AI324" s="188">
        <v>31</v>
      </c>
      <c r="AJ324" s="188">
        <v>31.1</v>
      </c>
      <c r="AK324" s="188">
        <v>31.2</v>
      </c>
      <c r="AL324" s="188">
        <v>31.4</v>
      </c>
      <c r="AM324" s="188">
        <v>31.6</v>
      </c>
      <c r="AN324" s="188">
        <v>31.7</v>
      </c>
      <c r="AO324" s="188">
        <v>31.9</v>
      </c>
      <c r="AP324" s="188">
        <v>31.9</v>
      </c>
      <c r="AQ324" s="188">
        <v>32</v>
      </c>
      <c r="AR324" s="188">
        <v>32.299999999999997</v>
      </c>
      <c r="AS324" s="188">
        <v>32.299999999999997</v>
      </c>
      <c r="AT324" s="188">
        <v>32.4</v>
      </c>
      <c r="AU324" s="188">
        <v>32.5</v>
      </c>
      <c r="AV324" s="188">
        <v>32.5</v>
      </c>
      <c r="AW324" s="188">
        <v>32.5</v>
      </c>
      <c r="AX324" s="188">
        <v>32.700000000000003</v>
      </c>
      <c r="AY324" s="188">
        <v>32.799999999999997</v>
      </c>
      <c r="AZ324" s="188">
        <v>32.799999999999997</v>
      </c>
      <c r="BA324" s="188">
        <v>32.799999999999997</v>
      </c>
      <c r="BB324" s="188">
        <v>32.799999999999997</v>
      </c>
      <c r="BC324" s="188">
        <v>32.799999999999997</v>
      </c>
      <c r="BD324" s="188">
        <v>32.9</v>
      </c>
      <c r="BE324" s="188">
        <v>32.9</v>
      </c>
      <c r="BF324" s="188">
        <v>32.9</v>
      </c>
      <c r="BG324" s="188">
        <v>35.1</v>
      </c>
      <c r="BH324" s="188">
        <v>35.299999999999997</v>
      </c>
      <c r="BI324" s="188">
        <v>35.4</v>
      </c>
      <c r="BJ324" s="188">
        <v>35.5</v>
      </c>
      <c r="BK324" s="188">
        <v>35.6</v>
      </c>
      <c r="BL324" s="188">
        <v>35.700000000000003</v>
      </c>
      <c r="BM324" s="188">
        <v>35.9</v>
      </c>
      <c r="BN324" s="188">
        <v>36</v>
      </c>
      <c r="BO324" s="188">
        <v>36</v>
      </c>
      <c r="BP324" s="188">
        <v>36.1</v>
      </c>
      <c r="BQ324" s="188">
        <v>36.200000000000003</v>
      </c>
      <c r="BR324" s="188">
        <v>36.200000000000003</v>
      </c>
      <c r="BS324" s="188">
        <v>36.200000000000003</v>
      </c>
      <c r="BT324" s="188">
        <v>36.299999999999997</v>
      </c>
      <c r="BU324" s="188">
        <v>36.5</v>
      </c>
      <c r="BV324" s="188">
        <v>36.5</v>
      </c>
      <c r="BW324" s="188">
        <v>36.5</v>
      </c>
      <c r="BX324" s="188">
        <v>36.5</v>
      </c>
      <c r="BY324" s="188">
        <v>36.6</v>
      </c>
      <c r="BZ324" s="188">
        <v>36.700000000000003</v>
      </c>
      <c r="CA324" s="188">
        <v>36.799999999999997</v>
      </c>
      <c r="CB324" s="188">
        <v>37</v>
      </c>
      <c r="CC324" s="188">
        <v>37</v>
      </c>
      <c r="CD324" s="188">
        <v>37.299999999999997</v>
      </c>
      <c r="CE324" s="188">
        <v>37.6</v>
      </c>
      <c r="CF324" s="188">
        <v>37.799999999999997</v>
      </c>
      <c r="CG324" s="188">
        <v>37.799999999999997</v>
      </c>
      <c r="CH324" s="188">
        <v>37.799999999999997</v>
      </c>
      <c r="CI324" s="188">
        <v>37.9</v>
      </c>
      <c r="CJ324" s="188">
        <v>38.1</v>
      </c>
      <c r="CK324" s="188">
        <v>38.1</v>
      </c>
      <c r="CL324" s="188">
        <f t="shared" ref="CL324:CL376" si="11">+CK324-CJ324</f>
        <v>0</v>
      </c>
      <c r="CM324" s="188" t="s">
        <v>646</v>
      </c>
      <c r="CN324" s="188" t="s">
        <v>647</v>
      </c>
      <c r="CO324" s="188" t="b">
        <f t="shared" si="10"/>
        <v>1</v>
      </c>
    </row>
    <row r="325" spans="1:93" x14ac:dyDescent="0.3">
      <c r="A325" t="s">
        <v>648</v>
      </c>
      <c r="B325" t="s">
        <v>649</v>
      </c>
      <c r="C325">
        <v>30047940500</v>
      </c>
      <c r="D325" s="1">
        <v>43920</v>
      </c>
      <c r="E325">
        <v>47</v>
      </c>
      <c r="F325">
        <v>0.9</v>
      </c>
      <c r="G325">
        <v>2.6</v>
      </c>
      <c r="H325" t="s">
        <v>1321</v>
      </c>
      <c r="I325">
        <v>34.4</v>
      </c>
      <c r="J325">
        <v>35.1</v>
      </c>
      <c r="K325">
        <v>36.9</v>
      </c>
      <c r="L325">
        <v>39.200000000000003</v>
      </c>
      <c r="M325">
        <v>41.5</v>
      </c>
      <c r="N325" s="61">
        <v>41.8</v>
      </c>
      <c r="O325">
        <v>42.4</v>
      </c>
      <c r="P325">
        <v>42.6</v>
      </c>
      <c r="Q325">
        <v>42.9</v>
      </c>
      <c r="R325" s="61">
        <v>43.5</v>
      </c>
      <c r="S325" s="61">
        <v>43.8</v>
      </c>
      <c r="T325" s="61">
        <v>43.9</v>
      </c>
      <c r="U325" s="61">
        <v>44.2</v>
      </c>
      <c r="V325" s="61">
        <v>44.6</v>
      </c>
      <c r="W325" s="61">
        <v>45.2</v>
      </c>
      <c r="X325" s="61">
        <v>45.2</v>
      </c>
      <c r="Y325" s="61">
        <v>45.4</v>
      </c>
      <c r="Z325" s="61">
        <v>46.2</v>
      </c>
      <c r="AA325" s="61">
        <v>46.2</v>
      </c>
      <c r="AB325" s="188">
        <v>46.3</v>
      </c>
      <c r="AC325" s="61">
        <v>46.6</v>
      </c>
      <c r="AD325" s="188">
        <v>48</v>
      </c>
      <c r="AE325" s="188">
        <v>48.2</v>
      </c>
      <c r="AF325" s="188">
        <v>48.2</v>
      </c>
      <c r="AG325" s="188">
        <v>48.6</v>
      </c>
      <c r="AH325" s="188">
        <v>48.9</v>
      </c>
      <c r="AI325" s="188">
        <v>50.1</v>
      </c>
      <c r="AJ325" s="188">
        <v>50.3</v>
      </c>
      <c r="AK325" s="188">
        <v>50.4</v>
      </c>
      <c r="AL325" s="188">
        <v>50.4</v>
      </c>
      <c r="AM325" s="188">
        <v>50.5</v>
      </c>
      <c r="AN325" s="188">
        <v>51</v>
      </c>
      <c r="AO325" s="188">
        <v>51.1</v>
      </c>
      <c r="AP325" s="188">
        <v>51.2</v>
      </c>
      <c r="AQ325" s="188">
        <v>51.4</v>
      </c>
      <c r="AR325" s="188">
        <v>51.5</v>
      </c>
      <c r="AS325" s="188">
        <v>51.5</v>
      </c>
      <c r="AT325" s="188">
        <v>51.6</v>
      </c>
      <c r="AU325" s="188">
        <v>51.8</v>
      </c>
      <c r="AV325" s="188">
        <v>52</v>
      </c>
      <c r="AW325" s="188">
        <v>52.1</v>
      </c>
      <c r="AX325" s="188">
        <v>52.2</v>
      </c>
      <c r="AY325" s="188">
        <v>52.2</v>
      </c>
      <c r="AZ325" s="188">
        <v>52.2</v>
      </c>
      <c r="BA325" s="188">
        <v>52.3</v>
      </c>
      <c r="BB325" s="188">
        <v>52.3</v>
      </c>
      <c r="BC325" s="188">
        <v>52.3</v>
      </c>
      <c r="BD325" s="188">
        <v>52.3</v>
      </c>
      <c r="BE325" s="188">
        <v>52.3</v>
      </c>
      <c r="BF325" s="188">
        <v>52.4</v>
      </c>
      <c r="BG325" s="188">
        <v>52.6</v>
      </c>
      <c r="BH325" s="188">
        <v>52.6</v>
      </c>
      <c r="BI325" s="188">
        <v>52.7</v>
      </c>
      <c r="BJ325" s="188">
        <v>52.7</v>
      </c>
      <c r="BK325" s="188">
        <v>52.7</v>
      </c>
      <c r="BL325" s="188">
        <v>52.9</v>
      </c>
      <c r="BM325" s="188">
        <v>53.1</v>
      </c>
      <c r="BN325" s="188">
        <v>53.3</v>
      </c>
      <c r="BO325" s="188">
        <v>53.3</v>
      </c>
      <c r="BP325" s="188">
        <v>53.3</v>
      </c>
      <c r="BQ325" s="188">
        <v>53.3</v>
      </c>
      <c r="BR325" s="188">
        <v>53.3</v>
      </c>
      <c r="BS325" s="188">
        <v>53.3</v>
      </c>
      <c r="BT325" s="188">
        <v>53.4</v>
      </c>
      <c r="BU325" s="188">
        <v>53.5</v>
      </c>
      <c r="BV325" s="188">
        <v>53.5</v>
      </c>
      <c r="BW325" s="188">
        <v>53.6</v>
      </c>
      <c r="BX325" s="188">
        <v>53.8</v>
      </c>
      <c r="BY325" s="188">
        <v>53.8</v>
      </c>
      <c r="BZ325" s="188">
        <v>53.8</v>
      </c>
      <c r="CA325" s="188">
        <v>53.8</v>
      </c>
      <c r="CB325" s="188">
        <v>53.9</v>
      </c>
      <c r="CC325" s="188">
        <v>53.9</v>
      </c>
      <c r="CD325" s="188">
        <v>54</v>
      </c>
      <c r="CE325" s="188">
        <v>54.1</v>
      </c>
      <c r="CF325" s="188">
        <v>54.1</v>
      </c>
      <c r="CG325" s="188">
        <v>54.1</v>
      </c>
      <c r="CH325" s="188">
        <v>54.1</v>
      </c>
      <c r="CI325" s="188">
        <v>54.1</v>
      </c>
      <c r="CJ325" s="188">
        <v>54.1</v>
      </c>
      <c r="CK325" s="188">
        <v>54.3</v>
      </c>
      <c r="CL325" s="188">
        <f t="shared" si="11"/>
        <v>0.19999999999999574</v>
      </c>
      <c r="CM325" s="188" t="s">
        <v>648</v>
      </c>
      <c r="CN325" s="188" t="s">
        <v>649</v>
      </c>
      <c r="CO325" s="188" t="b">
        <f t="shared" si="10"/>
        <v>1</v>
      </c>
    </row>
    <row r="326" spans="1:93" x14ac:dyDescent="0.3">
      <c r="A326" t="s">
        <v>650</v>
      </c>
      <c r="B326" t="s">
        <v>651</v>
      </c>
      <c r="C326">
        <v>30047940700</v>
      </c>
      <c r="D326" s="1">
        <v>43920</v>
      </c>
      <c r="E326">
        <v>47</v>
      </c>
      <c r="F326">
        <v>0.6</v>
      </c>
      <c r="G326">
        <v>1.6</v>
      </c>
      <c r="H326" t="s">
        <v>1323</v>
      </c>
      <c r="I326">
        <v>18.5</v>
      </c>
      <c r="J326">
        <v>19</v>
      </c>
      <c r="K326">
        <v>20.100000000000001</v>
      </c>
      <c r="L326">
        <v>21.8</v>
      </c>
      <c r="M326">
        <v>24.5</v>
      </c>
      <c r="N326" s="61">
        <v>24.9</v>
      </c>
      <c r="O326">
        <v>25.1</v>
      </c>
      <c r="P326">
        <v>25.4</v>
      </c>
      <c r="Q326">
        <v>25.6</v>
      </c>
      <c r="R326" s="61">
        <v>26.3</v>
      </c>
      <c r="S326" s="61">
        <v>26.5</v>
      </c>
      <c r="T326" s="61">
        <v>26.6</v>
      </c>
      <c r="U326" s="61">
        <v>26.6</v>
      </c>
      <c r="V326" s="61">
        <v>26.6</v>
      </c>
      <c r="W326" s="61">
        <v>27</v>
      </c>
      <c r="X326" s="61">
        <v>27</v>
      </c>
      <c r="Y326" s="61">
        <v>27.1</v>
      </c>
      <c r="Z326" s="61">
        <v>27.8</v>
      </c>
      <c r="AA326" s="61">
        <v>27.9</v>
      </c>
      <c r="AB326" s="188">
        <v>27.9</v>
      </c>
      <c r="AC326" s="61">
        <v>28</v>
      </c>
      <c r="AD326" s="188">
        <v>28.6</v>
      </c>
      <c r="AE326" s="188">
        <v>28.9</v>
      </c>
      <c r="AF326" s="188">
        <v>29.2</v>
      </c>
      <c r="AG326" s="188">
        <v>29.8</v>
      </c>
      <c r="AH326" s="188">
        <v>30.4</v>
      </c>
      <c r="AI326" s="188">
        <v>30.9</v>
      </c>
      <c r="AJ326" s="188">
        <v>31</v>
      </c>
      <c r="AK326" s="188">
        <v>31.3</v>
      </c>
      <c r="AL326" s="188">
        <v>31.4</v>
      </c>
      <c r="AM326" s="188">
        <v>31.7</v>
      </c>
      <c r="AN326" s="188">
        <v>32.200000000000003</v>
      </c>
      <c r="AO326" s="188">
        <v>32.299999999999997</v>
      </c>
      <c r="AP326" s="188">
        <v>32.4</v>
      </c>
      <c r="AQ326" s="188">
        <v>32.6</v>
      </c>
      <c r="AR326" s="188">
        <v>32.700000000000003</v>
      </c>
      <c r="AS326" s="188">
        <v>32.700000000000003</v>
      </c>
      <c r="AT326" s="188">
        <v>32.700000000000003</v>
      </c>
      <c r="AU326" s="188">
        <v>32.9</v>
      </c>
      <c r="AV326" s="188">
        <v>33.1</v>
      </c>
      <c r="AW326" s="188">
        <v>33.1</v>
      </c>
      <c r="AX326" s="188">
        <v>33.200000000000003</v>
      </c>
      <c r="AY326" s="188">
        <v>33.200000000000003</v>
      </c>
      <c r="AZ326" s="188">
        <v>33.200000000000003</v>
      </c>
      <c r="BA326" s="188">
        <v>33.200000000000003</v>
      </c>
      <c r="BB326" s="188">
        <v>33.200000000000003</v>
      </c>
      <c r="BC326" s="188">
        <v>33.299999999999997</v>
      </c>
      <c r="BD326" s="188">
        <v>33.299999999999997</v>
      </c>
      <c r="BE326" s="188">
        <v>33.5</v>
      </c>
      <c r="BF326" s="188">
        <v>33.5</v>
      </c>
      <c r="BG326" s="188">
        <v>37.200000000000003</v>
      </c>
      <c r="BH326" s="188">
        <v>37.9</v>
      </c>
      <c r="BI326" s="188">
        <v>38.4</v>
      </c>
      <c r="BJ326" s="188">
        <v>38.700000000000003</v>
      </c>
      <c r="BK326" s="188">
        <v>39</v>
      </c>
      <c r="BL326" s="188">
        <v>39.299999999999997</v>
      </c>
      <c r="BM326" s="188">
        <v>39.4</v>
      </c>
      <c r="BN326" s="188">
        <v>39.5</v>
      </c>
      <c r="BO326" s="188">
        <v>39.5</v>
      </c>
      <c r="BP326" s="188">
        <v>39.6</v>
      </c>
      <c r="BQ326" s="188">
        <v>39.6</v>
      </c>
      <c r="BR326" s="188">
        <v>39.799999999999997</v>
      </c>
      <c r="BS326" s="188">
        <v>39.9</v>
      </c>
      <c r="BT326" s="188">
        <v>40</v>
      </c>
      <c r="BU326" s="188">
        <v>40.200000000000003</v>
      </c>
      <c r="BV326" s="188">
        <v>40.299999999999997</v>
      </c>
      <c r="BW326" s="188">
        <v>40.6</v>
      </c>
      <c r="BX326" s="188">
        <v>40.799999999999997</v>
      </c>
      <c r="BY326" s="188">
        <v>40.799999999999997</v>
      </c>
      <c r="BZ326" s="188">
        <v>40.799999999999997</v>
      </c>
      <c r="CA326" s="188">
        <v>40.799999999999997</v>
      </c>
      <c r="CB326" s="188">
        <v>40.9</v>
      </c>
      <c r="CC326" s="188">
        <v>41</v>
      </c>
      <c r="CD326" s="188">
        <v>41.1</v>
      </c>
      <c r="CE326" s="188">
        <v>41.2</v>
      </c>
      <c r="CF326" s="188">
        <v>41.3</v>
      </c>
      <c r="CG326" s="188">
        <v>41.3</v>
      </c>
      <c r="CH326" s="188">
        <v>41.3</v>
      </c>
      <c r="CI326" s="188">
        <v>41.4</v>
      </c>
      <c r="CJ326" s="188">
        <v>41.4</v>
      </c>
      <c r="CK326" s="188">
        <v>41.4</v>
      </c>
      <c r="CL326" s="188">
        <f t="shared" si="11"/>
        <v>0</v>
      </c>
      <c r="CM326" s="188" t="s">
        <v>650</v>
      </c>
      <c r="CN326" s="188" t="s">
        <v>651</v>
      </c>
      <c r="CO326" s="188" t="b">
        <f t="shared" si="10"/>
        <v>1</v>
      </c>
    </row>
    <row r="327" spans="1:93" x14ac:dyDescent="0.3">
      <c r="A327" t="s">
        <v>652</v>
      </c>
      <c r="B327" t="s">
        <v>653</v>
      </c>
      <c r="C327">
        <v>30049000100</v>
      </c>
      <c r="D327" s="1">
        <v>43920</v>
      </c>
      <c r="E327">
        <v>49</v>
      </c>
      <c r="F327">
        <v>0.2</v>
      </c>
      <c r="G327">
        <v>0.2</v>
      </c>
      <c r="H327" t="s">
        <v>1324</v>
      </c>
      <c r="I327">
        <v>3.1</v>
      </c>
      <c r="J327">
        <v>3.8</v>
      </c>
      <c r="K327">
        <v>4.5999999999999996</v>
      </c>
      <c r="L327">
        <v>5.8</v>
      </c>
      <c r="M327">
        <v>8.9</v>
      </c>
      <c r="N327" s="61">
        <v>9.4</v>
      </c>
      <c r="O327">
        <v>10.1</v>
      </c>
      <c r="P327">
        <v>10.9</v>
      </c>
      <c r="Q327">
        <v>11.6</v>
      </c>
      <c r="R327" s="61">
        <v>13.2</v>
      </c>
      <c r="S327" s="61">
        <v>13.3</v>
      </c>
      <c r="T327" s="61">
        <v>13.7</v>
      </c>
      <c r="U327" s="61">
        <v>13.9</v>
      </c>
      <c r="V327" s="61">
        <v>14.6</v>
      </c>
      <c r="W327" s="61">
        <v>15</v>
      </c>
      <c r="X327" s="61">
        <v>15</v>
      </c>
      <c r="Y327" s="61">
        <v>15.1</v>
      </c>
      <c r="Z327" s="61">
        <v>15.7</v>
      </c>
      <c r="AA327" s="61">
        <v>15.8</v>
      </c>
      <c r="AB327" s="188">
        <v>15.9</v>
      </c>
      <c r="AC327" s="61">
        <v>16.2</v>
      </c>
      <c r="AD327" s="188">
        <v>16.399999999999999</v>
      </c>
      <c r="AE327" s="188">
        <v>16.399999999999999</v>
      </c>
      <c r="AF327" s="188">
        <v>16.600000000000001</v>
      </c>
      <c r="AG327" s="188">
        <v>16.7</v>
      </c>
      <c r="AH327" s="188">
        <v>16.8</v>
      </c>
      <c r="AI327" s="188">
        <v>17.100000000000001</v>
      </c>
      <c r="AJ327" s="188">
        <v>17.100000000000001</v>
      </c>
      <c r="AK327" s="188">
        <v>17.100000000000001</v>
      </c>
      <c r="AL327" s="188">
        <v>17.2</v>
      </c>
      <c r="AM327" s="188">
        <v>17.3</v>
      </c>
      <c r="AN327" s="188">
        <v>17.399999999999999</v>
      </c>
      <c r="AO327" s="188">
        <v>17.399999999999999</v>
      </c>
      <c r="AP327" s="188">
        <v>17.399999999999999</v>
      </c>
      <c r="AQ327" s="188">
        <v>17.600000000000001</v>
      </c>
      <c r="AR327" s="188">
        <v>17.899999999999999</v>
      </c>
      <c r="AS327" s="188">
        <v>17.899999999999999</v>
      </c>
      <c r="AT327" s="188">
        <v>18</v>
      </c>
      <c r="AU327" s="188">
        <v>18.100000000000001</v>
      </c>
      <c r="AV327" s="188">
        <v>18.100000000000001</v>
      </c>
      <c r="AW327" s="188">
        <v>18.100000000000001</v>
      </c>
      <c r="AX327" s="188">
        <v>18.100000000000001</v>
      </c>
      <c r="AY327" s="188">
        <v>18.100000000000001</v>
      </c>
      <c r="AZ327" s="188">
        <v>18.100000000000001</v>
      </c>
      <c r="BA327" s="188">
        <v>18.100000000000001</v>
      </c>
      <c r="BB327" s="188">
        <v>18.100000000000001</v>
      </c>
      <c r="BC327" s="188">
        <v>18.100000000000001</v>
      </c>
      <c r="BD327" s="188">
        <v>18.100000000000001</v>
      </c>
      <c r="BE327" s="188">
        <v>18.100000000000001</v>
      </c>
      <c r="BF327" s="188">
        <v>18.2</v>
      </c>
      <c r="BG327" s="188">
        <v>29.2</v>
      </c>
      <c r="BH327" s="188">
        <v>29.2</v>
      </c>
      <c r="BI327" s="188">
        <v>29.4</v>
      </c>
      <c r="BJ327" s="188">
        <v>29.5</v>
      </c>
      <c r="BK327" s="188">
        <v>29.6</v>
      </c>
      <c r="BL327" s="188">
        <v>29.8</v>
      </c>
      <c r="BM327" s="188">
        <v>29.9</v>
      </c>
      <c r="BN327" s="188">
        <v>29.9</v>
      </c>
      <c r="BO327" s="188">
        <v>29.9</v>
      </c>
      <c r="BP327" s="188">
        <v>29.9</v>
      </c>
      <c r="BQ327" s="188">
        <v>30</v>
      </c>
      <c r="BR327" s="188">
        <v>30.1</v>
      </c>
      <c r="BS327" s="188">
        <v>30.3</v>
      </c>
      <c r="BT327" s="188">
        <v>30.4</v>
      </c>
      <c r="BU327" s="188">
        <v>30.5</v>
      </c>
      <c r="BV327" s="188">
        <v>30.5</v>
      </c>
      <c r="BW327" s="188">
        <v>30.6</v>
      </c>
      <c r="BX327" s="188">
        <v>30.7</v>
      </c>
      <c r="BY327" s="188">
        <v>30.7</v>
      </c>
      <c r="BZ327" s="188">
        <v>30.8</v>
      </c>
      <c r="CA327" s="188">
        <v>30.8</v>
      </c>
      <c r="CB327" s="188">
        <v>30.8</v>
      </c>
      <c r="CC327" s="188">
        <v>30.8</v>
      </c>
      <c r="CD327" s="188">
        <v>30.9</v>
      </c>
      <c r="CE327" s="188">
        <v>30.9</v>
      </c>
      <c r="CF327" s="188">
        <v>31</v>
      </c>
      <c r="CG327" s="188">
        <v>31</v>
      </c>
      <c r="CH327" s="188">
        <v>31.2</v>
      </c>
      <c r="CI327" s="188">
        <v>31.4</v>
      </c>
      <c r="CJ327" s="188">
        <v>31.4</v>
      </c>
      <c r="CK327" s="188">
        <v>31.5</v>
      </c>
      <c r="CL327" s="188">
        <f t="shared" si="11"/>
        <v>0.10000000000000142</v>
      </c>
      <c r="CM327" s="188" t="s">
        <v>652</v>
      </c>
      <c r="CN327" s="188" t="s">
        <v>653</v>
      </c>
      <c r="CO327" s="188" t="b">
        <f t="shared" si="10"/>
        <v>1</v>
      </c>
    </row>
    <row r="328" spans="1:93" x14ac:dyDescent="0.3">
      <c r="A328" t="s">
        <v>654</v>
      </c>
      <c r="B328" t="s">
        <v>655</v>
      </c>
      <c r="C328">
        <v>30049000300</v>
      </c>
      <c r="D328" s="1">
        <v>43920</v>
      </c>
      <c r="E328">
        <v>49</v>
      </c>
      <c r="F328">
        <v>0.3</v>
      </c>
      <c r="G328">
        <v>0.3</v>
      </c>
      <c r="H328" t="s">
        <v>1326</v>
      </c>
      <c r="I328">
        <v>20.399999999999999</v>
      </c>
      <c r="J328">
        <v>21.3</v>
      </c>
      <c r="K328">
        <v>22.6</v>
      </c>
      <c r="L328">
        <v>23.4</v>
      </c>
      <c r="M328">
        <v>26.6</v>
      </c>
      <c r="N328" s="61">
        <v>27</v>
      </c>
      <c r="O328">
        <v>27.6</v>
      </c>
      <c r="P328">
        <v>27.8</v>
      </c>
      <c r="Q328">
        <v>28.1</v>
      </c>
      <c r="R328" s="61">
        <v>29.2</v>
      </c>
      <c r="S328" s="61">
        <v>29.3</v>
      </c>
      <c r="T328" s="61">
        <v>29.6</v>
      </c>
      <c r="U328" s="61">
        <v>29.9</v>
      </c>
      <c r="V328" s="61">
        <v>30.2</v>
      </c>
      <c r="W328" s="61">
        <v>31.2</v>
      </c>
      <c r="X328" s="61">
        <v>31.2</v>
      </c>
      <c r="Y328" s="61">
        <v>31.3</v>
      </c>
      <c r="Z328" s="61">
        <v>32.799999999999997</v>
      </c>
      <c r="AA328" s="61">
        <v>32.9</v>
      </c>
      <c r="AB328" s="188">
        <v>33</v>
      </c>
      <c r="AC328" s="61">
        <v>34.1</v>
      </c>
      <c r="AD328" s="188">
        <v>35.6</v>
      </c>
      <c r="AE328" s="188">
        <v>35.9</v>
      </c>
      <c r="AF328" s="188">
        <v>36.1</v>
      </c>
      <c r="AG328" s="188">
        <v>36.5</v>
      </c>
      <c r="AH328" s="188">
        <v>36.9</v>
      </c>
      <c r="AI328" s="188">
        <v>37.4</v>
      </c>
      <c r="AJ328" s="188">
        <v>37.4</v>
      </c>
      <c r="AK328" s="188">
        <v>37.5</v>
      </c>
      <c r="AL328" s="188">
        <v>37.700000000000003</v>
      </c>
      <c r="AM328" s="188">
        <v>37.799999999999997</v>
      </c>
      <c r="AN328" s="188">
        <v>38.1</v>
      </c>
      <c r="AO328" s="188">
        <v>38.1</v>
      </c>
      <c r="AP328" s="188">
        <v>38.1</v>
      </c>
      <c r="AQ328" s="188">
        <v>38.200000000000003</v>
      </c>
      <c r="AR328" s="188">
        <v>38.6</v>
      </c>
      <c r="AS328" s="188">
        <v>38.6</v>
      </c>
      <c r="AT328" s="188">
        <v>38.700000000000003</v>
      </c>
      <c r="AU328" s="188">
        <v>38.799999999999997</v>
      </c>
      <c r="AV328" s="188">
        <v>38.9</v>
      </c>
      <c r="AW328" s="188">
        <v>39</v>
      </c>
      <c r="AX328" s="188">
        <v>39</v>
      </c>
      <c r="AY328" s="188">
        <v>39</v>
      </c>
      <c r="AZ328" s="188">
        <v>39</v>
      </c>
      <c r="BA328" s="188">
        <v>39</v>
      </c>
      <c r="BB328" s="188">
        <v>39.200000000000003</v>
      </c>
      <c r="BC328" s="188">
        <v>39.200000000000003</v>
      </c>
      <c r="BD328" s="188">
        <v>39.200000000000003</v>
      </c>
      <c r="BE328" s="188">
        <v>39.299999999999997</v>
      </c>
      <c r="BF328" s="188">
        <v>39.299999999999997</v>
      </c>
      <c r="BG328" s="188">
        <v>42.6</v>
      </c>
      <c r="BH328" s="188">
        <v>42.6</v>
      </c>
      <c r="BI328" s="188">
        <v>42.9</v>
      </c>
      <c r="BJ328" s="188">
        <v>43</v>
      </c>
      <c r="BK328" s="188">
        <v>43</v>
      </c>
      <c r="BL328" s="188">
        <v>43</v>
      </c>
      <c r="BM328" s="188">
        <v>43</v>
      </c>
      <c r="BN328" s="188">
        <v>43</v>
      </c>
      <c r="BO328" s="188">
        <v>43.1</v>
      </c>
      <c r="BP328" s="188">
        <v>43.2</v>
      </c>
      <c r="BQ328" s="188">
        <v>43.2</v>
      </c>
      <c r="BR328" s="188">
        <v>43.2</v>
      </c>
      <c r="BS328" s="188">
        <v>43.3</v>
      </c>
      <c r="BT328" s="188">
        <v>43.3</v>
      </c>
      <c r="BU328" s="188">
        <v>43.3</v>
      </c>
      <c r="BV328" s="188">
        <v>43.3</v>
      </c>
      <c r="BW328" s="188">
        <v>43.3</v>
      </c>
      <c r="BX328" s="188">
        <v>43.3</v>
      </c>
      <c r="BY328" s="188">
        <v>43.3</v>
      </c>
      <c r="BZ328" s="188">
        <v>43.3</v>
      </c>
      <c r="CA328" s="188">
        <v>43.3</v>
      </c>
      <c r="CB328" s="188">
        <v>43.3</v>
      </c>
      <c r="CC328" s="188">
        <v>43.3</v>
      </c>
      <c r="CD328" s="188">
        <v>43.3</v>
      </c>
      <c r="CE328" s="188">
        <v>43.3</v>
      </c>
      <c r="CF328" s="188">
        <v>43.4</v>
      </c>
      <c r="CG328" s="188">
        <v>43.4</v>
      </c>
      <c r="CH328" s="188">
        <v>43.5</v>
      </c>
      <c r="CI328" s="188">
        <v>43.6</v>
      </c>
      <c r="CJ328" s="188">
        <v>43.6</v>
      </c>
      <c r="CK328" s="188">
        <v>43.6</v>
      </c>
      <c r="CL328" s="188">
        <f t="shared" si="11"/>
        <v>0</v>
      </c>
      <c r="CM328" s="188" t="s">
        <v>654</v>
      </c>
      <c r="CN328" s="188" t="s">
        <v>655</v>
      </c>
      <c r="CO328" s="188" t="b">
        <f t="shared" si="10"/>
        <v>1</v>
      </c>
    </row>
    <row r="329" spans="1:93" x14ac:dyDescent="0.3">
      <c r="A329" t="s">
        <v>656</v>
      </c>
      <c r="B329" t="s">
        <v>657</v>
      </c>
      <c r="C329">
        <v>30049000501</v>
      </c>
      <c r="D329" s="1">
        <v>43920</v>
      </c>
      <c r="E329">
        <v>49</v>
      </c>
      <c r="F329">
        <v>1.8</v>
      </c>
      <c r="G329">
        <v>1.8</v>
      </c>
      <c r="H329">
        <v>59602</v>
      </c>
      <c r="I329">
        <v>39.1</v>
      </c>
      <c r="J329">
        <v>41.4</v>
      </c>
      <c r="K329">
        <v>44.1</v>
      </c>
      <c r="L329">
        <v>47.9</v>
      </c>
      <c r="M329">
        <v>52.7</v>
      </c>
      <c r="N329" s="61">
        <v>53.9</v>
      </c>
      <c r="O329">
        <v>55.1</v>
      </c>
      <c r="P329">
        <v>56.2</v>
      </c>
      <c r="Q329">
        <v>56.8</v>
      </c>
      <c r="R329" s="61">
        <v>58.2</v>
      </c>
      <c r="S329" s="61">
        <v>58.5</v>
      </c>
      <c r="T329" s="61">
        <v>58.9</v>
      </c>
      <c r="U329" s="61">
        <v>59.2</v>
      </c>
      <c r="V329" s="61">
        <v>59.5</v>
      </c>
      <c r="W329" s="61">
        <v>60.4</v>
      </c>
      <c r="X329" s="61">
        <v>60.5</v>
      </c>
      <c r="Y329" s="61">
        <v>60.7</v>
      </c>
      <c r="Z329" s="61">
        <v>63.5</v>
      </c>
      <c r="AA329" s="61">
        <v>63.6</v>
      </c>
      <c r="AB329" s="188">
        <v>64</v>
      </c>
      <c r="AC329" s="61">
        <v>66.7</v>
      </c>
      <c r="AD329" s="188">
        <v>69.3</v>
      </c>
      <c r="AE329" s="188">
        <v>69.8</v>
      </c>
      <c r="AF329" s="188">
        <v>69.900000000000006</v>
      </c>
      <c r="AG329" s="188">
        <v>70.5</v>
      </c>
      <c r="AH329" s="188">
        <v>71.2</v>
      </c>
      <c r="AI329" s="188">
        <v>72.099999999999994</v>
      </c>
      <c r="AJ329" s="188">
        <v>72.400000000000006</v>
      </c>
      <c r="AK329" s="188">
        <v>72.5</v>
      </c>
      <c r="AL329" s="188">
        <v>73</v>
      </c>
      <c r="AM329" s="188">
        <v>73.3</v>
      </c>
      <c r="AN329" s="188">
        <v>73.7</v>
      </c>
      <c r="AO329" s="188">
        <v>73.8</v>
      </c>
      <c r="AP329" s="188">
        <v>73.900000000000006</v>
      </c>
      <c r="AQ329" s="188">
        <v>74.2</v>
      </c>
      <c r="AR329" s="188">
        <v>74.400000000000006</v>
      </c>
      <c r="AS329" s="188">
        <v>74.400000000000006</v>
      </c>
      <c r="AT329" s="188">
        <v>74.400000000000006</v>
      </c>
      <c r="AU329" s="188">
        <v>74.400000000000006</v>
      </c>
      <c r="AV329" s="188">
        <v>74.8</v>
      </c>
      <c r="AW329" s="188">
        <v>74.8</v>
      </c>
      <c r="AX329" s="188">
        <v>74.900000000000006</v>
      </c>
      <c r="AY329" s="188">
        <v>75</v>
      </c>
      <c r="AZ329" s="188">
        <v>75</v>
      </c>
      <c r="BA329" s="188">
        <v>75.099999999999994</v>
      </c>
      <c r="BB329" s="188">
        <v>75.2</v>
      </c>
      <c r="BC329" s="188">
        <v>75.2</v>
      </c>
      <c r="BD329" s="188">
        <v>75.3</v>
      </c>
      <c r="BE329" s="188">
        <v>75.3</v>
      </c>
      <c r="BF329" s="188">
        <v>75.3</v>
      </c>
      <c r="BG329" s="188">
        <v>75.5</v>
      </c>
      <c r="BH329" s="188">
        <v>75.5</v>
      </c>
      <c r="BI329" s="188">
        <v>75.7</v>
      </c>
      <c r="BJ329" s="188">
        <v>75.7</v>
      </c>
      <c r="BK329" s="188">
        <v>75.7</v>
      </c>
      <c r="BL329" s="188">
        <v>75.7</v>
      </c>
      <c r="BM329" s="188">
        <v>75.8</v>
      </c>
      <c r="BN329" s="188">
        <v>75.900000000000006</v>
      </c>
      <c r="BO329" s="188">
        <v>75.900000000000006</v>
      </c>
      <c r="BP329" s="188">
        <v>75.900000000000006</v>
      </c>
      <c r="BQ329" s="188">
        <v>75.900000000000006</v>
      </c>
      <c r="BR329" s="188">
        <v>75.900000000000006</v>
      </c>
      <c r="BS329" s="188">
        <v>75.900000000000006</v>
      </c>
      <c r="BT329" s="188">
        <v>75.900000000000006</v>
      </c>
      <c r="BU329" s="188">
        <v>75.900000000000006</v>
      </c>
      <c r="BV329" s="188">
        <v>75.900000000000006</v>
      </c>
      <c r="BW329" s="188">
        <v>75.900000000000006</v>
      </c>
      <c r="BX329" s="188">
        <v>75.900000000000006</v>
      </c>
      <c r="BY329" s="188">
        <v>76</v>
      </c>
      <c r="BZ329" s="188">
        <v>76</v>
      </c>
      <c r="CA329" s="188">
        <v>76.099999999999994</v>
      </c>
      <c r="CB329" s="188">
        <v>76.099999999999994</v>
      </c>
      <c r="CC329" s="188">
        <v>76.099999999999994</v>
      </c>
      <c r="CD329" s="188">
        <v>76.2</v>
      </c>
      <c r="CE329" s="188">
        <v>76.3</v>
      </c>
      <c r="CF329" s="188">
        <v>76.3</v>
      </c>
      <c r="CG329" s="188">
        <v>76.400000000000006</v>
      </c>
      <c r="CH329" s="188">
        <v>76.5</v>
      </c>
      <c r="CI329" s="188">
        <v>76.5</v>
      </c>
      <c r="CJ329" s="188">
        <v>76.5</v>
      </c>
      <c r="CK329" s="188">
        <v>76.5</v>
      </c>
      <c r="CL329" s="188">
        <f t="shared" si="11"/>
        <v>0</v>
      </c>
      <c r="CM329" s="188" t="s">
        <v>656</v>
      </c>
      <c r="CN329" s="188" t="s">
        <v>657</v>
      </c>
      <c r="CO329" s="188" t="b">
        <f t="shared" si="10"/>
        <v>1</v>
      </c>
    </row>
    <row r="330" spans="1:93" x14ac:dyDescent="0.3">
      <c r="A330" t="s">
        <v>658</v>
      </c>
      <c r="B330" t="s">
        <v>659</v>
      </c>
      <c r="C330">
        <v>30049000503</v>
      </c>
      <c r="D330" s="1">
        <v>43920</v>
      </c>
      <c r="E330">
        <v>49</v>
      </c>
      <c r="F330">
        <v>1.6</v>
      </c>
      <c r="G330">
        <v>1.6</v>
      </c>
      <c r="H330">
        <v>59601</v>
      </c>
      <c r="I330">
        <v>39</v>
      </c>
      <c r="J330">
        <v>40.4</v>
      </c>
      <c r="K330">
        <v>42.4</v>
      </c>
      <c r="L330">
        <v>45.2</v>
      </c>
      <c r="M330">
        <v>49.9</v>
      </c>
      <c r="N330" s="61">
        <v>50.8</v>
      </c>
      <c r="O330">
        <v>51.7</v>
      </c>
      <c r="P330">
        <v>52.1</v>
      </c>
      <c r="Q330">
        <v>52.8</v>
      </c>
      <c r="R330" s="61">
        <v>54.2</v>
      </c>
      <c r="S330" s="61">
        <v>54.4</v>
      </c>
      <c r="T330" s="61">
        <v>54.9</v>
      </c>
      <c r="U330" s="61">
        <v>55</v>
      </c>
      <c r="V330" s="61">
        <v>55.4</v>
      </c>
      <c r="W330" s="61">
        <v>56.5</v>
      </c>
      <c r="X330" s="61">
        <v>56.8</v>
      </c>
      <c r="Y330" s="61">
        <v>56.9</v>
      </c>
      <c r="Z330" s="61">
        <v>58.8</v>
      </c>
      <c r="AA330" s="61">
        <v>59</v>
      </c>
      <c r="AB330" s="188">
        <v>59.3</v>
      </c>
      <c r="AC330" s="61">
        <v>61.3</v>
      </c>
      <c r="AD330" s="188">
        <v>63.7</v>
      </c>
      <c r="AE330" s="188">
        <v>64.2</v>
      </c>
      <c r="AF330" s="188">
        <v>64.400000000000006</v>
      </c>
      <c r="AG330" s="188">
        <v>64.7</v>
      </c>
      <c r="AH330" s="188">
        <v>64.8</v>
      </c>
      <c r="AI330" s="188">
        <v>65.3</v>
      </c>
      <c r="AJ330" s="188">
        <v>65.400000000000006</v>
      </c>
      <c r="AK330" s="188">
        <v>65.599999999999994</v>
      </c>
      <c r="AL330" s="188">
        <v>65.900000000000006</v>
      </c>
      <c r="AM330" s="188">
        <v>66</v>
      </c>
      <c r="AN330" s="188">
        <v>66.3</v>
      </c>
      <c r="AO330" s="188">
        <v>66.5</v>
      </c>
      <c r="AP330" s="188">
        <v>66.5</v>
      </c>
      <c r="AQ330" s="188">
        <v>66.5</v>
      </c>
      <c r="AR330" s="188">
        <v>66.7</v>
      </c>
      <c r="AS330" s="188">
        <v>66.7</v>
      </c>
      <c r="AT330" s="188">
        <v>66.900000000000006</v>
      </c>
      <c r="AU330" s="188">
        <v>67</v>
      </c>
      <c r="AV330" s="188">
        <v>67.2</v>
      </c>
      <c r="AW330" s="188">
        <v>67.3</v>
      </c>
      <c r="AX330" s="188">
        <v>67.3</v>
      </c>
      <c r="AY330" s="188">
        <v>67.3</v>
      </c>
      <c r="AZ330" s="188">
        <v>67.3</v>
      </c>
      <c r="BA330" s="188">
        <v>67.5</v>
      </c>
      <c r="BB330" s="188">
        <v>67.599999999999994</v>
      </c>
      <c r="BC330" s="188">
        <v>67.8</v>
      </c>
      <c r="BD330" s="188">
        <v>67.900000000000006</v>
      </c>
      <c r="BE330" s="188">
        <v>67.900000000000006</v>
      </c>
      <c r="BF330" s="188">
        <v>67.900000000000006</v>
      </c>
      <c r="BG330" s="188">
        <v>68</v>
      </c>
      <c r="BH330" s="188">
        <v>68</v>
      </c>
      <c r="BI330" s="188">
        <v>68.099999999999994</v>
      </c>
      <c r="BJ330" s="188">
        <v>68.2</v>
      </c>
      <c r="BK330" s="188">
        <v>68.2</v>
      </c>
      <c r="BL330" s="188">
        <v>68.3</v>
      </c>
      <c r="BM330" s="188">
        <v>68.400000000000006</v>
      </c>
      <c r="BN330" s="188">
        <v>68.400000000000006</v>
      </c>
      <c r="BO330" s="188">
        <v>68.5</v>
      </c>
      <c r="BP330" s="188">
        <v>68.5</v>
      </c>
      <c r="BQ330" s="188">
        <v>68.5</v>
      </c>
      <c r="BR330" s="188">
        <v>68.5</v>
      </c>
      <c r="BS330" s="188">
        <v>68.599999999999994</v>
      </c>
      <c r="BT330" s="188">
        <v>68.599999999999994</v>
      </c>
      <c r="BU330" s="188">
        <v>68.7</v>
      </c>
      <c r="BV330" s="188">
        <v>68.7</v>
      </c>
      <c r="BW330" s="188">
        <v>68.7</v>
      </c>
      <c r="BX330" s="188">
        <v>68.7</v>
      </c>
      <c r="BY330" s="188">
        <v>68.8</v>
      </c>
      <c r="BZ330" s="188">
        <v>68.8</v>
      </c>
      <c r="CA330" s="188">
        <v>68.900000000000006</v>
      </c>
      <c r="CB330" s="188">
        <v>68.900000000000006</v>
      </c>
      <c r="CC330" s="188">
        <v>68.900000000000006</v>
      </c>
      <c r="CD330" s="188">
        <v>68.900000000000006</v>
      </c>
      <c r="CE330" s="188">
        <v>69</v>
      </c>
      <c r="CF330" s="188">
        <v>69</v>
      </c>
      <c r="CG330" s="188">
        <v>69</v>
      </c>
      <c r="CH330" s="188">
        <v>69.099999999999994</v>
      </c>
      <c r="CI330" s="188">
        <v>69.2</v>
      </c>
      <c r="CJ330" s="188">
        <v>69.3</v>
      </c>
      <c r="CK330" s="188">
        <v>69.400000000000006</v>
      </c>
      <c r="CL330" s="188">
        <f t="shared" si="11"/>
        <v>0.10000000000000853</v>
      </c>
      <c r="CM330" s="188" t="s">
        <v>658</v>
      </c>
      <c r="CN330" s="188" t="s">
        <v>659</v>
      </c>
      <c r="CO330" s="188" t="b">
        <f t="shared" si="10"/>
        <v>1</v>
      </c>
    </row>
    <row r="331" spans="1:93" x14ac:dyDescent="0.3">
      <c r="A331" t="s">
        <v>660</v>
      </c>
      <c r="B331" t="s">
        <v>661</v>
      </c>
      <c r="C331">
        <v>30049000600</v>
      </c>
      <c r="D331" s="1">
        <v>43920</v>
      </c>
      <c r="E331">
        <v>49</v>
      </c>
      <c r="F331">
        <v>2</v>
      </c>
      <c r="G331">
        <v>2</v>
      </c>
      <c r="H331" t="s">
        <v>1327</v>
      </c>
      <c r="I331">
        <v>33</v>
      </c>
      <c r="J331">
        <v>35.200000000000003</v>
      </c>
      <c r="K331">
        <v>37.799999999999997</v>
      </c>
      <c r="L331">
        <v>41.2</v>
      </c>
      <c r="M331">
        <v>47.8</v>
      </c>
      <c r="N331" s="61">
        <v>48.6</v>
      </c>
      <c r="O331">
        <v>50</v>
      </c>
      <c r="P331">
        <v>50.7</v>
      </c>
      <c r="Q331">
        <v>51.1</v>
      </c>
      <c r="R331" s="61">
        <v>52.7</v>
      </c>
      <c r="S331" s="61">
        <v>53</v>
      </c>
      <c r="T331" s="61">
        <v>53.8</v>
      </c>
      <c r="U331" s="61">
        <v>54.4</v>
      </c>
      <c r="V331" s="61">
        <v>54.6</v>
      </c>
      <c r="W331" s="61">
        <v>55.7</v>
      </c>
      <c r="X331" s="61">
        <v>55.9</v>
      </c>
      <c r="Y331" s="61">
        <v>56.2</v>
      </c>
      <c r="Z331" s="61">
        <v>57.5</v>
      </c>
      <c r="AA331" s="61">
        <v>57.5</v>
      </c>
      <c r="AB331" s="188">
        <v>57.8</v>
      </c>
      <c r="AC331" s="61">
        <v>59.4</v>
      </c>
      <c r="AD331" s="188">
        <v>62</v>
      </c>
      <c r="AE331" s="188">
        <v>62.4</v>
      </c>
      <c r="AF331" s="188">
        <v>62.8</v>
      </c>
      <c r="AG331" s="188">
        <v>63.7</v>
      </c>
      <c r="AH331" s="188">
        <v>64.400000000000006</v>
      </c>
      <c r="AI331" s="188">
        <v>65.8</v>
      </c>
      <c r="AJ331" s="188">
        <v>65.8</v>
      </c>
      <c r="AK331" s="188">
        <v>66.099999999999994</v>
      </c>
      <c r="AL331" s="188">
        <v>66.599999999999994</v>
      </c>
      <c r="AM331" s="188">
        <v>66.8</v>
      </c>
      <c r="AN331" s="188">
        <v>67</v>
      </c>
      <c r="AO331" s="188">
        <v>67.099999999999994</v>
      </c>
      <c r="AP331" s="188">
        <v>67.2</v>
      </c>
      <c r="AQ331" s="188">
        <v>67.3</v>
      </c>
      <c r="AR331" s="188">
        <v>67.599999999999994</v>
      </c>
      <c r="AS331" s="188">
        <v>67.599999999999994</v>
      </c>
      <c r="AT331" s="188">
        <v>67.7</v>
      </c>
      <c r="AU331" s="188">
        <v>67.7</v>
      </c>
      <c r="AV331" s="188">
        <v>68</v>
      </c>
      <c r="AW331" s="188">
        <v>68.099999999999994</v>
      </c>
      <c r="AX331" s="188">
        <v>68.3</v>
      </c>
      <c r="AY331" s="188">
        <v>68.400000000000006</v>
      </c>
      <c r="AZ331" s="188">
        <v>68.5</v>
      </c>
      <c r="BA331" s="188">
        <v>68.599999999999994</v>
      </c>
      <c r="BB331" s="188">
        <v>68.8</v>
      </c>
      <c r="BC331" s="188">
        <v>68.8</v>
      </c>
      <c r="BD331" s="188">
        <v>69</v>
      </c>
      <c r="BE331" s="188">
        <v>69</v>
      </c>
      <c r="BF331" s="188">
        <v>69</v>
      </c>
      <c r="BG331" s="188">
        <v>69.7</v>
      </c>
      <c r="BH331" s="188">
        <v>69.7</v>
      </c>
      <c r="BI331" s="188">
        <v>69.8</v>
      </c>
      <c r="BJ331" s="188">
        <v>69.8</v>
      </c>
      <c r="BK331" s="188">
        <v>69.8</v>
      </c>
      <c r="BL331" s="188">
        <v>69.8</v>
      </c>
      <c r="BM331" s="188">
        <v>69.8</v>
      </c>
      <c r="BN331" s="188">
        <v>69.8</v>
      </c>
      <c r="BO331" s="188">
        <v>69.8</v>
      </c>
      <c r="BP331" s="188">
        <v>69.8</v>
      </c>
      <c r="BQ331" s="188">
        <v>69.8</v>
      </c>
      <c r="BR331" s="188">
        <v>69.8</v>
      </c>
      <c r="BS331" s="188">
        <v>69.8</v>
      </c>
      <c r="BT331" s="188">
        <v>69.8</v>
      </c>
      <c r="BU331" s="188">
        <v>69.8</v>
      </c>
      <c r="BV331" s="188">
        <v>69.8</v>
      </c>
      <c r="BW331" s="188">
        <v>69.8</v>
      </c>
      <c r="BX331" s="188">
        <v>69.8</v>
      </c>
      <c r="BY331" s="188">
        <v>70</v>
      </c>
      <c r="BZ331" s="188">
        <v>70</v>
      </c>
      <c r="CA331" s="188">
        <v>70.099999999999994</v>
      </c>
      <c r="CB331" s="188">
        <v>70.099999999999994</v>
      </c>
      <c r="CC331" s="188">
        <v>70.2</v>
      </c>
      <c r="CD331" s="188">
        <v>70.2</v>
      </c>
      <c r="CE331" s="188">
        <v>70.3</v>
      </c>
      <c r="CF331" s="188">
        <v>70.3</v>
      </c>
      <c r="CG331" s="188">
        <v>70.3</v>
      </c>
      <c r="CH331" s="188">
        <v>70.3</v>
      </c>
      <c r="CI331" s="188">
        <v>70.599999999999994</v>
      </c>
      <c r="CJ331" s="188">
        <v>70.599999999999994</v>
      </c>
      <c r="CK331" s="188">
        <v>70.599999999999994</v>
      </c>
      <c r="CL331" s="188">
        <f t="shared" si="11"/>
        <v>0</v>
      </c>
      <c r="CM331" s="188" t="s">
        <v>660</v>
      </c>
      <c r="CN331" s="188" t="s">
        <v>661</v>
      </c>
      <c r="CO331" s="188" t="b">
        <f t="shared" si="10"/>
        <v>1</v>
      </c>
    </row>
    <row r="332" spans="1:93" x14ac:dyDescent="0.3">
      <c r="A332" t="s">
        <v>662</v>
      </c>
      <c r="B332" t="s">
        <v>663</v>
      </c>
      <c r="C332">
        <v>30031000201</v>
      </c>
      <c r="D332" s="1">
        <v>43920</v>
      </c>
      <c r="E332">
        <v>31</v>
      </c>
      <c r="F332">
        <v>1.6</v>
      </c>
      <c r="G332">
        <v>1.6</v>
      </c>
      <c r="H332">
        <v>59714</v>
      </c>
      <c r="I332">
        <v>39.4</v>
      </c>
      <c r="J332">
        <v>41.2</v>
      </c>
      <c r="K332">
        <v>43.7</v>
      </c>
      <c r="L332">
        <v>46.3</v>
      </c>
      <c r="M332">
        <v>54</v>
      </c>
      <c r="N332" s="61">
        <v>54.8</v>
      </c>
      <c r="O332">
        <v>55.9</v>
      </c>
      <c r="P332">
        <v>56.7</v>
      </c>
      <c r="Q332">
        <v>57.4</v>
      </c>
      <c r="R332" s="61">
        <v>58.1</v>
      </c>
      <c r="S332" s="61">
        <v>58.5</v>
      </c>
      <c r="T332" s="61">
        <v>59.1</v>
      </c>
      <c r="U332" s="61">
        <v>59.6</v>
      </c>
      <c r="V332" s="61">
        <v>60</v>
      </c>
      <c r="W332" s="61">
        <v>61</v>
      </c>
      <c r="X332" s="61">
        <v>61.2</v>
      </c>
      <c r="Y332" s="61">
        <v>61.4</v>
      </c>
      <c r="Z332" s="61">
        <v>65.400000000000006</v>
      </c>
      <c r="AA332" s="61">
        <v>65.8</v>
      </c>
      <c r="AB332" s="188">
        <v>66.099999999999994</v>
      </c>
      <c r="AC332" s="61">
        <v>66.8</v>
      </c>
      <c r="AD332" s="188">
        <v>68.400000000000006</v>
      </c>
      <c r="AE332" s="188">
        <v>68.599999999999994</v>
      </c>
      <c r="AF332" s="188">
        <v>69</v>
      </c>
      <c r="AG332" s="188">
        <v>69.7</v>
      </c>
      <c r="AH332" s="188">
        <v>70.400000000000006</v>
      </c>
      <c r="AI332" s="188">
        <v>71</v>
      </c>
      <c r="AJ332" s="188">
        <v>71</v>
      </c>
      <c r="AK332" s="188">
        <v>71.099999999999994</v>
      </c>
      <c r="AL332" s="188">
        <v>71.400000000000006</v>
      </c>
      <c r="AM332" s="188">
        <v>71.599999999999994</v>
      </c>
      <c r="AN332" s="188">
        <v>72.099999999999994</v>
      </c>
      <c r="AO332" s="188">
        <v>72.2</v>
      </c>
      <c r="AP332" s="188">
        <v>72.2</v>
      </c>
      <c r="AQ332" s="188">
        <v>72.400000000000006</v>
      </c>
      <c r="AR332" s="188">
        <v>72.599999999999994</v>
      </c>
      <c r="AS332" s="188">
        <v>72.599999999999994</v>
      </c>
      <c r="AT332" s="188">
        <v>72.7</v>
      </c>
      <c r="AU332" s="188">
        <v>73</v>
      </c>
      <c r="AV332" s="188">
        <v>73.099999999999994</v>
      </c>
      <c r="AW332" s="188">
        <v>73.2</v>
      </c>
      <c r="AX332" s="188">
        <v>73.3</v>
      </c>
      <c r="AY332" s="188">
        <v>73.3</v>
      </c>
      <c r="AZ332" s="188">
        <v>73.400000000000006</v>
      </c>
      <c r="BA332" s="188">
        <v>73.400000000000006</v>
      </c>
      <c r="BB332" s="188">
        <v>73.400000000000006</v>
      </c>
      <c r="BC332" s="188">
        <v>73.5</v>
      </c>
      <c r="BD332" s="188">
        <v>73.5</v>
      </c>
      <c r="BE332" s="188">
        <v>73.5</v>
      </c>
      <c r="BF332" s="188">
        <v>73.7</v>
      </c>
      <c r="BG332" s="188">
        <v>73.900000000000006</v>
      </c>
      <c r="BH332" s="188">
        <v>73.900000000000006</v>
      </c>
      <c r="BI332" s="188">
        <v>73.900000000000006</v>
      </c>
      <c r="BJ332" s="188">
        <v>73.900000000000006</v>
      </c>
      <c r="BK332" s="188">
        <v>73.900000000000006</v>
      </c>
      <c r="BL332" s="188">
        <v>74</v>
      </c>
      <c r="BM332" s="188">
        <v>74</v>
      </c>
      <c r="BN332" s="188">
        <v>74</v>
      </c>
      <c r="BO332" s="188">
        <v>74</v>
      </c>
      <c r="BP332" s="188">
        <v>74</v>
      </c>
      <c r="BQ332" s="188">
        <v>74.099999999999994</v>
      </c>
      <c r="BR332" s="188">
        <v>74.099999999999994</v>
      </c>
      <c r="BS332" s="188">
        <v>74.099999999999994</v>
      </c>
      <c r="BT332" s="188">
        <v>74.099999999999994</v>
      </c>
      <c r="BU332" s="188">
        <v>74.099999999999994</v>
      </c>
      <c r="BV332" s="188">
        <v>74.2</v>
      </c>
      <c r="BW332" s="188">
        <v>74.2</v>
      </c>
      <c r="BX332" s="188">
        <v>74.2</v>
      </c>
      <c r="BY332" s="188">
        <v>74.3</v>
      </c>
      <c r="BZ332" s="188">
        <v>74.3</v>
      </c>
      <c r="CA332" s="188">
        <v>74.3</v>
      </c>
      <c r="CB332" s="188">
        <v>74.3</v>
      </c>
      <c r="CC332" s="188">
        <v>74.3</v>
      </c>
      <c r="CD332" s="188">
        <v>74.3</v>
      </c>
      <c r="CE332" s="188">
        <v>74.400000000000006</v>
      </c>
      <c r="CF332" s="188">
        <v>74.400000000000006</v>
      </c>
      <c r="CG332" s="188">
        <v>74.400000000000006</v>
      </c>
      <c r="CH332" s="188">
        <v>74.5</v>
      </c>
      <c r="CI332" s="188">
        <v>74.7</v>
      </c>
      <c r="CJ332" s="188">
        <v>74.7</v>
      </c>
      <c r="CK332" s="188">
        <v>74.8</v>
      </c>
      <c r="CL332" s="188">
        <f t="shared" si="11"/>
        <v>9.9999999999994316E-2</v>
      </c>
      <c r="CM332" s="188" t="s">
        <v>662</v>
      </c>
      <c r="CN332" s="188" t="s">
        <v>663</v>
      </c>
      <c r="CO332" s="188" t="b">
        <f t="shared" si="10"/>
        <v>1</v>
      </c>
    </row>
    <row r="333" spans="1:93" x14ac:dyDescent="0.3">
      <c r="A333" t="s">
        <v>664</v>
      </c>
      <c r="B333" t="s">
        <v>665</v>
      </c>
      <c r="C333">
        <v>30049000702</v>
      </c>
      <c r="D333" s="1">
        <v>43920</v>
      </c>
      <c r="E333">
        <v>49</v>
      </c>
      <c r="F333">
        <v>1.7</v>
      </c>
      <c r="G333">
        <v>1.7</v>
      </c>
      <c r="H333">
        <v>59601</v>
      </c>
      <c r="I333">
        <v>47.8</v>
      </c>
      <c r="J333">
        <v>49.2</v>
      </c>
      <c r="K333">
        <v>50.6</v>
      </c>
      <c r="L333">
        <v>53.4</v>
      </c>
      <c r="M333">
        <v>56.4</v>
      </c>
      <c r="N333" s="61">
        <v>56.9</v>
      </c>
      <c r="O333">
        <v>57.5</v>
      </c>
      <c r="P333">
        <v>57.9</v>
      </c>
      <c r="Q333">
        <v>58.1</v>
      </c>
      <c r="R333" s="61">
        <v>59.5</v>
      </c>
      <c r="S333" s="61">
        <v>60.8</v>
      </c>
      <c r="T333" s="61">
        <v>61.3</v>
      </c>
      <c r="U333" s="61">
        <v>63.5</v>
      </c>
      <c r="V333" s="61">
        <v>64.2</v>
      </c>
      <c r="W333" s="61">
        <v>65.900000000000006</v>
      </c>
      <c r="X333" s="61">
        <v>66.3</v>
      </c>
      <c r="Y333" s="61">
        <v>66.599999999999994</v>
      </c>
      <c r="Z333" s="61">
        <v>68.400000000000006</v>
      </c>
      <c r="AA333" s="61">
        <v>68.5</v>
      </c>
      <c r="AB333" s="188">
        <v>68.900000000000006</v>
      </c>
      <c r="AC333" s="61">
        <v>69.900000000000006</v>
      </c>
      <c r="AD333" s="188">
        <v>71</v>
      </c>
      <c r="AE333" s="188">
        <v>71.2</v>
      </c>
      <c r="AF333" s="188">
        <v>71.5</v>
      </c>
      <c r="AG333" s="188">
        <v>71.900000000000006</v>
      </c>
      <c r="AH333" s="188">
        <v>72</v>
      </c>
      <c r="AI333" s="188">
        <v>72.7</v>
      </c>
      <c r="AJ333" s="188">
        <v>72.900000000000006</v>
      </c>
      <c r="AK333" s="188">
        <v>73</v>
      </c>
      <c r="AL333" s="188">
        <v>73</v>
      </c>
      <c r="AM333" s="188">
        <v>73.2</v>
      </c>
      <c r="AN333" s="188">
        <v>73.3</v>
      </c>
      <c r="AO333" s="188">
        <v>73.3</v>
      </c>
      <c r="AP333" s="188">
        <v>73.400000000000006</v>
      </c>
      <c r="AQ333" s="188">
        <v>73.5</v>
      </c>
      <c r="AR333" s="188">
        <v>73.7</v>
      </c>
      <c r="AS333" s="188">
        <v>73.8</v>
      </c>
      <c r="AT333" s="188">
        <v>73.8</v>
      </c>
      <c r="AU333" s="188">
        <v>73.900000000000006</v>
      </c>
      <c r="AV333" s="188">
        <v>73.900000000000006</v>
      </c>
      <c r="AW333" s="188">
        <v>73.900000000000006</v>
      </c>
      <c r="AX333" s="188">
        <v>73.900000000000006</v>
      </c>
      <c r="AY333" s="188">
        <v>73.900000000000006</v>
      </c>
      <c r="AZ333" s="188">
        <v>73.900000000000006</v>
      </c>
      <c r="BA333" s="188">
        <v>74</v>
      </c>
      <c r="BB333" s="188">
        <v>74.099999999999994</v>
      </c>
      <c r="BC333" s="188">
        <v>74.2</v>
      </c>
      <c r="BD333" s="188">
        <v>74.3</v>
      </c>
      <c r="BE333" s="188">
        <v>74.400000000000006</v>
      </c>
      <c r="BF333" s="188">
        <v>74.400000000000006</v>
      </c>
      <c r="BG333" s="188">
        <v>74.599999999999994</v>
      </c>
      <c r="BH333" s="188">
        <v>74.599999999999994</v>
      </c>
      <c r="BI333" s="188">
        <v>74.8</v>
      </c>
      <c r="BJ333" s="188">
        <v>74.900000000000006</v>
      </c>
      <c r="BK333" s="188">
        <v>74.900000000000006</v>
      </c>
      <c r="BL333" s="188">
        <v>75</v>
      </c>
      <c r="BM333" s="188">
        <v>75.099999999999994</v>
      </c>
      <c r="BN333" s="188">
        <v>75.099999999999994</v>
      </c>
      <c r="BO333" s="188">
        <v>75.099999999999994</v>
      </c>
      <c r="BP333" s="188">
        <v>75.099999999999994</v>
      </c>
      <c r="BQ333" s="188">
        <v>75.2</v>
      </c>
      <c r="BR333" s="188">
        <v>75.2</v>
      </c>
      <c r="BS333" s="188">
        <v>75.2</v>
      </c>
      <c r="BT333" s="188">
        <v>75.2</v>
      </c>
      <c r="BU333" s="188">
        <v>75.3</v>
      </c>
      <c r="BV333" s="188">
        <v>75.3</v>
      </c>
      <c r="BW333" s="188">
        <v>75.3</v>
      </c>
      <c r="BX333" s="188">
        <v>75.3</v>
      </c>
      <c r="BY333" s="188">
        <v>75.3</v>
      </c>
      <c r="BZ333" s="188">
        <v>75.3</v>
      </c>
      <c r="CA333" s="188">
        <v>75.3</v>
      </c>
      <c r="CB333" s="188">
        <v>75.400000000000006</v>
      </c>
      <c r="CC333" s="188">
        <v>75.400000000000006</v>
      </c>
      <c r="CD333" s="188">
        <v>75.400000000000006</v>
      </c>
      <c r="CE333" s="188">
        <v>75.599999999999994</v>
      </c>
      <c r="CF333" s="188">
        <v>75.599999999999994</v>
      </c>
      <c r="CG333" s="188">
        <v>75.7</v>
      </c>
      <c r="CH333" s="188">
        <v>75.8</v>
      </c>
      <c r="CI333" s="188">
        <v>75.900000000000006</v>
      </c>
      <c r="CJ333" s="188">
        <v>76.099999999999994</v>
      </c>
      <c r="CK333" s="188">
        <v>76.2</v>
      </c>
      <c r="CL333" s="188">
        <f t="shared" si="11"/>
        <v>0.10000000000000853</v>
      </c>
      <c r="CM333" s="188" t="s">
        <v>664</v>
      </c>
      <c r="CN333" s="188" t="s">
        <v>665</v>
      </c>
      <c r="CO333" s="188" t="b">
        <f t="shared" si="10"/>
        <v>1</v>
      </c>
    </row>
    <row r="334" spans="1:93" x14ac:dyDescent="0.3">
      <c r="A334" t="s">
        <v>666</v>
      </c>
      <c r="B334" t="s">
        <v>667</v>
      </c>
      <c r="C334">
        <v>30049000800</v>
      </c>
      <c r="D334" s="1">
        <v>43920</v>
      </c>
      <c r="E334">
        <v>49</v>
      </c>
      <c r="F334">
        <v>1.7</v>
      </c>
      <c r="G334">
        <v>1.7</v>
      </c>
      <c r="H334">
        <v>59601</v>
      </c>
      <c r="I334">
        <v>37.700000000000003</v>
      </c>
      <c r="J334">
        <v>39.5</v>
      </c>
      <c r="K334">
        <v>40.700000000000003</v>
      </c>
      <c r="L334">
        <v>43.1</v>
      </c>
      <c r="M334">
        <v>46</v>
      </c>
      <c r="N334" s="61">
        <v>46.4</v>
      </c>
      <c r="O334">
        <v>47</v>
      </c>
      <c r="P334">
        <v>47.4</v>
      </c>
      <c r="Q334">
        <v>47.7</v>
      </c>
      <c r="R334" s="61">
        <v>49.9</v>
      </c>
      <c r="S334" s="61">
        <v>51.9</v>
      </c>
      <c r="T334" s="61">
        <v>52.6</v>
      </c>
      <c r="U334" s="61">
        <v>54.9</v>
      </c>
      <c r="V334" s="61">
        <v>55.9</v>
      </c>
      <c r="W334" s="61">
        <v>58.2</v>
      </c>
      <c r="X334" s="61">
        <v>58.6</v>
      </c>
      <c r="Y334" s="61">
        <v>58.8</v>
      </c>
      <c r="Z334" s="61">
        <v>60.7</v>
      </c>
      <c r="AA334" s="61">
        <v>60.7</v>
      </c>
      <c r="AB334" s="188">
        <v>61.2</v>
      </c>
      <c r="AC334" s="61">
        <v>62</v>
      </c>
      <c r="AD334" s="188">
        <v>63.1</v>
      </c>
      <c r="AE334" s="188">
        <v>63.3</v>
      </c>
      <c r="AF334" s="188">
        <v>63.4</v>
      </c>
      <c r="AG334" s="188">
        <v>63.7</v>
      </c>
      <c r="AH334" s="188">
        <v>64</v>
      </c>
      <c r="AI334" s="188">
        <v>64.3</v>
      </c>
      <c r="AJ334" s="188">
        <v>64.400000000000006</v>
      </c>
      <c r="AK334" s="188">
        <v>64.5</v>
      </c>
      <c r="AL334" s="188">
        <v>64.5</v>
      </c>
      <c r="AM334" s="188">
        <v>64.7</v>
      </c>
      <c r="AN334" s="188">
        <v>64.8</v>
      </c>
      <c r="AO334" s="188">
        <v>64.8</v>
      </c>
      <c r="AP334" s="188">
        <v>64.8</v>
      </c>
      <c r="AQ334" s="188">
        <v>65</v>
      </c>
      <c r="AR334" s="188">
        <v>65.099999999999994</v>
      </c>
      <c r="AS334" s="188">
        <v>65.2</v>
      </c>
      <c r="AT334" s="188">
        <v>65.3</v>
      </c>
      <c r="AU334" s="188">
        <v>65.3</v>
      </c>
      <c r="AV334" s="188">
        <v>65.400000000000006</v>
      </c>
      <c r="AW334" s="188">
        <v>65.400000000000006</v>
      </c>
      <c r="AX334" s="188">
        <v>65.400000000000006</v>
      </c>
      <c r="AY334" s="188">
        <v>65.599999999999994</v>
      </c>
      <c r="AZ334" s="188">
        <v>65.599999999999994</v>
      </c>
      <c r="BA334" s="188">
        <v>65.7</v>
      </c>
      <c r="BB334" s="188">
        <v>65.900000000000006</v>
      </c>
      <c r="BC334" s="188">
        <v>65.900000000000006</v>
      </c>
      <c r="BD334" s="188">
        <v>65.900000000000006</v>
      </c>
      <c r="BE334" s="188">
        <v>66</v>
      </c>
      <c r="BF334" s="188">
        <v>66</v>
      </c>
      <c r="BG334" s="188">
        <v>66</v>
      </c>
      <c r="BH334" s="188">
        <v>66.099999999999994</v>
      </c>
      <c r="BI334" s="188">
        <v>66.099999999999994</v>
      </c>
      <c r="BJ334" s="188">
        <v>66.2</v>
      </c>
      <c r="BK334" s="188">
        <v>66.2</v>
      </c>
      <c r="BL334" s="188">
        <v>66.2</v>
      </c>
      <c r="BM334" s="188">
        <v>66.3</v>
      </c>
      <c r="BN334" s="188">
        <v>66.3</v>
      </c>
      <c r="BO334" s="188">
        <v>66.3</v>
      </c>
      <c r="BP334" s="188">
        <v>66.3</v>
      </c>
      <c r="BQ334" s="188">
        <v>66.3</v>
      </c>
      <c r="BR334" s="188">
        <v>66.3</v>
      </c>
      <c r="BS334" s="188">
        <v>66.3</v>
      </c>
      <c r="BT334" s="188">
        <v>66.3</v>
      </c>
      <c r="BU334" s="188">
        <v>66.400000000000006</v>
      </c>
      <c r="BV334" s="188">
        <v>66.400000000000006</v>
      </c>
      <c r="BW334" s="188">
        <v>66.5</v>
      </c>
      <c r="BX334" s="188">
        <v>66.5</v>
      </c>
      <c r="BY334" s="188">
        <v>66.5</v>
      </c>
      <c r="BZ334" s="188">
        <v>66.5</v>
      </c>
      <c r="CA334" s="188">
        <v>66.599999999999994</v>
      </c>
      <c r="CB334" s="188">
        <v>66.599999999999994</v>
      </c>
      <c r="CC334" s="188">
        <v>66.599999999999994</v>
      </c>
      <c r="CD334" s="188">
        <v>66.599999999999994</v>
      </c>
      <c r="CE334" s="188">
        <v>66.7</v>
      </c>
      <c r="CF334" s="188">
        <v>66.8</v>
      </c>
      <c r="CG334" s="188">
        <v>66.8</v>
      </c>
      <c r="CH334" s="188">
        <v>66.900000000000006</v>
      </c>
      <c r="CI334" s="188">
        <v>66.900000000000006</v>
      </c>
      <c r="CJ334" s="188">
        <v>67</v>
      </c>
      <c r="CK334" s="188">
        <v>67.099999999999994</v>
      </c>
      <c r="CL334" s="188">
        <f t="shared" si="11"/>
        <v>9.9999999999994316E-2</v>
      </c>
      <c r="CM334" s="188" t="s">
        <v>666</v>
      </c>
      <c r="CN334" s="188" t="s">
        <v>667</v>
      </c>
      <c r="CO334" s="188" t="b">
        <f t="shared" si="10"/>
        <v>1</v>
      </c>
    </row>
    <row r="335" spans="1:93" x14ac:dyDescent="0.3">
      <c r="A335" t="s">
        <v>668</v>
      </c>
      <c r="B335" t="s">
        <v>669</v>
      </c>
      <c r="C335">
        <v>30049001000</v>
      </c>
      <c r="D335" s="1">
        <v>43920</v>
      </c>
      <c r="E335">
        <v>49</v>
      </c>
      <c r="F335">
        <v>1.3</v>
      </c>
      <c r="G335">
        <v>1.3</v>
      </c>
      <c r="H335">
        <v>59601</v>
      </c>
      <c r="I335">
        <v>46.9</v>
      </c>
      <c r="J335">
        <v>50.1</v>
      </c>
      <c r="K335">
        <v>52.5</v>
      </c>
      <c r="L335">
        <v>56.3</v>
      </c>
      <c r="M335">
        <v>59.7</v>
      </c>
      <c r="N335" s="61">
        <v>60.3</v>
      </c>
      <c r="O335">
        <v>60.9</v>
      </c>
      <c r="P335">
        <v>61.6</v>
      </c>
      <c r="Q335">
        <v>62.2</v>
      </c>
      <c r="R335" s="61">
        <v>62.8</v>
      </c>
      <c r="S335" s="61">
        <v>63</v>
      </c>
      <c r="T335" s="61">
        <v>63.6</v>
      </c>
      <c r="U335" s="61">
        <v>63.9</v>
      </c>
      <c r="V335" s="61">
        <v>64.3</v>
      </c>
      <c r="W335" s="61">
        <v>64.599999999999994</v>
      </c>
      <c r="X335" s="61">
        <v>64.7</v>
      </c>
      <c r="Y335" s="61">
        <v>65</v>
      </c>
      <c r="Z335" s="61">
        <v>69.599999999999994</v>
      </c>
      <c r="AA335" s="61">
        <v>69.7</v>
      </c>
      <c r="AB335" s="188">
        <v>70</v>
      </c>
      <c r="AC335" s="61">
        <v>70.599999999999994</v>
      </c>
      <c r="AD335" s="188">
        <v>72.400000000000006</v>
      </c>
      <c r="AE335" s="188">
        <v>72.900000000000006</v>
      </c>
      <c r="AF335" s="188">
        <v>73.2</v>
      </c>
      <c r="AG335" s="188">
        <v>73.400000000000006</v>
      </c>
      <c r="AH335" s="188">
        <v>73.8</v>
      </c>
      <c r="AI335" s="188">
        <v>74.599999999999994</v>
      </c>
      <c r="AJ335" s="188">
        <v>75</v>
      </c>
      <c r="AK335" s="188">
        <v>75.099999999999994</v>
      </c>
      <c r="AL335" s="188">
        <v>75.3</v>
      </c>
      <c r="AM335" s="188">
        <v>75.5</v>
      </c>
      <c r="AN335" s="188">
        <v>75.7</v>
      </c>
      <c r="AO335" s="188">
        <v>75.7</v>
      </c>
      <c r="AP335" s="188">
        <v>75.8</v>
      </c>
      <c r="AQ335" s="188">
        <v>76.2</v>
      </c>
      <c r="AR335" s="188">
        <v>76.5</v>
      </c>
      <c r="AS335" s="188">
        <v>76.599999999999994</v>
      </c>
      <c r="AT335" s="188">
        <v>76.599999999999994</v>
      </c>
      <c r="AU335" s="188">
        <v>76.599999999999994</v>
      </c>
      <c r="AV335" s="188">
        <v>76.7</v>
      </c>
      <c r="AW335" s="188">
        <v>76.8</v>
      </c>
      <c r="AX335" s="188">
        <v>76.8</v>
      </c>
      <c r="AY335" s="188">
        <v>76.900000000000006</v>
      </c>
      <c r="AZ335" s="188">
        <v>77</v>
      </c>
      <c r="BA335" s="188">
        <v>77</v>
      </c>
      <c r="BB335" s="188">
        <v>77</v>
      </c>
      <c r="BC335" s="188">
        <v>77.099999999999994</v>
      </c>
      <c r="BD335" s="188">
        <v>77.2</v>
      </c>
      <c r="BE335" s="188">
        <v>77.2</v>
      </c>
      <c r="BF335" s="188">
        <v>77.400000000000006</v>
      </c>
      <c r="BG335" s="188">
        <v>77.400000000000006</v>
      </c>
      <c r="BH335" s="188">
        <v>77.400000000000006</v>
      </c>
      <c r="BI335" s="188">
        <v>77.5</v>
      </c>
      <c r="BJ335" s="188">
        <v>77.5</v>
      </c>
      <c r="BK335" s="188">
        <v>77.5</v>
      </c>
      <c r="BL335" s="188">
        <v>77.599999999999994</v>
      </c>
      <c r="BM335" s="188">
        <v>77.599999999999994</v>
      </c>
      <c r="BN335" s="188">
        <v>77.599999999999994</v>
      </c>
      <c r="BO335" s="188">
        <v>77.599999999999994</v>
      </c>
      <c r="BP335" s="188">
        <v>77.7</v>
      </c>
      <c r="BQ335" s="188">
        <v>77.7</v>
      </c>
      <c r="BR335" s="188">
        <v>77.7</v>
      </c>
      <c r="BS335" s="188">
        <v>77.7</v>
      </c>
      <c r="BT335" s="188">
        <v>77.8</v>
      </c>
      <c r="BU335" s="188">
        <v>77.8</v>
      </c>
      <c r="BV335" s="188">
        <v>77.8</v>
      </c>
      <c r="BW335" s="188">
        <v>77.900000000000006</v>
      </c>
      <c r="BX335" s="188">
        <v>77.900000000000006</v>
      </c>
      <c r="BY335" s="188">
        <v>77.900000000000006</v>
      </c>
      <c r="BZ335" s="188">
        <v>77.900000000000006</v>
      </c>
      <c r="CA335" s="188">
        <v>77.900000000000006</v>
      </c>
      <c r="CB335" s="188">
        <v>77.900000000000006</v>
      </c>
      <c r="CC335" s="188">
        <v>77.900000000000006</v>
      </c>
      <c r="CD335" s="188">
        <v>78</v>
      </c>
      <c r="CE335" s="188">
        <v>78</v>
      </c>
      <c r="CF335" s="188">
        <v>78</v>
      </c>
      <c r="CG335" s="188">
        <v>78</v>
      </c>
      <c r="CH335" s="188">
        <v>78.2</v>
      </c>
      <c r="CI335" s="188">
        <v>78.3</v>
      </c>
      <c r="CJ335" s="188">
        <v>78.3</v>
      </c>
      <c r="CK335" s="188">
        <v>78.3</v>
      </c>
      <c r="CL335" s="188">
        <f t="shared" si="11"/>
        <v>0</v>
      </c>
      <c r="CM335" s="188" t="s">
        <v>668</v>
      </c>
      <c r="CN335" s="188" t="s">
        <v>669</v>
      </c>
      <c r="CO335" s="188" t="b">
        <f t="shared" si="10"/>
        <v>1</v>
      </c>
    </row>
    <row r="336" spans="1:93" x14ac:dyDescent="0.3">
      <c r="A336" t="s">
        <v>670</v>
      </c>
      <c r="B336" t="s">
        <v>671</v>
      </c>
      <c r="C336">
        <v>30049001102</v>
      </c>
      <c r="D336" s="1">
        <v>43920</v>
      </c>
      <c r="E336">
        <v>49</v>
      </c>
      <c r="F336">
        <v>1.8</v>
      </c>
      <c r="G336">
        <v>1.8</v>
      </c>
      <c r="H336">
        <v>59601</v>
      </c>
      <c r="I336">
        <v>47.2</v>
      </c>
      <c r="J336">
        <v>48.7</v>
      </c>
      <c r="K336">
        <v>51.5</v>
      </c>
      <c r="L336">
        <v>55.2</v>
      </c>
      <c r="M336">
        <v>61.8</v>
      </c>
      <c r="N336" s="61">
        <v>62.5</v>
      </c>
      <c r="O336">
        <v>63.4</v>
      </c>
      <c r="P336">
        <v>64</v>
      </c>
      <c r="Q336">
        <v>64.3</v>
      </c>
      <c r="R336" s="61">
        <v>65.7</v>
      </c>
      <c r="S336" s="61">
        <v>66.099999999999994</v>
      </c>
      <c r="T336" s="61">
        <v>66.5</v>
      </c>
      <c r="U336" s="61">
        <v>66.8</v>
      </c>
      <c r="V336" s="61">
        <v>67.2</v>
      </c>
      <c r="W336" s="61">
        <v>67.900000000000006</v>
      </c>
      <c r="X336" s="61">
        <v>68</v>
      </c>
      <c r="Y336" s="61">
        <v>68.400000000000006</v>
      </c>
      <c r="Z336" s="61">
        <v>70.8</v>
      </c>
      <c r="AA336" s="61">
        <v>71</v>
      </c>
      <c r="AB336" s="188">
        <v>71.2</v>
      </c>
      <c r="AC336" s="61">
        <v>73.599999999999994</v>
      </c>
      <c r="AD336" s="188">
        <v>75.8</v>
      </c>
      <c r="AE336" s="188">
        <v>75.900000000000006</v>
      </c>
      <c r="AF336" s="188">
        <v>76.5</v>
      </c>
      <c r="AG336" s="188">
        <v>77.099999999999994</v>
      </c>
      <c r="AH336" s="188">
        <v>77.3</v>
      </c>
      <c r="AI336" s="188">
        <v>77.900000000000006</v>
      </c>
      <c r="AJ336" s="188">
        <v>78</v>
      </c>
      <c r="AK336" s="188">
        <v>78.099999999999994</v>
      </c>
      <c r="AL336" s="188">
        <v>78.2</v>
      </c>
      <c r="AM336" s="188">
        <v>78.400000000000006</v>
      </c>
      <c r="AN336" s="188">
        <v>78.8</v>
      </c>
      <c r="AO336" s="188">
        <v>78.8</v>
      </c>
      <c r="AP336" s="188">
        <v>78.900000000000006</v>
      </c>
      <c r="AQ336" s="188">
        <v>79.099999999999994</v>
      </c>
      <c r="AR336" s="188">
        <v>79.5</v>
      </c>
      <c r="AS336" s="188">
        <v>79.5</v>
      </c>
      <c r="AT336" s="188">
        <v>79.5</v>
      </c>
      <c r="AU336" s="188">
        <v>79.7</v>
      </c>
      <c r="AV336" s="188">
        <v>80</v>
      </c>
      <c r="AW336" s="188">
        <v>80.099999999999994</v>
      </c>
      <c r="AX336" s="188">
        <v>80.099999999999994</v>
      </c>
      <c r="AY336" s="188">
        <v>80.099999999999994</v>
      </c>
      <c r="AZ336" s="188">
        <v>80.099999999999994</v>
      </c>
      <c r="BA336" s="188">
        <v>80.2</v>
      </c>
      <c r="BB336" s="188">
        <v>80.3</v>
      </c>
      <c r="BC336" s="188">
        <v>80.400000000000006</v>
      </c>
      <c r="BD336" s="188">
        <v>80.400000000000006</v>
      </c>
      <c r="BE336" s="188">
        <v>80.400000000000006</v>
      </c>
      <c r="BF336" s="188">
        <v>80.5</v>
      </c>
      <c r="BG336" s="188">
        <v>80.7</v>
      </c>
      <c r="BH336" s="188">
        <v>80.8</v>
      </c>
      <c r="BI336" s="188">
        <v>80.900000000000006</v>
      </c>
      <c r="BJ336" s="188">
        <v>81</v>
      </c>
      <c r="BK336" s="188">
        <v>81</v>
      </c>
      <c r="BL336" s="188">
        <v>81</v>
      </c>
      <c r="BM336" s="188">
        <v>81</v>
      </c>
      <c r="BN336" s="188">
        <v>81.099999999999994</v>
      </c>
      <c r="BO336" s="188">
        <v>81.099999999999994</v>
      </c>
      <c r="BP336" s="188">
        <v>81.099999999999994</v>
      </c>
      <c r="BQ336" s="188">
        <v>81.099999999999994</v>
      </c>
      <c r="BR336" s="188">
        <v>81.099999999999994</v>
      </c>
      <c r="BS336" s="188">
        <v>81.099999999999994</v>
      </c>
      <c r="BT336" s="188">
        <v>81.099999999999994</v>
      </c>
      <c r="BU336" s="188">
        <v>81.099999999999994</v>
      </c>
      <c r="BV336" s="188">
        <v>81.099999999999994</v>
      </c>
      <c r="BW336" s="188">
        <v>81.2</v>
      </c>
      <c r="BX336" s="188">
        <v>81.2</v>
      </c>
      <c r="BY336" s="188">
        <v>81.2</v>
      </c>
      <c r="BZ336" s="188">
        <v>81.2</v>
      </c>
      <c r="CA336" s="188">
        <v>81.2</v>
      </c>
      <c r="CB336" s="188">
        <v>81.2</v>
      </c>
      <c r="CC336" s="188">
        <v>81.2</v>
      </c>
      <c r="CD336" s="188">
        <v>81.2</v>
      </c>
      <c r="CE336" s="188">
        <v>81.2</v>
      </c>
      <c r="CF336" s="188">
        <v>81.2</v>
      </c>
      <c r="CG336" s="188">
        <v>81.2</v>
      </c>
      <c r="CH336" s="188">
        <v>81.2</v>
      </c>
      <c r="CI336" s="188">
        <v>81.2</v>
      </c>
      <c r="CJ336" s="188">
        <v>81.2</v>
      </c>
      <c r="CK336" s="188">
        <v>81.2</v>
      </c>
      <c r="CL336" s="188">
        <f t="shared" si="11"/>
        <v>0</v>
      </c>
      <c r="CM336" s="188" t="s">
        <v>670</v>
      </c>
      <c r="CN336" s="188" t="s">
        <v>671</v>
      </c>
      <c r="CO336" s="188" t="b">
        <f t="shared" si="10"/>
        <v>1</v>
      </c>
    </row>
    <row r="337" spans="1:93" x14ac:dyDescent="0.3">
      <c r="A337" t="s">
        <v>672</v>
      </c>
      <c r="B337" t="s">
        <v>673</v>
      </c>
      <c r="C337">
        <v>30051050100</v>
      </c>
      <c r="D337" s="1">
        <v>43920</v>
      </c>
      <c r="E337">
        <v>51</v>
      </c>
      <c r="F337">
        <v>0.2</v>
      </c>
      <c r="G337">
        <v>0.6</v>
      </c>
      <c r="H337" t="s">
        <v>1331</v>
      </c>
      <c r="I337">
        <v>7.4</v>
      </c>
      <c r="J337">
        <v>8.6</v>
      </c>
      <c r="K337">
        <v>12.2</v>
      </c>
      <c r="L337">
        <v>13.9</v>
      </c>
      <c r="M337">
        <v>17.5</v>
      </c>
      <c r="N337" s="61">
        <v>18.2</v>
      </c>
      <c r="O337">
        <v>19.2</v>
      </c>
      <c r="P337">
        <v>19.8</v>
      </c>
      <c r="Q337">
        <v>20.6</v>
      </c>
      <c r="R337" s="61">
        <v>21.9</v>
      </c>
      <c r="S337" s="61">
        <v>22.1</v>
      </c>
      <c r="T337" s="61">
        <v>22.3</v>
      </c>
      <c r="U337" s="61">
        <v>23.5</v>
      </c>
      <c r="V337" s="61">
        <v>25</v>
      </c>
      <c r="W337" s="61">
        <v>25.6</v>
      </c>
      <c r="X337" s="61">
        <v>25.8</v>
      </c>
      <c r="Y337" s="61">
        <v>26</v>
      </c>
      <c r="Z337" s="61">
        <v>26.8</v>
      </c>
      <c r="AA337" s="61">
        <v>27</v>
      </c>
      <c r="AB337" s="188">
        <v>27.3</v>
      </c>
      <c r="AC337" s="61">
        <v>27.4</v>
      </c>
      <c r="AD337" s="188">
        <v>27.6</v>
      </c>
      <c r="AE337" s="188">
        <v>27.9</v>
      </c>
      <c r="AF337" s="188">
        <v>28.2</v>
      </c>
      <c r="AG337" s="188">
        <v>28.3</v>
      </c>
      <c r="AH337" s="188">
        <v>28.5</v>
      </c>
      <c r="AI337" s="188">
        <v>28.8</v>
      </c>
      <c r="AJ337" s="188">
        <v>28.9</v>
      </c>
      <c r="AK337" s="188">
        <v>29.1</v>
      </c>
      <c r="AL337" s="188">
        <v>29.3</v>
      </c>
      <c r="AM337" s="188">
        <v>29.6</v>
      </c>
      <c r="AN337" s="188">
        <v>30.1</v>
      </c>
      <c r="AO337" s="188">
        <v>30.2</v>
      </c>
      <c r="AP337" s="188">
        <v>30.2</v>
      </c>
      <c r="AQ337" s="188">
        <v>30.2</v>
      </c>
      <c r="AR337" s="188">
        <v>30.4</v>
      </c>
      <c r="AS337" s="188">
        <v>30.4</v>
      </c>
      <c r="AT337" s="188">
        <v>30.5</v>
      </c>
      <c r="AU337" s="188">
        <v>30.7</v>
      </c>
      <c r="AV337" s="188">
        <v>30.7</v>
      </c>
      <c r="AW337" s="188">
        <v>30.7</v>
      </c>
      <c r="AX337" s="188">
        <v>30.7</v>
      </c>
      <c r="AY337" s="188">
        <v>30.7</v>
      </c>
      <c r="AZ337" s="188">
        <v>30.8</v>
      </c>
      <c r="BA337" s="188">
        <v>30.8</v>
      </c>
      <c r="BB337" s="188">
        <v>30.8</v>
      </c>
      <c r="BC337" s="188">
        <v>30.8</v>
      </c>
      <c r="BD337" s="188">
        <v>30.8</v>
      </c>
      <c r="BE337" s="188">
        <v>30.8</v>
      </c>
      <c r="BF337" s="188">
        <v>30.8</v>
      </c>
      <c r="BG337" s="188">
        <v>39.6</v>
      </c>
      <c r="BH337" s="188">
        <v>39.9</v>
      </c>
      <c r="BI337" s="188">
        <v>40</v>
      </c>
      <c r="BJ337" s="188">
        <v>40</v>
      </c>
      <c r="BK337" s="188">
        <v>40</v>
      </c>
      <c r="BL337" s="188">
        <v>40.1</v>
      </c>
      <c r="BM337" s="188">
        <v>40.200000000000003</v>
      </c>
      <c r="BN337" s="188">
        <v>40.200000000000003</v>
      </c>
      <c r="BO337" s="188">
        <v>40.299999999999997</v>
      </c>
      <c r="BP337" s="188">
        <v>40.299999999999997</v>
      </c>
      <c r="BQ337" s="188">
        <v>40.299999999999997</v>
      </c>
      <c r="BR337" s="188">
        <v>40.299999999999997</v>
      </c>
      <c r="BS337" s="188">
        <v>40.299999999999997</v>
      </c>
      <c r="BT337" s="188">
        <v>40.299999999999997</v>
      </c>
      <c r="BU337" s="188">
        <v>40.299999999999997</v>
      </c>
      <c r="BV337" s="188">
        <v>40.299999999999997</v>
      </c>
      <c r="BW337" s="188">
        <v>40.4</v>
      </c>
      <c r="BX337" s="188">
        <v>40.5</v>
      </c>
      <c r="BY337" s="188">
        <v>40.5</v>
      </c>
      <c r="BZ337" s="188">
        <v>40.5</v>
      </c>
      <c r="CA337" s="188">
        <v>40.5</v>
      </c>
      <c r="CB337" s="188">
        <v>40.6</v>
      </c>
      <c r="CC337" s="188">
        <v>40.6</v>
      </c>
      <c r="CD337" s="188">
        <v>41</v>
      </c>
      <c r="CE337" s="188">
        <v>41.3</v>
      </c>
      <c r="CF337" s="188">
        <v>41.3</v>
      </c>
      <c r="CG337" s="188">
        <v>41.6</v>
      </c>
      <c r="CH337" s="188">
        <v>41.6</v>
      </c>
      <c r="CI337" s="188">
        <v>41.6</v>
      </c>
      <c r="CJ337" s="188">
        <v>41.6</v>
      </c>
      <c r="CK337" s="188">
        <v>41.6</v>
      </c>
      <c r="CL337" s="188">
        <f t="shared" si="11"/>
        <v>0</v>
      </c>
      <c r="CM337" s="188" t="s">
        <v>672</v>
      </c>
      <c r="CN337" s="188" t="s">
        <v>673</v>
      </c>
      <c r="CO337" s="188" t="b">
        <f t="shared" si="10"/>
        <v>1</v>
      </c>
    </row>
    <row r="338" spans="1:93" x14ac:dyDescent="0.3">
      <c r="A338" t="s">
        <v>674</v>
      </c>
      <c r="B338" t="s">
        <v>675</v>
      </c>
      <c r="C338">
        <v>30053000100</v>
      </c>
      <c r="D338" s="1">
        <v>43920</v>
      </c>
      <c r="E338">
        <v>53</v>
      </c>
      <c r="F338">
        <v>0.3</v>
      </c>
      <c r="G338">
        <v>1.9</v>
      </c>
      <c r="H338">
        <v>59923</v>
      </c>
      <c r="I338">
        <v>24.4</v>
      </c>
      <c r="J338">
        <v>24.7</v>
      </c>
      <c r="K338">
        <v>25.9</v>
      </c>
      <c r="L338">
        <v>26.9</v>
      </c>
      <c r="M338">
        <v>29</v>
      </c>
      <c r="N338" s="61">
        <v>29.2</v>
      </c>
      <c r="O338">
        <v>29.4</v>
      </c>
      <c r="P338">
        <v>29.5</v>
      </c>
      <c r="Q338">
        <v>30</v>
      </c>
      <c r="R338" s="61">
        <v>30.6</v>
      </c>
      <c r="S338" s="61">
        <v>30.6</v>
      </c>
      <c r="T338" s="61">
        <v>30.7</v>
      </c>
      <c r="U338" s="61">
        <v>30.8</v>
      </c>
      <c r="V338" s="61">
        <v>30.9</v>
      </c>
      <c r="W338" s="61">
        <v>31.6</v>
      </c>
      <c r="X338" s="61">
        <v>31.7</v>
      </c>
      <c r="Y338" s="61">
        <v>31.8</v>
      </c>
      <c r="Z338" s="61">
        <v>32</v>
      </c>
      <c r="AA338" s="61">
        <v>32.1</v>
      </c>
      <c r="AB338" s="188">
        <v>32.1</v>
      </c>
      <c r="AC338" s="61">
        <v>32.200000000000003</v>
      </c>
      <c r="AD338" s="188">
        <v>33</v>
      </c>
      <c r="AE338" s="188">
        <v>33.299999999999997</v>
      </c>
      <c r="AF338" s="188">
        <v>33.299999999999997</v>
      </c>
      <c r="AG338" s="188">
        <v>33.6</v>
      </c>
      <c r="AH338" s="188">
        <v>33.9</v>
      </c>
      <c r="AI338" s="188">
        <v>34.5</v>
      </c>
      <c r="AJ338" s="188">
        <v>34.5</v>
      </c>
      <c r="AK338" s="188">
        <v>34.6</v>
      </c>
      <c r="AL338" s="188">
        <v>34.6</v>
      </c>
      <c r="AM338" s="188">
        <v>35</v>
      </c>
      <c r="AN338" s="188">
        <v>35.4</v>
      </c>
      <c r="AO338" s="188">
        <v>35.4</v>
      </c>
      <c r="AP338" s="188">
        <v>35.4</v>
      </c>
      <c r="AQ338" s="188">
        <v>35.5</v>
      </c>
      <c r="AR338" s="188">
        <v>35.6</v>
      </c>
      <c r="AS338" s="188">
        <v>35.6</v>
      </c>
      <c r="AT338" s="188">
        <v>35.6</v>
      </c>
      <c r="AU338" s="188">
        <v>35.6</v>
      </c>
      <c r="AV338" s="188">
        <v>35.700000000000003</v>
      </c>
      <c r="AW338" s="188">
        <v>35.700000000000003</v>
      </c>
      <c r="AX338" s="188">
        <v>35.700000000000003</v>
      </c>
      <c r="AY338" s="188">
        <v>35.700000000000003</v>
      </c>
      <c r="AZ338" s="188">
        <v>35.799999999999997</v>
      </c>
      <c r="BA338" s="188">
        <v>35.799999999999997</v>
      </c>
      <c r="BB338" s="188">
        <v>35.9</v>
      </c>
      <c r="BC338" s="188">
        <v>35.9</v>
      </c>
      <c r="BD338" s="188">
        <v>35.9</v>
      </c>
      <c r="BE338" s="188">
        <v>35.9</v>
      </c>
      <c r="BF338" s="188">
        <v>36</v>
      </c>
      <c r="BG338" s="188">
        <v>41.9</v>
      </c>
      <c r="BH338" s="188">
        <v>41.9</v>
      </c>
      <c r="BI338" s="188">
        <v>41.9</v>
      </c>
      <c r="BJ338" s="188">
        <v>41.9</v>
      </c>
      <c r="BK338" s="188">
        <v>42.1</v>
      </c>
      <c r="BL338" s="188">
        <v>42.1</v>
      </c>
      <c r="BM338" s="188">
        <v>42.1</v>
      </c>
      <c r="BN338" s="188">
        <v>42.1</v>
      </c>
      <c r="BO338" s="188">
        <v>42.2</v>
      </c>
      <c r="BP338" s="188">
        <v>42.2</v>
      </c>
      <c r="BQ338" s="188">
        <v>42.3</v>
      </c>
      <c r="BR338" s="188">
        <v>42.3</v>
      </c>
      <c r="BS338" s="188">
        <v>42.3</v>
      </c>
      <c r="BT338" s="188">
        <v>42.3</v>
      </c>
      <c r="BU338" s="188">
        <v>42.4</v>
      </c>
      <c r="BV338" s="188">
        <v>42.4</v>
      </c>
      <c r="BW338" s="188">
        <v>42.4</v>
      </c>
      <c r="BX338" s="188">
        <v>42.4</v>
      </c>
      <c r="BY338" s="188">
        <v>42.5</v>
      </c>
      <c r="BZ338" s="188">
        <v>42.5</v>
      </c>
      <c r="CA338" s="188">
        <v>42.5</v>
      </c>
      <c r="CB338" s="188">
        <v>42.5</v>
      </c>
      <c r="CC338" s="188">
        <v>42.5</v>
      </c>
      <c r="CD338" s="188">
        <v>42.8</v>
      </c>
      <c r="CE338" s="188">
        <v>42.9</v>
      </c>
      <c r="CF338" s="188">
        <v>42.9</v>
      </c>
      <c r="CG338" s="188">
        <v>42.9</v>
      </c>
      <c r="CH338" s="188">
        <v>42.9</v>
      </c>
      <c r="CI338" s="188">
        <v>43</v>
      </c>
      <c r="CJ338" s="188">
        <v>43</v>
      </c>
      <c r="CK338" s="188">
        <v>43</v>
      </c>
      <c r="CL338" s="188">
        <f t="shared" si="11"/>
        <v>0</v>
      </c>
      <c r="CM338" s="188" t="s">
        <v>674</v>
      </c>
      <c r="CN338" s="188" t="s">
        <v>675</v>
      </c>
      <c r="CO338" s="188" t="b">
        <f t="shared" si="10"/>
        <v>1</v>
      </c>
    </row>
    <row r="339" spans="1:93" x14ac:dyDescent="0.3">
      <c r="A339" t="s">
        <v>676</v>
      </c>
      <c r="B339" t="s">
        <v>677</v>
      </c>
      <c r="C339">
        <v>30053000300</v>
      </c>
      <c r="D339" s="1">
        <v>43920</v>
      </c>
      <c r="E339">
        <v>53</v>
      </c>
      <c r="F339">
        <v>0.3</v>
      </c>
      <c r="G339">
        <v>2.6</v>
      </c>
      <c r="H339" t="s">
        <v>1332</v>
      </c>
      <c r="I339">
        <v>38.9</v>
      </c>
      <c r="J339">
        <v>39.4</v>
      </c>
      <c r="K339">
        <v>40.6</v>
      </c>
      <c r="L339">
        <v>42.1</v>
      </c>
      <c r="M339">
        <v>44.8</v>
      </c>
      <c r="N339" s="61">
        <v>45.2</v>
      </c>
      <c r="O339">
        <v>45.5</v>
      </c>
      <c r="P339">
        <v>45.7</v>
      </c>
      <c r="Q339">
        <v>46</v>
      </c>
      <c r="R339" s="61">
        <v>46.9</v>
      </c>
      <c r="S339" s="61">
        <v>46.9</v>
      </c>
      <c r="T339" s="61">
        <v>47.1</v>
      </c>
      <c r="U339" s="61">
        <v>47.3</v>
      </c>
      <c r="V339" s="61">
        <v>47.6</v>
      </c>
      <c r="W339" s="61">
        <v>48</v>
      </c>
      <c r="X339" s="61">
        <v>48.1</v>
      </c>
      <c r="Y339" s="61">
        <v>48.1</v>
      </c>
      <c r="Z339" s="61">
        <v>48.5</v>
      </c>
      <c r="AA339" s="61">
        <v>48.6</v>
      </c>
      <c r="AB339" s="188">
        <v>48.6</v>
      </c>
      <c r="AC339" s="61">
        <v>48.9</v>
      </c>
      <c r="AD339" s="188">
        <v>50.3</v>
      </c>
      <c r="AE339" s="188">
        <v>50.5</v>
      </c>
      <c r="AF339" s="188">
        <v>50.5</v>
      </c>
      <c r="AG339" s="188">
        <v>51.1</v>
      </c>
      <c r="AH339" s="188">
        <v>51.2</v>
      </c>
      <c r="AI339" s="188">
        <v>51.7</v>
      </c>
      <c r="AJ339" s="188">
        <v>51.8</v>
      </c>
      <c r="AK339" s="188">
        <v>51.8</v>
      </c>
      <c r="AL339" s="188">
        <v>52.1</v>
      </c>
      <c r="AM339" s="188">
        <v>52.3</v>
      </c>
      <c r="AN339" s="188">
        <v>52.5</v>
      </c>
      <c r="AO339" s="188">
        <v>52.7</v>
      </c>
      <c r="AP339" s="188">
        <v>52.7</v>
      </c>
      <c r="AQ339" s="188">
        <v>52.9</v>
      </c>
      <c r="AR339" s="188">
        <v>53.1</v>
      </c>
      <c r="AS339" s="188">
        <v>53.1</v>
      </c>
      <c r="AT339" s="188">
        <v>53.1</v>
      </c>
      <c r="AU339" s="188">
        <v>53.1</v>
      </c>
      <c r="AV339" s="188">
        <v>53.4</v>
      </c>
      <c r="AW339" s="188">
        <v>53.4</v>
      </c>
      <c r="AX339" s="188">
        <v>53.4</v>
      </c>
      <c r="AY339" s="188">
        <v>53.5</v>
      </c>
      <c r="AZ339" s="188">
        <v>53.5</v>
      </c>
      <c r="BA339" s="188">
        <v>53.5</v>
      </c>
      <c r="BB339" s="188">
        <v>53.5</v>
      </c>
      <c r="BC339" s="188">
        <v>53.5</v>
      </c>
      <c r="BD339" s="188">
        <v>53.5</v>
      </c>
      <c r="BE339" s="188">
        <v>53.5</v>
      </c>
      <c r="BF339" s="188">
        <v>53.5</v>
      </c>
      <c r="BG339" s="188">
        <v>54.6</v>
      </c>
      <c r="BH339" s="188">
        <v>54.6</v>
      </c>
      <c r="BI339" s="188">
        <v>54.6</v>
      </c>
      <c r="BJ339" s="188">
        <v>54.6</v>
      </c>
      <c r="BK339" s="188">
        <v>54.6</v>
      </c>
      <c r="BL339" s="188">
        <v>54.7</v>
      </c>
      <c r="BM339" s="188">
        <v>54.7</v>
      </c>
      <c r="BN339" s="188">
        <v>54.7</v>
      </c>
      <c r="BO339" s="188">
        <v>54.7</v>
      </c>
      <c r="BP339" s="188">
        <v>54.7</v>
      </c>
      <c r="BQ339" s="188">
        <v>54.7</v>
      </c>
      <c r="BR339" s="188">
        <v>54.7</v>
      </c>
      <c r="BS339" s="188">
        <v>54.7</v>
      </c>
      <c r="BT339" s="188">
        <v>54.7</v>
      </c>
      <c r="BU339" s="188">
        <v>54.7</v>
      </c>
      <c r="BV339" s="188">
        <v>54.7</v>
      </c>
      <c r="BW339" s="188">
        <v>54.7</v>
      </c>
      <c r="BX339" s="188">
        <v>54.7</v>
      </c>
      <c r="BY339" s="188">
        <v>54.7</v>
      </c>
      <c r="BZ339" s="188">
        <v>54.7</v>
      </c>
      <c r="CA339" s="188">
        <v>54.7</v>
      </c>
      <c r="CB339" s="188">
        <v>54.7</v>
      </c>
      <c r="CC339" s="188">
        <v>54.8</v>
      </c>
      <c r="CD339" s="188">
        <v>54.8</v>
      </c>
      <c r="CE339" s="188">
        <v>54.8</v>
      </c>
      <c r="CF339" s="188">
        <v>55</v>
      </c>
      <c r="CG339" s="188">
        <v>55</v>
      </c>
      <c r="CH339" s="188">
        <v>55</v>
      </c>
      <c r="CI339" s="188">
        <v>55.1</v>
      </c>
      <c r="CJ339" s="188">
        <v>55.1</v>
      </c>
      <c r="CK339" s="188">
        <v>55.2</v>
      </c>
      <c r="CL339" s="188">
        <f t="shared" si="11"/>
        <v>0.10000000000000142</v>
      </c>
      <c r="CM339" s="188" t="s">
        <v>676</v>
      </c>
      <c r="CN339" s="188" t="s">
        <v>677</v>
      </c>
      <c r="CO339" s="188" t="b">
        <f t="shared" si="10"/>
        <v>1</v>
      </c>
    </row>
    <row r="340" spans="1:93" x14ac:dyDescent="0.3">
      <c r="A340" t="s">
        <v>678</v>
      </c>
      <c r="B340" t="s">
        <v>679</v>
      </c>
      <c r="C340">
        <v>30053000402</v>
      </c>
      <c r="D340" s="1">
        <v>43920</v>
      </c>
      <c r="E340">
        <v>53</v>
      </c>
      <c r="F340">
        <v>0.1</v>
      </c>
      <c r="G340">
        <v>0.1</v>
      </c>
      <c r="H340" t="s">
        <v>1334</v>
      </c>
      <c r="I340">
        <v>4.2</v>
      </c>
      <c r="J340">
        <v>4.5</v>
      </c>
      <c r="K340">
        <v>5.0999999999999996</v>
      </c>
      <c r="L340">
        <v>5.9</v>
      </c>
      <c r="M340">
        <v>7</v>
      </c>
      <c r="N340" s="61">
        <v>7.1</v>
      </c>
      <c r="O340">
        <v>7.4</v>
      </c>
      <c r="P340">
        <v>7.5</v>
      </c>
      <c r="Q340">
        <v>7.6</v>
      </c>
      <c r="R340" s="61">
        <v>8.1</v>
      </c>
      <c r="S340" s="61">
        <v>8.1999999999999993</v>
      </c>
      <c r="T340" s="61">
        <v>8.1999999999999993</v>
      </c>
      <c r="U340" s="61">
        <v>8.3000000000000007</v>
      </c>
      <c r="V340" s="61">
        <v>8.3000000000000007</v>
      </c>
      <c r="W340" s="61">
        <v>8.4</v>
      </c>
      <c r="X340" s="61">
        <v>8.4</v>
      </c>
      <c r="Y340" s="61">
        <v>8.4</v>
      </c>
      <c r="Z340" s="61">
        <v>8.6</v>
      </c>
      <c r="AA340" s="61">
        <v>8.6999999999999993</v>
      </c>
      <c r="AB340" s="188">
        <v>8.8000000000000007</v>
      </c>
      <c r="AC340" s="61">
        <v>8.9</v>
      </c>
      <c r="AD340" s="188">
        <v>9</v>
      </c>
      <c r="AE340" s="188">
        <v>9</v>
      </c>
      <c r="AF340" s="188">
        <v>9.1</v>
      </c>
      <c r="AG340" s="188">
        <v>9.1</v>
      </c>
      <c r="AH340" s="188">
        <v>9.4</v>
      </c>
      <c r="AI340" s="188">
        <v>9.5</v>
      </c>
      <c r="AJ340" s="188">
        <v>9.5</v>
      </c>
      <c r="AK340" s="188">
        <v>9.6999999999999993</v>
      </c>
      <c r="AL340" s="188">
        <v>9.6999999999999993</v>
      </c>
      <c r="AM340" s="188">
        <v>9.6999999999999993</v>
      </c>
      <c r="AN340" s="188">
        <v>9.8000000000000007</v>
      </c>
      <c r="AO340" s="188">
        <v>9.8000000000000007</v>
      </c>
      <c r="AP340" s="188">
        <v>9.8000000000000007</v>
      </c>
      <c r="AQ340" s="188">
        <v>9.9</v>
      </c>
      <c r="AR340" s="188">
        <v>9.9</v>
      </c>
      <c r="AS340" s="188">
        <v>9.9</v>
      </c>
      <c r="AT340" s="188">
        <v>9.9</v>
      </c>
      <c r="AU340" s="188">
        <v>9.9</v>
      </c>
      <c r="AV340" s="188">
        <v>10</v>
      </c>
      <c r="AW340" s="188">
        <v>10</v>
      </c>
      <c r="AX340" s="188">
        <v>10</v>
      </c>
      <c r="AY340" s="188">
        <v>10</v>
      </c>
      <c r="AZ340" s="188">
        <v>10</v>
      </c>
      <c r="BA340" s="188">
        <v>10</v>
      </c>
      <c r="BB340" s="188">
        <v>10.1</v>
      </c>
      <c r="BC340" s="188">
        <v>10.1</v>
      </c>
      <c r="BD340" s="188">
        <v>10.1</v>
      </c>
      <c r="BE340" s="188">
        <v>10.1</v>
      </c>
      <c r="BF340" s="188">
        <v>10.1</v>
      </c>
      <c r="BG340" s="188">
        <v>27.6</v>
      </c>
      <c r="BH340" s="188">
        <v>27.6</v>
      </c>
      <c r="BI340" s="188">
        <v>27.7</v>
      </c>
      <c r="BJ340" s="188">
        <v>27.7</v>
      </c>
      <c r="BK340" s="188">
        <v>27.9</v>
      </c>
      <c r="BL340" s="188">
        <v>28</v>
      </c>
      <c r="BM340" s="188">
        <v>28</v>
      </c>
      <c r="BN340" s="188">
        <v>28</v>
      </c>
      <c r="BO340" s="188">
        <v>28.1</v>
      </c>
      <c r="BP340" s="188">
        <v>28.1</v>
      </c>
      <c r="BQ340" s="188">
        <v>28.1</v>
      </c>
      <c r="BR340" s="188">
        <v>28.1</v>
      </c>
      <c r="BS340" s="188">
        <v>28.1</v>
      </c>
      <c r="BT340" s="188">
        <v>28.2</v>
      </c>
      <c r="BU340" s="188">
        <v>28.3</v>
      </c>
      <c r="BV340" s="188">
        <v>28.3</v>
      </c>
      <c r="BW340" s="188">
        <v>28.3</v>
      </c>
      <c r="BX340" s="188">
        <v>28.4</v>
      </c>
      <c r="BY340" s="188">
        <v>28.4</v>
      </c>
      <c r="BZ340" s="188">
        <v>28.4</v>
      </c>
      <c r="CA340" s="188">
        <v>28.4</v>
      </c>
      <c r="CB340" s="188">
        <v>28.5</v>
      </c>
      <c r="CC340" s="188">
        <v>28.5</v>
      </c>
      <c r="CD340" s="188">
        <v>28.6</v>
      </c>
      <c r="CE340" s="188">
        <v>28.7</v>
      </c>
      <c r="CF340" s="188">
        <v>28.8</v>
      </c>
      <c r="CG340" s="188">
        <v>28.9</v>
      </c>
      <c r="CH340" s="188">
        <v>29</v>
      </c>
      <c r="CI340" s="188">
        <v>29</v>
      </c>
      <c r="CJ340" s="188">
        <v>29</v>
      </c>
      <c r="CK340" s="188">
        <v>29</v>
      </c>
      <c r="CL340" s="188">
        <f t="shared" si="11"/>
        <v>0</v>
      </c>
      <c r="CM340" s="188" t="s">
        <v>678</v>
      </c>
      <c r="CN340" s="188" t="s">
        <v>679</v>
      </c>
      <c r="CO340" s="188" t="b">
        <f t="shared" si="10"/>
        <v>1</v>
      </c>
    </row>
    <row r="341" spans="1:93" x14ac:dyDescent="0.3">
      <c r="A341" t="s">
        <v>680</v>
      </c>
      <c r="B341" t="s">
        <v>681</v>
      </c>
      <c r="C341">
        <v>30057000101</v>
      </c>
      <c r="D341" s="1">
        <v>43920</v>
      </c>
      <c r="E341">
        <v>57</v>
      </c>
      <c r="F341">
        <v>0.4</v>
      </c>
      <c r="G341">
        <v>0.5</v>
      </c>
      <c r="H341" t="s">
        <v>1337</v>
      </c>
      <c r="I341">
        <v>8</v>
      </c>
      <c r="J341">
        <v>8.5</v>
      </c>
      <c r="K341">
        <v>9.5</v>
      </c>
      <c r="L341">
        <v>10.5</v>
      </c>
      <c r="M341">
        <v>13.2</v>
      </c>
      <c r="N341" s="61">
        <v>13.5</v>
      </c>
      <c r="O341">
        <v>13.8</v>
      </c>
      <c r="P341">
        <v>14.2</v>
      </c>
      <c r="Q341">
        <v>14.5</v>
      </c>
      <c r="R341" s="61">
        <v>15</v>
      </c>
      <c r="S341" s="61">
        <v>15.1</v>
      </c>
      <c r="T341" s="61">
        <v>15.7</v>
      </c>
      <c r="U341" s="61">
        <v>16</v>
      </c>
      <c r="V341" s="61">
        <v>16.5</v>
      </c>
      <c r="W341" s="61">
        <v>17.2</v>
      </c>
      <c r="X341" s="61">
        <v>17.3</v>
      </c>
      <c r="Y341" s="61">
        <v>17.3</v>
      </c>
      <c r="Z341" s="61">
        <v>18.2</v>
      </c>
      <c r="AA341" s="61">
        <v>18.399999999999999</v>
      </c>
      <c r="AB341" s="188">
        <v>18.7</v>
      </c>
      <c r="AC341" s="61">
        <v>18.8</v>
      </c>
      <c r="AD341" s="188">
        <v>19.100000000000001</v>
      </c>
      <c r="AE341" s="188">
        <v>19.100000000000001</v>
      </c>
      <c r="AF341" s="188">
        <v>19.399999999999999</v>
      </c>
      <c r="AG341" s="188">
        <v>19.399999999999999</v>
      </c>
      <c r="AH341" s="188">
        <v>19.600000000000001</v>
      </c>
      <c r="AI341" s="188">
        <v>19.899999999999999</v>
      </c>
      <c r="AJ341" s="188">
        <v>19.899999999999999</v>
      </c>
      <c r="AK341" s="188">
        <v>20.2</v>
      </c>
      <c r="AL341" s="188">
        <v>20.2</v>
      </c>
      <c r="AM341" s="188">
        <v>20.3</v>
      </c>
      <c r="AN341" s="188">
        <v>20.8</v>
      </c>
      <c r="AO341" s="188">
        <v>21</v>
      </c>
      <c r="AP341" s="188">
        <v>21.1</v>
      </c>
      <c r="AQ341" s="188">
        <v>21.2</v>
      </c>
      <c r="AR341" s="188">
        <v>21.2</v>
      </c>
      <c r="AS341" s="188">
        <v>21.3</v>
      </c>
      <c r="AT341" s="188">
        <v>21.4</v>
      </c>
      <c r="AU341" s="188">
        <v>21.5</v>
      </c>
      <c r="AV341" s="188">
        <v>21.6</v>
      </c>
      <c r="AW341" s="188">
        <v>21.6</v>
      </c>
      <c r="AX341" s="188">
        <v>21.7</v>
      </c>
      <c r="AY341" s="188">
        <v>21.8</v>
      </c>
      <c r="AZ341" s="188">
        <v>21.8</v>
      </c>
      <c r="BA341" s="188">
        <v>22</v>
      </c>
      <c r="BB341" s="188">
        <v>22</v>
      </c>
      <c r="BC341" s="188">
        <v>22.2</v>
      </c>
      <c r="BD341" s="188">
        <v>22.2</v>
      </c>
      <c r="BE341" s="188">
        <v>22.3</v>
      </c>
      <c r="BF341" s="188">
        <v>22.3</v>
      </c>
      <c r="BG341" s="188">
        <v>25.7</v>
      </c>
      <c r="BH341" s="188">
        <v>25.9</v>
      </c>
      <c r="BI341" s="188">
        <v>25.9</v>
      </c>
      <c r="BJ341" s="188">
        <v>26.1</v>
      </c>
      <c r="BK341" s="188">
        <v>26.2</v>
      </c>
      <c r="BL341" s="188">
        <v>26.4</v>
      </c>
      <c r="BM341" s="188">
        <v>26.5</v>
      </c>
      <c r="BN341" s="188">
        <v>26.5</v>
      </c>
      <c r="BO341" s="188">
        <v>26.5</v>
      </c>
      <c r="BP341" s="188">
        <v>26.5</v>
      </c>
      <c r="BQ341" s="188">
        <v>26.6</v>
      </c>
      <c r="BR341" s="188">
        <v>26.7</v>
      </c>
      <c r="BS341" s="188">
        <v>26.8</v>
      </c>
      <c r="BT341" s="188">
        <v>26.8</v>
      </c>
      <c r="BU341" s="188">
        <v>26.8</v>
      </c>
      <c r="BV341" s="188">
        <v>26.8</v>
      </c>
      <c r="BW341" s="188">
        <v>26.8</v>
      </c>
      <c r="BX341" s="188">
        <v>26.8</v>
      </c>
      <c r="BY341" s="188">
        <v>26.8</v>
      </c>
      <c r="BZ341" s="188">
        <v>27.1</v>
      </c>
      <c r="CA341" s="188">
        <v>27.2</v>
      </c>
      <c r="CB341" s="188">
        <v>27.6</v>
      </c>
      <c r="CC341" s="188">
        <v>27.8</v>
      </c>
      <c r="CD341" s="188">
        <v>28.2</v>
      </c>
      <c r="CE341" s="188">
        <v>28.5</v>
      </c>
      <c r="CF341" s="188">
        <v>28.9</v>
      </c>
      <c r="CG341" s="188">
        <v>29.1</v>
      </c>
      <c r="CH341" s="188">
        <v>29.2</v>
      </c>
      <c r="CI341" s="188">
        <v>29.5</v>
      </c>
      <c r="CJ341" s="188">
        <v>29.7</v>
      </c>
      <c r="CK341" s="188">
        <v>29.8</v>
      </c>
      <c r="CL341" s="188">
        <f t="shared" si="11"/>
        <v>0.10000000000000142</v>
      </c>
      <c r="CM341" s="188" t="s">
        <v>680</v>
      </c>
      <c r="CN341" s="188" t="s">
        <v>681</v>
      </c>
      <c r="CO341" s="188" t="b">
        <f t="shared" si="10"/>
        <v>1</v>
      </c>
    </row>
    <row r="342" spans="1:93" x14ac:dyDescent="0.3">
      <c r="A342" t="s">
        <v>682</v>
      </c>
      <c r="B342" t="s">
        <v>683</v>
      </c>
      <c r="C342">
        <v>30057000102</v>
      </c>
      <c r="D342" s="1">
        <v>43920</v>
      </c>
      <c r="E342">
        <v>57</v>
      </c>
      <c r="F342">
        <v>0.2</v>
      </c>
      <c r="G342">
        <v>0.3</v>
      </c>
      <c r="H342" t="s">
        <v>1338</v>
      </c>
      <c r="I342">
        <v>5.9</v>
      </c>
      <c r="J342">
        <v>6.3</v>
      </c>
      <c r="K342">
        <v>6.6</v>
      </c>
      <c r="L342">
        <v>7.5</v>
      </c>
      <c r="M342">
        <v>8.6999999999999993</v>
      </c>
      <c r="N342" s="61">
        <v>8.6999999999999993</v>
      </c>
      <c r="O342">
        <v>8.9</v>
      </c>
      <c r="P342">
        <v>9</v>
      </c>
      <c r="Q342">
        <v>9.1999999999999993</v>
      </c>
      <c r="R342" s="61">
        <v>9.8000000000000007</v>
      </c>
      <c r="S342" s="61">
        <v>10</v>
      </c>
      <c r="T342" s="61">
        <v>10.199999999999999</v>
      </c>
      <c r="U342" s="61">
        <v>10.5</v>
      </c>
      <c r="V342" s="61">
        <v>10.7</v>
      </c>
      <c r="W342" s="61">
        <v>11</v>
      </c>
      <c r="X342" s="61">
        <v>11</v>
      </c>
      <c r="Y342" s="61">
        <v>11</v>
      </c>
      <c r="Z342" s="61">
        <v>11.3</v>
      </c>
      <c r="AA342" s="61">
        <v>11.4</v>
      </c>
      <c r="AB342" s="188">
        <v>11.5</v>
      </c>
      <c r="AC342" s="61">
        <v>11.6</v>
      </c>
      <c r="AD342" s="188">
        <v>11.8</v>
      </c>
      <c r="AE342" s="188">
        <v>11.9</v>
      </c>
      <c r="AF342" s="188">
        <v>12.1</v>
      </c>
      <c r="AG342" s="188">
        <v>12.3</v>
      </c>
      <c r="AH342" s="188">
        <v>12.3</v>
      </c>
      <c r="AI342" s="188">
        <v>12.4</v>
      </c>
      <c r="AJ342" s="188">
        <v>12.5</v>
      </c>
      <c r="AK342" s="188">
        <v>12.5</v>
      </c>
      <c r="AL342" s="188">
        <v>12.6</v>
      </c>
      <c r="AM342" s="188">
        <v>12.7</v>
      </c>
      <c r="AN342" s="188">
        <v>12.8</v>
      </c>
      <c r="AO342" s="188">
        <v>12.8</v>
      </c>
      <c r="AP342" s="188">
        <v>12.8</v>
      </c>
      <c r="AQ342" s="188">
        <v>12.9</v>
      </c>
      <c r="AR342" s="188">
        <v>13</v>
      </c>
      <c r="AS342" s="188">
        <v>13</v>
      </c>
      <c r="AT342" s="188">
        <v>13</v>
      </c>
      <c r="AU342" s="188">
        <v>13</v>
      </c>
      <c r="AV342" s="188">
        <v>13.1</v>
      </c>
      <c r="AW342" s="188">
        <v>13.1</v>
      </c>
      <c r="AX342" s="188">
        <v>13.2</v>
      </c>
      <c r="AY342" s="188">
        <v>13.2</v>
      </c>
      <c r="AZ342" s="188">
        <v>13.2</v>
      </c>
      <c r="BA342" s="188">
        <v>13.3</v>
      </c>
      <c r="BB342" s="188">
        <v>13.4</v>
      </c>
      <c r="BC342" s="188">
        <v>13.4</v>
      </c>
      <c r="BD342" s="188">
        <v>13.4</v>
      </c>
      <c r="BE342" s="188">
        <v>13.4</v>
      </c>
      <c r="BF342" s="188">
        <v>13.4</v>
      </c>
      <c r="BG342" s="188">
        <v>17.7</v>
      </c>
      <c r="BH342" s="188">
        <v>17.7</v>
      </c>
      <c r="BI342" s="188">
        <v>17.8</v>
      </c>
      <c r="BJ342" s="188">
        <v>18.3</v>
      </c>
      <c r="BK342" s="188">
        <v>18.399999999999999</v>
      </c>
      <c r="BL342" s="188">
        <v>18.600000000000001</v>
      </c>
      <c r="BM342" s="188">
        <v>18.600000000000001</v>
      </c>
      <c r="BN342" s="188">
        <v>18.7</v>
      </c>
      <c r="BO342" s="188">
        <v>18.899999999999999</v>
      </c>
      <c r="BP342" s="188">
        <v>18.899999999999999</v>
      </c>
      <c r="BQ342" s="188">
        <v>19.100000000000001</v>
      </c>
      <c r="BR342" s="188">
        <v>19.2</v>
      </c>
      <c r="BS342" s="188">
        <v>19.2</v>
      </c>
      <c r="BT342" s="188">
        <v>19.2</v>
      </c>
      <c r="BU342" s="188">
        <v>19.3</v>
      </c>
      <c r="BV342" s="188">
        <v>19.3</v>
      </c>
      <c r="BW342" s="188">
        <v>19.399999999999999</v>
      </c>
      <c r="BX342" s="188">
        <v>19.5</v>
      </c>
      <c r="BY342" s="188">
        <v>19.7</v>
      </c>
      <c r="BZ342" s="188">
        <v>19.7</v>
      </c>
      <c r="CA342" s="188">
        <v>19.8</v>
      </c>
      <c r="CB342" s="188">
        <v>19.8</v>
      </c>
      <c r="CC342" s="188">
        <v>19.899999999999999</v>
      </c>
      <c r="CD342" s="188">
        <v>20</v>
      </c>
      <c r="CE342" s="188">
        <v>20.100000000000001</v>
      </c>
      <c r="CF342" s="188">
        <v>20.2</v>
      </c>
      <c r="CG342" s="188">
        <v>20.3</v>
      </c>
      <c r="CH342" s="188">
        <v>20.399999999999999</v>
      </c>
      <c r="CI342" s="188">
        <v>20.399999999999999</v>
      </c>
      <c r="CJ342" s="188">
        <v>20.399999999999999</v>
      </c>
      <c r="CK342" s="188">
        <v>20.5</v>
      </c>
      <c r="CL342" s="188">
        <f t="shared" si="11"/>
        <v>0.10000000000000142</v>
      </c>
      <c r="CM342" s="188" t="s">
        <v>682</v>
      </c>
      <c r="CN342" s="188" t="s">
        <v>683</v>
      </c>
      <c r="CO342" s="188" t="b">
        <f t="shared" si="10"/>
        <v>1</v>
      </c>
    </row>
    <row r="343" spans="1:93" x14ac:dyDescent="0.3">
      <c r="A343" t="s">
        <v>684</v>
      </c>
      <c r="B343" t="s">
        <v>685</v>
      </c>
      <c r="C343">
        <v>30057000300</v>
      </c>
      <c r="D343" s="1">
        <v>43920</v>
      </c>
      <c r="E343">
        <v>57</v>
      </c>
      <c r="F343">
        <v>0.4</v>
      </c>
      <c r="G343">
        <v>0.4</v>
      </c>
      <c r="H343" t="s">
        <v>1340</v>
      </c>
      <c r="I343">
        <v>12.5</v>
      </c>
      <c r="J343">
        <v>13.2</v>
      </c>
      <c r="K343">
        <v>14</v>
      </c>
      <c r="L343">
        <v>15</v>
      </c>
      <c r="M343">
        <v>18.100000000000001</v>
      </c>
      <c r="N343" s="61">
        <v>18.5</v>
      </c>
      <c r="O343">
        <v>18.8</v>
      </c>
      <c r="P343">
        <v>19</v>
      </c>
      <c r="Q343">
        <v>19.5</v>
      </c>
      <c r="R343" s="61">
        <v>20.399999999999999</v>
      </c>
      <c r="S343" s="61">
        <v>20.7</v>
      </c>
      <c r="T343" s="61">
        <v>21.1</v>
      </c>
      <c r="U343" s="61">
        <v>21.5</v>
      </c>
      <c r="V343" s="61">
        <v>22.2</v>
      </c>
      <c r="W343" s="61">
        <v>23</v>
      </c>
      <c r="X343" s="61">
        <v>23.3</v>
      </c>
      <c r="Y343" s="61">
        <v>23.3</v>
      </c>
      <c r="Z343" s="61">
        <v>25.3</v>
      </c>
      <c r="AA343" s="61">
        <v>25.6</v>
      </c>
      <c r="AB343" s="188">
        <v>25.6</v>
      </c>
      <c r="AC343" s="61">
        <v>26.5</v>
      </c>
      <c r="AD343" s="188">
        <v>27.4</v>
      </c>
      <c r="AE343" s="188">
        <v>27.6</v>
      </c>
      <c r="AF343" s="188">
        <v>27.6</v>
      </c>
      <c r="AG343" s="188">
        <v>27.9</v>
      </c>
      <c r="AH343" s="188">
        <v>27.9</v>
      </c>
      <c r="AI343" s="188">
        <v>28.1</v>
      </c>
      <c r="AJ343" s="188">
        <v>28.2</v>
      </c>
      <c r="AK343" s="188">
        <v>28.3</v>
      </c>
      <c r="AL343" s="188">
        <v>28.5</v>
      </c>
      <c r="AM343" s="188">
        <v>28.7</v>
      </c>
      <c r="AN343" s="188">
        <v>29</v>
      </c>
      <c r="AO343" s="188">
        <v>29.1</v>
      </c>
      <c r="AP343" s="188">
        <v>29.2</v>
      </c>
      <c r="AQ343" s="188">
        <v>29.3</v>
      </c>
      <c r="AR343" s="188">
        <v>29.5</v>
      </c>
      <c r="AS343" s="188">
        <v>29.6</v>
      </c>
      <c r="AT343" s="188">
        <v>29.7</v>
      </c>
      <c r="AU343" s="188">
        <v>29.7</v>
      </c>
      <c r="AV343" s="188">
        <v>29.8</v>
      </c>
      <c r="AW343" s="188">
        <v>29.9</v>
      </c>
      <c r="AX343" s="188">
        <v>29.9</v>
      </c>
      <c r="AY343" s="188">
        <v>29.9</v>
      </c>
      <c r="AZ343" s="188">
        <v>29.9</v>
      </c>
      <c r="BA343" s="188">
        <v>29.9</v>
      </c>
      <c r="BB343" s="188">
        <v>30</v>
      </c>
      <c r="BC343" s="188">
        <v>30.1</v>
      </c>
      <c r="BD343" s="188">
        <v>30.1</v>
      </c>
      <c r="BE343" s="188">
        <v>30.2</v>
      </c>
      <c r="BF343" s="188">
        <v>30.2</v>
      </c>
      <c r="BG343" s="188">
        <v>37.9</v>
      </c>
      <c r="BH343" s="188">
        <v>37.9</v>
      </c>
      <c r="BI343" s="188">
        <v>37.9</v>
      </c>
      <c r="BJ343" s="188">
        <v>38</v>
      </c>
      <c r="BK343" s="188">
        <v>38.1</v>
      </c>
      <c r="BL343" s="188">
        <v>38.299999999999997</v>
      </c>
      <c r="BM343" s="188">
        <v>38.299999999999997</v>
      </c>
      <c r="BN343" s="188">
        <v>38.700000000000003</v>
      </c>
      <c r="BO343" s="188">
        <v>38.799999999999997</v>
      </c>
      <c r="BP343" s="188">
        <v>38.799999999999997</v>
      </c>
      <c r="BQ343" s="188">
        <v>38.799999999999997</v>
      </c>
      <c r="BR343" s="188">
        <v>38.9</v>
      </c>
      <c r="BS343" s="188">
        <v>38.9</v>
      </c>
      <c r="BT343" s="188">
        <v>38.9</v>
      </c>
      <c r="BU343" s="188">
        <v>39.200000000000003</v>
      </c>
      <c r="BV343" s="188">
        <v>39.200000000000003</v>
      </c>
      <c r="BW343" s="188">
        <v>39.299999999999997</v>
      </c>
      <c r="BX343" s="188">
        <v>39.5</v>
      </c>
      <c r="BY343" s="188">
        <v>39.5</v>
      </c>
      <c r="BZ343" s="188">
        <v>39.6</v>
      </c>
      <c r="CA343" s="188">
        <v>39.799999999999997</v>
      </c>
      <c r="CB343" s="188">
        <v>39.799999999999997</v>
      </c>
      <c r="CC343" s="188">
        <v>40</v>
      </c>
      <c r="CD343" s="188">
        <v>40.1</v>
      </c>
      <c r="CE343" s="188">
        <v>40.200000000000003</v>
      </c>
      <c r="CF343" s="188">
        <v>40.4</v>
      </c>
      <c r="CG343" s="188">
        <v>40.5</v>
      </c>
      <c r="CH343" s="188">
        <v>40.700000000000003</v>
      </c>
      <c r="CI343" s="188">
        <v>40.9</v>
      </c>
      <c r="CJ343" s="188">
        <v>41.1</v>
      </c>
      <c r="CK343" s="188">
        <v>41.1</v>
      </c>
      <c r="CL343" s="188">
        <f t="shared" si="11"/>
        <v>0</v>
      </c>
      <c r="CM343" s="188" t="s">
        <v>684</v>
      </c>
      <c r="CN343" s="188" t="s">
        <v>685</v>
      </c>
      <c r="CO343" s="188" t="b">
        <f t="shared" si="10"/>
        <v>1</v>
      </c>
    </row>
    <row r="344" spans="1:93" x14ac:dyDescent="0.3">
      <c r="A344" t="s">
        <v>686</v>
      </c>
      <c r="B344" t="s">
        <v>687</v>
      </c>
      <c r="C344">
        <v>30059000100</v>
      </c>
      <c r="D344" s="1">
        <v>43920</v>
      </c>
      <c r="E344">
        <v>59</v>
      </c>
      <c r="F344">
        <v>0.2</v>
      </c>
      <c r="G344">
        <v>0.2</v>
      </c>
      <c r="H344" t="s">
        <v>1341</v>
      </c>
      <c r="I344">
        <v>5.9</v>
      </c>
      <c r="J344">
        <v>6.6</v>
      </c>
      <c r="K344">
        <v>7.3</v>
      </c>
      <c r="L344">
        <v>8.1</v>
      </c>
      <c r="M344">
        <v>10</v>
      </c>
      <c r="N344" s="61">
        <v>10.1</v>
      </c>
      <c r="O344">
        <v>11</v>
      </c>
      <c r="P344">
        <v>11.2</v>
      </c>
      <c r="Q344">
        <v>11.7</v>
      </c>
      <c r="R344" s="61">
        <v>12</v>
      </c>
      <c r="S344" s="61">
        <v>12.1</v>
      </c>
      <c r="T344" s="61">
        <v>12.8</v>
      </c>
      <c r="U344" s="61">
        <v>13.2</v>
      </c>
      <c r="V344" s="61">
        <v>13.4</v>
      </c>
      <c r="W344" s="61">
        <v>14</v>
      </c>
      <c r="X344" s="61">
        <v>14</v>
      </c>
      <c r="Y344" s="61">
        <v>14.2</v>
      </c>
      <c r="Z344" s="61">
        <v>14.9</v>
      </c>
      <c r="AA344" s="61">
        <v>15.1</v>
      </c>
      <c r="AB344" s="188">
        <v>15.2</v>
      </c>
      <c r="AC344" s="61">
        <v>15.4</v>
      </c>
      <c r="AD344" s="188">
        <v>15.9</v>
      </c>
      <c r="AE344" s="188">
        <v>15.9</v>
      </c>
      <c r="AF344" s="188">
        <v>15.9</v>
      </c>
      <c r="AG344" s="188">
        <v>16</v>
      </c>
      <c r="AH344" s="188">
        <v>16</v>
      </c>
      <c r="AI344" s="188">
        <v>16.3</v>
      </c>
      <c r="AJ344" s="188">
        <v>16.399999999999999</v>
      </c>
      <c r="AK344" s="188">
        <v>16.399999999999999</v>
      </c>
      <c r="AL344" s="188">
        <v>16.399999999999999</v>
      </c>
      <c r="AM344" s="188">
        <v>16.5</v>
      </c>
      <c r="AN344" s="188">
        <v>16.600000000000001</v>
      </c>
      <c r="AO344" s="188">
        <v>16.8</v>
      </c>
      <c r="AP344" s="188">
        <v>16.8</v>
      </c>
      <c r="AQ344" s="188">
        <v>17</v>
      </c>
      <c r="AR344" s="188">
        <v>17.2</v>
      </c>
      <c r="AS344" s="188">
        <v>17.2</v>
      </c>
      <c r="AT344" s="188">
        <v>17.3</v>
      </c>
      <c r="AU344" s="188">
        <v>17.399999999999999</v>
      </c>
      <c r="AV344" s="188">
        <v>17.600000000000001</v>
      </c>
      <c r="AW344" s="188">
        <v>17.600000000000001</v>
      </c>
      <c r="AX344" s="188">
        <v>17.7</v>
      </c>
      <c r="AY344" s="188">
        <v>17.8</v>
      </c>
      <c r="AZ344" s="188">
        <v>17.8</v>
      </c>
      <c r="BA344" s="188">
        <v>17.8</v>
      </c>
      <c r="BB344" s="188">
        <v>17.8</v>
      </c>
      <c r="BC344" s="188">
        <v>18</v>
      </c>
      <c r="BD344" s="188">
        <v>18.100000000000001</v>
      </c>
      <c r="BE344" s="188">
        <v>18.2</v>
      </c>
      <c r="BF344" s="188">
        <v>18.399999999999999</v>
      </c>
      <c r="BG344" s="188">
        <v>23.3</v>
      </c>
      <c r="BH344" s="188">
        <v>23.3</v>
      </c>
      <c r="BI344" s="188">
        <v>23.5</v>
      </c>
      <c r="BJ344" s="188">
        <v>23.6</v>
      </c>
      <c r="BK344" s="188">
        <v>23.7</v>
      </c>
      <c r="BL344" s="188">
        <v>23.7</v>
      </c>
      <c r="BM344" s="188">
        <v>23.7</v>
      </c>
      <c r="BN344" s="188">
        <v>23.7</v>
      </c>
      <c r="BO344" s="188">
        <v>23.8</v>
      </c>
      <c r="BP344" s="188">
        <v>23.8</v>
      </c>
      <c r="BQ344" s="188">
        <v>24</v>
      </c>
      <c r="BR344" s="188">
        <v>24.2</v>
      </c>
      <c r="BS344" s="188">
        <v>24.3</v>
      </c>
      <c r="BT344" s="188">
        <v>24.4</v>
      </c>
      <c r="BU344" s="188">
        <v>24.5</v>
      </c>
      <c r="BV344" s="188">
        <v>24.5</v>
      </c>
      <c r="BW344" s="188">
        <v>24.5</v>
      </c>
      <c r="BX344" s="188">
        <v>24.6</v>
      </c>
      <c r="BY344" s="188">
        <v>24.6</v>
      </c>
      <c r="BZ344" s="188">
        <v>24.8</v>
      </c>
      <c r="CA344" s="188">
        <v>24.8</v>
      </c>
      <c r="CB344" s="188">
        <v>25</v>
      </c>
      <c r="CC344" s="188">
        <v>25.2</v>
      </c>
      <c r="CD344" s="188">
        <v>25.3</v>
      </c>
      <c r="CE344" s="188">
        <v>25.4</v>
      </c>
      <c r="CF344" s="188">
        <v>25.4</v>
      </c>
      <c r="CG344" s="188">
        <v>25.4</v>
      </c>
      <c r="CH344" s="188">
        <v>25.6</v>
      </c>
      <c r="CI344" s="188">
        <v>25.7</v>
      </c>
      <c r="CJ344" s="188">
        <v>25.9</v>
      </c>
      <c r="CK344" s="188">
        <v>26</v>
      </c>
      <c r="CL344" s="188">
        <f t="shared" si="11"/>
        <v>0.10000000000000142</v>
      </c>
      <c r="CM344" s="188" t="s">
        <v>686</v>
      </c>
      <c r="CN344" s="188" t="s">
        <v>687</v>
      </c>
      <c r="CO344" s="188" t="b">
        <f t="shared" si="10"/>
        <v>1</v>
      </c>
    </row>
    <row r="345" spans="1:93" x14ac:dyDescent="0.3">
      <c r="A345" t="s">
        <v>688</v>
      </c>
      <c r="B345" t="s">
        <v>689</v>
      </c>
      <c r="C345">
        <v>30061964600</v>
      </c>
      <c r="D345" s="1">
        <v>43920</v>
      </c>
      <c r="E345">
        <v>61</v>
      </c>
      <c r="F345">
        <v>0.2</v>
      </c>
      <c r="G345">
        <v>0.3</v>
      </c>
      <c r="H345" t="s">
        <v>1343</v>
      </c>
      <c r="I345">
        <v>9.4</v>
      </c>
      <c r="J345">
        <v>10.1</v>
      </c>
      <c r="K345">
        <v>11</v>
      </c>
      <c r="L345">
        <v>12</v>
      </c>
      <c r="M345">
        <v>13.6</v>
      </c>
      <c r="N345" s="61">
        <v>13.8</v>
      </c>
      <c r="O345">
        <v>14.1</v>
      </c>
      <c r="P345">
        <v>14.1</v>
      </c>
      <c r="Q345">
        <v>14.2</v>
      </c>
      <c r="R345" s="61">
        <v>14.6</v>
      </c>
      <c r="S345" s="61">
        <v>14.7</v>
      </c>
      <c r="T345" s="61">
        <v>14.8</v>
      </c>
      <c r="U345" s="61">
        <v>15.1</v>
      </c>
      <c r="V345" s="61">
        <v>15.2</v>
      </c>
      <c r="W345" s="61">
        <v>16</v>
      </c>
      <c r="X345" s="61">
        <v>16</v>
      </c>
      <c r="Y345" s="61">
        <v>16.100000000000001</v>
      </c>
      <c r="Z345" s="61">
        <v>16.600000000000001</v>
      </c>
      <c r="AA345" s="61">
        <v>16.600000000000001</v>
      </c>
      <c r="AB345" s="188">
        <v>16.7</v>
      </c>
      <c r="AC345" s="61">
        <v>16.899999999999999</v>
      </c>
      <c r="AD345" s="188">
        <v>17.399999999999999</v>
      </c>
      <c r="AE345" s="188">
        <v>17.5</v>
      </c>
      <c r="AF345" s="188">
        <v>17.600000000000001</v>
      </c>
      <c r="AG345" s="188">
        <v>17.7</v>
      </c>
      <c r="AH345" s="188">
        <v>17.8</v>
      </c>
      <c r="AI345" s="188">
        <v>18.100000000000001</v>
      </c>
      <c r="AJ345" s="188">
        <v>18.100000000000001</v>
      </c>
      <c r="AK345" s="188">
        <v>18.2</v>
      </c>
      <c r="AL345" s="188">
        <v>18.399999999999999</v>
      </c>
      <c r="AM345" s="188">
        <v>18.5</v>
      </c>
      <c r="AN345" s="188">
        <v>18.7</v>
      </c>
      <c r="AO345" s="188">
        <v>18.7</v>
      </c>
      <c r="AP345" s="188">
        <v>18.7</v>
      </c>
      <c r="AQ345" s="188">
        <v>18.8</v>
      </c>
      <c r="AR345" s="188">
        <v>19</v>
      </c>
      <c r="AS345" s="188">
        <v>19</v>
      </c>
      <c r="AT345" s="188">
        <v>19</v>
      </c>
      <c r="AU345" s="188">
        <v>19</v>
      </c>
      <c r="AV345" s="188">
        <v>19</v>
      </c>
      <c r="AW345" s="188">
        <v>19</v>
      </c>
      <c r="AX345" s="188">
        <v>19</v>
      </c>
      <c r="AY345" s="188">
        <v>19</v>
      </c>
      <c r="AZ345" s="188">
        <v>19</v>
      </c>
      <c r="BA345" s="188">
        <v>19</v>
      </c>
      <c r="BB345" s="188">
        <v>19</v>
      </c>
      <c r="BC345" s="188">
        <v>19</v>
      </c>
      <c r="BD345" s="188">
        <v>19</v>
      </c>
      <c r="BE345" s="188">
        <v>19.2</v>
      </c>
      <c r="BF345" s="188">
        <v>19.2</v>
      </c>
      <c r="BG345" s="188">
        <v>30.4</v>
      </c>
      <c r="BH345" s="188">
        <v>30.4</v>
      </c>
      <c r="BI345" s="188">
        <v>30.7</v>
      </c>
      <c r="BJ345" s="188">
        <v>30.8</v>
      </c>
      <c r="BK345" s="188">
        <v>30.8</v>
      </c>
      <c r="BL345" s="188">
        <v>30.8</v>
      </c>
      <c r="BM345" s="188">
        <v>30.8</v>
      </c>
      <c r="BN345" s="188">
        <v>30.9</v>
      </c>
      <c r="BO345" s="188">
        <v>31</v>
      </c>
      <c r="BP345" s="188">
        <v>31</v>
      </c>
      <c r="BQ345" s="188">
        <v>31.2</v>
      </c>
      <c r="BR345" s="188">
        <v>31.2</v>
      </c>
      <c r="BS345" s="188">
        <v>31.2</v>
      </c>
      <c r="BT345" s="188">
        <v>31.2</v>
      </c>
      <c r="BU345" s="188">
        <v>31.3</v>
      </c>
      <c r="BV345" s="188">
        <v>31.3</v>
      </c>
      <c r="BW345" s="188">
        <v>31.4</v>
      </c>
      <c r="BX345" s="188">
        <v>31.4</v>
      </c>
      <c r="BY345" s="188">
        <v>31.4</v>
      </c>
      <c r="BZ345" s="188">
        <v>31.4</v>
      </c>
      <c r="CA345" s="188">
        <v>31.4</v>
      </c>
      <c r="CB345" s="188">
        <v>31.6</v>
      </c>
      <c r="CC345" s="188">
        <v>31.6</v>
      </c>
      <c r="CD345" s="188">
        <v>31.7</v>
      </c>
      <c r="CE345" s="188">
        <v>31.8</v>
      </c>
      <c r="CF345" s="188">
        <v>31.9</v>
      </c>
      <c r="CG345" s="188">
        <v>32</v>
      </c>
      <c r="CH345" s="188">
        <v>32</v>
      </c>
      <c r="CI345" s="188">
        <v>32.299999999999997</v>
      </c>
      <c r="CJ345" s="188">
        <v>32.299999999999997</v>
      </c>
      <c r="CK345" s="188">
        <v>32.299999999999997</v>
      </c>
      <c r="CL345" s="188">
        <f t="shared" si="11"/>
        <v>0</v>
      </c>
      <c r="CM345" s="188" t="s">
        <v>688</v>
      </c>
      <c r="CN345" s="188" t="s">
        <v>689</v>
      </c>
      <c r="CO345" s="188" t="b">
        <f t="shared" si="10"/>
        <v>1</v>
      </c>
    </row>
    <row r="346" spans="1:93" x14ac:dyDescent="0.3">
      <c r="A346" t="s">
        <v>690</v>
      </c>
      <c r="B346" t="s">
        <v>691</v>
      </c>
      <c r="C346">
        <v>30063000203</v>
      </c>
      <c r="D346" s="1">
        <v>43920</v>
      </c>
      <c r="E346">
        <v>63</v>
      </c>
      <c r="F346">
        <v>1.7</v>
      </c>
      <c r="G346">
        <v>1.7</v>
      </c>
      <c r="H346">
        <v>59802</v>
      </c>
      <c r="I346">
        <v>33.700000000000003</v>
      </c>
      <c r="J346">
        <v>35.5</v>
      </c>
      <c r="K346">
        <v>37.9</v>
      </c>
      <c r="L346">
        <v>41.9</v>
      </c>
      <c r="M346">
        <v>45.6</v>
      </c>
      <c r="N346" s="61">
        <v>46.2</v>
      </c>
      <c r="O346">
        <v>46.8</v>
      </c>
      <c r="P346">
        <v>47.5</v>
      </c>
      <c r="Q346">
        <v>48</v>
      </c>
      <c r="R346" s="61">
        <v>49.6</v>
      </c>
      <c r="S346" s="61">
        <v>51</v>
      </c>
      <c r="T346" s="61">
        <v>53.3</v>
      </c>
      <c r="U346" s="61">
        <v>54.4</v>
      </c>
      <c r="V346" s="61">
        <v>54.9</v>
      </c>
      <c r="W346" s="61">
        <v>56.2</v>
      </c>
      <c r="X346" s="61">
        <v>56.6</v>
      </c>
      <c r="Y346" s="61">
        <v>56.7</v>
      </c>
      <c r="Z346" s="61">
        <v>58</v>
      </c>
      <c r="AA346" s="61">
        <v>58.1</v>
      </c>
      <c r="AB346" s="188">
        <v>58.3</v>
      </c>
      <c r="AC346" s="61">
        <v>59.2</v>
      </c>
      <c r="AD346" s="188">
        <v>61.3</v>
      </c>
      <c r="AE346" s="188">
        <v>61.6</v>
      </c>
      <c r="AF346" s="188">
        <v>61.7</v>
      </c>
      <c r="AG346" s="188">
        <v>62</v>
      </c>
      <c r="AH346" s="188">
        <v>62.3</v>
      </c>
      <c r="AI346" s="188">
        <v>62.7</v>
      </c>
      <c r="AJ346" s="188">
        <v>62.9</v>
      </c>
      <c r="AK346" s="188">
        <v>63.1</v>
      </c>
      <c r="AL346" s="188">
        <v>63.3</v>
      </c>
      <c r="AM346" s="188">
        <v>63.4</v>
      </c>
      <c r="AN346" s="188">
        <v>63.9</v>
      </c>
      <c r="AO346" s="188">
        <v>64</v>
      </c>
      <c r="AP346" s="188">
        <v>64.2</v>
      </c>
      <c r="AQ346" s="188">
        <v>64.599999999999994</v>
      </c>
      <c r="AR346" s="188">
        <v>64.900000000000006</v>
      </c>
      <c r="AS346" s="188">
        <v>64.900000000000006</v>
      </c>
      <c r="AT346" s="188">
        <v>64.900000000000006</v>
      </c>
      <c r="AU346" s="188">
        <v>65</v>
      </c>
      <c r="AV346" s="188">
        <v>65.099999999999994</v>
      </c>
      <c r="AW346" s="188">
        <v>65.2</v>
      </c>
      <c r="AX346" s="188">
        <v>65.3</v>
      </c>
      <c r="AY346" s="188">
        <v>65.400000000000006</v>
      </c>
      <c r="AZ346" s="188">
        <v>65.400000000000006</v>
      </c>
      <c r="BA346" s="188">
        <v>65.5</v>
      </c>
      <c r="BB346" s="188">
        <v>65.599999999999994</v>
      </c>
      <c r="BC346" s="188">
        <v>65.599999999999994</v>
      </c>
      <c r="BD346" s="188">
        <v>65.599999999999994</v>
      </c>
      <c r="BE346" s="188">
        <v>65.7</v>
      </c>
      <c r="BF346" s="188">
        <v>65.7</v>
      </c>
      <c r="BG346" s="188">
        <v>65.8</v>
      </c>
      <c r="BH346" s="188">
        <v>65.8</v>
      </c>
      <c r="BI346" s="188">
        <v>65.8</v>
      </c>
      <c r="BJ346" s="188">
        <v>65.8</v>
      </c>
      <c r="BK346" s="188">
        <v>65.900000000000006</v>
      </c>
      <c r="BL346" s="188">
        <v>65.900000000000006</v>
      </c>
      <c r="BM346" s="188">
        <v>65.900000000000006</v>
      </c>
      <c r="BN346" s="188">
        <v>65.900000000000006</v>
      </c>
      <c r="BO346" s="188">
        <v>65.900000000000006</v>
      </c>
      <c r="BP346" s="188">
        <v>65.900000000000006</v>
      </c>
      <c r="BQ346" s="188">
        <v>66.099999999999994</v>
      </c>
      <c r="BR346" s="188">
        <v>66.2</v>
      </c>
      <c r="BS346" s="188">
        <v>66.2</v>
      </c>
      <c r="BT346" s="188">
        <v>66.2</v>
      </c>
      <c r="BU346" s="188">
        <v>66.400000000000006</v>
      </c>
      <c r="BV346" s="188">
        <v>66.400000000000006</v>
      </c>
      <c r="BW346" s="188">
        <v>66.400000000000006</v>
      </c>
      <c r="BX346" s="188">
        <v>66.400000000000006</v>
      </c>
      <c r="BY346" s="188">
        <v>66.5</v>
      </c>
      <c r="BZ346" s="188">
        <v>66.5</v>
      </c>
      <c r="CA346" s="188">
        <v>66.5</v>
      </c>
      <c r="CB346" s="188">
        <v>66.5</v>
      </c>
      <c r="CC346" s="188">
        <v>66.5</v>
      </c>
      <c r="CD346" s="188">
        <v>66.5</v>
      </c>
      <c r="CE346" s="188">
        <v>66.599999999999994</v>
      </c>
      <c r="CF346" s="188">
        <v>66.599999999999994</v>
      </c>
      <c r="CG346" s="188">
        <v>66.7</v>
      </c>
      <c r="CH346" s="188">
        <v>66.8</v>
      </c>
      <c r="CI346" s="188">
        <v>67</v>
      </c>
      <c r="CJ346" s="188">
        <v>67</v>
      </c>
      <c r="CK346" s="188">
        <v>67</v>
      </c>
      <c r="CL346" s="188">
        <f t="shared" si="11"/>
        <v>0</v>
      </c>
      <c r="CM346" s="188" t="s">
        <v>690</v>
      </c>
      <c r="CN346" s="188" t="s">
        <v>691</v>
      </c>
      <c r="CO346" s="188" t="b">
        <f t="shared" si="10"/>
        <v>1</v>
      </c>
    </row>
    <row r="347" spans="1:93" x14ac:dyDescent="0.3">
      <c r="A347" t="s">
        <v>692</v>
      </c>
      <c r="B347" t="s">
        <v>693</v>
      </c>
      <c r="C347">
        <v>30063000204</v>
      </c>
      <c r="D347" s="1">
        <v>43920</v>
      </c>
      <c r="E347">
        <v>63</v>
      </c>
      <c r="F347">
        <v>1.5</v>
      </c>
      <c r="G347">
        <v>1.5</v>
      </c>
      <c r="H347" t="s">
        <v>1344</v>
      </c>
      <c r="I347">
        <v>27.9</v>
      </c>
      <c r="J347">
        <v>30</v>
      </c>
      <c r="K347">
        <v>31.9</v>
      </c>
      <c r="L347">
        <v>35.1</v>
      </c>
      <c r="M347">
        <v>39.299999999999997</v>
      </c>
      <c r="N347" s="61">
        <v>40.200000000000003</v>
      </c>
      <c r="O347">
        <v>41.4</v>
      </c>
      <c r="P347">
        <v>42.3</v>
      </c>
      <c r="Q347">
        <v>42.8</v>
      </c>
      <c r="R347" s="61">
        <v>44.3</v>
      </c>
      <c r="S347" s="61">
        <v>45.4</v>
      </c>
      <c r="T347" s="61">
        <v>47.3</v>
      </c>
      <c r="U347" s="61">
        <v>48</v>
      </c>
      <c r="V347" s="61">
        <v>48.5</v>
      </c>
      <c r="W347" s="61">
        <v>50.7</v>
      </c>
      <c r="X347" s="61">
        <v>50.9</v>
      </c>
      <c r="Y347" s="61">
        <v>51.1</v>
      </c>
      <c r="Z347" s="61">
        <v>52.6</v>
      </c>
      <c r="AA347" s="61">
        <v>52.7</v>
      </c>
      <c r="AB347" s="188">
        <v>53</v>
      </c>
      <c r="AC347" s="61">
        <v>53.7</v>
      </c>
      <c r="AD347" s="188">
        <v>56.5</v>
      </c>
      <c r="AE347" s="188">
        <v>57</v>
      </c>
      <c r="AF347" s="188">
        <v>57.3</v>
      </c>
      <c r="AG347" s="188">
        <v>57.9</v>
      </c>
      <c r="AH347" s="188">
        <v>58.5</v>
      </c>
      <c r="AI347" s="188">
        <v>59.7</v>
      </c>
      <c r="AJ347" s="188">
        <v>60</v>
      </c>
      <c r="AK347" s="188">
        <v>60.2</v>
      </c>
      <c r="AL347" s="188">
        <v>60.4</v>
      </c>
      <c r="AM347" s="188">
        <v>60.7</v>
      </c>
      <c r="AN347" s="188">
        <v>61</v>
      </c>
      <c r="AO347" s="188">
        <v>61.2</v>
      </c>
      <c r="AP347" s="188">
        <v>61.3</v>
      </c>
      <c r="AQ347" s="188">
        <v>61.6</v>
      </c>
      <c r="AR347" s="188">
        <v>62</v>
      </c>
      <c r="AS347" s="188">
        <v>62</v>
      </c>
      <c r="AT347" s="188">
        <v>62.1</v>
      </c>
      <c r="AU347" s="188">
        <v>62.1</v>
      </c>
      <c r="AV347" s="188">
        <v>62.3</v>
      </c>
      <c r="AW347" s="188">
        <v>62.3</v>
      </c>
      <c r="AX347" s="188">
        <v>62.4</v>
      </c>
      <c r="AY347" s="188">
        <v>62.5</v>
      </c>
      <c r="AZ347" s="188">
        <v>62.5</v>
      </c>
      <c r="BA347" s="188">
        <v>62.6</v>
      </c>
      <c r="BB347" s="188">
        <v>62.6</v>
      </c>
      <c r="BC347" s="188">
        <v>62.6</v>
      </c>
      <c r="BD347" s="188">
        <v>62.6</v>
      </c>
      <c r="BE347" s="188">
        <v>62.6</v>
      </c>
      <c r="BF347" s="188">
        <v>62.7</v>
      </c>
      <c r="BG347" s="188">
        <v>62.8</v>
      </c>
      <c r="BH347" s="188">
        <v>62.8</v>
      </c>
      <c r="BI347" s="188">
        <v>62.9</v>
      </c>
      <c r="BJ347" s="188">
        <v>62.9</v>
      </c>
      <c r="BK347" s="188">
        <v>62.9</v>
      </c>
      <c r="BL347" s="188">
        <v>62.9</v>
      </c>
      <c r="BM347" s="188">
        <v>62.9</v>
      </c>
      <c r="BN347" s="188">
        <v>63</v>
      </c>
      <c r="BO347" s="188">
        <v>63.1</v>
      </c>
      <c r="BP347" s="188">
        <v>63.1</v>
      </c>
      <c r="BQ347" s="188">
        <v>63.1</v>
      </c>
      <c r="BR347" s="188">
        <v>63.1</v>
      </c>
      <c r="BS347" s="188">
        <v>63.1</v>
      </c>
      <c r="BT347" s="188">
        <v>63.2</v>
      </c>
      <c r="BU347" s="188">
        <v>63.3</v>
      </c>
      <c r="BV347" s="188">
        <v>63.3</v>
      </c>
      <c r="BW347" s="188">
        <v>63.3</v>
      </c>
      <c r="BX347" s="188">
        <v>63.4</v>
      </c>
      <c r="BY347" s="188">
        <v>63.4</v>
      </c>
      <c r="BZ347" s="188">
        <v>63.5</v>
      </c>
      <c r="CA347" s="188">
        <v>63.5</v>
      </c>
      <c r="CB347" s="188">
        <v>63.6</v>
      </c>
      <c r="CC347" s="188">
        <v>63.6</v>
      </c>
      <c r="CD347" s="188">
        <v>63.7</v>
      </c>
      <c r="CE347" s="188">
        <v>63.9</v>
      </c>
      <c r="CF347" s="188">
        <v>63.9</v>
      </c>
      <c r="CG347" s="188">
        <v>63.9</v>
      </c>
      <c r="CH347" s="188">
        <v>63.9</v>
      </c>
      <c r="CI347" s="188">
        <v>64.2</v>
      </c>
      <c r="CJ347" s="188">
        <v>64.3</v>
      </c>
      <c r="CK347" s="188">
        <v>64.400000000000006</v>
      </c>
      <c r="CL347" s="188">
        <f t="shared" si="11"/>
        <v>0.10000000000000853</v>
      </c>
      <c r="CM347" s="188" t="s">
        <v>692</v>
      </c>
      <c r="CN347" s="188" t="s">
        <v>693</v>
      </c>
      <c r="CO347" s="188" t="b">
        <f t="shared" si="10"/>
        <v>1</v>
      </c>
    </row>
    <row r="348" spans="1:93" x14ac:dyDescent="0.3">
      <c r="A348" t="s">
        <v>694</v>
      </c>
      <c r="B348" t="s">
        <v>695</v>
      </c>
      <c r="C348">
        <v>30063000206</v>
      </c>
      <c r="D348" s="1">
        <v>43920</v>
      </c>
      <c r="E348">
        <v>63</v>
      </c>
      <c r="F348">
        <v>1.7</v>
      </c>
      <c r="G348">
        <v>1.7</v>
      </c>
      <c r="H348">
        <v>59808</v>
      </c>
      <c r="I348">
        <v>41.3</v>
      </c>
      <c r="J348">
        <v>43.3</v>
      </c>
      <c r="K348">
        <v>45.4</v>
      </c>
      <c r="L348">
        <v>48.2</v>
      </c>
      <c r="M348">
        <v>54.5</v>
      </c>
      <c r="N348" s="61">
        <v>55.6</v>
      </c>
      <c r="O348">
        <v>56.5</v>
      </c>
      <c r="P348">
        <v>57.3</v>
      </c>
      <c r="Q348">
        <v>58.1</v>
      </c>
      <c r="R348" s="61">
        <v>59.5</v>
      </c>
      <c r="S348" s="61">
        <v>59.8</v>
      </c>
      <c r="T348" s="61">
        <v>60.4</v>
      </c>
      <c r="U348" s="61">
        <v>61</v>
      </c>
      <c r="V348" s="61">
        <v>61.5</v>
      </c>
      <c r="W348" s="61">
        <v>62.2</v>
      </c>
      <c r="X348" s="61">
        <v>62.4</v>
      </c>
      <c r="Y348" s="61">
        <v>62.6</v>
      </c>
      <c r="Z348" s="61">
        <v>64.900000000000006</v>
      </c>
      <c r="AA348" s="61">
        <v>65.099999999999994</v>
      </c>
      <c r="AB348" s="188">
        <v>65.5</v>
      </c>
      <c r="AC348" s="61">
        <v>67.099999999999994</v>
      </c>
      <c r="AD348" s="188">
        <v>69.099999999999994</v>
      </c>
      <c r="AE348" s="188">
        <v>69.400000000000006</v>
      </c>
      <c r="AF348" s="188">
        <v>69.8</v>
      </c>
      <c r="AG348" s="188">
        <v>70.5</v>
      </c>
      <c r="AH348" s="188">
        <v>71.2</v>
      </c>
      <c r="AI348" s="188">
        <v>72.099999999999994</v>
      </c>
      <c r="AJ348" s="188">
        <v>72.400000000000006</v>
      </c>
      <c r="AK348" s="188">
        <v>72.7</v>
      </c>
      <c r="AL348" s="188">
        <v>73</v>
      </c>
      <c r="AM348" s="188">
        <v>73.2</v>
      </c>
      <c r="AN348" s="188">
        <v>73.400000000000006</v>
      </c>
      <c r="AO348" s="188">
        <v>73.5</v>
      </c>
      <c r="AP348" s="188">
        <v>73.5</v>
      </c>
      <c r="AQ348" s="188">
        <v>73.900000000000006</v>
      </c>
      <c r="AR348" s="188">
        <v>74.099999999999994</v>
      </c>
      <c r="AS348" s="188">
        <v>74.2</v>
      </c>
      <c r="AT348" s="188">
        <v>74.3</v>
      </c>
      <c r="AU348" s="188">
        <v>74.5</v>
      </c>
      <c r="AV348" s="188">
        <v>74.599999999999994</v>
      </c>
      <c r="AW348" s="188">
        <v>74.7</v>
      </c>
      <c r="AX348" s="188">
        <v>74.8</v>
      </c>
      <c r="AY348" s="188">
        <v>74.900000000000006</v>
      </c>
      <c r="AZ348" s="188">
        <v>74.900000000000006</v>
      </c>
      <c r="BA348" s="188">
        <v>74.900000000000006</v>
      </c>
      <c r="BB348" s="188">
        <v>75</v>
      </c>
      <c r="BC348" s="188">
        <v>75</v>
      </c>
      <c r="BD348" s="188">
        <v>75</v>
      </c>
      <c r="BE348" s="188">
        <v>75.099999999999994</v>
      </c>
      <c r="BF348" s="188">
        <v>75.099999999999994</v>
      </c>
      <c r="BG348" s="188">
        <v>75.7</v>
      </c>
      <c r="BH348" s="188">
        <v>75.8</v>
      </c>
      <c r="BI348" s="188">
        <v>75.8</v>
      </c>
      <c r="BJ348" s="188">
        <v>75.8</v>
      </c>
      <c r="BK348" s="188">
        <v>76</v>
      </c>
      <c r="BL348" s="188">
        <v>76</v>
      </c>
      <c r="BM348" s="188">
        <v>76</v>
      </c>
      <c r="BN348" s="188">
        <v>76.099999999999994</v>
      </c>
      <c r="BO348" s="188">
        <v>76.099999999999994</v>
      </c>
      <c r="BP348" s="188">
        <v>76.099999999999994</v>
      </c>
      <c r="BQ348" s="188">
        <v>76.099999999999994</v>
      </c>
      <c r="BR348" s="188">
        <v>76.2</v>
      </c>
      <c r="BS348" s="188">
        <v>76.2</v>
      </c>
      <c r="BT348" s="188">
        <v>76.3</v>
      </c>
      <c r="BU348" s="188">
        <v>76.3</v>
      </c>
      <c r="BV348" s="188">
        <v>76.3</v>
      </c>
      <c r="BW348" s="188">
        <v>76.3</v>
      </c>
      <c r="BX348" s="188">
        <v>76.3</v>
      </c>
      <c r="BY348" s="188">
        <v>76.5</v>
      </c>
      <c r="BZ348" s="188">
        <v>76.5</v>
      </c>
      <c r="CA348" s="188">
        <v>76.5</v>
      </c>
      <c r="CB348" s="188">
        <v>76.599999999999994</v>
      </c>
      <c r="CC348" s="188">
        <v>76.599999999999994</v>
      </c>
      <c r="CD348" s="188">
        <v>76.599999999999994</v>
      </c>
      <c r="CE348" s="188">
        <v>76.8</v>
      </c>
      <c r="CF348" s="188">
        <v>76.8</v>
      </c>
      <c r="CG348" s="188">
        <v>76.900000000000006</v>
      </c>
      <c r="CH348" s="188">
        <v>76.900000000000006</v>
      </c>
      <c r="CI348" s="188">
        <v>77</v>
      </c>
      <c r="CJ348" s="188">
        <v>77</v>
      </c>
      <c r="CK348" s="188">
        <v>77.099999999999994</v>
      </c>
      <c r="CL348" s="188">
        <f t="shared" si="11"/>
        <v>9.9999999999994316E-2</v>
      </c>
      <c r="CM348" s="188" t="s">
        <v>694</v>
      </c>
      <c r="CN348" s="188" t="s">
        <v>695</v>
      </c>
      <c r="CO348" s="188" t="b">
        <f t="shared" si="10"/>
        <v>1</v>
      </c>
    </row>
    <row r="349" spans="1:93" x14ac:dyDescent="0.3">
      <c r="A349" t="s">
        <v>696</v>
      </c>
      <c r="B349" t="s">
        <v>697</v>
      </c>
      <c r="C349">
        <v>30063000300</v>
      </c>
      <c r="D349" s="1">
        <v>43920</v>
      </c>
      <c r="E349">
        <v>63</v>
      </c>
      <c r="F349">
        <v>1.5</v>
      </c>
      <c r="G349">
        <v>1.5</v>
      </c>
      <c r="H349">
        <v>59802</v>
      </c>
      <c r="I349">
        <v>29.6</v>
      </c>
      <c r="J349">
        <v>31.3</v>
      </c>
      <c r="K349">
        <v>33.4</v>
      </c>
      <c r="L349">
        <v>36.1</v>
      </c>
      <c r="M349">
        <v>38.200000000000003</v>
      </c>
      <c r="N349" s="61">
        <v>38.5</v>
      </c>
      <c r="O349">
        <v>39</v>
      </c>
      <c r="P349">
        <v>39.200000000000003</v>
      </c>
      <c r="Q349">
        <v>39.9</v>
      </c>
      <c r="R349" s="61">
        <v>41.5</v>
      </c>
      <c r="S349" s="61">
        <v>43.5</v>
      </c>
      <c r="T349" s="61">
        <v>46.6</v>
      </c>
      <c r="U349" s="61">
        <v>47.8</v>
      </c>
      <c r="V349" s="61">
        <v>48.5</v>
      </c>
      <c r="W349" s="61">
        <v>50.5</v>
      </c>
      <c r="X349" s="61">
        <v>51</v>
      </c>
      <c r="Y349" s="61">
        <v>51.2</v>
      </c>
      <c r="Z349" s="61">
        <v>53.2</v>
      </c>
      <c r="AA349" s="61">
        <v>53.2</v>
      </c>
      <c r="AB349" s="188">
        <v>53.4</v>
      </c>
      <c r="AC349" s="61">
        <v>53.9</v>
      </c>
      <c r="AD349" s="188">
        <v>55.7</v>
      </c>
      <c r="AE349" s="188">
        <v>55.9</v>
      </c>
      <c r="AF349" s="188">
        <v>56.1</v>
      </c>
      <c r="AG349" s="188">
        <v>56.3</v>
      </c>
      <c r="AH349" s="188">
        <v>56.5</v>
      </c>
      <c r="AI349" s="188">
        <v>56.6</v>
      </c>
      <c r="AJ349" s="188">
        <v>56.6</v>
      </c>
      <c r="AK349" s="188">
        <v>56.7</v>
      </c>
      <c r="AL349" s="188">
        <v>56.8</v>
      </c>
      <c r="AM349" s="188">
        <v>57.1</v>
      </c>
      <c r="AN349" s="188">
        <v>57.2</v>
      </c>
      <c r="AO349" s="188">
        <v>57.2</v>
      </c>
      <c r="AP349" s="188">
        <v>57.4</v>
      </c>
      <c r="AQ349" s="188">
        <v>57.5</v>
      </c>
      <c r="AR349" s="188">
        <v>57.8</v>
      </c>
      <c r="AS349" s="188">
        <v>57.8</v>
      </c>
      <c r="AT349" s="188">
        <v>58</v>
      </c>
      <c r="AU349" s="188">
        <v>58.1</v>
      </c>
      <c r="AV349" s="188">
        <v>58.2</v>
      </c>
      <c r="AW349" s="188">
        <v>58.3</v>
      </c>
      <c r="AX349" s="188">
        <v>58.4</v>
      </c>
      <c r="AY349" s="188">
        <v>58.5</v>
      </c>
      <c r="AZ349" s="188">
        <v>58.5</v>
      </c>
      <c r="BA349" s="188">
        <v>58.5</v>
      </c>
      <c r="BB349" s="188">
        <v>58.7</v>
      </c>
      <c r="BC349" s="188">
        <v>58.7</v>
      </c>
      <c r="BD349" s="188">
        <v>58.7</v>
      </c>
      <c r="BE349" s="188">
        <v>58.7</v>
      </c>
      <c r="BF349" s="188">
        <v>58.7</v>
      </c>
      <c r="BG349" s="188">
        <v>58.7</v>
      </c>
      <c r="BH349" s="188">
        <v>58.8</v>
      </c>
      <c r="BI349" s="188">
        <v>58.8</v>
      </c>
      <c r="BJ349" s="188">
        <v>58.9</v>
      </c>
      <c r="BK349" s="188">
        <v>59</v>
      </c>
      <c r="BL349" s="188">
        <v>59</v>
      </c>
      <c r="BM349" s="188">
        <v>59.1</v>
      </c>
      <c r="BN349" s="188">
        <v>59.2</v>
      </c>
      <c r="BO349" s="188">
        <v>59.2</v>
      </c>
      <c r="BP349" s="188">
        <v>59.2</v>
      </c>
      <c r="BQ349" s="188">
        <v>59.2</v>
      </c>
      <c r="BR349" s="188">
        <v>59.2</v>
      </c>
      <c r="BS349" s="188">
        <v>59.2</v>
      </c>
      <c r="BT349" s="188">
        <v>59.2</v>
      </c>
      <c r="BU349" s="188">
        <v>59.2</v>
      </c>
      <c r="BV349" s="188">
        <v>59.2</v>
      </c>
      <c r="BW349" s="188">
        <v>59.3</v>
      </c>
      <c r="BX349" s="188">
        <v>59.3</v>
      </c>
      <c r="BY349" s="188">
        <v>59.3</v>
      </c>
      <c r="BZ349" s="188">
        <v>59.4</v>
      </c>
      <c r="CA349" s="188">
        <v>59.4</v>
      </c>
      <c r="CB349" s="188">
        <v>59.4</v>
      </c>
      <c r="CC349" s="188">
        <v>59.4</v>
      </c>
      <c r="CD349" s="188">
        <v>59.4</v>
      </c>
      <c r="CE349" s="188">
        <v>59.4</v>
      </c>
      <c r="CF349" s="188">
        <v>59.4</v>
      </c>
      <c r="CG349" s="188">
        <v>59.4</v>
      </c>
      <c r="CH349" s="188">
        <v>59.5</v>
      </c>
      <c r="CI349" s="188">
        <v>59.5</v>
      </c>
      <c r="CJ349" s="188">
        <v>59.6</v>
      </c>
      <c r="CK349" s="188">
        <v>59.7</v>
      </c>
      <c r="CL349" s="188">
        <f t="shared" si="11"/>
        <v>0.10000000000000142</v>
      </c>
      <c r="CM349" s="188" t="s">
        <v>696</v>
      </c>
      <c r="CN349" s="188" t="s">
        <v>697</v>
      </c>
      <c r="CO349" s="188" t="b">
        <f t="shared" si="10"/>
        <v>1</v>
      </c>
    </row>
    <row r="350" spans="1:93" x14ac:dyDescent="0.3">
      <c r="A350" t="s">
        <v>698</v>
      </c>
      <c r="B350" t="s">
        <v>699</v>
      </c>
      <c r="C350">
        <v>30063000501</v>
      </c>
      <c r="D350" s="1">
        <v>43920</v>
      </c>
      <c r="E350">
        <v>63</v>
      </c>
      <c r="F350">
        <v>1.7</v>
      </c>
      <c r="G350">
        <v>1.7</v>
      </c>
      <c r="H350">
        <v>59801</v>
      </c>
      <c r="I350">
        <v>33</v>
      </c>
      <c r="J350">
        <v>34.799999999999997</v>
      </c>
      <c r="K350">
        <v>37.200000000000003</v>
      </c>
      <c r="L350">
        <v>41.4</v>
      </c>
      <c r="M350">
        <v>45</v>
      </c>
      <c r="N350" s="61">
        <v>45.9</v>
      </c>
      <c r="O350">
        <v>46.8</v>
      </c>
      <c r="P350">
        <v>47.5</v>
      </c>
      <c r="Q350">
        <v>47.9</v>
      </c>
      <c r="R350" s="61">
        <v>49.8</v>
      </c>
      <c r="S350" s="61">
        <v>51.5</v>
      </c>
      <c r="T350" s="61">
        <v>52.8</v>
      </c>
      <c r="U350" s="61">
        <v>53.2</v>
      </c>
      <c r="V350" s="61">
        <v>54.1</v>
      </c>
      <c r="W350" s="61">
        <v>55.2</v>
      </c>
      <c r="X350" s="61">
        <v>55.8</v>
      </c>
      <c r="Y350" s="61">
        <v>56</v>
      </c>
      <c r="Z350" s="61">
        <v>57.2</v>
      </c>
      <c r="AA350" s="61">
        <v>57.5</v>
      </c>
      <c r="AB350" s="188">
        <v>57.8</v>
      </c>
      <c r="AC350" s="61">
        <v>58.4</v>
      </c>
      <c r="AD350" s="188">
        <v>59.3</v>
      </c>
      <c r="AE350" s="188">
        <v>59.5</v>
      </c>
      <c r="AF350" s="188">
        <v>59.8</v>
      </c>
      <c r="AG350" s="188">
        <v>60.2</v>
      </c>
      <c r="AH350" s="188">
        <v>60.5</v>
      </c>
      <c r="AI350" s="188">
        <v>60.8</v>
      </c>
      <c r="AJ350" s="188">
        <v>61</v>
      </c>
      <c r="AK350" s="188">
        <v>61.5</v>
      </c>
      <c r="AL350" s="188">
        <v>61.5</v>
      </c>
      <c r="AM350" s="188">
        <v>61.7</v>
      </c>
      <c r="AN350" s="188">
        <v>61.9</v>
      </c>
      <c r="AO350" s="188">
        <v>61.9</v>
      </c>
      <c r="AP350" s="188">
        <v>61.9</v>
      </c>
      <c r="AQ350" s="188">
        <v>62.1</v>
      </c>
      <c r="AR350" s="188">
        <v>62.2</v>
      </c>
      <c r="AS350" s="188">
        <v>62.2</v>
      </c>
      <c r="AT350" s="188">
        <v>62.3</v>
      </c>
      <c r="AU350" s="188">
        <v>62.4</v>
      </c>
      <c r="AV350" s="188">
        <v>62.6</v>
      </c>
      <c r="AW350" s="188">
        <v>62.6</v>
      </c>
      <c r="AX350" s="188">
        <v>62.7</v>
      </c>
      <c r="AY350" s="188">
        <v>62.7</v>
      </c>
      <c r="AZ350" s="188">
        <v>62.9</v>
      </c>
      <c r="BA350" s="188">
        <v>63</v>
      </c>
      <c r="BB350" s="188">
        <v>63</v>
      </c>
      <c r="BC350" s="188">
        <v>63</v>
      </c>
      <c r="BD350" s="188">
        <v>63</v>
      </c>
      <c r="BE350" s="188">
        <v>63.2</v>
      </c>
      <c r="BF350" s="188">
        <v>63.2</v>
      </c>
      <c r="BG350" s="188">
        <v>63.2</v>
      </c>
      <c r="BH350" s="188">
        <v>63.4</v>
      </c>
      <c r="BI350" s="188">
        <v>63.4</v>
      </c>
      <c r="BJ350" s="188">
        <v>63.4</v>
      </c>
      <c r="BK350" s="188">
        <v>63.4</v>
      </c>
      <c r="BL350" s="188">
        <v>63.4</v>
      </c>
      <c r="BM350" s="188">
        <v>63.4</v>
      </c>
      <c r="BN350" s="188">
        <v>63.4</v>
      </c>
      <c r="BO350" s="188">
        <v>63.5</v>
      </c>
      <c r="BP350" s="188">
        <v>63.5</v>
      </c>
      <c r="BQ350" s="188">
        <v>63.5</v>
      </c>
      <c r="BR350" s="188">
        <v>63.5</v>
      </c>
      <c r="BS350" s="188">
        <v>63.5</v>
      </c>
      <c r="BT350" s="188">
        <v>63.7</v>
      </c>
      <c r="BU350" s="188">
        <v>63.7</v>
      </c>
      <c r="BV350" s="188">
        <v>63.7</v>
      </c>
      <c r="BW350" s="188">
        <v>63.7</v>
      </c>
      <c r="BX350" s="188">
        <v>63.8</v>
      </c>
      <c r="BY350" s="188">
        <v>63.8</v>
      </c>
      <c r="BZ350" s="188">
        <v>63.9</v>
      </c>
      <c r="CA350" s="188">
        <v>63.9</v>
      </c>
      <c r="CB350" s="188">
        <v>63.9</v>
      </c>
      <c r="CC350" s="188">
        <v>63.9</v>
      </c>
      <c r="CD350" s="188">
        <v>63.9</v>
      </c>
      <c r="CE350" s="188">
        <v>63.9</v>
      </c>
      <c r="CF350" s="188">
        <v>63.9</v>
      </c>
      <c r="CG350" s="188">
        <v>63.9</v>
      </c>
      <c r="CH350" s="188">
        <v>63.9</v>
      </c>
      <c r="CI350" s="188">
        <v>64.099999999999994</v>
      </c>
      <c r="CJ350" s="188">
        <v>64.099999999999994</v>
      </c>
      <c r="CK350" s="188">
        <v>64.2</v>
      </c>
      <c r="CL350" s="188">
        <f t="shared" si="11"/>
        <v>0.10000000000000853</v>
      </c>
      <c r="CM350" s="188" t="s">
        <v>698</v>
      </c>
      <c r="CN350" s="188" t="s">
        <v>699</v>
      </c>
      <c r="CO350" s="188" t="b">
        <f t="shared" si="10"/>
        <v>1</v>
      </c>
    </row>
    <row r="351" spans="1:93" x14ac:dyDescent="0.3">
      <c r="A351" t="s">
        <v>700</v>
      </c>
      <c r="B351" t="s">
        <v>701</v>
      </c>
      <c r="C351">
        <v>30063000700</v>
      </c>
      <c r="D351" s="1">
        <v>43920</v>
      </c>
      <c r="E351">
        <v>63</v>
      </c>
      <c r="F351">
        <v>2.2000000000000002</v>
      </c>
      <c r="G351">
        <v>2.2000000000000002</v>
      </c>
      <c r="H351">
        <v>59801</v>
      </c>
      <c r="I351">
        <v>35.299999999999997</v>
      </c>
      <c r="J351">
        <v>37.200000000000003</v>
      </c>
      <c r="K351">
        <v>39.4</v>
      </c>
      <c r="L351">
        <v>43</v>
      </c>
      <c r="M351">
        <v>46</v>
      </c>
      <c r="N351" s="61">
        <v>46.6</v>
      </c>
      <c r="O351">
        <v>47.3</v>
      </c>
      <c r="P351">
        <v>47.8</v>
      </c>
      <c r="Q351">
        <v>48.4</v>
      </c>
      <c r="R351" s="61">
        <v>50.4</v>
      </c>
      <c r="S351" s="61">
        <v>51.6</v>
      </c>
      <c r="T351" s="61">
        <v>53</v>
      </c>
      <c r="U351" s="61">
        <v>54</v>
      </c>
      <c r="V351" s="61">
        <v>54.3</v>
      </c>
      <c r="W351" s="61">
        <v>56.2</v>
      </c>
      <c r="X351" s="61">
        <v>56.4</v>
      </c>
      <c r="Y351" s="61">
        <v>56.7</v>
      </c>
      <c r="Z351" s="61">
        <v>58</v>
      </c>
      <c r="AA351" s="61">
        <v>58.1</v>
      </c>
      <c r="AB351" s="188">
        <v>58.3</v>
      </c>
      <c r="AC351" s="61">
        <v>59.2</v>
      </c>
      <c r="AD351" s="188">
        <v>61</v>
      </c>
      <c r="AE351" s="188">
        <v>61.2</v>
      </c>
      <c r="AF351" s="188">
        <v>61.4</v>
      </c>
      <c r="AG351" s="188">
        <v>61.7</v>
      </c>
      <c r="AH351" s="188">
        <v>62</v>
      </c>
      <c r="AI351" s="188">
        <v>62.7</v>
      </c>
      <c r="AJ351" s="188">
        <v>62.8</v>
      </c>
      <c r="AK351" s="188">
        <v>62.9</v>
      </c>
      <c r="AL351" s="188">
        <v>63</v>
      </c>
      <c r="AM351" s="188">
        <v>63.4</v>
      </c>
      <c r="AN351" s="188">
        <v>63.7</v>
      </c>
      <c r="AO351" s="188">
        <v>63.7</v>
      </c>
      <c r="AP351" s="188">
        <v>63.7</v>
      </c>
      <c r="AQ351" s="188">
        <v>63.9</v>
      </c>
      <c r="AR351" s="188">
        <v>64</v>
      </c>
      <c r="AS351" s="188">
        <v>64</v>
      </c>
      <c r="AT351" s="188">
        <v>64.3</v>
      </c>
      <c r="AU351" s="188">
        <v>64.400000000000006</v>
      </c>
      <c r="AV351" s="188">
        <v>64.400000000000006</v>
      </c>
      <c r="AW351" s="188">
        <v>64.400000000000006</v>
      </c>
      <c r="AX351" s="188">
        <v>64.5</v>
      </c>
      <c r="AY351" s="188">
        <v>64.7</v>
      </c>
      <c r="AZ351" s="188">
        <v>64.7</v>
      </c>
      <c r="BA351" s="188">
        <v>64.900000000000006</v>
      </c>
      <c r="BB351" s="188">
        <v>64.900000000000006</v>
      </c>
      <c r="BC351" s="188">
        <v>64.900000000000006</v>
      </c>
      <c r="BD351" s="188">
        <v>64.900000000000006</v>
      </c>
      <c r="BE351" s="188">
        <v>65</v>
      </c>
      <c r="BF351" s="188">
        <v>65.099999999999994</v>
      </c>
      <c r="BG351" s="188">
        <v>65.2</v>
      </c>
      <c r="BH351" s="188">
        <v>65.2</v>
      </c>
      <c r="BI351" s="188">
        <v>65.2</v>
      </c>
      <c r="BJ351" s="188">
        <v>65.2</v>
      </c>
      <c r="BK351" s="188">
        <v>65.3</v>
      </c>
      <c r="BL351" s="188">
        <v>65.3</v>
      </c>
      <c r="BM351" s="188">
        <v>65.3</v>
      </c>
      <c r="BN351" s="188">
        <v>65.400000000000006</v>
      </c>
      <c r="BO351" s="188">
        <v>65.400000000000006</v>
      </c>
      <c r="BP351" s="188">
        <v>65.400000000000006</v>
      </c>
      <c r="BQ351" s="188">
        <v>65.599999999999994</v>
      </c>
      <c r="BR351" s="188">
        <v>65.599999999999994</v>
      </c>
      <c r="BS351" s="188">
        <v>65.599999999999994</v>
      </c>
      <c r="BT351" s="188">
        <v>65.599999999999994</v>
      </c>
      <c r="BU351" s="188">
        <v>65.599999999999994</v>
      </c>
      <c r="BV351" s="188">
        <v>65.599999999999994</v>
      </c>
      <c r="BW351" s="188">
        <v>65.599999999999994</v>
      </c>
      <c r="BX351" s="188">
        <v>65.599999999999994</v>
      </c>
      <c r="BY351" s="188">
        <v>65.599999999999994</v>
      </c>
      <c r="BZ351" s="188">
        <v>65.599999999999994</v>
      </c>
      <c r="CA351" s="188">
        <v>65.599999999999994</v>
      </c>
      <c r="CB351" s="188">
        <v>65.599999999999994</v>
      </c>
      <c r="CC351" s="188">
        <v>65.599999999999994</v>
      </c>
      <c r="CD351" s="188">
        <v>65.7</v>
      </c>
      <c r="CE351" s="188">
        <v>65.8</v>
      </c>
      <c r="CF351" s="188">
        <v>65.900000000000006</v>
      </c>
      <c r="CG351" s="188">
        <v>65.900000000000006</v>
      </c>
      <c r="CH351" s="188">
        <v>65.900000000000006</v>
      </c>
      <c r="CI351" s="188">
        <v>65.900000000000006</v>
      </c>
      <c r="CJ351" s="188">
        <v>65.900000000000006</v>
      </c>
      <c r="CK351" s="188">
        <v>65.900000000000006</v>
      </c>
      <c r="CL351" s="188">
        <f t="shared" si="11"/>
        <v>0</v>
      </c>
      <c r="CM351" s="188" t="s">
        <v>700</v>
      </c>
      <c r="CN351" s="188" t="s">
        <v>701</v>
      </c>
      <c r="CO351" s="188" t="b">
        <f t="shared" si="10"/>
        <v>1</v>
      </c>
    </row>
    <row r="352" spans="1:93" x14ac:dyDescent="0.3">
      <c r="A352" t="s">
        <v>702</v>
      </c>
      <c r="B352" t="s">
        <v>703</v>
      </c>
      <c r="C352">
        <v>30063000801</v>
      </c>
      <c r="D352" s="1">
        <v>43920</v>
      </c>
      <c r="E352">
        <v>63</v>
      </c>
      <c r="F352">
        <v>2.2999999999999998</v>
      </c>
      <c r="G352">
        <v>2.2999999999999998</v>
      </c>
      <c r="H352" t="s">
        <v>1345</v>
      </c>
      <c r="I352">
        <v>26.7</v>
      </c>
      <c r="J352">
        <v>28.6</v>
      </c>
      <c r="K352">
        <v>31.6</v>
      </c>
      <c r="L352">
        <v>35.9</v>
      </c>
      <c r="M352">
        <v>40.5</v>
      </c>
      <c r="N352" s="61">
        <v>41.7</v>
      </c>
      <c r="O352">
        <v>43.5</v>
      </c>
      <c r="P352">
        <v>44.5</v>
      </c>
      <c r="Q352">
        <v>44.9</v>
      </c>
      <c r="R352" s="61">
        <v>46.4</v>
      </c>
      <c r="S352" s="61">
        <v>46.8</v>
      </c>
      <c r="T352" s="61">
        <v>47.5</v>
      </c>
      <c r="U352" s="61">
        <v>47.9</v>
      </c>
      <c r="V352" s="61">
        <v>48.3</v>
      </c>
      <c r="W352" s="61">
        <v>48.9</v>
      </c>
      <c r="X352" s="61">
        <v>49</v>
      </c>
      <c r="Y352" s="61">
        <v>49.2</v>
      </c>
      <c r="Z352" s="61">
        <v>50.9</v>
      </c>
      <c r="AA352" s="61">
        <v>51</v>
      </c>
      <c r="AB352" s="188">
        <v>51.5</v>
      </c>
      <c r="AC352" s="61">
        <v>52.4</v>
      </c>
      <c r="AD352" s="188">
        <v>56.5</v>
      </c>
      <c r="AE352" s="188">
        <v>57</v>
      </c>
      <c r="AF352" s="188">
        <v>57.3</v>
      </c>
      <c r="AG352" s="188">
        <v>57.7</v>
      </c>
      <c r="AH352" s="188">
        <v>58.5</v>
      </c>
      <c r="AI352" s="188">
        <v>59.6</v>
      </c>
      <c r="AJ352" s="188">
        <v>59.8</v>
      </c>
      <c r="AK352" s="188">
        <v>60.5</v>
      </c>
      <c r="AL352" s="188">
        <v>60.7</v>
      </c>
      <c r="AM352" s="188">
        <v>61.1</v>
      </c>
      <c r="AN352" s="188">
        <v>61.5</v>
      </c>
      <c r="AO352" s="188">
        <v>61.7</v>
      </c>
      <c r="AP352" s="188">
        <v>61.7</v>
      </c>
      <c r="AQ352" s="188">
        <v>61.9</v>
      </c>
      <c r="AR352" s="188">
        <v>62.4</v>
      </c>
      <c r="AS352" s="188">
        <v>62.5</v>
      </c>
      <c r="AT352" s="188">
        <v>62.8</v>
      </c>
      <c r="AU352" s="188">
        <v>62.9</v>
      </c>
      <c r="AV352" s="188">
        <v>63.2</v>
      </c>
      <c r="AW352" s="188">
        <v>63.2</v>
      </c>
      <c r="AX352" s="188">
        <v>63.5</v>
      </c>
      <c r="AY352" s="188">
        <v>63.7</v>
      </c>
      <c r="AZ352" s="188">
        <v>63.7</v>
      </c>
      <c r="BA352" s="188">
        <v>63.8</v>
      </c>
      <c r="BB352" s="188">
        <v>63.9</v>
      </c>
      <c r="BC352" s="188">
        <v>64</v>
      </c>
      <c r="BD352" s="188">
        <v>64</v>
      </c>
      <c r="BE352" s="188">
        <v>64.099999999999994</v>
      </c>
      <c r="BF352" s="188">
        <v>64.099999999999994</v>
      </c>
      <c r="BG352" s="188">
        <v>64.8</v>
      </c>
      <c r="BH352" s="188">
        <v>64.900000000000006</v>
      </c>
      <c r="BI352" s="188">
        <v>64.900000000000006</v>
      </c>
      <c r="BJ352" s="188">
        <v>64.900000000000006</v>
      </c>
      <c r="BK352" s="188">
        <v>64.900000000000006</v>
      </c>
      <c r="BL352" s="188">
        <v>65</v>
      </c>
      <c r="BM352" s="188">
        <v>65</v>
      </c>
      <c r="BN352" s="188">
        <v>65</v>
      </c>
      <c r="BO352" s="188">
        <v>65</v>
      </c>
      <c r="BP352" s="188">
        <v>65.099999999999994</v>
      </c>
      <c r="BQ352" s="188">
        <v>65.099999999999994</v>
      </c>
      <c r="BR352" s="188">
        <v>65.099999999999994</v>
      </c>
      <c r="BS352" s="188">
        <v>65.2</v>
      </c>
      <c r="BT352" s="188">
        <v>65.2</v>
      </c>
      <c r="BU352" s="188">
        <v>65.3</v>
      </c>
      <c r="BV352" s="188">
        <v>65.3</v>
      </c>
      <c r="BW352" s="188">
        <v>65.400000000000006</v>
      </c>
      <c r="BX352" s="188">
        <v>65.5</v>
      </c>
      <c r="BY352" s="188">
        <v>65.5</v>
      </c>
      <c r="BZ352" s="188">
        <v>65.5</v>
      </c>
      <c r="CA352" s="188">
        <v>65.5</v>
      </c>
      <c r="CB352" s="188">
        <v>65.5</v>
      </c>
      <c r="CC352" s="188">
        <v>65.599999999999994</v>
      </c>
      <c r="CD352" s="188">
        <v>65.599999999999994</v>
      </c>
      <c r="CE352" s="188">
        <v>65.599999999999994</v>
      </c>
      <c r="CF352" s="188">
        <v>65.7</v>
      </c>
      <c r="CG352" s="188">
        <v>65.7</v>
      </c>
      <c r="CH352" s="188">
        <v>65.7</v>
      </c>
      <c r="CI352" s="188">
        <v>66</v>
      </c>
      <c r="CJ352" s="188">
        <v>66.099999999999994</v>
      </c>
      <c r="CK352" s="188">
        <v>66.2</v>
      </c>
      <c r="CL352" s="188">
        <f t="shared" si="11"/>
        <v>0.10000000000000853</v>
      </c>
      <c r="CM352" s="188" t="s">
        <v>702</v>
      </c>
      <c r="CN352" s="188" t="s">
        <v>703</v>
      </c>
      <c r="CO352" s="188" t="b">
        <f t="shared" si="10"/>
        <v>1</v>
      </c>
    </row>
    <row r="353" spans="1:93" x14ac:dyDescent="0.3">
      <c r="A353" t="s">
        <v>704</v>
      </c>
      <c r="B353" t="s">
        <v>705</v>
      </c>
      <c r="C353">
        <v>30063000901</v>
      </c>
      <c r="D353" s="1">
        <v>43920</v>
      </c>
      <c r="E353">
        <v>63</v>
      </c>
      <c r="F353">
        <v>1.9</v>
      </c>
      <c r="G353">
        <v>1.9</v>
      </c>
      <c r="H353">
        <v>59804</v>
      </c>
      <c r="I353">
        <v>42.3</v>
      </c>
      <c r="J353">
        <v>44.4</v>
      </c>
      <c r="K353">
        <v>47</v>
      </c>
      <c r="L353">
        <v>50.3</v>
      </c>
      <c r="M353">
        <v>55.9</v>
      </c>
      <c r="N353" s="61">
        <v>56.8</v>
      </c>
      <c r="O353">
        <v>57.7</v>
      </c>
      <c r="P353">
        <v>58.5</v>
      </c>
      <c r="Q353">
        <v>58.9</v>
      </c>
      <c r="R353" s="61">
        <v>60.3</v>
      </c>
      <c r="S353" s="61">
        <v>60.5</v>
      </c>
      <c r="T353" s="61">
        <v>60.8</v>
      </c>
      <c r="U353" s="61">
        <v>61.1</v>
      </c>
      <c r="V353" s="61">
        <v>61.4</v>
      </c>
      <c r="W353" s="61">
        <v>62.3</v>
      </c>
      <c r="X353" s="61">
        <v>62.5</v>
      </c>
      <c r="Y353" s="61">
        <v>62.9</v>
      </c>
      <c r="Z353" s="61">
        <v>67.400000000000006</v>
      </c>
      <c r="AA353" s="61">
        <v>67.7</v>
      </c>
      <c r="AB353" s="188">
        <v>67.8</v>
      </c>
      <c r="AC353" s="61">
        <v>69.5</v>
      </c>
      <c r="AD353" s="188">
        <v>70.900000000000006</v>
      </c>
      <c r="AE353" s="188">
        <v>71.099999999999994</v>
      </c>
      <c r="AF353" s="188">
        <v>71.5</v>
      </c>
      <c r="AG353" s="188">
        <v>72.099999999999994</v>
      </c>
      <c r="AH353" s="188">
        <v>72.5</v>
      </c>
      <c r="AI353" s="188">
        <v>73.3</v>
      </c>
      <c r="AJ353" s="188">
        <v>73.400000000000006</v>
      </c>
      <c r="AK353" s="188">
        <v>73.599999999999994</v>
      </c>
      <c r="AL353" s="188">
        <v>73.7</v>
      </c>
      <c r="AM353" s="188">
        <v>73.8</v>
      </c>
      <c r="AN353" s="188">
        <v>74</v>
      </c>
      <c r="AO353" s="188">
        <v>74</v>
      </c>
      <c r="AP353" s="188">
        <v>74</v>
      </c>
      <c r="AQ353" s="188">
        <v>74.3</v>
      </c>
      <c r="AR353" s="188">
        <v>74.400000000000006</v>
      </c>
      <c r="AS353" s="188">
        <v>74.400000000000006</v>
      </c>
      <c r="AT353" s="188">
        <v>74.599999999999994</v>
      </c>
      <c r="AU353" s="188">
        <v>74.7</v>
      </c>
      <c r="AV353" s="188">
        <v>74.8</v>
      </c>
      <c r="AW353" s="188">
        <v>74.8</v>
      </c>
      <c r="AX353" s="188">
        <v>74.900000000000006</v>
      </c>
      <c r="AY353" s="188">
        <v>75</v>
      </c>
      <c r="AZ353" s="188">
        <v>75.099999999999994</v>
      </c>
      <c r="BA353" s="188">
        <v>75.3</v>
      </c>
      <c r="BB353" s="188">
        <v>75.400000000000006</v>
      </c>
      <c r="BC353" s="188">
        <v>75.5</v>
      </c>
      <c r="BD353" s="188">
        <v>75.5</v>
      </c>
      <c r="BE353" s="188">
        <v>75.5</v>
      </c>
      <c r="BF353" s="188">
        <v>75.599999999999994</v>
      </c>
      <c r="BG353" s="188">
        <v>75.599999999999994</v>
      </c>
      <c r="BH353" s="188">
        <v>75.7</v>
      </c>
      <c r="BI353" s="188">
        <v>75.7</v>
      </c>
      <c r="BJ353" s="188">
        <v>75.8</v>
      </c>
      <c r="BK353" s="188">
        <v>75.8</v>
      </c>
      <c r="BL353" s="188">
        <v>75.8</v>
      </c>
      <c r="BM353" s="188">
        <v>75.900000000000006</v>
      </c>
      <c r="BN353" s="188">
        <v>75.900000000000006</v>
      </c>
      <c r="BO353" s="188">
        <v>76</v>
      </c>
      <c r="BP353" s="188">
        <v>76</v>
      </c>
      <c r="BQ353" s="188">
        <v>76</v>
      </c>
      <c r="BR353" s="188">
        <v>76.099999999999994</v>
      </c>
      <c r="BS353" s="188">
        <v>76.099999999999994</v>
      </c>
      <c r="BT353" s="188">
        <v>76.099999999999994</v>
      </c>
      <c r="BU353" s="188">
        <v>76.099999999999994</v>
      </c>
      <c r="BV353" s="188">
        <v>76.099999999999994</v>
      </c>
      <c r="BW353" s="188">
        <v>76.099999999999994</v>
      </c>
      <c r="BX353" s="188">
        <v>76.099999999999994</v>
      </c>
      <c r="BY353" s="188">
        <v>76.2</v>
      </c>
      <c r="BZ353" s="188">
        <v>76.2</v>
      </c>
      <c r="CA353" s="188">
        <v>76.3</v>
      </c>
      <c r="CB353" s="188">
        <v>76.3</v>
      </c>
      <c r="CC353" s="188">
        <v>76.3</v>
      </c>
      <c r="CD353" s="188">
        <v>76.3</v>
      </c>
      <c r="CE353" s="188">
        <v>76.3</v>
      </c>
      <c r="CF353" s="188">
        <v>76.3</v>
      </c>
      <c r="CG353" s="188">
        <v>76.3</v>
      </c>
      <c r="CH353" s="188">
        <v>76.3</v>
      </c>
      <c r="CI353" s="188">
        <v>76.5</v>
      </c>
      <c r="CJ353" s="188">
        <v>76.5</v>
      </c>
      <c r="CK353" s="188">
        <v>76.599999999999994</v>
      </c>
      <c r="CL353" s="188">
        <f t="shared" si="11"/>
        <v>9.9999999999994316E-2</v>
      </c>
      <c r="CM353" s="188" t="s">
        <v>704</v>
      </c>
      <c r="CN353" s="188" t="s">
        <v>705</v>
      </c>
      <c r="CO353" s="188" t="b">
        <f t="shared" si="10"/>
        <v>1</v>
      </c>
    </row>
    <row r="354" spans="1:93" x14ac:dyDescent="0.3">
      <c r="A354" t="s">
        <v>706</v>
      </c>
      <c r="B354" t="s">
        <v>707</v>
      </c>
      <c r="C354">
        <v>30063000902</v>
      </c>
      <c r="D354" s="1">
        <v>43920</v>
      </c>
      <c r="E354">
        <v>63</v>
      </c>
      <c r="F354">
        <v>1.7</v>
      </c>
      <c r="G354">
        <v>1.7</v>
      </c>
      <c r="H354" t="s">
        <v>1353</v>
      </c>
      <c r="I354">
        <v>30.5</v>
      </c>
      <c r="J354">
        <v>32.1</v>
      </c>
      <c r="K354">
        <v>34</v>
      </c>
      <c r="L354">
        <v>37.5</v>
      </c>
      <c r="M354">
        <v>43</v>
      </c>
      <c r="N354" s="61">
        <v>44.2</v>
      </c>
      <c r="O354">
        <v>45</v>
      </c>
      <c r="P354">
        <v>45.9</v>
      </c>
      <c r="Q354">
        <v>46.7</v>
      </c>
      <c r="R354" s="61">
        <v>47.9</v>
      </c>
      <c r="S354" s="61">
        <v>48.4</v>
      </c>
      <c r="T354" s="61">
        <v>48.8</v>
      </c>
      <c r="U354" s="61">
        <v>49.6</v>
      </c>
      <c r="V354" s="61">
        <v>50.5</v>
      </c>
      <c r="W354" s="61">
        <v>51.2</v>
      </c>
      <c r="X354" s="61">
        <v>51.2</v>
      </c>
      <c r="Y354" s="61">
        <v>51.5</v>
      </c>
      <c r="Z354" s="61">
        <v>54.5</v>
      </c>
      <c r="AA354" s="61">
        <v>54.7</v>
      </c>
      <c r="AB354" s="188">
        <v>55.1</v>
      </c>
      <c r="AC354" s="61">
        <v>55.5</v>
      </c>
      <c r="AD354" s="188">
        <v>59.6</v>
      </c>
      <c r="AE354" s="188">
        <v>59.8</v>
      </c>
      <c r="AF354" s="188">
        <v>60.4</v>
      </c>
      <c r="AG354" s="188">
        <v>60.9</v>
      </c>
      <c r="AH354" s="188">
        <v>61.2</v>
      </c>
      <c r="AI354" s="188">
        <v>62.8</v>
      </c>
      <c r="AJ354" s="188">
        <v>63</v>
      </c>
      <c r="AK354" s="188">
        <v>63.1</v>
      </c>
      <c r="AL354" s="188">
        <v>63.5</v>
      </c>
      <c r="AM354" s="188">
        <v>63.7</v>
      </c>
      <c r="AN354" s="188">
        <v>63.7</v>
      </c>
      <c r="AO354" s="188">
        <v>63.8</v>
      </c>
      <c r="AP354" s="188">
        <v>64</v>
      </c>
      <c r="AQ354" s="188">
        <v>64.3</v>
      </c>
      <c r="AR354" s="188">
        <v>64.599999999999994</v>
      </c>
      <c r="AS354" s="188">
        <v>64.599999999999994</v>
      </c>
      <c r="AT354" s="188">
        <v>64.7</v>
      </c>
      <c r="AU354" s="188">
        <v>64.7</v>
      </c>
      <c r="AV354" s="188">
        <v>64.7</v>
      </c>
      <c r="AW354" s="188">
        <v>64.7</v>
      </c>
      <c r="AX354" s="188">
        <v>64.7</v>
      </c>
      <c r="AY354" s="188">
        <v>64.7</v>
      </c>
      <c r="AZ354" s="188">
        <v>64.7</v>
      </c>
      <c r="BA354" s="188">
        <v>64.8</v>
      </c>
      <c r="BB354" s="188">
        <v>64.900000000000006</v>
      </c>
      <c r="BC354" s="188">
        <v>64.900000000000006</v>
      </c>
      <c r="BD354" s="188">
        <v>65</v>
      </c>
      <c r="BE354" s="188">
        <v>65.099999999999994</v>
      </c>
      <c r="BF354" s="188">
        <v>65.099999999999994</v>
      </c>
      <c r="BG354" s="188">
        <v>65.099999999999994</v>
      </c>
      <c r="BH354" s="188">
        <v>65.099999999999994</v>
      </c>
      <c r="BI354" s="188">
        <v>65.099999999999994</v>
      </c>
      <c r="BJ354" s="188">
        <v>65.099999999999994</v>
      </c>
      <c r="BK354" s="188">
        <v>65.099999999999994</v>
      </c>
      <c r="BL354" s="188">
        <v>65.2</v>
      </c>
      <c r="BM354" s="188">
        <v>65.2</v>
      </c>
      <c r="BN354" s="188">
        <v>65.3</v>
      </c>
      <c r="BO354" s="188">
        <v>65.3</v>
      </c>
      <c r="BP354" s="188">
        <v>65.3</v>
      </c>
      <c r="BQ354" s="188">
        <v>65.400000000000006</v>
      </c>
      <c r="BR354" s="188">
        <v>65.400000000000006</v>
      </c>
      <c r="BS354" s="188">
        <v>65.400000000000006</v>
      </c>
      <c r="BT354" s="188">
        <v>65.400000000000006</v>
      </c>
      <c r="BU354" s="188">
        <v>65.400000000000006</v>
      </c>
      <c r="BV354" s="188">
        <v>65.400000000000006</v>
      </c>
      <c r="BW354" s="188">
        <v>65.400000000000006</v>
      </c>
      <c r="BX354" s="188">
        <v>65.400000000000006</v>
      </c>
      <c r="BY354" s="188">
        <v>65.5</v>
      </c>
      <c r="BZ354" s="188">
        <v>65.5</v>
      </c>
      <c r="CA354" s="188">
        <v>65.599999999999994</v>
      </c>
      <c r="CB354" s="188">
        <v>65.599999999999994</v>
      </c>
      <c r="CC354" s="188">
        <v>65.599999999999994</v>
      </c>
      <c r="CD354" s="188">
        <v>65.599999999999994</v>
      </c>
      <c r="CE354" s="188">
        <v>65.599999999999994</v>
      </c>
      <c r="CF354" s="188">
        <v>65.8</v>
      </c>
      <c r="CG354" s="188">
        <v>65.8</v>
      </c>
      <c r="CH354" s="188">
        <v>65.8</v>
      </c>
      <c r="CI354" s="188">
        <v>66.099999999999994</v>
      </c>
      <c r="CJ354" s="188">
        <v>66.099999999999994</v>
      </c>
      <c r="CK354" s="188">
        <v>66.099999999999994</v>
      </c>
      <c r="CL354" s="188">
        <f t="shared" si="11"/>
        <v>0</v>
      </c>
      <c r="CM354" s="188" t="s">
        <v>706</v>
      </c>
      <c r="CN354" s="188" t="s">
        <v>707</v>
      </c>
      <c r="CO354" s="188" t="b">
        <f t="shared" si="10"/>
        <v>1</v>
      </c>
    </row>
    <row r="355" spans="1:93" x14ac:dyDescent="0.3">
      <c r="A355" t="s">
        <v>708</v>
      </c>
      <c r="B355" t="s">
        <v>709</v>
      </c>
      <c r="C355">
        <v>30063001002</v>
      </c>
      <c r="D355" s="1">
        <v>43920</v>
      </c>
      <c r="E355">
        <v>63</v>
      </c>
      <c r="F355">
        <v>1.1000000000000001</v>
      </c>
      <c r="G355">
        <v>1.1000000000000001</v>
      </c>
      <c r="H355">
        <v>59801</v>
      </c>
      <c r="I355">
        <v>34.700000000000003</v>
      </c>
      <c r="J355">
        <v>36.6</v>
      </c>
      <c r="K355">
        <v>38.6</v>
      </c>
      <c r="L355">
        <v>42.2</v>
      </c>
      <c r="M355">
        <v>45.2</v>
      </c>
      <c r="N355" s="61">
        <v>45.9</v>
      </c>
      <c r="O355">
        <v>46.8</v>
      </c>
      <c r="P355">
        <v>47.7</v>
      </c>
      <c r="Q355">
        <v>48.3</v>
      </c>
      <c r="R355" s="61">
        <v>49.2</v>
      </c>
      <c r="S355" s="61">
        <v>49.4</v>
      </c>
      <c r="T355" s="61">
        <v>50.2</v>
      </c>
      <c r="U355" s="61">
        <v>50.7</v>
      </c>
      <c r="V355" s="61">
        <v>50.9</v>
      </c>
      <c r="W355" s="61">
        <v>51.5</v>
      </c>
      <c r="X355" s="61">
        <v>51.7</v>
      </c>
      <c r="Y355" s="61">
        <v>52.4</v>
      </c>
      <c r="Z355" s="61">
        <v>56.8</v>
      </c>
      <c r="AA355" s="61">
        <v>56.8</v>
      </c>
      <c r="AB355" s="188">
        <v>57.1</v>
      </c>
      <c r="AC355" s="61">
        <v>58.2</v>
      </c>
      <c r="AD355" s="188">
        <v>60.4</v>
      </c>
      <c r="AE355" s="188">
        <v>60.8</v>
      </c>
      <c r="AF355" s="188">
        <v>60.9</v>
      </c>
      <c r="AG355" s="188">
        <v>61.2</v>
      </c>
      <c r="AH355" s="188">
        <v>61.7</v>
      </c>
      <c r="AI355" s="188">
        <v>62.2</v>
      </c>
      <c r="AJ355" s="188">
        <v>62.2</v>
      </c>
      <c r="AK355" s="188">
        <v>62.7</v>
      </c>
      <c r="AL355" s="188">
        <v>62.8</v>
      </c>
      <c r="AM355" s="188">
        <v>63.4</v>
      </c>
      <c r="AN355" s="188">
        <v>63.7</v>
      </c>
      <c r="AO355" s="188">
        <v>63.7</v>
      </c>
      <c r="AP355" s="188">
        <v>63.8</v>
      </c>
      <c r="AQ355" s="188">
        <v>64.3</v>
      </c>
      <c r="AR355" s="188">
        <v>64.5</v>
      </c>
      <c r="AS355" s="188">
        <v>64.599999999999994</v>
      </c>
      <c r="AT355" s="188">
        <v>64.7</v>
      </c>
      <c r="AU355" s="188">
        <v>64.7</v>
      </c>
      <c r="AV355" s="188">
        <v>65</v>
      </c>
      <c r="AW355" s="188">
        <v>65</v>
      </c>
      <c r="AX355" s="188">
        <v>65.099999999999994</v>
      </c>
      <c r="AY355" s="188">
        <v>65.2</v>
      </c>
      <c r="AZ355" s="188">
        <v>65.2</v>
      </c>
      <c r="BA355" s="188">
        <v>65.400000000000006</v>
      </c>
      <c r="BB355" s="188">
        <v>65.400000000000006</v>
      </c>
      <c r="BC355" s="188">
        <v>65.400000000000006</v>
      </c>
      <c r="BD355" s="188">
        <v>65.5</v>
      </c>
      <c r="BE355" s="188">
        <v>65.5</v>
      </c>
      <c r="BF355" s="188">
        <v>65.5</v>
      </c>
      <c r="BG355" s="188">
        <v>65.599999999999994</v>
      </c>
      <c r="BH355" s="188">
        <v>65.7</v>
      </c>
      <c r="BI355" s="188">
        <v>65.8</v>
      </c>
      <c r="BJ355" s="188">
        <v>66</v>
      </c>
      <c r="BK355" s="188">
        <v>66</v>
      </c>
      <c r="BL355" s="188">
        <v>66</v>
      </c>
      <c r="BM355" s="188">
        <v>66</v>
      </c>
      <c r="BN355" s="188">
        <v>66</v>
      </c>
      <c r="BO355" s="188">
        <v>66</v>
      </c>
      <c r="BP355" s="188">
        <v>66</v>
      </c>
      <c r="BQ355" s="188">
        <v>66.099999999999994</v>
      </c>
      <c r="BR355" s="188">
        <v>66.2</v>
      </c>
      <c r="BS355" s="188">
        <v>66.2</v>
      </c>
      <c r="BT355" s="188">
        <v>66.3</v>
      </c>
      <c r="BU355" s="188">
        <v>66.3</v>
      </c>
      <c r="BV355" s="188">
        <v>66.3</v>
      </c>
      <c r="BW355" s="188">
        <v>66.3</v>
      </c>
      <c r="BX355" s="188">
        <v>66.3</v>
      </c>
      <c r="BY355" s="188">
        <v>66.3</v>
      </c>
      <c r="BZ355" s="188">
        <v>66.400000000000006</v>
      </c>
      <c r="CA355" s="188">
        <v>66.400000000000006</v>
      </c>
      <c r="CB355" s="188">
        <v>66.400000000000006</v>
      </c>
      <c r="CC355" s="188">
        <v>66.400000000000006</v>
      </c>
      <c r="CD355" s="188">
        <v>66.400000000000006</v>
      </c>
      <c r="CE355" s="188">
        <v>66.5</v>
      </c>
      <c r="CF355" s="188">
        <v>66.5</v>
      </c>
      <c r="CG355" s="188">
        <v>66.5</v>
      </c>
      <c r="CH355" s="188">
        <v>66.5</v>
      </c>
      <c r="CI355" s="188">
        <v>66.599999999999994</v>
      </c>
      <c r="CJ355" s="188">
        <v>66.8</v>
      </c>
      <c r="CK355" s="188">
        <v>66.8</v>
      </c>
      <c r="CL355" s="188">
        <f t="shared" si="11"/>
        <v>0</v>
      </c>
      <c r="CM355" s="188" t="s">
        <v>708</v>
      </c>
      <c r="CN355" s="188" t="s">
        <v>709</v>
      </c>
      <c r="CO355" s="188" t="b">
        <f t="shared" si="10"/>
        <v>1</v>
      </c>
    </row>
    <row r="356" spans="1:93" x14ac:dyDescent="0.3">
      <c r="A356" t="s">
        <v>710</v>
      </c>
      <c r="B356" t="s">
        <v>711</v>
      </c>
      <c r="C356">
        <v>30063001200</v>
      </c>
      <c r="D356" s="1">
        <v>43920</v>
      </c>
      <c r="E356">
        <v>63</v>
      </c>
      <c r="F356">
        <v>2.1</v>
      </c>
      <c r="G356">
        <v>2.1</v>
      </c>
      <c r="H356">
        <v>59801</v>
      </c>
      <c r="I356">
        <v>41</v>
      </c>
      <c r="J356">
        <v>43</v>
      </c>
      <c r="K356">
        <v>45.2</v>
      </c>
      <c r="L356">
        <v>49.2</v>
      </c>
      <c r="M356">
        <v>52</v>
      </c>
      <c r="N356" s="61">
        <v>52.5</v>
      </c>
      <c r="O356">
        <v>52.8</v>
      </c>
      <c r="P356">
        <v>53.4</v>
      </c>
      <c r="Q356">
        <v>53.9</v>
      </c>
      <c r="R356" s="61">
        <v>55.9</v>
      </c>
      <c r="S356" s="61">
        <v>57.2</v>
      </c>
      <c r="T356" s="61">
        <v>59.6</v>
      </c>
      <c r="U356" s="61">
        <v>60.8</v>
      </c>
      <c r="V356" s="61">
        <v>61.2</v>
      </c>
      <c r="W356" s="61">
        <v>62.8</v>
      </c>
      <c r="X356" s="61">
        <v>63.3</v>
      </c>
      <c r="Y356" s="61">
        <v>63.4</v>
      </c>
      <c r="Z356" s="61">
        <v>65.3</v>
      </c>
      <c r="AA356" s="61">
        <v>65.5</v>
      </c>
      <c r="AB356" s="188">
        <v>65.900000000000006</v>
      </c>
      <c r="AC356" s="61">
        <v>66.8</v>
      </c>
      <c r="AD356" s="188">
        <v>68.099999999999994</v>
      </c>
      <c r="AE356" s="188">
        <v>68.3</v>
      </c>
      <c r="AF356" s="188">
        <v>68.400000000000006</v>
      </c>
      <c r="AG356" s="188">
        <v>68.8</v>
      </c>
      <c r="AH356" s="188">
        <v>68.900000000000006</v>
      </c>
      <c r="AI356" s="188">
        <v>69.400000000000006</v>
      </c>
      <c r="AJ356" s="188">
        <v>69.400000000000006</v>
      </c>
      <c r="AK356" s="188">
        <v>69.5</v>
      </c>
      <c r="AL356" s="188">
        <v>69.599999999999994</v>
      </c>
      <c r="AM356" s="188">
        <v>69.599999999999994</v>
      </c>
      <c r="AN356" s="188">
        <v>69.8</v>
      </c>
      <c r="AO356" s="188">
        <v>69.8</v>
      </c>
      <c r="AP356" s="188">
        <v>69.8</v>
      </c>
      <c r="AQ356" s="188">
        <v>70</v>
      </c>
      <c r="AR356" s="188">
        <v>70.099999999999994</v>
      </c>
      <c r="AS356" s="188">
        <v>70.099999999999994</v>
      </c>
      <c r="AT356" s="188">
        <v>70.2</v>
      </c>
      <c r="AU356" s="188">
        <v>70.3</v>
      </c>
      <c r="AV356" s="188">
        <v>70.5</v>
      </c>
      <c r="AW356" s="188">
        <v>70.5</v>
      </c>
      <c r="AX356" s="188">
        <v>70.599999999999994</v>
      </c>
      <c r="AY356" s="188">
        <v>70.7</v>
      </c>
      <c r="AZ356" s="188">
        <v>70.7</v>
      </c>
      <c r="BA356" s="188">
        <v>70.8</v>
      </c>
      <c r="BB356" s="188">
        <v>70.8</v>
      </c>
      <c r="BC356" s="188">
        <v>70.8</v>
      </c>
      <c r="BD356" s="188">
        <v>70.8</v>
      </c>
      <c r="BE356" s="188">
        <v>70.8</v>
      </c>
      <c r="BF356" s="188">
        <v>70.8</v>
      </c>
      <c r="BG356" s="188">
        <v>70.900000000000006</v>
      </c>
      <c r="BH356" s="188">
        <v>71</v>
      </c>
      <c r="BI356" s="188">
        <v>71</v>
      </c>
      <c r="BJ356" s="188">
        <v>71</v>
      </c>
      <c r="BK356" s="188">
        <v>71</v>
      </c>
      <c r="BL356" s="188">
        <v>71.099999999999994</v>
      </c>
      <c r="BM356" s="188">
        <v>71.2</v>
      </c>
      <c r="BN356" s="188">
        <v>71.2</v>
      </c>
      <c r="BO356" s="188">
        <v>71.3</v>
      </c>
      <c r="BP356" s="188">
        <v>71.3</v>
      </c>
      <c r="BQ356" s="188">
        <v>71.3</v>
      </c>
      <c r="BR356" s="188">
        <v>71.3</v>
      </c>
      <c r="BS356" s="188">
        <v>71.3</v>
      </c>
      <c r="BT356" s="188">
        <v>71.400000000000006</v>
      </c>
      <c r="BU356" s="188">
        <v>71.5</v>
      </c>
      <c r="BV356" s="188">
        <v>71.5</v>
      </c>
      <c r="BW356" s="188">
        <v>71.599999999999994</v>
      </c>
      <c r="BX356" s="188">
        <v>71.7</v>
      </c>
      <c r="BY356" s="188">
        <v>71.8</v>
      </c>
      <c r="BZ356" s="188">
        <v>71.8</v>
      </c>
      <c r="CA356" s="188">
        <v>71.8</v>
      </c>
      <c r="CB356" s="188">
        <v>71.8</v>
      </c>
      <c r="CC356" s="188">
        <v>71.8</v>
      </c>
      <c r="CD356" s="188">
        <v>71.900000000000006</v>
      </c>
      <c r="CE356" s="188">
        <v>71.900000000000006</v>
      </c>
      <c r="CF356" s="188">
        <v>71.900000000000006</v>
      </c>
      <c r="CG356" s="188">
        <v>72</v>
      </c>
      <c r="CH356" s="188">
        <v>72.099999999999994</v>
      </c>
      <c r="CI356" s="188">
        <v>72.3</v>
      </c>
      <c r="CJ356" s="188">
        <v>72.400000000000006</v>
      </c>
      <c r="CK356" s="188">
        <v>72.400000000000006</v>
      </c>
      <c r="CL356" s="188">
        <f t="shared" si="11"/>
        <v>0</v>
      </c>
      <c r="CM356" s="188" t="s">
        <v>710</v>
      </c>
      <c r="CN356" s="188" t="s">
        <v>711</v>
      </c>
      <c r="CO356" s="188" t="b">
        <f t="shared" si="10"/>
        <v>1</v>
      </c>
    </row>
    <row r="357" spans="1:93" x14ac:dyDescent="0.3">
      <c r="A357" t="s">
        <v>712</v>
      </c>
      <c r="B357" t="s">
        <v>713</v>
      </c>
      <c r="C357">
        <v>30063001302</v>
      </c>
      <c r="D357" s="1">
        <v>43920</v>
      </c>
      <c r="E357">
        <v>63</v>
      </c>
      <c r="F357">
        <v>1.9</v>
      </c>
      <c r="G357">
        <v>1.9</v>
      </c>
      <c r="H357">
        <v>59803</v>
      </c>
      <c r="I357">
        <v>44.1</v>
      </c>
      <c r="J357">
        <v>46.6</v>
      </c>
      <c r="K357">
        <v>49.4</v>
      </c>
      <c r="L357">
        <v>53</v>
      </c>
      <c r="M357">
        <v>59.7</v>
      </c>
      <c r="N357" s="61">
        <v>60.4</v>
      </c>
      <c r="O357">
        <v>61.5</v>
      </c>
      <c r="P357">
        <v>62.5</v>
      </c>
      <c r="Q357">
        <v>62.9</v>
      </c>
      <c r="R357" s="61">
        <v>64.2</v>
      </c>
      <c r="S357" s="61">
        <v>64.400000000000006</v>
      </c>
      <c r="T357" s="61">
        <v>64.8</v>
      </c>
      <c r="U357" s="61">
        <v>65.2</v>
      </c>
      <c r="V357" s="61">
        <v>65.7</v>
      </c>
      <c r="W357" s="61">
        <v>66.8</v>
      </c>
      <c r="X357" s="61">
        <v>66.900000000000006</v>
      </c>
      <c r="Y357" s="61">
        <v>67.099999999999994</v>
      </c>
      <c r="Z357" s="61">
        <v>69.7</v>
      </c>
      <c r="AA357" s="61">
        <v>70.3</v>
      </c>
      <c r="AB357" s="188">
        <v>70.5</v>
      </c>
      <c r="AC357" s="61">
        <v>72.3</v>
      </c>
      <c r="AD357" s="188">
        <v>73.8</v>
      </c>
      <c r="AE357" s="188">
        <v>74.2</v>
      </c>
      <c r="AF357" s="188">
        <v>74.7</v>
      </c>
      <c r="AG357" s="188">
        <v>75.400000000000006</v>
      </c>
      <c r="AH357" s="188">
        <v>75.900000000000006</v>
      </c>
      <c r="AI357" s="188">
        <v>76.7</v>
      </c>
      <c r="AJ357" s="188">
        <v>76.900000000000006</v>
      </c>
      <c r="AK357" s="188">
        <v>77.2</v>
      </c>
      <c r="AL357" s="188">
        <v>77.5</v>
      </c>
      <c r="AM357" s="188">
        <v>77.599999999999994</v>
      </c>
      <c r="AN357" s="188">
        <v>78</v>
      </c>
      <c r="AO357" s="188">
        <v>78.099999999999994</v>
      </c>
      <c r="AP357" s="188">
        <v>78.2</v>
      </c>
      <c r="AQ357" s="188">
        <v>78.400000000000006</v>
      </c>
      <c r="AR357" s="188">
        <v>78.7</v>
      </c>
      <c r="AS357" s="188">
        <v>78.8</v>
      </c>
      <c r="AT357" s="188">
        <v>78.900000000000006</v>
      </c>
      <c r="AU357" s="188">
        <v>79.099999999999994</v>
      </c>
      <c r="AV357" s="188">
        <v>79.3</v>
      </c>
      <c r="AW357" s="188">
        <v>79.3</v>
      </c>
      <c r="AX357" s="188">
        <v>79.3</v>
      </c>
      <c r="AY357" s="188">
        <v>79.400000000000006</v>
      </c>
      <c r="AZ357" s="188">
        <v>79.400000000000006</v>
      </c>
      <c r="BA357" s="188">
        <v>79.599999999999994</v>
      </c>
      <c r="BB357" s="188">
        <v>79.7</v>
      </c>
      <c r="BC357" s="188">
        <v>79.7</v>
      </c>
      <c r="BD357" s="188">
        <v>79.8</v>
      </c>
      <c r="BE357" s="188">
        <v>79.900000000000006</v>
      </c>
      <c r="BF357" s="188">
        <v>79.900000000000006</v>
      </c>
      <c r="BG357" s="188">
        <v>79.900000000000006</v>
      </c>
      <c r="BH357" s="188">
        <v>80</v>
      </c>
      <c r="BI357" s="188">
        <v>80</v>
      </c>
      <c r="BJ357" s="188">
        <v>80</v>
      </c>
      <c r="BK357" s="188">
        <v>80</v>
      </c>
      <c r="BL357" s="188">
        <v>80</v>
      </c>
      <c r="BM357" s="188">
        <v>80.099999999999994</v>
      </c>
      <c r="BN357" s="188">
        <v>80.099999999999994</v>
      </c>
      <c r="BO357" s="188">
        <v>80.099999999999994</v>
      </c>
      <c r="BP357" s="188">
        <v>80.2</v>
      </c>
      <c r="BQ357" s="188">
        <v>80.3</v>
      </c>
      <c r="BR357" s="188">
        <v>80.3</v>
      </c>
      <c r="BS357" s="188">
        <v>80.3</v>
      </c>
      <c r="BT357" s="188">
        <v>80.3</v>
      </c>
      <c r="BU357" s="188">
        <v>80.400000000000006</v>
      </c>
      <c r="BV357" s="188">
        <v>80.400000000000006</v>
      </c>
      <c r="BW357" s="188">
        <v>80.400000000000006</v>
      </c>
      <c r="BX357" s="188">
        <v>80.5</v>
      </c>
      <c r="BY357" s="188">
        <v>80.5</v>
      </c>
      <c r="BZ357" s="188">
        <v>80.5</v>
      </c>
      <c r="CA357" s="188">
        <v>80.599999999999994</v>
      </c>
      <c r="CB357" s="188">
        <v>80.599999999999994</v>
      </c>
      <c r="CC357" s="188">
        <v>80.599999999999994</v>
      </c>
      <c r="CD357" s="188">
        <v>80.599999999999994</v>
      </c>
      <c r="CE357" s="188">
        <v>80.7</v>
      </c>
      <c r="CF357" s="188">
        <v>80.7</v>
      </c>
      <c r="CG357" s="188">
        <v>80.8</v>
      </c>
      <c r="CH357" s="188">
        <v>80.8</v>
      </c>
      <c r="CI357" s="188">
        <v>80.900000000000006</v>
      </c>
      <c r="CJ357" s="188">
        <v>80.900000000000006</v>
      </c>
      <c r="CK357" s="188">
        <v>81.099999999999994</v>
      </c>
      <c r="CL357" s="188">
        <f t="shared" si="11"/>
        <v>0.19999999999998863</v>
      </c>
      <c r="CM357" s="188" t="s">
        <v>712</v>
      </c>
      <c r="CN357" s="188" t="s">
        <v>713</v>
      </c>
      <c r="CO357" s="188" t="b">
        <f t="shared" si="10"/>
        <v>1</v>
      </c>
    </row>
    <row r="358" spans="1:93" x14ac:dyDescent="0.3">
      <c r="A358" t="s">
        <v>714</v>
      </c>
      <c r="B358" t="s">
        <v>715</v>
      </c>
      <c r="C358">
        <v>30063001304</v>
      </c>
      <c r="D358" s="1">
        <v>43920</v>
      </c>
      <c r="E358">
        <v>63</v>
      </c>
      <c r="F358">
        <v>2</v>
      </c>
      <c r="G358">
        <v>2</v>
      </c>
      <c r="H358">
        <v>59803</v>
      </c>
      <c r="I358">
        <v>47.9</v>
      </c>
      <c r="J358">
        <v>50.1</v>
      </c>
      <c r="K358">
        <v>51.9</v>
      </c>
      <c r="L358">
        <v>55.2</v>
      </c>
      <c r="M358">
        <v>61.9</v>
      </c>
      <c r="N358" s="61">
        <v>63</v>
      </c>
      <c r="O358">
        <v>64</v>
      </c>
      <c r="P358">
        <v>64.7</v>
      </c>
      <c r="Q358">
        <v>65.5</v>
      </c>
      <c r="R358" s="61">
        <v>66.900000000000006</v>
      </c>
      <c r="S358" s="61">
        <v>67</v>
      </c>
      <c r="T358" s="61">
        <v>67.5</v>
      </c>
      <c r="U358" s="61">
        <v>67.900000000000006</v>
      </c>
      <c r="V358" s="61">
        <v>68.2</v>
      </c>
      <c r="W358" s="61">
        <v>68.900000000000006</v>
      </c>
      <c r="X358" s="61">
        <v>69.099999999999994</v>
      </c>
      <c r="Y358" s="61">
        <v>69.3</v>
      </c>
      <c r="Z358" s="61">
        <v>71.099999999999994</v>
      </c>
      <c r="AA358" s="61">
        <v>71.2</v>
      </c>
      <c r="AB358" s="188">
        <v>71.7</v>
      </c>
      <c r="AC358" s="61">
        <v>73.099999999999994</v>
      </c>
      <c r="AD358" s="188">
        <v>75.099999999999994</v>
      </c>
      <c r="AE358" s="188">
        <v>75.099999999999994</v>
      </c>
      <c r="AF358" s="188">
        <v>75.7</v>
      </c>
      <c r="AG358" s="188">
        <v>76</v>
      </c>
      <c r="AH358" s="188">
        <v>76.5</v>
      </c>
      <c r="AI358" s="188">
        <v>77.2</v>
      </c>
      <c r="AJ358" s="188">
        <v>77.2</v>
      </c>
      <c r="AK358" s="188">
        <v>77.5</v>
      </c>
      <c r="AL358" s="188">
        <v>77.8</v>
      </c>
      <c r="AM358" s="188">
        <v>78.099999999999994</v>
      </c>
      <c r="AN358" s="188">
        <v>78.3</v>
      </c>
      <c r="AO358" s="188">
        <v>78.5</v>
      </c>
      <c r="AP358" s="188">
        <v>78.7</v>
      </c>
      <c r="AQ358" s="188">
        <v>78.8</v>
      </c>
      <c r="AR358" s="188">
        <v>79.099999999999994</v>
      </c>
      <c r="AS358" s="188">
        <v>79.099999999999994</v>
      </c>
      <c r="AT358" s="188">
        <v>79.099999999999994</v>
      </c>
      <c r="AU358" s="188">
        <v>79.2</v>
      </c>
      <c r="AV358" s="188">
        <v>79.5</v>
      </c>
      <c r="AW358" s="188">
        <v>79.5</v>
      </c>
      <c r="AX358" s="188">
        <v>79.599999999999994</v>
      </c>
      <c r="AY358" s="188">
        <v>79.599999999999994</v>
      </c>
      <c r="AZ358" s="188">
        <v>79.599999999999994</v>
      </c>
      <c r="BA358" s="188">
        <v>79.7</v>
      </c>
      <c r="BB358" s="188">
        <v>79.8</v>
      </c>
      <c r="BC358" s="188">
        <v>79.8</v>
      </c>
      <c r="BD358" s="188">
        <v>79.8</v>
      </c>
      <c r="BE358" s="188">
        <v>79.8</v>
      </c>
      <c r="BF358" s="188">
        <v>79.900000000000006</v>
      </c>
      <c r="BG358" s="188">
        <v>80.099999999999994</v>
      </c>
      <c r="BH358" s="188">
        <v>80.099999999999994</v>
      </c>
      <c r="BI358" s="188">
        <v>80.099999999999994</v>
      </c>
      <c r="BJ358" s="188">
        <v>80.2</v>
      </c>
      <c r="BK358" s="188">
        <v>80.2</v>
      </c>
      <c r="BL358" s="188">
        <v>80.2</v>
      </c>
      <c r="BM358" s="188">
        <v>80.2</v>
      </c>
      <c r="BN358" s="188">
        <v>80.3</v>
      </c>
      <c r="BO358" s="188">
        <v>80.3</v>
      </c>
      <c r="BP358" s="188">
        <v>80.3</v>
      </c>
      <c r="BQ358" s="188">
        <v>80.3</v>
      </c>
      <c r="BR358" s="188">
        <v>80.400000000000006</v>
      </c>
      <c r="BS358" s="188">
        <v>80.400000000000006</v>
      </c>
      <c r="BT358" s="188">
        <v>80.400000000000006</v>
      </c>
      <c r="BU358" s="188">
        <v>80.400000000000006</v>
      </c>
      <c r="BV358" s="188">
        <v>80.5</v>
      </c>
      <c r="BW358" s="188">
        <v>80.5</v>
      </c>
      <c r="BX358" s="188">
        <v>80.5</v>
      </c>
      <c r="BY358" s="188">
        <v>80.599999999999994</v>
      </c>
      <c r="BZ358" s="188">
        <v>80.599999999999994</v>
      </c>
      <c r="CA358" s="188">
        <v>80.599999999999994</v>
      </c>
      <c r="CB358" s="188">
        <v>80.599999999999994</v>
      </c>
      <c r="CC358" s="188">
        <v>80.599999999999994</v>
      </c>
      <c r="CD358" s="188">
        <v>80.599999999999994</v>
      </c>
      <c r="CE358" s="188">
        <v>80.7</v>
      </c>
      <c r="CF358" s="188">
        <v>80.7</v>
      </c>
      <c r="CG358" s="188">
        <v>80.7</v>
      </c>
      <c r="CH358" s="188">
        <v>80.7</v>
      </c>
      <c r="CI358" s="188">
        <v>80.8</v>
      </c>
      <c r="CJ358" s="188">
        <v>80.900000000000006</v>
      </c>
      <c r="CK358" s="188">
        <v>81</v>
      </c>
      <c r="CL358" s="188">
        <f t="shared" si="11"/>
        <v>9.9999999999994316E-2</v>
      </c>
      <c r="CM358" s="188" t="s">
        <v>714</v>
      </c>
      <c r="CN358" s="188" t="s">
        <v>715</v>
      </c>
      <c r="CO358" s="188" t="b">
        <f t="shared" si="10"/>
        <v>1</v>
      </c>
    </row>
    <row r="359" spans="1:93" x14ac:dyDescent="0.3">
      <c r="A359" t="s">
        <v>716</v>
      </c>
      <c r="B359" t="s">
        <v>717</v>
      </c>
      <c r="C359">
        <v>30063001401</v>
      </c>
      <c r="D359" s="1">
        <v>43920</v>
      </c>
      <c r="E359">
        <v>63</v>
      </c>
      <c r="F359">
        <v>1.5</v>
      </c>
      <c r="G359">
        <v>1.5</v>
      </c>
      <c r="H359" t="s">
        <v>1347</v>
      </c>
      <c r="I359">
        <v>31.2</v>
      </c>
      <c r="J359">
        <v>32.9</v>
      </c>
      <c r="K359">
        <v>34.200000000000003</v>
      </c>
      <c r="L359">
        <v>37.799999999999997</v>
      </c>
      <c r="M359">
        <v>42.5</v>
      </c>
      <c r="N359" s="61">
        <v>43.3</v>
      </c>
      <c r="O359">
        <v>44.2</v>
      </c>
      <c r="P359">
        <v>45</v>
      </c>
      <c r="Q359">
        <v>45.6</v>
      </c>
      <c r="R359" s="61">
        <v>47.4</v>
      </c>
      <c r="S359" s="61">
        <v>48.5</v>
      </c>
      <c r="T359" s="61">
        <v>50</v>
      </c>
      <c r="U359" s="61">
        <v>50.8</v>
      </c>
      <c r="V359" s="61">
        <v>51.1</v>
      </c>
      <c r="W359" s="61">
        <v>53.3</v>
      </c>
      <c r="X359" s="61">
        <v>53.7</v>
      </c>
      <c r="Y359" s="61">
        <v>53.8</v>
      </c>
      <c r="Z359" s="61">
        <v>54.8</v>
      </c>
      <c r="AA359" s="61">
        <v>54.9</v>
      </c>
      <c r="AB359" s="188">
        <v>55.2</v>
      </c>
      <c r="AC359" s="61">
        <v>55.7</v>
      </c>
      <c r="AD359" s="188">
        <v>59.2</v>
      </c>
      <c r="AE359" s="188">
        <v>59.3</v>
      </c>
      <c r="AF359" s="188">
        <v>59.5</v>
      </c>
      <c r="AG359" s="188">
        <v>60.2</v>
      </c>
      <c r="AH359" s="188">
        <v>60.3</v>
      </c>
      <c r="AI359" s="188">
        <v>60.8</v>
      </c>
      <c r="AJ359" s="188">
        <v>61</v>
      </c>
      <c r="AK359" s="188">
        <v>61.1</v>
      </c>
      <c r="AL359" s="188">
        <v>61.4</v>
      </c>
      <c r="AM359" s="188">
        <v>61.8</v>
      </c>
      <c r="AN359" s="188">
        <v>62</v>
      </c>
      <c r="AO359" s="188">
        <v>62.1</v>
      </c>
      <c r="AP359" s="188">
        <v>62.1</v>
      </c>
      <c r="AQ359" s="188">
        <v>62.4</v>
      </c>
      <c r="AR359" s="188">
        <v>63</v>
      </c>
      <c r="AS359" s="188">
        <v>63</v>
      </c>
      <c r="AT359" s="188">
        <v>63.3</v>
      </c>
      <c r="AU359" s="188">
        <v>63.4</v>
      </c>
      <c r="AV359" s="188">
        <v>63.6</v>
      </c>
      <c r="AW359" s="188">
        <v>63.6</v>
      </c>
      <c r="AX359" s="188">
        <v>63.7</v>
      </c>
      <c r="AY359" s="188">
        <v>63.8</v>
      </c>
      <c r="AZ359" s="188">
        <v>63.8</v>
      </c>
      <c r="BA359" s="188">
        <v>63.8</v>
      </c>
      <c r="BB359" s="188">
        <v>63.9</v>
      </c>
      <c r="BC359" s="188">
        <v>64.099999999999994</v>
      </c>
      <c r="BD359" s="188">
        <v>64.099999999999994</v>
      </c>
      <c r="BE359" s="188">
        <v>64.099999999999994</v>
      </c>
      <c r="BF359" s="188">
        <v>64.099999999999994</v>
      </c>
      <c r="BG359" s="188">
        <v>65.599999999999994</v>
      </c>
      <c r="BH359" s="188">
        <v>65.599999999999994</v>
      </c>
      <c r="BI359" s="188">
        <v>65.599999999999994</v>
      </c>
      <c r="BJ359" s="188">
        <v>65.599999999999994</v>
      </c>
      <c r="BK359" s="188">
        <v>65.8</v>
      </c>
      <c r="BL359" s="188">
        <v>65.8</v>
      </c>
      <c r="BM359" s="188">
        <v>65.8</v>
      </c>
      <c r="BN359" s="188">
        <v>65.8</v>
      </c>
      <c r="BO359" s="188">
        <v>65.8</v>
      </c>
      <c r="BP359" s="188">
        <v>65.8</v>
      </c>
      <c r="BQ359" s="188">
        <v>65.8</v>
      </c>
      <c r="BR359" s="188">
        <v>65.8</v>
      </c>
      <c r="BS359" s="188">
        <v>65.8</v>
      </c>
      <c r="BT359" s="188">
        <v>65.8</v>
      </c>
      <c r="BU359" s="188">
        <v>65.8</v>
      </c>
      <c r="BV359" s="188">
        <v>65.900000000000006</v>
      </c>
      <c r="BW359" s="188">
        <v>65.900000000000006</v>
      </c>
      <c r="BX359" s="188">
        <v>65.900000000000006</v>
      </c>
      <c r="BY359" s="188">
        <v>65.900000000000006</v>
      </c>
      <c r="BZ359" s="188">
        <v>66</v>
      </c>
      <c r="CA359" s="188">
        <v>66</v>
      </c>
      <c r="CB359" s="188">
        <v>66</v>
      </c>
      <c r="CC359" s="188">
        <v>66</v>
      </c>
      <c r="CD359" s="188">
        <v>66.2</v>
      </c>
      <c r="CE359" s="188">
        <v>66.2</v>
      </c>
      <c r="CF359" s="188">
        <v>66.2</v>
      </c>
      <c r="CG359" s="188">
        <v>66.400000000000006</v>
      </c>
      <c r="CH359" s="188">
        <v>66.400000000000006</v>
      </c>
      <c r="CI359" s="188">
        <v>66.5</v>
      </c>
      <c r="CJ359" s="188">
        <v>66.5</v>
      </c>
      <c r="CK359" s="188">
        <v>66.5</v>
      </c>
      <c r="CL359" s="188">
        <f t="shared" si="11"/>
        <v>0</v>
      </c>
      <c r="CM359" s="188" t="s">
        <v>716</v>
      </c>
      <c r="CN359" s="188" t="s">
        <v>717</v>
      </c>
      <c r="CO359" s="188" t="b">
        <f t="shared" si="10"/>
        <v>1</v>
      </c>
    </row>
    <row r="360" spans="1:93" x14ac:dyDescent="0.3">
      <c r="A360" t="s">
        <v>718</v>
      </c>
      <c r="B360" t="s">
        <v>719</v>
      </c>
      <c r="C360">
        <v>30063001501</v>
      </c>
      <c r="D360" s="1">
        <v>43920</v>
      </c>
      <c r="E360">
        <v>63</v>
      </c>
      <c r="F360">
        <v>2.5</v>
      </c>
      <c r="G360">
        <v>2.5</v>
      </c>
      <c r="H360">
        <v>59847</v>
      </c>
      <c r="I360">
        <v>39</v>
      </c>
      <c r="J360">
        <v>40.5</v>
      </c>
      <c r="K360">
        <v>42.3</v>
      </c>
      <c r="L360">
        <v>45.6</v>
      </c>
      <c r="M360">
        <v>48.9</v>
      </c>
      <c r="N360" s="61">
        <v>49.4</v>
      </c>
      <c r="O360">
        <v>49.7</v>
      </c>
      <c r="P360">
        <v>50.4</v>
      </c>
      <c r="Q360">
        <v>50.9</v>
      </c>
      <c r="R360" s="61">
        <v>52.5</v>
      </c>
      <c r="S360" s="61">
        <v>54</v>
      </c>
      <c r="T360" s="61">
        <v>55.8</v>
      </c>
      <c r="U360" s="61">
        <v>56.8</v>
      </c>
      <c r="V360" s="61">
        <v>57.5</v>
      </c>
      <c r="W360" s="61">
        <v>59</v>
      </c>
      <c r="X360" s="61">
        <v>59.3</v>
      </c>
      <c r="Y360" s="61">
        <v>59.6</v>
      </c>
      <c r="Z360" s="61">
        <v>60.4</v>
      </c>
      <c r="AA360" s="61">
        <v>60.5</v>
      </c>
      <c r="AB360" s="188">
        <v>61.1</v>
      </c>
      <c r="AC360" s="61">
        <v>61.2</v>
      </c>
      <c r="AD360" s="188">
        <v>63.3</v>
      </c>
      <c r="AE360" s="188">
        <v>63.3</v>
      </c>
      <c r="AF360" s="188">
        <v>63.3</v>
      </c>
      <c r="AG360" s="188">
        <v>63.8</v>
      </c>
      <c r="AH360" s="188">
        <v>63.9</v>
      </c>
      <c r="AI360" s="188">
        <v>64.7</v>
      </c>
      <c r="AJ360" s="188">
        <v>64.8</v>
      </c>
      <c r="AK360" s="188">
        <v>64.900000000000006</v>
      </c>
      <c r="AL360" s="188">
        <v>65.099999999999994</v>
      </c>
      <c r="AM360" s="188">
        <v>65.2</v>
      </c>
      <c r="AN360" s="188">
        <v>65.5</v>
      </c>
      <c r="AO360" s="188">
        <v>65.599999999999994</v>
      </c>
      <c r="AP360" s="188">
        <v>65.599999999999994</v>
      </c>
      <c r="AQ360" s="188">
        <v>66</v>
      </c>
      <c r="AR360" s="188">
        <v>66</v>
      </c>
      <c r="AS360" s="188">
        <v>66</v>
      </c>
      <c r="AT360" s="188">
        <v>66.3</v>
      </c>
      <c r="AU360" s="188">
        <v>66.3</v>
      </c>
      <c r="AV360" s="188">
        <v>66.3</v>
      </c>
      <c r="AW360" s="188">
        <v>66.3</v>
      </c>
      <c r="AX360" s="188">
        <v>66.3</v>
      </c>
      <c r="AY360" s="188">
        <v>66.3</v>
      </c>
      <c r="AZ360" s="188">
        <v>66.3</v>
      </c>
      <c r="BA360" s="188">
        <v>66.3</v>
      </c>
      <c r="BB360" s="188">
        <v>66.3</v>
      </c>
      <c r="BC360" s="188">
        <v>66.5</v>
      </c>
      <c r="BD360" s="188">
        <v>66.5</v>
      </c>
      <c r="BE360" s="188">
        <v>66.599999999999994</v>
      </c>
      <c r="BF360" s="188">
        <v>66.599999999999994</v>
      </c>
      <c r="BG360" s="188">
        <v>69.099999999999994</v>
      </c>
      <c r="BH360" s="188">
        <v>69.2</v>
      </c>
      <c r="BI360" s="188">
        <v>69.3</v>
      </c>
      <c r="BJ360" s="188">
        <v>69.3</v>
      </c>
      <c r="BK360" s="188">
        <v>69.3</v>
      </c>
      <c r="BL360" s="188">
        <v>69.400000000000006</v>
      </c>
      <c r="BM360" s="188">
        <v>69.5</v>
      </c>
      <c r="BN360" s="188">
        <v>69.5</v>
      </c>
      <c r="BO360" s="188">
        <v>69.5</v>
      </c>
      <c r="BP360" s="188">
        <v>69.5</v>
      </c>
      <c r="BQ360" s="188">
        <v>69.599999999999994</v>
      </c>
      <c r="BR360" s="188">
        <v>69.599999999999994</v>
      </c>
      <c r="BS360" s="188">
        <v>69.599999999999994</v>
      </c>
      <c r="BT360" s="188">
        <v>69.599999999999994</v>
      </c>
      <c r="BU360" s="188">
        <v>69.599999999999994</v>
      </c>
      <c r="BV360" s="188">
        <v>69.7</v>
      </c>
      <c r="BW360" s="188">
        <v>69.8</v>
      </c>
      <c r="BX360" s="188">
        <v>69.900000000000006</v>
      </c>
      <c r="BY360" s="188">
        <v>69.900000000000006</v>
      </c>
      <c r="BZ360" s="188">
        <v>70.2</v>
      </c>
      <c r="CA360" s="188">
        <v>70.3</v>
      </c>
      <c r="CB360" s="188">
        <v>70.3</v>
      </c>
      <c r="CC360" s="188">
        <v>70.3</v>
      </c>
      <c r="CD360" s="188">
        <v>70.3</v>
      </c>
      <c r="CE360" s="188">
        <v>70.400000000000006</v>
      </c>
      <c r="CF360" s="188">
        <v>70.400000000000006</v>
      </c>
      <c r="CG360" s="188">
        <v>70.400000000000006</v>
      </c>
      <c r="CH360" s="188">
        <v>70.400000000000006</v>
      </c>
      <c r="CI360" s="188">
        <v>70.8</v>
      </c>
      <c r="CJ360" s="188">
        <v>70.8</v>
      </c>
      <c r="CK360" s="188">
        <v>71</v>
      </c>
      <c r="CL360" s="188">
        <f t="shared" si="11"/>
        <v>0.20000000000000284</v>
      </c>
      <c r="CM360" s="188" t="s">
        <v>718</v>
      </c>
      <c r="CN360" s="188" t="s">
        <v>719</v>
      </c>
      <c r="CO360" s="188" t="b">
        <f t="shared" si="10"/>
        <v>1</v>
      </c>
    </row>
    <row r="361" spans="1:93" x14ac:dyDescent="0.3">
      <c r="A361" t="s">
        <v>720</v>
      </c>
      <c r="B361" t="s">
        <v>721</v>
      </c>
      <c r="C361">
        <v>30063001601</v>
      </c>
      <c r="D361" s="1">
        <v>43920</v>
      </c>
      <c r="E361">
        <v>63</v>
      </c>
      <c r="F361">
        <v>1.6</v>
      </c>
      <c r="G361">
        <v>1.6</v>
      </c>
      <c r="H361" t="s">
        <v>1350</v>
      </c>
      <c r="I361">
        <v>30.2</v>
      </c>
      <c r="J361">
        <v>31.7</v>
      </c>
      <c r="K361">
        <v>33.799999999999997</v>
      </c>
      <c r="L361">
        <v>37</v>
      </c>
      <c r="M361">
        <v>42.1</v>
      </c>
      <c r="N361" s="61">
        <v>43.4</v>
      </c>
      <c r="O361">
        <v>44.9</v>
      </c>
      <c r="P361">
        <v>45.8</v>
      </c>
      <c r="Q361">
        <v>46.2</v>
      </c>
      <c r="R361" s="61">
        <v>47.3</v>
      </c>
      <c r="S361" s="61">
        <v>47.6</v>
      </c>
      <c r="T361" s="61">
        <v>48.6</v>
      </c>
      <c r="U361" s="61">
        <v>49.2</v>
      </c>
      <c r="V361" s="61">
        <v>49.8</v>
      </c>
      <c r="W361" s="61">
        <v>50.5</v>
      </c>
      <c r="X361" s="61">
        <v>50.6</v>
      </c>
      <c r="Y361" s="61">
        <v>50.9</v>
      </c>
      <c r="Z361" s="61">
        <v>52.7</v>
      </c>
      <c r="AA361" s="61">
        <v>52.8</v>
      </c>
      <c r="AB361" s="188">
        <v>53</v>
      </c>
      <c r="AC361" s="61">
        <v>53.5</v>
      </c>
      <c r="AD361" s="188">
        <v>58</v>
      </c>
      <c r="AE361" s="188">
        <v>58.3</v>
      </c>
      <c r="AF361" s="188">
        <v>58.9</v>
      </c>
      <c r="AG361" s="188">
        <v>60</v>
      </c>
      <c r="AH361" s="188">
        <v>60.6</v>
      </c>
      <c r="AI361" s="188">
        <v>61.6</v>
      </c>
      <c r="AJ361" s="188">
        <v>61.9</v>
      </c>
      <c r="AK361" s="188">
        <v>62.1</v>
      </c>
      <c r="AL361" s="188">
        <v>62.5</v>
      </c>
      <c r="AM361" s="188">
        <v>62.8</v>
      </c>
      <c r="AN361" s="188">
        <v>63.3</v>
      </c>
      <c r="AO361" s="188">
        <v>63.4</v>
      </c>
      <c r="AP361" s="188">
        <v>63.7</v>
      </c>
      <c r="AQ361" s="188">
        <v>63.9</v>
      </c>
      <c r="AR361" s="188">
        <v>64.099999999999994</v>
      </c>
      <c r="AS361" s="188">
        <v>64.2</v>
      </c>
      <c r="AT361" s="188">
        <v>64.5</v>
      </c>
      <c r="AU361" s="188">
        <v>64.5</v>
      </c>
      <c r="AV361" s="188">
        <v>64.599999999999994</v>
      </c>
      <c r="AW361" s="188">
        <v>64.7</v>
      </c>
      <c r="AX361" s="188">
        <v>64.8</v>
      </c>
      <c r="AY361" s="188">
        <v>64.8</v>
      </c>
      <c r="AZ361" s="188">
        <v>64.8</v>
      </c>
      <c r="BA361" s="188">
        <v>65</v>
      </c>
      <c r="BB361" s="188">
        <v>65</v>
      </c>
      <c r="BC361" s="188">
        <v>65</v>
      </c>
      <c r="BD361" s="188">
        <v>65.099999999999994</v>
      </c>
      <c r="BE361" s="188">
        <v>65.099999999999994</v>
      </c>
      <c r="BF361" s="188">
        <v>65.2</v>
      </c>
      <c r="BG361" s="188">
        <v>65.2</v>
      </c>
      <c r="BH361" s="188">
        <v>65.2</v>
      </c>
      <c r="BI361" s="188">
        <v>65.3</v>
      </c>
      <c r="BJ361" s="188">
        <v>65.400000000000006</v>
      </c>
      <c r="BK361" s="188">
        <v>65.400000000000006</v>
      </c>
      <c r="BL361" s="188">
        <v>65.400000000000006</v>
      </c>
      <c r="BM361" s="188">
        <v>65.400000000000006</v>
      </c>
      <c r="BN361" s="188">
        <v>65.400000000000006</v>
      </c>
      <c r="BO361" s="188">
        <v>65.400000000000006</v>
      </c>
      <c r="BP361" s="188">
        <v>65.5</v>
      </c>
      <c r="BQ361" s="188">
        <v>65.5</v>
      </c>
      <c r="BR361" s="188">
        <v>65.5</v>
      </c>
      <c r="BS361" s="188">
        <v>65.5</v>
      </c>
      <c r="BT361" s="188">
        <v>65.5</v>
      </c>
      <c r="BU361" s="188">
        <v>65.599999999999994</v>
      </c>
      <c r="BV361" s="188">
        <v>65.599999999999994</v>
      </c>
      <c r="BW361" s="188">
        <v>65.599999999999994</v>
      </c>
      <c r="BX361" s="188">
        <v>65.599999999999994</v>
      </c>
      <c r="BY361" s="188">
        <v>65.599999999999994</v>
      </c>
      <c r="BZ361" s="188">
        <v>65.599999999999994</v>
      </c>
      <c r="CA361" s="188">
        <v>65.599999999999994</v>
      </c>
      <c r="CB361" s="188">
        <v>65.599999999999994</v>
      </c>
      <c r="CC361" s="188">
        <v>65.599999999999994</v>
      </c>
      <c r="CD361" s="188">
        <v>65.599999999999994</v>
      </c>
      <c r="CE361" s="188">
        <v>65.8</v>
      </c>
      <c r="CF361" s="188">
        <v>65.8</v>
      </c>
      <c r="CG361" s="188">
        <v>65.8</v>
      </c>
      <c r="CH361" s="188">
        <v>65.8</v>
      </c>
      <c r="CI361" s="188">
        <v>66.099999999999994</v>
      </c>
      <c r="CJ361" s="188">
        <v>66.2</v>
      </c>
      <c r="CK361" s="188">
        <v>66.2</v>
      </c>
      <c r="CL361" s="188">
        <f t="shared" si="11"/>
        <v>0</v>
      </c>
      <c r="CM361" s="188" t="s">
        <v>720</v>
      </c>
      <c r="CN361" s="188" t="s">
        <v>721</v>
      </c>
      <c r="CO361" s="188" t="b">
        <f t="shared" si="10"/>
        <v>1</v>
      </c>
    </row>
    <row r="362" spans="1:93" x14ac:dyDescent="0.3">
      <c r="A362" t="s">
        <v>722</v>
      </c>
      <c r="B362" t="s">
        <v>723</v>
      </c>
      <c r="C362">
        <v>30063001602</v>
      </c>
      <c r="D362" s="1">
        <v>43920</v>
      </c>
      <c r="E362">
        <v>63</v>
      </c>
      <c r="F362">
        <v>2</v>
      </c>
      <c r="G362">
        <v>2</v>
      </c>
      <c r="H362" t="s">
        <v>1351</v>
      </c>
      <c r="I362">
        <v>25.9</v>
      </c>
      <c r="J362">
        <v>27.5</v>
      </c>
      <c r="K362">
        <v>29</v>
      </c>
      <c r="L362">
        <v>32.700000000000003</v>
      </c>
      <c r="M362">
        <v>38.1</v>
      </c>
      <c r="N362" s="61">
        <v>39.299999999999997</v>
      </c>
      <c r="O362">
        <v>40.4</v>
      </c>
      <c r="P362">
        <v>41.6</v>
      </c>
      <c r="Q362">
        <v>42.2</v>
      </c>
      <c r="R362" s="61">
        <v>43.6</v>
      </c>
      <c r="S362" s="61">
        <v>43.9</v>
      </c>
      <c r="T362" s="61">
        <v>44.6</v>
      </c>
      <c r="U362" s="61">
        <v>45.1</v>
      </c>
      <c r="V362" s="61">
        <v>45.6</v>
      </c>
      <c r="W362" s="61">
        <v>46.8</v>
      </c>
      <c r="X362" s="61">
        <v>47</v>
      </c>
      <c r="Y362" s="61">
        <v>47.1</v>
      </c>
      <c r="Z362" s="61">
        <v>48.7</v>
      </c>
      <c r="AA362" s="61">
        <v>48.8</v>
      </c>
      <c r="AB362" s="188">
        <v>49.1</v>
      </c>
      <c r="AC362" s="61">
        <v>49.7</v>
      </c>
      <c r="AD362" s="188">
        <v>54</v>
      </c>
      <c r="AE362" s="188">
        <v>54.2</v>
      </c>
      <c r="AF362" s="188">
        <v>54.6</v>
      </c>
      <c r="AG362" s="188">
        <v>55.6</v>
      </c>
      <c r="AH362" s="188">
        <v>56.3</v>
      </c>
      <c r="AI362" s="188">
        <v>57.4</v>
      </c>
      <c r="AJ362" s="188">
        <v>57.6</v>
      </c>
      <c r="AK362" s="188">
        <v>57.6</v>
      </c>
      <c r="AL362" s="188">
        <v>57.9</v>
      </c>
      <c r="AM362" s="188">
        <v>58.3</v>
      </c>
      <c r="AN362" s="188">
        <v>58.8</v>
      </c>
      <c r="AO362" s="188">
        <v>58.9</v>
      </c>
      <c r="AP362" s="188">
        <v>59</v>
      </c>
      <c r="AQ362" s="188">
        <v>59.2</v>
      </c>
      <c r="AR362" s="188">
        <v>59.6</v>
      </c>
      <c r="AS362" s="188">
        <v>59.7</v>
      </c>
      <c r="AT362" s="188">
        <v>59.9</v>
      </c>
      <c r="AU362" s="188">
        <v>59.9</v>
      </c>
      <c r="AV362" s="188">
        <v>60.2</v>
      </c>
      <c r="AW362" s="188">
        <v>60.3</v>
      </c>
      <c r="AX362" s="188">
        <v>60.5</v>
      </c>
      <c r="AY362" s="188">
        <v>60.6</v>
      </c>
      <c r="AZ362" s="188">
        <v>60.6</v>
      </c>
      <c r="BA362" s="188">
        <v>60.7</v>
      </c>
      <c r="BB362" s="188">
        <v>60.8</v>
      </c>
      <c r="BC362" s="188">
        <v>60.8</v>
      </c>
      <c r="BD362" s="188">
        <v>60.8</v>
      </c>
      <c r="BE362" s="188">
        <v>60.8</v>
      </c>
      <c r="BF362" s="188">
        <v>60.8</v>
      </c>
      <c r="BG362" s="188">
        <v>63.9</v>
      </c>
      <c r="BH362" s="188">
        <v>64</v>
      </c>
      <c r="BI362" s="188">
        <v>64</v>
      </c>
      <c r="BJ362" s="188">
        <v>64</v>
      </c>
      <c r="BK362" s="188">
        <v>64.2</v>
      </c>
      <c r="BL362" s="188">
        <v>64.2</v>
      </c>
      <c r="BM362" s="188">
        <v>64.2</v>
      </c>
      <c r="BN362" s="188">
        <v>64.2</v>
      </c>
      <c r="BO362" s="188">
        <v>64.2</v>
      </c>
      <c r="BP362" s="188">
        <v>64.2</v>
      </c>
      <c r="BQ362" s="188">
        <v>64.2</v>
      </c>
      <c r="BR362" s="188">
        <v>64.3</v>
      </c>
      <c r="BS362" s="188">
        <v>64.3</v>
      </c>
      <c r="BT362" s="188">
        <v>64.3</v>
      </c>
      <c r="BU362" s="188">
        <v>64.400000000000006</v>
      </c>
      <c r="BV362" s="188">
        <v>64.400000000000006</v>
      </c>
      <c r="BW362" s="188">
        <v>64.599999999999994</v>
      </c>
      <c r="BX362" s="188">
        <v>64.7</v>
      </c>
      <c r="BY362" s="188">
        <v>64.7</v>
      </c>
      <c r="BZ362" s="188">
        <v>64.7</v>
      </c>
      <c r="CA362" s="188">
        <v>64.7</v>
      </c>
      <c r="CB362" s="188">
        <v>64.7</v>
      </c>
      <c r="CC362" s="188">
        <v>64.7</v>
      </c>
      <c r="CD362" s="188">
        <v>64.8</v>
      </c>
      <c r="CE362" s="188">
        <v>64.900000000000006</v>
      </c>
      <c r="CF362" s="188">
        <v>65</v>
      </c>
      <c r="CG362" s="188">
        <v>65</v>
      </c>
      <c r="CH362" s="188">
        <v>65</v>
      </c>
      <c r="CI362" s="188">
        <v>65.3</v>
      </c>
      <c r="CJ362" s="188">
        <v>65.3</v>
      </c>
      <c r="CK362" s="188">
        <v>65.3</v>
      </c>
      <c r="CL362" s="188">
        <f t="shared" si="11"/>
        <v>0</v>
      </c>
      <c r="CM362" s="188" t="s">
        <v>722</v>
      </c>
      <c r="CN362" s="188" t="s">
        <v>723</v>
      </c>
      <c r="CO362" s="188" t="b">
        <f t="shared" si="10"/>
        <v>1</v>
      </c>
    </row>
    <row r="363" spans="1:93" x14ac:dyDescent="0.3">
      <c r="A363" t="s">
        <v>724</v>
      </c>
      <c r="B363" t="s">
        <v>725</v>
      </c>
      <c r="C363">
        <v>30063001801</v>
      </c>
      <c r="D363" s="1">
        <v>43920</v>
      </c>
      <c r="E363">
        <v>63</v>
      </c>
      <c r="F363">
        <v>0.2</v>
      </c>
      <c r="G363">
        <v>0.6</v>
      </c>
      <c r="H363" t="s">
        <v>1346</v>
      </c>
      <c r="I363">
        <v>8.8000000000000007</v>
      </c>
      <c r="J363">
        <v>9.6</v>
      </c>
      <c r="K363">
        <v>10.3</v>
      </c>
      <c r="L363">
        <v>11.5</v>
      </c>
      <c r="M363">
        <v>13</v>
      </c>
      <c r="N363" s="61">
        <v>13.4</v>
      </c>
      <c r="O363">
        <v>13.6</v>
      </c>
      <c r="P363">
        <v>13.7</v>
      </c>
      <c r="Q363">
        <v>14.1</v>
      </c>
      <c r="R363" s="61">
        <v>14.9</v>
      </c>
      <c r="S363" s="61">
        <v>15</v>
      </c>
      <c r="T363" s="61">
        <v>15.1</v>
      </c>
      <c r="U363" s="61">
        <v>15.3</v>
      </c>
      <c r="V363" s="61">
        <v>15.5</v>
      </c>
      <c r="W363" s="61">
        <v>15.9</v>
      </c>
      <c r="X363" s="61">
        <v>16.100000000000001</v>
      </c>
      <c r="Y363" s="61">
        <v>16.100000000000001</v>
      </c>
      <c r="Z363" s="61">
        <v>16.399999999999999</v>
      </c>
      <c r="AA363" s="61">
        <v>16.399999999999999</v>
      </c>
      <c r="AB363" s="188">
        <v>16.5</v>
      </c>
      <c r="AC363" s="61">
        <v>16.600000000000001</v>
      </c>
      <c r="AD363" s="188">
        <v>17.100000000000001</v>
      </c>
      <c r="AE363" s="188">
        <v>17.2</v>
      </c>
      <c r="AF363" s="188">
        <v>17.3</v>
      </c>
      <c r="AG363" s="188">
        <v>17.5</v>
      </c>
      <c r="AH363" s="188">
        <v>17.7</v>
      </c>
      <c r="AI363" s="188">
        <v>17.899999999999999</v>
      </c>
      <c r="AJ363" s="188">
        <v>18.100000000000001</v>
      </c>
      <c r="AK363" s="188">
        <v>18.100000000000001</v>
      </c>
      <c r="AL363" s="188">
        <v>18.2</v>
      </c>
      <c r="AM363" s="188">
        <v>18.3</v>
      </c>
      <c r="AN363" s="188">
        <v>18.600000000000001</v>
      </c>
      <c r="AO363" s="188">
        <v>18.7</v>
      </c>
      <c r="AP363" s="188">
        <v>18.8</v>
      </c>
      <c r="AQ363" s="188">
        <v>18.8</v>
      </c>
      <c r="AR363" s="188">
        <v>18.899999999999999</v>
      </c>
      <c r="AS363" s="188">
        <v>18.899999999999999</v>
      </c>
      <c r="AT363" s="188">
        <v>19</v>
      </c>
      <c r="AU363" s="188">
        <v>19</v>
      </c>
      <c r="AV363" s="188">
        <v>19.2</v>
      </c>
      <c r="AW363" s="188">
        <v>19.2</v>
      </c>
      <c r="AX363" s="188">
        <v>19.2</v>
      </c>
      <c r="AY363" s="188">
        <v>19.2</v>
      </c>
      <c r="AZ363" s="188">
        <v>19.3</v>
      </c>
      <c r="BA363" s="188">
        <v>19.3</v>
      </c>
      <c r="BB363" s="188">
        <v>19.3</v>
      </c>
      <c r="BC363" s="188">
        <v>19.3</v>
      </c>
      <c r="BD363" s="188">
        <v>19.3</v>
      </c>
      <c r="BE363" s="188">
        <v>19.399999999999999</v>
      </c>
      <c r="BF363" s="188">
        <v>19.399999999999999</v>
      </c>
      <c r="BG363" s="188">
        <v>26.4</v>
      </c>
      <c r="BH363" s="188">
        <v>26.4</v>
      </c>
      <c r="BI363" s="188">
        <v>26.7</v>
      </c>
      <c r="BJ363" s="188">
        <v>26.7</v>
      </c>
      <c r="BK363" s="188">
        <v>26.8</v>
      </c>
      <c r="BL363" s="188">
        <v>27</v>
      </c>
      <c r="BM363" s="188">
        <v>27</v>
      </c>
      <c r="BN363" s="188">
        <v>27.1</v>
      </c>
      <c r="BO363" s="188">
        <v>27.2</v>
      </c>
      <c r="BP363" s="188">
        <v>27.3</v>
      </c>
      <c r="BQ363" s="188">
        <v>27.4</v>
      </c>
      <c r="BR363" s="188">
        <v>27.5</v>
      </c>
      <c r="BS363" s="188">
        <v>27.5</v>
      </c>
      <c r="BT363" s="188">
        <v>27.5</v>
      </c>
      <c r="BU363" s="188">
        <v>27.8</v>
      </c>
      <c r="BV363" s="188">
        <v>27.8</v>
      </c>
      <c r="BW363" s="188">
        <v>27.8</v>
      </c>
      <c r="BX363" s="188">
        <v>27.9</v>
      </c>
      <c r="BY363" s="188">
        <v>28</v>
      </c>
      <c r="BZ363" s="188">
        <v>28</v>
      </c>
      <c r="CA363" s="188">
        <v>28</v>
      </c>
      <c r="CB363" s="188">
        <v>28.1</v>
      </c>
      <c r="CC363" s="188">
        <v>28.2</v>
      </c>
      <c r="CD363" s="188">
        <v>28.2</v>
      </c>
      <c r="CE363" s="188">
        <v>28.4</v>
      </c>
      <c r="CF363" s="188">
        <v>28.4</v>
      </c>
      <c r="CG363" s="188">
        <v>28.5</v>
      </c>
      <c r="CH363" s="188">
        <v>28.5</v>
      </c>
      <c r="CI363" s="188">
        <v>28.6</v>
      </c>
      <c r="CJ363" s="188">
        <v>28.6</v>
      </c>
      <c r="CK363" s="188">
        <v>28.6</v>
      </c>
      <c r="CL363" s="188">
        <f t="shared" si="11"/>
        <v>0</v>
      </c>
      <c r="CM363" s="188" t="s">
        <v>724</v>
      </c>
      <c r="CN363" s="188" t="s">
        <v>725</v>
      </c>
      <c r="CO363" s="188" t="b">
        <f t="shared" si="10"/>
        <v>1</v>
      </c>
    </row>
    <row r="364" spans="1:93" x14ac:dyDescent="0.3">
      <c r="A364" t="s">
        <v>726</v>
      </c>
      <c r="B364" t="s">
        <v>727</v>
      </c>
      <c r="C364">
        <v>30063001802</v>
      </c>
      <c r="D364" s="1">
        <v>43920</v>
      </c>
      <c r="E364">
        <v>63</v>
      </c>
      <c r="F364">
        <v>0.3</v>
      </c>
      <c r="G364">
        <v>0.6</v>
      </c>
      <c r="H364" t="s">
        <v>1355</v>
      </c>
      <c r="I364">
        <v>6.9</v>
      </c>
      <c r="J364">
        <v>7.2</v>
      </c>
      <c r="K364">
        <v>7.9</v>
      </c>
      <c r="L364">
        <v>9</v>
      </c>
      <c r="M364">
        <v>10.199999999999999</v>
      </c>
      <c r="N364" s="61">
        <v>10.4</v>
      </c>
      <c r="O364">
        <v>10.6</v>
      </c>
      <c r="P364">
        <v>10.8</v>
      </c>
      <c r="Q364">
        <v>10.9</v>
      </c>
      <c r="R364" s="61">
        <v>11.4</v>
      </c>
      <c r="S364" s="61">
        <v>11.5</v>
      </c>
      <c r="T364" s="61">
        <v>11.7</v>
      </c>
      <c r="U364" s="61">
        <v>12</v>
      </c>
      <c r="V364" s="61">
        <v>12.2</v>
      </c>
      <c r="W364" s="61">
        <v>12.8</v>
      </c>
      <c r="X364" s="61">
        <v>12.9</v>
      </c>
      <c r="Y364" s="61">
        <v>13</v>
      </c>
      <c r="Z364" s="61">
        <v>13.4</v>
      </c>
      <c r="AA364" s="61">
        <v>13.4</v>
      </c>
      <c r="AB364" s="188">
        <v>13.6</v>
      </c>
      <c r="AC364" s="61">
        <v>13.7</v>
      </c>
      <c r="AD364" s="188">
        <v>14.2</v>
      </c>
      <c r="AE364" s="188">
        <v>14.3</v>
      </c>
      <c r="AF364" s="188">
        <v>14.3</v>
      </c>
      <c r="AG364" s="188">
        <v>14.6</v>
      </c>
      <c r="AH364" s="188">
        <v>14.6</v>
      </c>
      <c r="AI364" s="188">
        <v>15.1</v>
      </c>
      <c r="AJ364" s="188">
        <v>15.2</v>
      </c>
      <c r="AK364" s="188">
        <v>15.3</v>
      </c>
      <c r="AL364" s="188">
        <v>15.5</v>
      </c>
      <c r="AM364" s="188">
        <v>15.6</v>
      </c>
      <c r="AN364" s="188">
        <v>15.6</v>
      </c>
      <c r="AO364" s="188">
        <v>15.7</v>
      </c>
      <c r="AP364" s="188">
        <v>15.7</v>
      </c>
      <c r="AQ364" s="188">
        <v>15.7</v>
      </c>
      <c r="AR364" s="188">
        <v>15.8</v>
      </c>
      <c r="AS364" s="188">
        <v>15.8</v>
      </c>
      <c r="AT364" s="188">
        <v>15.9</v>
      </c>
      <c r="AU364" s="188">
        <v>15.9</v>
      </c>
      <c r="AV364" s="188">
        <v>15.9</v>
      </c>
      <c r="AW364" s="188">
        <v>15.9</v>
      </c>
      <c r="AX364" s="188">
        <v>15.9</v>
      </c>
      <c r="AY364" s="188">
        <v>15.9</v>
      </c>
      <c r="AZ364" s="188">
        <v>15.9</v>
      </c>
      <c r="BA364" s="188">
        <v>15.9</v>
      </c>
      <c r="BB364" s="188">
        <v>16</v>
      </c>
      <c r="BC364" s="188">
        <v>16</v>
      </c>
      <c r="BD364" s="188">
        <v>16</v>
      </c>
      <c r="BE364" s="188">
        <v>16.100000000000001</v>
      </c>
      <c r="BF364" s="188">
        <v>16.100000000000001</v>
      </c>
      <c r="BG364" s="188">
        <v>29.1</v>
      </c>
      <c r="BH364" s="188">
        <v>29.2</v>
      </c>
      <c r="BI364" s="188">
        <v>29.5</v>
      </c>
      <c r="BJ364" s="188">
        <v>29.6</v>
      </c>
      <c r="BK364" s="188">
        <v>29.7</v>
      </c>
      <c r="BL364" s="188">
        <v>29.8</v>
      </c>
      <c r="BM364" s="188">
        <v>29.8</v>
      </c>
      <c r="BN364" s="188">
        <v>29.9</v>
      </c>
      <c r="BO364" s="188">
        <v>29.9</v>
      </c>
      <c r="BP364" s="188">
        <v>30</v>
      </c>
      <c r="BQ364" s="188">
        <v>30.1</v>
      </c>
      <c r="BR364" s="188">
        <v>30.1</v>
      </c>
      <c r="BS364" s="188">
        <v>30.2</v>
      </c>
      <c r="BT364" s="188">
        <v>30.2</v>
      </c>
      <c r="BU364" s="188">
        <v>30.3</v>
      </c>
      <c r="BV364" s="188">
        <v>30.3</v>
      </c>
      <c r="BW364" s="188">
        <v>30.4</v>
      </c>
      <c r="BX364" s="188">
        <v>30.5</v>
      </c>
      <c r="BY364" s="188">
        <v>30.5</v>
      </c>
      <c r="BZ364" s="188">
        <v>30.6</v>
      </c>
      <c r="CA364" s="188">
        <v>30.6</v>
      </c>
      <c r="CB364" s="188">
        <v>30.6</v>
      </c>
      <c r="CC364" s="188">
        <v>30.7</v>
      </c>
      <c r="CD364" s="188">
        <v>30.8</v>
      </c>
      <c r="CE364" s="188">
        <v>31</v>
      </c>
      <c r="CF364" s="188">
        <v>31</v>
      </c>
      <c r="CG364" s="188">
        <v>31.1</v>
      </c>
      <c r="CH364" s="188">
        <v>31.2</v>
      </c>
      <c r="CI364" s="188">
        <v>31.3</v>
      </c>
      <c r="CJ364" s="188">
        <v>31.3</v>
      </c>
      <c r="CK364" s="188">
        <v>31.3</v>
      </c>
      <c r="CL364" s="188">
        <f t="shared" si="11"/>
        <v>0</v>
      </c>
      <c r="CM364" s="188" t="s">
        <v>726</v>
      </c>
      <c r="CN364" s="188" t="s">
        <v>727</v>
      </c>
      <c r="CO364" s="188" t="b">
        <f t="shared" si="10"/>
        <v>1</v>
      </c>
    </row>
    <row r="365" spans="1:93" x14ac:dyDescent="0.3">
      <c r="A365" t="s">
        <v>728</v>
      </c>
      <c r="B365" t="s">
        <v>729</v>
      </c>
      <c r="C365">
        <v>30065000100</v>
      </c>
      <c r="D365" s="1">
        <v>43920</v>
      </c>
      <c r="E365">
        <v>65</v>
      </c>
      <c r="F365">
        <v>0.4</v>
      </c>
      <c r="G365">
        <v>2.2000000000000002</v>
      </c>
      <c r="H365" t="s">
        <v>1356</v>
      </c>
      <c r="I365">
        <v>27.7</v>
      </c>
      <c r="J365">
        <v>28.2</v>
      </c>
      <c r="K365">
        <v>29.6</v>
      </c>
      <c r="L365">
        <v>30.7</v>
      </c>
      <c r="M365">
        <v>32.6</v>
      </c>
      <c r="N365" s="61">
        <v>32.799999999999997</v>
      </c>
      <c r="O365">
        <v>33</v>
      </c>
      <c r="P365">
        <v>33.200000000000003</v>
      </c>
      <c r="Q365">
        <v>34.200000000000003</v>
      </c>
      <c r="R365" s="61">
        <v>34.6</v>
      </c>
      <c r="S365" s="61">
        <v>34.6</v>
      </c>
      <c r="T365" s="61">
        <v>34.799999999999997</v>
      </c>
      <c r="U365" s="61">
        <v>35</v>
      </c>
      <c r="V365" s="61">
        <v>35.1</v>
      </c>
      <c r="W365" s="61">
        <v>35.299999999999997</v>
      </c>
      <c r="X365" s="61">
        <v>35.4</v>
      </c>
      <c r="Y365" s="61">
        <v>35.5</v>
      </c>
      <c r="Z365" s="61">
        <v>36.1</v>
      </c>
      <c r="AA365" s="61">
        <v>36.1</v>
      </c>
      <c r="AB365" s="188">
        <v>36.200000000000003</v>
      </c>
      <c r="AC365" s="61">
        <v>36.4</v>
      </c>
      <c r="AD365" s="188">
        <v>37.1</v>
      </c>
      <c r="AE365" s="188">
        <v>37.1</v>
      </c>
      <c r="AF365" s="188">
        <v>37.200000000000003</v>
      </c>
      <c r="AG365" s="188">
        <v>37.4</v>
      </c>
      <c r="AH365" s="188">
        <v>37.700000000000003</v>
      </c>
      <c r="AI365" s="188">
        <v>38.200000000000003</v>
      </c>
      <c r="AJ365" s="188">
        <v>38.299999999999997</v>
      </c>
      <c r="AK365" s="188">
        <v>38.299999999999997</v>
      </c>
      <c r="AL365" s="188">
        <v>38.5</v>
      </c>
      <c r="AM365" s="188">
        <v>38.700000000000003</v>
      </c>
      <c r="AN365" s="188">
        <v>38.700000000000003</v>
      </c>
      <c r="AO365" s="188">
        <v>38.700000000000003</v>
      </c>
      <c r="AP365" s="188">
        <v>38.700000000000003</v>
      </c>
      <c r="AQ365" s="188">
        <v>38.799999999999997</v>
      </c>
      <c r="AR365" s="188">
        <v>39.200000000000003</v>
      </c>
      <c r="AS365" s="188">
        <v>39.200000000000003</v>
      </c>
      <c r="AT365" s="188">
        <v>39.299999999999997</v>
      </c>
      <c r="AU365" s="188">
        <v>39.4</v>
      </c>
      <c r="AV365" s="188">
        <v>39.6</v>
      </c>
      <c r="AW365" s="188">
        <v>39.6</v>
      </c>
      <c r="AX365" s="188">
        <v>39.6</v>
      </c>
      <c r="AY365" s="188">
        <v>39.700000000000003</v>
      </c>
      <c r="AZ365" s="188">
        <v>39.799999999999997</v>
      </c>
      <c r="BA365" s="188">
        <v>39.799999999999997</v>
      </c>
      <c r="BB365" s="188">
        <v>39.799999999999997</v>
      </c>
      <c r="BC365" s="188">
        <v>39.9</v>
      </c>
      <c r="BD365" s="188">
        <v>39.9</v>
      </c>
      <c r="BE365" s="188">
        <v>39.9</v>
      </c>
      <c r="BF365" s="188">
        <v>39.9</v>
      </c>
      <c r="BG365" s="188">
        <v>43.4</v>
      </c>
      <c r="BH365" s="188">
        <v>43.5</v>
      </c>
      <c r="BI365" s="188">
        <v>43.5</v>
      </c>
      <c r="BJ365" s="188">
        <v>43.6</v>
      </c>
      <c r="BK365" s="188">
        <v>43.7</v>
      </c>
      <c r="BL365" s="188">
        <v>43.7</v>
      </c>
      <c r="BM365" s="188">
        <v>43.7</v>
      </c>
      <c r="BN365" s="188">
        <v>43.7</v>
      </c>
      <c r="BO365" s="188">
        <v>43.7</v>
      </c>
      <c r="BP365" s="188">
        <v>43.7</v>
      </c>
      <c r="BQ365" s="188">
        <v>43.7</v>
      </c>
      <c r="BR365" s="188">
        <v>44</v>
      </c>
      <c r="BS365" s="188">
        <v>44</v>
      </c>
      <c r="BT365" s="188">
        <v>44</v>
      </c>
      <c r="BU365" s="188">
        <v>44</v>
      </c>
      <c r="BV365" s="188">
        <v>44</v>
      </c>
      <c r="BW365" s="188">
        <v>44</v>
      </c>
      <c r="BX365" s="188">
        <v>44.1</v>
      </c>
      <c r="BY365" s="188">
        <v>44.1</v>
      </c>
      <c r="BZ365" s="188">
        <v>44.1</v>
      </c>
      <c r="CA365" s="188">
        <v>44.1</v>
      </c>
      <c r="CB365" s="188">
        <v>44.1</v>
      </c>
      <c r="CC365" s="188">
        <v>44.1</v>
      </c>
      <c r="CD365" s="188">
        <v>44.2</v>
      </c>
      <c r="CE365" s="188">
        <v>44.3</v>
      </c>
      <c r="CF365" s="188">
        <v>44.3</v>
      </c>
      <c r="CG365" s="188">
        <v>44.3</v>
      </c>
      <c r="CH365" s="188">
        <v>44.3</v>
      </c>
      <c r="CI365" s="188">
        <v>44.3</v>
      </c>
      <c r="CJ365" s="188">
        <v>44.3</v>
      </c>
      <c r="CK365" s="188">
        <v>44.4</v>
      </c>
      <c r="CL365" s="188">
        <f t="shared" si="11"/>
        <v>0.10000000000000142</v>
      </c>
      <c r="CM365" s="188" t="s">
        <v>728</v>
      </c>
      <c r="CN365" s="188" t="s">
        <v>729</v>
      </c>
      <c r="CO365" s="188" t="b">
        <f t="shared" si="10"/>
        <v>1</v>
      </c>
    </row>
    <row r="366" spans="1:93" x14ac:dyDescent="0.3">
      <c r="A366" t="s">
        <v>730</v>
      </c>
      <c r="B366" t="s">
        <v>731</v>
      </c>
      <c r="C366">
        <v>30065000200</v>
      </c>
      <c r="D366" s="1">
        <v>43920</v>
      </c>
      <c r="E366">
        <v>65</v>
      </c>
      <c r="F366">
        <v>0.4</v>
      </c>
      <c r="G366">
        <v>2.1</v>
      </c>
      <c r="H366">
        <v>59072</v>
      </c>
      <c r="I366">
        <v>39.700000000000003</v>
      </c>
      <c r="J366">
        <v>40</v>
      </c>
      <c r="K366">
        <v>41.9</v>
      </c>
      <c r="L366">
        <v>43.2</v>
      </c>
      <c r="M366">
        <v>44.6</v>
      </c>
      <c r="N366" s="61">
        <v>45.2</v>
      </c>
      <c r="O366">
        <v>45.2</v>
      </c>
      <c r="P366">
        <v>45.4</v>
      </c>
      <c r="Q366">
        <v>46</v>
      </c>
      <c r="R366" s="61">
        <v>46.7</v>
      </c>
      <c r="S366" s="61">
        <v>46.8</v>
      </c>
      <c r="T366" s="61">
        <v>46.9</v>
      </c>
      <c r="U366" s="61">
        <v>47</v>
      </c>
      <c r="V366" s="61">
        <v>47.2</v>
      </c>
      <c r="W366" s="61">
        <v>47.6</v>
      </c>
      <c r="X366" s="61">
        <v>47.6</v>
      </c>
      <c r="Y366" s="61">
        <v>47.6</v>
      </c>
      <c r="Z366" s="61">
        <v>48</v>
      </c>
      <c r="AA366" s="61">
        <v>48.1</v>
      </c>
      <c r="AB366" s="188">
        <v>48.1</v>
      </c>
      <c r="AC366" s="61">
        <v>48.1</v>
      </c>
      <c r="AD366" s="188">
        <v>49.9</v>
      </c>
      <c r="AE366" s="188">
        <v>49.9</v>
      </c>
      <c r="AF366" s="188">
        <v>50</v>
      </c>
      <c r="AG366" s="188">
        <v>50.5</v>
      </c>
      <c r="AH366" s="188">
        <v>50.9</v>
      </c>
      <c r="AI366" s="188">
        <v>51.6</v>
      </c>
      <c r="AJ366" s="188">
        <v>51.6</v>
      </c>
      <c r="AK366" s="188">
        <v>51.7</v>
      </c>
      <c r="AL366" s="188">
        <v>51.9</v>
      </c>
      <c r="AM366" s="188">
        <v>52.2</v>
      </c>
      <c r="AN366" s="188">
        <v>52.3</v>
      </c>
      <c r="AO366" s="188">
        <v>52.3</v>
      </c>
      <c r="AP366" s="188">
        <v>52.3</v>
      </c>
      <c r="AQ366" s="188">
        <v>52.4</v>
      </c>
      <c r="AR366" s="188">
        <v>52.5</v>
      </c>
      <c r="AS366" s="188">
        <v>52.5</v>
      </c>
      <c r="AT366" s="188">
        <v>52.5</v>
      </c>
      <c r="AU366" s="188">
        <v>52.5</v>
      </c>
      <c r="AV366" s="188">
        <v>52.8</v>
      </c>
      <c r="AW366" s="188">
        <v>52.8</v>
      </c>
      <c r="AX366" s="188">
        <v>52.8</v>
      </c>
      <c r="AY366" s="188">
        <v>52.8</v>
      </c>
      <c r="AZ366" s="188">
        <v>52.8</v>
      </c>
      <c r="BA366" s="188">
        <v>52.8</v>
      </c>
      <c r="BB366" s="188">
        <v>52.9</v>
      </c>
      <c r="BC366" s="188">
        <v>53</v>
      </c>
      <c r="BD366" s="188">
        <v>53</v>
      </c>
      <c r="BE366" s="188">
        <v>53</v>
      </c>
      <c r="BF366" s="188">
        <v>53</v>
      </c>
      <c r="BG366" s="188">
        <v>53</v>
      </c>
      <c r="BH366" s="188">
        <v>53</v>
      </c>
      <c r="BI366" s="188">
        <v>53</v>
      </c>
      <c r="BJ366" s="188">
        <v>53</v>
      </c>
      <c r="BK366" s="188">
        <v>53</v>
      </c>
      <c r="BL366" s="188">
        <v>53.1</v>
      </c>
      <c r="BM366" s="188">
        <v>53.1</v>
      </c>
      <c r="BN366" s="188">
        <v>53.1</v>
      </c>
      <c r="BO366" s="188">
        <v>53.1</v>
      </c>
      <c r="BP366" s="188">
        <v>53.1</v>
      </c>
      <c r="BQ366" s="188">
        <v>53.3</v>
      </c>
      <c r="BR366" s="188">
        <v>53.3</v>
      </c>
      <c r="BS366" s="188">
        <v>53.3</v>
      </c>
      <c r="BT366" s="188">
        <v>53.3</v>
      </c>
      <c r="BU366" s="188">
        <v>53.3</v>
      </c>
      <c r="BV366" s="188">
        <v>53.3</v>
      </c>
      <c r="BW366" s="188">
        <v>53.3</v>
      </c>
      <c r="BX366" s="188">
        <v>53.3</v>
      </c>
      <c r="BY366" s="188">
        <v>53.5</v>
      </c>
      <c r="BZ366" s="188">
        <v>53.5</v>
      </c>
      <c r="CA366" s="188">
        <v>53.5</v>
      </c>
      <c r="CB366" s="188">
        <v>53.5</v>
      </c>
      <c r="CC366" s="188">
        <v>53.6</v>
      </c>
      <c r="CD366" s="188">
        <v>53.7</v>
      </c>
      <c r="CE366" s="188">
        <v>53.8</v>
      </c>
      <c r="CF366" s="188">
        <v>53.8</v>
      </c>
      <c r="CG366" s="188">
        <v>53.8</v>
      </c>
      <c r="CH366" s="188">
        <v>53.8</v>
      </c>
      <c r="CI366" s="188">
        <v>54</v>
      </c>
      <c r="CJ366" s="188">
        <v>54</v>
      </c>
      <c r="CK366" s="188">
        <v>54</v>
      </c>
      <c r="CL366" s="188">
        <f t="shared" si="11"/>
        <v>0</v>
      </c>
      <c r="CM366" s="188" t="s">
        <v>730</v>
      </c>
      <c r="CN366" s="188" t="s">
        <v>731</v>
      </c>
      <c r="CO366" s="188" t="b">
        <f t="shared" si="10"/>
        <v>1</v>
      </c>
    </row>
    <row r="367" spans="1:93" x14ac:dyDescent="0.3">
      <c r="A367" t="s">
        <v>732</v>
      </c>
      <c r="B367" t="s">
        <v>733</v>
      </c>
      <c r="C367">
        <v>30067000100</v>
      </c>
      <c r="D367" s="1">
        <v>43920</v>
      </c>
      <c r="E367">
        <v>67</v>
      </c>
      <c r="F367">
        <v>0.3</v>
      </c>
      <c r="G367">
        <v>0.9</v>
      </c>
      <c r="H367" t="s">
        <v>1357</v>
      </c>
      <c r="I367">
        <v>16.399999999999999</v>
      </c>
      <c r="J367">
        <v>17.2</v>
      </c>
      <c r="K367">
        <v>19.399999999999999</v>
      </c>
      <c r="L367">
        <v>21.2</v>
      </c>
      <c r="M367">
        <v>24.4</v>
      </c>
      <c r="N367" s="61">
        <v>24.7</v>
      </c>
      <c r="O367">
        <v>25.2</v>
      </c>
      <c r="P367">
        <v>25.4</v>
      </c>
      <c r="Q367">
        <v>26</v>
      </c>
      <c r="R367" s="61">
        <v>27.2</v>
      </c>
      <c r="S367" s="61">
        <v>27.4</v>
      </c>
      <c r="T367" s="61">
        <v>27.7</v>
      </c>
      <c r="U367" s="61">
        <v>28</v>
      </c>
      <c r="V367" s="61">
        <v>28.7</v>
      </c>
      <c r="W367" s="61">
        <v>29.5</v>
      </c>
      <c r="X367" s="61">
        <v>29.6</v>
      </c>
      <c r="Y367" s="61">
        <v>29.6</v>
      </c>
      <c r="Z367" s="61">
        <v>30.3</v>
      </c>
      <c r="AA367" s="61">
        <v>30.5</v>
      </c>
      <c r="AB367" s="188">
        <v>30.5</v>
      </c>
      <c r="AC367" s="61">
        <v>30.8</v>
      </c>
      <c r="AD367" s="188">
        <v>31.9</v>
      </c>
      <c r="AE367" s="188">
        <v>32.1</v>
      </c>
      <c r="AF367" s="188">
        <v>32.6</v>
      </c>
      <c r="AG367" s="188">
        <v>32.9</v>
      </c>
      <c r="AH367" s="188">
        <v>33.200000000000003</v>
      </c>
      <c r="AI367" s="188">
        <v>33.5</v>
      </c>
      <c r="AJ367" s="188">
        <v>33.6</v>
      </c>
      <c r="AK367" s="188">
        <v>33.799999999999997</v>
      </c>
      <c r="AL367" s="188">
        <v>34.200000000000003</v>
      </c>
      <c r="AM367" s="188">
        <v>34.4</v>
      </c>
      <c r="AN367" s="188">
        <v>34.5</v>
      </c>
      <c r="AO367" s="188">
        <v>34.5</v>
      </c>
      <c r="AP367" s="188">
        <v>34.6</v>
      </c>
      <c r="AQ367" s="188">
        <v>34.9</v>
      </c>
      <c r="AR367" s="188">
        <v>35</v>
      </c>
      <c r="AS367" s="188">
        <v>35</v>
      </c>
      <c r="AT367" s="188">
        <v>35</v>
      </c>
      <c r="AU367" s="188">
        <v>35.200000000000003</v>
      </c>
      <c r="AV367" s="188">
        <v>35.5</v>
      </c>
      <c r="AW367" s="188">
        <v>35.5</v>
      </c>
      <c r="AX367" s="188">
        <v>35.6</v>
      </c>
      <c r="AY367" s="188">
        <v>35.6</v>
      </c>
      <c r="AZ367" s="188">
        <v>35.6</v>
      </c>
      <c r="BA367" s="188">
        <v>35.6</v>
      </c>
      <c r="BB367" s="188">
        <v>35.6</v>
      </c>
      <c r="BC367" s="188">
        <v>35.6</v>
      </c>
      <c r="BD367" s="188">
        <v>35.6</v>
      </c>
      <c r="BE367" s="188">
        <v>35.6</v>
      </c>
      <c r="BF367" s="188">
        <v>35.700000000000003</v>
      </c>
      <c r="BG367" s="188">
        <v>49.3</v>
      </c>
      <c r="BH367" s="188">
        <v>49.3</v>
      </c>
      <c r="BI367" s="188">
        <v>49.4</v>
      </c>
      <c r="BJ367" s="188">
        <v>49.4</v>
      </c>
      <c r="BK367" s="188">
        <v>49.4</v>
      </c>
      <c r="BL367" s="188">
        <v>49.6</v>
      </c>
      <c r="BM367" s="188">
        <v>49.6</v>
      </c>
      <c r="BN367" s="188">
        <v>49.8</v>
      </c>
      <c r="BO367" s="188">
        <v>49.8</v>
      </c>
      <c r="BP367" s="188">
        <v>49.8</v>
      </c>
      <c r="BQ367" s="188">
        <v>49.9</v>
      </c>
      <c r="BR367" s="188">
        <v>49.9</v>
      </c>
      <c r="BS367" s="188">
        <v>49.9</v>
      </c>
      <c r="BT367" s="188">
        <v>49.9</v>
      </c>
      <c r="BU367" s="188">
        <v>50</v>
      </c>
      <c r="BV367" s="188">
        <v>50.1</v>
      </c>
      <c r="BW367" s="188">
        <v>50.1</v>
      </c>
      <c r="BX367" s="188">
        <v>50.2</v>
      </c>
      <c r="BY367" s="188">
        <v>50.2</v>
      </c>
      <c r="BZ367" s="188">
        <v>50.3</v>
      </c>
      <c r="CA367" s="188">
        <v>50.3</v>
      </c>
      <c r="CB367" s="188">
        <v>50.3</v>
      </c>
      <c r="CC367" s="188">
        <v>50.3</v>
      </c>
      <c r="CD367" s="188">
        <v>50.4</v>
      </c>
      <c r="CE367" s="188">
        <v>50.4</v>
      </c>
      <c r="CF367" s="188">
        <v>50.6</v>
      </c>
      <c r="CG367" s="188">
        <v>50.6</v>
      </c>
      <c r="CH367" s="188">
        <v>50.6</v>
      </c>
      <c r="CI367" s="188">
        <v>50.8</v>
      </c>
      <c r="CJ367" s="188">
        <v>50.9</v>
      </c>
      <c r="CK367" s="188">
        <v>50.9</v>
      </c>
      <c r="CL367" s="188">
        <f t="shared" si="11"/>
        <v>0</v>
      </c>
      <c r="CM367" s="188" t="s">
        <v>732</v>
      </c>
      <c r="CN367" s="188" t="s">
        <v>733</v>
      </c>
      <c r="CO367" s="188" t="b">
        <f t="shared" si="10"/>
        <v>1</v>
      </c>
    </row>
    <row r="368" spans="1:93" x14ac:dyDescent="0.3">
      <c r="A368" t="s">
        <v>734</v>
      </c>
      <c r="B368" t="s">
        <v>735</v>
      </c>
      <c r="C368">
        <v>30067000200</v>
      </c>
      <c r="D368" s="1">
        <v>43920</v>
      </c>
      <c r="E368">
        <v>67</v>
      </c>
      <c r="F368">
        <v>0.7</v>
      </c>
      <c r="G368">
        <v>0.7</v>
      </c>
      <c r="H368" t="s">
        <v>1358</v>
      </c>
      <c r="I368">
        <v>17.5</v>
      </c>
      <c r="J368">
        <v>18.5</v>
      </c>
      <c r="K368">
        <v>19.600000000000001</v>
      </c>
      <c r="L368">
        <v>21.1</v>
      </c>
      <c r="M368">
        <v>23.8</v>
      </c>
      <c r="N368" s="61">
        <v>24.3</v>
      </c>
      <c r="O368">
        <v>24.8</v>
      </c>
      <c r="P368">
        <v>25.1</v>
      </c>
      <c r="Q368">
        <v>25.4</v>
      </c>
      <c r="R368" s="61">
        <v>26.4</v>
      </c>
      <c r="S368" s="61">
        <v>26.7</v>
      </c>
      <c r="T368" s="61">
        <v>27.2</v>
      </c>
      <c r="U368" s="61">
        <v>27.8</v>
      </c>
      <c r="V368" s="61">
        <v>28.3</v>
      </c>
      <c r="W368" s="61">
        <v>28.9</v>
      </c>
      <c r="X368" s="61">
        <v>29</v>
      </c>
      <c r="Y368" s="61">
        <v>29.1</v>
      </c>
      <c r="Z368" s="61">
        <v>31</v>
      </c>
      <c r="AA368" s="61">
        <v>31.1</v>
      </c>
      <c r="AB368" s="188">
        <v>31.4</v>
      </c>
      <c r="AC368" s="61">
        <v>32.1</v>
      </c>
      <c r="AD368" s="188">
        <v>32.6</v>
      </c>
      <c r="AE368" s="188">
        <v>32.700000000000003</v>
      </c>
      <c r="AF368" s="188">
        <v>32.9</v>
      </c>
      <c r="AG368" s="188">
        <v>33.299999999999997</v>
      </c>
      <c r="AH368" s="188">
        <v>33.4</v>
      </c>
      <c r="AI368" s="188">
        <v>33.6</v>
      </c>
      <c r="AJ368" s="188">
        <v>33.799999999999997</v>
      </c>
      <c r="AK368" s="188">
        <v>33.9</v>
      </c>
      <c r="AL368" s="188">
        <v>34.1</v>
      </c>
      <c r="AM368" s="188">
        <v>34.200000000000003</v>
      </c>
      <c r="AN368" s="188">
        <v>34.200000000000003</v>
      </c>
      <c r="AO368" s="188">
        <v>34.299999999999997</v>
      </c>
      <c r="AP368" s="188">
        <v>34.299999999999997</v>
      </c>
      <c r="AQ368" s="188">
        <v>34.4</v>
      </c>
      <c r="AR368" s="188">
        <v>34.9</v>
      </c>
      <c r="AS368" s="188">
        <v>34.9</v>
      </c>
      <c r="AT368" s="188">
        <v>34.9</v>
      </c>
      <c r="AU368" s="188">
        <v>35</v>
      </c>
      <c r="AV368" s="188">
        <v>35.200000000000003</v>
      </c>
      <c r="AW368" s="188">
        <v>35.299999999999997</v>
      </c>
      <c r="AX368" s="188">
        <v>35.299999999999997</v>
      </c>
      <c r="AY368" s="188">
        <v>35.299999999999997</v>
      </c>
      <c r="AZ368" s="188">
        <v>35.299999999999997</v>
      </c>
      <c r="BA368" s="188">
        <v>35.5</v>
      </c>
      <c r="BB368" s="188">
        <v>35.5</v>
      </c>
      <c r="BC368" s="188">
        <v>35.5</v>
      </c>
      <c r="BD368" s="188">
        <v>35.5</v>
      </c>
      <c r="BE368" s="188">
        <v>35.5</v>
      </c>
      <c r="BF368" s="188">
        <v>35.5</v>
      </c>
      <c r="BG368" s="188">
        <v>42</v>
      </c>
      <c r="BH368" s="188">
        <v>42.1</v>
      </c>
      <c r="BI368" s="188">
        <v>42.2</v>
      </c>
      <c r="BJ368" s="188">
        <v>42.3</v>
      </c>
      <c r="BK368" s="188">
        <v>42.4</v>
      </c>
      <c r="BL368" s="188">
        <v>42.6</v>
      </c>
      <c r="BM368" s="188">
        <v>42.8</v>
      </c>
      <c r="BN368" s="188">
        <v>42.9</v>
      </c>
      <c r="BO368" s="188">
        <v>42.9</v>
      </c>
      <c r="BP368" s="188">
        <v>42.9</v>
      </c>
      <c r="BQ368" s="188">
        <v>43</v>
      </c>
      <c r="BR368" s="188">
        <v>43.1</v>
      </c>
      <c r="BS368" s="188">
        <v>43.3</v>
      </c>
      <c r="BT368" s="188">
        <v>43.3</v>
      </c>
      <c r="BU368" s="188">
        <v>43.4</v>
      </c>
      <c r="BV368" s="188">
        <v>43.4</v>
      </c>
      <c r="BW368" s="188">
        <v>43.6</v>
      </c>
      <c r="BX368" s="188">
        <v>43.7</v>
      </c>
      <c r="BY368" s="188">
        <v>43.8</v>
      </c>
      <c r="BZ368" s="188">
        <v>43.9</v>
      </c>
      <c r="CA368" s="188">
        <v>44</v>
      </c>
      <c r="CB368" s="188">
        <v>44.1</v>
      </c>
      <c r="CC368" s="188">
        <v>44.2</v>
      </c>
      <c r="CD368" s="188">
        <v>44.5</v>
      </c>
      <c r="CE368" s="188">
        <v>44.5</v>
      </c>
      <c r="CF368" s="188">
        <v>44.5</v>
      </c>
      <c r="CG368" s="188">
        <v>44.5</v>
      </c>
      <c r="CH368" s="188">
        <v>44.6</v>
      </c>
      <c r="CI368" s="188">
        <v>44.7</v>
      </c>
      <c r="CJ368" s="188">
        <v>44.7</v>
      </c>
      <c r="CK368" s="188">
        <v>44.8</v>
      </c>
      <c r="CL368" s="188">
        <f t="shared" si="11"/>
        <v>9.9999999999994316E-2</v>
      </c>
      <c r="CM368" s="188" t="s">
        <v>734</v>
      </c>
      <c r="CN368" s="188" t="s">
        <v>735</v>
      </c>
      <c r="CO368" s="188" t="b">
        <f t="shared" si="10"/>
        <v>1</v>
      </c>
    </row>
    <row r="369" spans="1:93" x14ac:dyDescent="0.3">
      <c r="A369" t="s">
        <v>736</v>
      </c>
      <c r="B369" t="s">
        <v>737</v>
      </c>
      <c r="C369">
        <v>30067000300</v>
      </c>
      <c r="D369" s="1">
        <v>43920</v>
      </c>
      <c r="E369">
        <v>67</v>
      </c>
      <c r="F369">
        <v>1.3</v>
      </c>
      <c r="G369">
        <v>1.3</v>
      </c>
      <c r="H369">
        <v>59047</v>
      </c>
      <c r="I369">
        <v>32.200000000000003</v>
      </c>
      <c r="J369">
        <v>33.700000000000003</v>
      </c>
      <c r="K369">
        <v>35.700000000000003</v>
      </c>
      <c r="L369">
        <v>38.799999999999997</v>
      </c>
      <c r="M369">
        <v>41.9</v>
      </c>
      <c r="N369" s="61">
        <v>42.3</v>
      </c>
      <c r="O369">
        <v>43.1</v>
      </c>
      <c r="P369">
        <v>44.1</v>
      </c>
      <c r="Q369">
        <v>44.4</v>
      </c>
      <c r="R369" s="61">
        <v>45.6</v>
      </c>
      <c r="S369" s="61">
        <v>46.4</v>
      </c>
      <c r="T369" s="61">
        <v>49.1</v>
      </c>
      <c r="U369" s="61">
        <v>49.7</v>
      </c>
      <c r="V369" s="61">
        <v>50.4</v>
      </c>
      <c r="W369" s="61">
        <v>52.4</v>
      </c>
      <c r="X369" s="61">
        <v>52.8</v>
      </c>
      <c r="Y369" s="61">
        <v>53</v>
      </c>
      <c r="Z369" s="61">
        <v>54.6</v>
      </c>
      <c r="AA369" s="61">
        <v>54.8</v>
      </c>
      <c r="AB369" s="188">
        <v>55.2</v>
      </c>
      <c r="AC369" s="61">
        <v>57.4</v>
      </c>
      <c r="AD369" s="188">
        <v>59.5</v>
      </c>
      <c r="AE369" s="188">
        <v>59.8</v>
      </c>
      <c r="AF369" s="188">
        <v>60</v>
      </c>
      <c r="AG369" s="188">
        <v>60.8</v>
      </c>
      <c r="AH369" s="188">
        <v>61.1</v>
      </c>
      <c r="AI369" s="188">
        <v>61.5</v>
      </c>
      <c r="AJ369" s="188">
        <v>61.6</v>
      </c>
      <c r="AK369" s="188">
        <v>61.7</v>
      </c>
      <c r="AL369" s="188">
        <v>62.1</v>
      </c>
      <c r="AM369" s="188">
        <v>62.3</v>
      </c>
      <c r="AN369" s="188">
        <v>62.6</v>
      </c>
      <c r="AO369" s="188">
        <v>62.6</v>
      </c>
      <c r="AP369" s="188">
        <v>62.7</v>
      </c>
      <c r="AQ369" s="188">
        <v>62.8</v>
      </c>
      <c r="AR369" s="188">
        <v>63</v>
      </c>
      <c r="AS369" s="188">
        <v>63</v>
      </c>
      <c r="AT369" s="188">
        <v>63.2</v>
      </c>
      <c r="AU369" s="188">
        <v>63.3</v>
      </c>
      <c r="AV369" s="188">
        <v>63.5</v>
      </c>
      <c r="AW369" s="188">
        <v>63.5</v>
      </c>
      <c r="AX369" s="188">
        <v>63.7</v>
      </c>
      <c r="AY369" s="188">
        <v>63.9</v>
      </c>
      <c r="AZ369" s="188">
        <v>64</v>
      </c>
      <c r="BA369" s="188">
        <v>64</v>
      </c>
      <c r="BB369" s="188">
        <v>64</v>
      </c>
      <c r="BC369" s="188">
        <v>64</v>
      </c>
      <c r="BD369" s="188">
        <v>64.099999999999994</v>
      </c>
      <c r="BE369" s="188">
        <v>64.099999999999994</v>
      </c>
      <c r="BF369" s="188">
        <v>64.2</v>
      </c>
      <c r="BG369" s="188">
        <v>64.5</v>
      </c>
      <c r="BH369" s="188">
        <v>64.599999999999994</v>
      </c>
      <c r="BI369" s="188">
        <v>64.599999999999994</v>
      </c>
      <c r="BJ369" s="188">
        <v>64.7</v>
      </c>
      <c r="BK369" s="188">
        <v>64.8</v>
      </c>
      <c r="BL369" s="188">
        <v>64.900000000000006</v>
      </c>
      <c r="BM369" s="188">
        <v>64.900000000000006</v>
      </c>
      <c r="BN369" s="188">
        <v>65</v>
      </c>
      <c r="BO369" s="188">
        <v>65</v>
      </c>
      <c r="BP369" s="188">
        <v>65</v>
      </c>
      <c r="BQ369" s="188">
        <v>65</v>
      </c>
      <c r="BR369" s="188">
        <v>65</v>
      </c>
      <c r="BS369" s="188">
        <v>65</v>
      </c>
      <c r="BT369" s="188">
        <v>65.099999999999994</v>
      </c>
      <c r="BU369" s="188">
        <v>65.099999999999994</v>
      </c>
      <c r="BV369" s="188">
        <v>65.099999999999994</v>
      </c>
      <c r="BW369" s="188">
        <v>65.099999999999994</v>
      </c>
      <c r="BX369" s="188">
        <v>65.099999999999994</v>
      </c>
      <c r="BY369" s="188">
        <v>65.2</v>
      </c>
      <c r="BZ369" s="188">
        <v>65.2</v>
      </c>
      <c r="CA369" s="188">
        <v>65.2</v>
      </c>
      <c r="CB369" s="188">
        <v>65.2</v>
      </c>
      <c r="CC369" s="188">
        <v>65.2</v>
      </c>
      <c r="CD369" s="188">
        <v>65.400000000000006</v>
      </c>
      <c r="CE369" s="188">
        <v>65.5</v>
      </c>
      <c r="CF369" s="188">
        <v>65.5</v>
      </c>
      <c r="CG369" s="188">
        <v>65.5</v>
      </c>
      <c r="CH369" s="188">
        <v>65.5</v>
      </c>
      <c r="CI369" s="188">
        <v>65.7</v>
      </c>
      <c r="CJ369" s="188">
        <v>65.7</v>
      </c>
      <c r="CK369" s="188">
        <v>65.7</v>
      </c>
      <c r="CL369" s="188">
        <f t="shared" si="11"/>
        <v>0</v>
      </c>
      <c r="CM369" s="188" t="s">
        <v>736</v>
      </c>
      <c r="CN369" s="188" t="s">
        <v>737</v>
      </c>
      <c r="CO369" s="188" t="b">
        <f t="shared" ref="CO369:CO376" si="12">EXACT(A369,CM369)</f>
        <v>1</v>
      </c>
    </row>
    <row r="370" spans="1:93" x14ac:dyDescent="0.3">
      <c r="A370" t="s">
        <v>738</v>
      </c>
      <c r="B370" t="s">
        <v>739</v>
      </c>
      <c r="C370">
        <v>30067000400</v>
      </c>
      <c r="D370" s="1">
        <v>43920</v>
      </c>
      <c r="E370">
        <v>67</v>
      </c>
      <c r="F370">
        <v>1.2</v>
      </c>
      <c r="G370">
        <v>1.2</v>
      </c>
      <c r="H370">
        <v>59047</v>
      </c>
      <c r="I370">
        <v>32.200000000000003</v>
      </c>
      <c r="J370">
        <v>34.700000000000003</v>
      </c>
      <c r="K370">
        <v>37.200000000000003</v>
      </c>
      <c r="L370">
        <v>39.799999999999997</v>
      </c>
      <c r="M370">
        <v>43.3</v>
      </c>
      <c r="N370" s="61">
        <v>44</v>
      </c>
      <c r="O370">
        <v>44.6</v>
      </c>
      <c r="P370">
        <v>45.2</v>
      </c>
      <c r="Q370">
        <v>45.7</v>
      </c>
      <c r="R370" s="61">
        <v>46.8</v>
      </c>
      <c r="S370" s="61">
        <v>47</v>
      </c>
      <c r="T370" s="61">
        <v>47.4</v>
      </c>
      <c r="U370" s="61">
        <v>47.7</v>
      </c>
      <c r="V370" s="61">
        <v>47.9</v>
      </c>
      <c r="W370" s="61">
        <v>48.8</v>
      </c>
      <c r="X370" s="61">
        <v>48.8</v>
      </c>
      <c r="Y370" s="61">
        <v>49.1</v>
      </c>
      <c r="Z370" s="61">
        <v>55.1</v>
      </c>
      <c r="AA370" s="61">
        <v>55.2</v>
      </c>
      <c r="AB370" s="188">
        <v>55.3</v>
      </c>
      <c r="AC370" s="61">
        <v>56.7</v>
      </c>
      <c r="AD370" s="188">
        <v>59.1</v>
      </c>
      <c r="AE370" s="188">
        <v>59.5</v>
      </c>
      <c r="AF370" s="188">
        <v>59.6</v>
      </c>
      <c r="AG370" s="188">
        <v>60.3</v>
      </c>
      <c r="AH370" s="188">
        <v>60.9</v>
      </c>
      <c r="AI370" s="188">
        <v>61.7</v>
      </c>
      <c r="AJ370" s="188">
        <v>61.9</v>
      </c>
      <c r="AK370" s="188">
        <v>62</v>
      </c>
      <c r="AL370" s="188">
        <v>62.3</v>
      </c>
      <c r="AM370" s="188">
        <v>62.5</v>
      </c>
      <c r="AN370" s="188">
        <v>63</v>
      </c>
      <c r="AO370" s="188">
        <v>63.1</v>
      </c>
      <c r="AP370" s="188">
        <v>63.2</v>
      </c>
      <c r="AQ370" s="188">
        <v>63.4</v>
      </c>
      <c r="AR370" s="188">
        <v>63.8</v>
      </c>
      <c r="AS370" s="188">
        <v>63.9</v>
      </c>
      <c r="AT370" s="188">
        <v>64</v>
      </c>
      <c r="AU370" s="188">
        <v>64</v>
      </c>
      <c r="AV370" s="188">
        <v>64.2</v>
      </c>
      <c r="AW370" s="188">
        <v>64.2</v>
      </c>
      <c r="AX370" s="188">
        <v>64.400000000000006</v>
      </c>
      <c r="AY370" s="188">
        <v>64.5</v>
      </c>
      <c r="AZ370" s="188">
        <v>64.5</v>
      </c>
      <c r="BA370" s="188">
        <v>64.599999999999994</v>
      </c>
      <c r="BB370" s="188">
        <v>64.599999999999994</v>
      </c>
      <c r="BC370" s="188">
        <v>64.7</v>
      </c>
      <c r="BD370" s="188">
        <v>64.7</v>
      </c>
      <c r="BE370" s="188">
        <v>64.7</v>
      </c>
      <c r="BF370" s="188">
        <v>64.8</v>
      </c>
      <c r="BG370" s="188">
        <v>64.900000000000006</v>
      </c>
      <c r="BH370" s="188">
        <v>64.900000000000006</v>
      </c>
      <c r="BI370" s="188">
        <v>65.099999999999994</v>
      </c>
      <c r="BJ370" s="188">
        <v>65.099999999999994</v>
      </c>
      <c r="BK370" s="188">
        <v>65.2</v>
      </c>
      <c r="BL370" s="188">
        <v>65.2</v>
      </c>
      <c r="BM370" s="188">
        <v>65.3</v>
      </c>
      <c r="BN370" s="188">
        <v>65.3</v>
      </c>
      <c r="BO370" s="188">
        <v>65.3</v>
      </c>
      <c r="BP370" s="188">
        <v>65.400000000000006</v>
      </c>
      <c r="BQ370" s="188">
        <v>65.400000000000006</v>
      </c>
      <c r="BR370" s="188">
        <v>65.400000000000006</v>
      </c>
      <c r="BS370" s="188">
        <v>65.5</v>
      </c>
      <c r="BT370" s="188">
        <v>65.5</v>
      </c>
      <c r="BU370" s="188">
        <v>65.5</v>
      </c>
      <c r="BV370" s="188">
        <v>65.599999999999994</v>
      </c>
      <c r="BW370" s="188">
        <v>65.599999999999994</v>
      </c>
      <c r="BX370" s="188">
        <v>65.7</v>
      </c>
      <c r="BY370" s="188">
        <v>65.7</v>
      </c>
      <c r="BZ370" s="188">
        <v>65.7</v>
      </c>
      <c r="CA370" s="188">
        <v>65.8</v>
      </c>
      <c r="CB370" s="188">
        <v>65.900000000000006</v>
      </c>
      <c r="CC370" s="188">
        <v>66</v>
      </c>
      <c r="CD370" s="188">
        <v>66</v>
      </c>
      <c r="CE370" s="188">
        <v>66.099999999999994</v>
      </c>
      <c r="CF370" s="188">
        <v>66.099999999999994</v>
      </c>
      <c r="CG370" s="188">
        <v>66.099999999999994</v>
      </c>
      <c r="CH370" s="188">
        <v>66.3</v>
      </c>
      <c r="CI370" s="188">
        <v>66.400000000000006</v>
      </c>
      <c r="CJ370" s="188">
        <v>66.5</v>
      </c>
      <c r="CK370" s="188">
        <v>66.599999999999994</v>
      </c>
      <c r="CL370" s="188">
        <f t="shared" si="11"/>
        <v>9.9999999999994316E-2</v>
      </c>
      <c r="CM370" s="188" t="s">
        <v>738</v>
      </c>
      <c r="CN370" s="188" t="s">
        <v>739</v>
      </c>
      <c r="CO370" s="188" t="b">
        <f t="shared" si="12"/>
        <v>1</v>
      </c>
    </row>
    <row r="371" spans="1:93" x14ac:dyDescent="0.3">
      <c r="A371" t="s">
        <v>740</v>
      </c>
      <c r="B371" t="s">
        <v>741</v>
      </c>
      <c r="C371">
        <v>30067000500</v>
      </c>
      <c r="D371" s="1">
        <v>43920</v>
      </c>
      <c r="E371">
        <v>67</v>
      </c>
      <c r="F371">
        <v>0.6</v>
      </c>
      <c r="G371">
        <v>0.6</v>
      </c>
      <c r="H371" t="s">
        <v>1359</v>
      </c>
      <c r="I371">
        <v>9</v>
      </c>
      <c r="J371">
        <v>10.3</v>
      </c>
      <c r="K371">
        <v>11.5</v>
      </c>
      <c r="L371">
        <v>12.5</v>
      </c>
      <c r="M371">
        <v>14.3</v>
      </c>
      <c r="N371" s="61">
        <v>14.6</v>
      </c>
      <c r="O371">
        <v>14.9</v>
      </c>
      <c r="P371">
        <v>15.4</v>
      </c>
      <c r="Q371">
        <v>15.6</v>
      </c>
      <c r="R371" s="61">
        <v>16.600000000000001</v>
      </c>
      <c r="S371" s="61">
        <v>17</v>
      </c>
      <c r="T371" s="61">
        <v>17.3</v>
      </c>
      <c r="U371" s="61">
        <v>17.600000000000001</v>
      </c>
      <c r="V371" s="61">
        <v>18</v>
      </c>
      <c r="W371" s="61">
        <v>18.399999999999999</v>
      </c>
      <c r="X371" s="61">
        <v>18.600000000000001</v>
      </c>
      <c r="Y371" s="61">
        <v>18.7</v>
      </c>
      <c r="Z371" s="61">
        <v>19.7</v>
      </c>
      <c r="AA371" s="61">
        <v>19.899999999999999</v>
      </c>
      <c r="AB371" s="188">
        <v>19.899999999999999</v>
      </c>
      <c r="AC371" s="61">
        <v>20.3</v>
      </c>
      <c r="AD371" s="188">
        <v>20.8</v>
      </c>
      <c r="AE371" s="188">
        <v>21</v>
      </c>
      <c r="AF371" s="188">
        <v>21</v>
      </c>
      <c r="AG371" s="188">
        <v>21.1</v>
      </c>
      <c r="AH371" s="188">
        <v>21.3</v>
      </c>
      <c r="AI371" s="188">
        <v>21.6</v>
      </c>
      <c r="AJ371" s="188">
        <v>21.7</v>
      </c>
      <c r="AK371" s="188">
        <v>21.8</v>
      </c>
      <c r="AL371" s="188">
        <v>22</v>
      </c>
      <c r="AM371" s="188">
        <v>22</v>
      </c>
      <c r="AN371" s="188">
        <v>22.1</v>
      </c>
      <c r="AO371" s="188">
        <v>22.2</v>
      </c>
      <c r="AP371" s="188">
        <v>22.2</v>
      </c>
      <c r="AQ371" s="188">
        <v>22.3</v>
      </c>
      <c r="AR371" s="188">
        <v>22.7</v>
      </c>
      <c r="AS371" s="188">
        <v>22.7</v>
      </c>
      <c r="AT371" s="188">
        <v>22.7</v>
      </c>
      <c r="AU371" s="188">
        <v>22.8</v>
      </c>
      <c r="AV371" s="188">
        <v>22.9</v>
      </c>
      <c r="AW371" s="188">
        <v>23</v>
      </c>
      <c r="AX371" s="188">
        <v>23</v>
      </c>
      <c r="AY371" s="188">
        <v>23</v>
      </c>
      <c r="AZ371" s="188">
        <v>23</v>
      </c>
      <c r="BA371" s="188">
        <v>23</v>
      </c>
      <c r="BB371" s="188">
        <v>23</v>
      </c>
      <c r="BC371" s="188">
        <v>23</v>
      </c>
      <c r="BD371" s="188">
        <v>23</v>
      </c>
      <c r="BE371" s="188">
        <v>23.2</v>
      </c>
      <c r="BF371" s="188">
        <v>23.4</v>
      </c>
      <c r="BG371" s="188">
        <v>24.5</v>
      </c>
      <c r="BH371" s="188">
        <v>24.5</v>
      </c>
      <c r="BI371" s="188">
        <v>24.6</v>
      </c>
      <c r="BJ371" s="188">
        <v>24.7</v>
      </c>
      <c r="BK371" s="188">
        <v>24.7</v>
      </c>
      <c r="BL371" s="188">
        <v>24.7</v>
      </c>
      <c r="BM371" s="188">
        <v>24.7</v>
      </c>
      <c r="BN371" s="188">
        <v>24.8</v>
      </c>
      <c r="BO371" s="188">
        <v>24.9</v>
      </c>
      <c r="BP371" s="188">
        <v>24.9</v>
      </c>
      <c r="BQ371" s="188">
        <v>24.9</v>
      </c>
      <c r="BR371" s="188">
        <v>24.9</v>
      </c>
      <c r="BS371" s="188">
        <v>24.9</v>
      </c>
      <c r="BT371" s="188">
        <v>25</v>
      </c>
      <c r="BU371" s="188">
        <v>25.1</v>
      </c>
      <c r="BV371" s="188">
        <v>25.1</v>
      </c>
      <c r="BW371" s="188">
        <v>25.2</v>
      </c>
      <c r="BX371" s="188">
        <v>25.2</v>
      </c>
      <c r="BY371" s="188">
        <v>25.2</v>
      </c>
      <c r="BZ371" s="188">
        <v>25.2</v>
      </c>
      <c r="CA371" s="188">
        <v>25.3</v>
      </c>
      <c r="CB371" s="188">
        <v>25.3</v>
      </c>
      <c r="CC371" s="188">
        <v>25.5</v>
      </c>
      <c r="CD371" s="188">
        <v>25.5</v>
      </c>
      <c r="CE371" s="188">
        <v>25.8</v>
      </c>
      <c r="CF371" s="188">
        <v>25.8</v>
      </c>
      <c r="CG371" s="188">
        <v>26</v>
      </c>
      <c r="CH371" s="188">
        <v>26</v>
      </c>
      <c r="CI371" s="188">
        <v>26</v>
      </c>
      <c r="CJ371" s="188">
        <v>26</v>
      </c>
      <c r="CK371" s="188">
        <v>26</v>
      </c>
      <c r="CL371" s="188">
        <f t="shared" si="11"/>
        <v>0</v>
      </c>
      <c r="CM371" s="188" t="s">
        <v>740</v>
      </c>
      <c r="CN371" s="188" t="s">
        <v>741</v>
      </c>
      <c r="CO371" s="188" t="b">
        <f t="shared" si="12"/>
        <v>1</v>
      </c>
    </row>
    <row r="372" spans="1:93" x14ac:dyDescent="0.3">
      <c r="A372" t="s">
        <v>742</v>
      </c>
      <c r="B372" t="s">
        <v>743</v>
      </c>
      <c r="C372">
        <v>30067980600</v>
      </c>
      <c r="D372" s="1">
        <v>43920</v>
      </c>
      <c r="E372">
        <v>67</v>
      </c>
      <c r="F372">
        <v>0</v>
      </c>
      <c r="G372">
        <v>0</v>
      </c>
      <c r="H372">
        <v>59030</v>
      </c>
      <c r="I372">
        <v>3</v>
      </c>
      <c r="J372">
        <v>3</v>
      </c>
      <c r="K372">
        <v>3</v>
      </c>
      <c r="L372">
        <v>3</v>
      </c>
      <c r="M372">
        <v>3</v>
      </c>
      <c r="N372" s="61">
        <v>3</v>
      </c>
      <c r="O372">
        <v>3</v>
      </c>
      <c r="P372">
        <v>3</v>
      </c>
      <c r="Q372">
        <v>3</v>
      </c>
      <c r="R372" s="61">
        <v>3</v>
      </c>
      <c r="S372" s="61">
        <v>3</v>
      </c>
      <c r="T372" s="61">
        <v>3</v>
      </c>
      <c r="U372" s="61">
        <v>3</v>
      </c>
      <c r="V372" s="61">
        <v>3</v>
      </c>
      <c r="W372" s="61">
        <v>3</v>
      </c>
      <c r="X372" s="61">
        <v>3</v>
      </c>
      <c r="Y372" s="61">
        <v>3</v>
      </c>
      <c r="Z372" s="61">
        <v>3</v>
      </c>
      <c r="AA372" s="61">
        <v>3</v>
      </c>
      <c r="AB372" s="188">
        <v>3</v>
      </c>
      <c r="AC372" s="61">
        <v>3</v>
      </c>
      <c r="AD372" s="188">
        <v>3</v>
      </c>
      <c r="AE372" s="188">
        <v>3</v>
      </c>
      <c r="AF372" s="188">
        <v>3</v>
      </c>
      <c r="AG372" s="188">
        <v>3</v>
      </c>
      <c r="AH372" s="188">
        <v>3</v>
      </c>
      <c r="AI372" s="188">
        <v>3</v>
      </c>
      <c r="AJ372" s="188">
        <v>3</v>
      </c>
      <c r="AK372" s="188">
        <v>3</v>
      </c>
      <c r="AL372" s="188">
        <v>3</v>
      </c>
      <c r="AM372" s="188">
        <v>3</v>
      </c>
      <c r="AN372" s="188">
        <v>3</v>
      </c>
      <c r="AO372" s="188">
        <v>3</v>
      </c>
      <c r="AP372" s="188">
        <v>3</v>
      </c>
      <c r="AQ372" s="188">
        <v>3</v>
      </c>
      <c r="AR372" s="188">
        <v>3</v>
      </c>
      <c r="AS372" s="188">
        <v>3</v>
      </c>
      <c r="AT372" s="188">
        <v>6.1</v>
      </c>
      <c r="AU372" s="188">
        <v>6.1</v>
      </c>
      <c r="AV372" s="188">
        <v>6.1</v>
      </c>
      <c r="AW372" s="188">
        <v>6.1</v>
      </c>
      <c r="AX372" s="188">
        <v>6.1</v>
      </c>
      <c r="AY372" s="188">
        <v>6.1</v>
      </c>
      <c r="AZ372" s="188">
        <v>6.1</v>
      </c>
      <c r="BA372" s="188">
        <v>6.1</v>
      </c>
      <c r="BB372" s="188">
        <v>6.1</v>
      </c>
      <c r="BC372" s="188">
        <v>6.1</v>
      </c>
      <c r="BD372" s="188">
        <v>6.1</v>
      </c>
      <c r="BE372" s="188">
        <v>6.1</v>
      </c>
      <c r="BF372" s="188">
        <v>6.1</v>
      </c>
      <c r="BG372" s="188">
        <v>6.1</v>
      </c>
      <c r="BH372" s="188">
        <v>6.1</v>
      </c>
      <c r="BI372" s="188">
        <v>9.1</v>
      </c>
      <c r="BJ372" s="188">
        <v>9.1</v>
      </c>
      <c r="BK372" s="188">
        <v>9.1</v>
      </c>
      <c r="BL372" s="188">
        <v>9.1</v>
      </c>
      <c r="BM372" s="188">
        <v>9.1</v>
      </c>
      <c r="BN372" s="188">
        <v>9.1</v>
      </c>
      <c r="BO372" s="188">
        <v>9.1</v>
      </c>
      <c r="BP372" s="188">
        <v>9.1</v>
      </c>
      <c r="BQ372" s="188">
        <v>9.1</v>
      </c>
      <c r="BR372" s="188">
        <v>9.1</v>
      </c>
      <c r="BS372" s="188">
        <v>9.1</v>
      </c>
      <c r="BT372" s="188">
        <v>9.1</v>
      </c>
      <c r="BU372" s="188">
        <v>9.1</v>
      </c>
      <c r="BV372" s="188">
        <v>9.1</v>
      </c>
      <c r="BW372" s="188">
        <v>9.1</v>
      </c>
      <c r="BX372" s="188">
        <v>9.1</v>
      </c>
      <c r="BY372" s="188">
        <v>9.1</v>
      </c>
      <c r="BZ372" s="188">
        <v>9.1</v>
      </c>
      <c r="CA372" s="188">
        <v>9.1</v>
      </c>
      <c r="CB372" s="188">
        <v>9.1</v>
      </c>
      <c r="CC372" s="188">
        <v>9.1</v>
      </c>
      <c r="CD372" s="188">
        <v>9.1</v>
      </c>
      <c r="CE372" s="188">
        <v>12.1</v>
      </c>
      <c r="CF372" s="188">
        <v>12.1</v>
      </c>
      <c r="CG372" s="188">
        <v>12.1</v>
      </c>
      <c r="CH372" s="188">
        <v>12.1</v>
      </c>
      <c r="CI372" s="188">
        <v>12.1</v>
      </c>
      <c r="CJ372" s="188">
        <v>12.1</v>
      </c>
      <c r="CK372" s="188">
        <v>12.1</v>
      </c>
      <c r="CL372" s="188">
        <f t="shared" si="11"/>
        <v>0</v>
      </c>
      <c r="CM372" s="188" t="s">
        <v>742</v>
      </c>
      <c r="CN372" s="188" t="s">
        <v>743</v>
      </c>
      <c r="CO372" s="188" t="b">
        <f t="shared" si="12"/>
        <v>1</v>
      </c>
    </row>
    <row r="373" spans="1:93" x14ac:dyDescent="0.3">
      <c r="A373" t="s">
        <v>744</v>
      </c>
      <c r="B373" t="s">
        <v>745</v>
      </c>
      <c r="C373">
        <v>30069000100</v>
      </c>
      <c r="D373" s="1">
        <v>43920</v>
      </c>
      <c r="E373">
        <v>69</v>
      </c>
      <c r="F373">
        <v>0.2</v>
      </c>
      <c r="G373">
        <v>0.2</v>
      </c>
      <c r="H373" t="s">
        <v>1360</v>
      </c>
      <c r="I373">
        <v>4.8</v>
      </c>
      <c r="J373">
        <v>5.5</v>
      </c>
      <c r="K373">
        <v>6</v>
      </c>
      <c r="L373">
        <v>7.9</v>
      </c>
      <c r="M373">
        <v>9.1</v>
      </c>
      <c r="N373" s="61">
        <v>9.3000000000000007</v>
      </c>
      <c r="O373">
        <v>9.6999999999999993</v>
      </c>
      <c r="P373">
        <v>9.6999999999999993</v>
      </c>
      <c r="Q373">
        <v>10.199999999999999</v>
      </c>
      <c r="R373" s="61">
        <v>10.199999999999999</v>
      </c>
      <c r="S373" s="61">
        <v>10.5</v>
      </c>
      <c r="T373" s="61">
        <v>10.7</v>
      </c>
      <c r="U373" s="61">
        <v>10.7</v>
      </c>
      <c r="V373" s="61">
        <v>10.7</v>
      </c>
      <c r="W373" s="61">
        <v>10.9</v>
      </c>
      <c r="X373" s="61">
        <v>10.9</v>
      </c>
      <c r="Y373" s="61">
        <v>10.9</v>
      </c>
      <c r="Z373" s="61">
        <v>10.9</v>
      </c>
      <c r="AA373" s="61">
        <v>10.9</v>
      </c>
      <c r="AB373" s="188">
        <v>10.9</v>
      </c>
      <c r="AC373" s="61">
        <v>10.9</v>
      </c>
      <c r="AD373" s="188">
        <v>11</v>
      </c>
      <c r="AE373" s="188">
        <v>11.2</v>
      </c>
      <c r="AF373" s="188">
        <v>11.2</v>
      </c>
      <c r="AG373" s="188">
        <v>11.2</v>
      </c>
      <c r="AH373" s="188">
        <v>11.2</v>
      </c>
      <c r="AI373" s="188">
        <v>11.2</v>
      </c>
      <c r="AJ373" s="188">
        <v>11.2</v>
      </c>
      <c r="AK373" s="188">
        <v>11.2</v>
      </c>
      <c r="AL373" s="188">
        <v>11.4</v>
      </c>
      <c r="AM373" s="188">
        <v>11.4</v>
      </c>
      <c r="AN373" s="188">
        <v>11.4</v>
      </c>
      <c r="AO373" s="188">
        <v>11.4</v>
      </c>
      <c r="AP373" s="188">
        <v>11.4</v>
      </c>
      <c r="AQ373" s="188">
        <v>11.6</v>
      </c>
      <c r="AR373" s="188">
        <v>11.6</v>
      </c>
      <c r="AS373" s="188">
        <v>11.6</v>
      </c>
      <c r="AT373" s="188">
        <v>11.6</v>
      </c>
      <c r="AU373" s="188">
        <v>11.6</v>
      </c>
      <c r="AV373" s="188">
        <v>11.6</v>
      </c>
      <c r="AW373" s="188">
        <v>11.6</v>
      </c>
      <c r="AX373" s="188">
        <v>11.6</v>
      </c>
      <c r="AY373" s="188">
        <v>11.6</v>
      </c>
      <c r="AZ373" s="188">
        <v>11.6</v>
      </c>
      <c r="BA373" s="188">
        <v>11.6</v>
      </c>
      <c r="BB373" s="188">
        <v>11.6</v>
      </c>
      <c r="BC373" s="188">
        <v>11.6</v>
      </c>
      <c r="BD373" s="188">
        <v>11.7</v>
      </c>
      <c r="BE373" s="188">
        <v>11.7</v>
      </c>
      <c r="BF373" s="188">
        <v>11.7</v>
      </c>
      <c r="BG373" s="188">
        <v>27.2</v>
      </c>
      <c r="BH373" s="188">
        <v>27.4</v>
      </c>
      <c r="BI373" s="188">
        <v>27.6</v>
      </c>
      <c r="BJ373" s="188">
        <v>27.6</v>
      </c>
      <c r="BK373" s="188">
        <v>27.6</v>
      </c>
      <c r="BL373" s="188">
        <v>27.8</v>
      </c>
      <c r="BM373" s="188">
        <v>27.8</v>
      </c>
      <c r="BN373" s="188">
        <v>27.9</v>
      </c>
      <c r="BO373" s="188">
        <v>28.1</v>
      </c>
      <c r="BP373" s="188">
        <v>28.1</v>
      </c>
      <c r="BQ373" s="188">
        <v>28.1</v>
      </c>
      <c r="BR373" s="188">
        <v>28.1</v>
      </c>
      <c r="BS373" s="188">
        <v>28.1</v>
      </c>
      <c r="BT373" s="188">
        <v>28.1</v>
      </c>
      <c r="BU373" s="188">
        <v>28.1</v>
      </c>
      <c r="BV373" s="188">
        <v>28.1</v>
      </c>
      <c r="BW373" s="188">
        <v>28.1</v>
      </c>
      <c r="BX373" s="188">
        <v>28.1</v>
      </c>
      <c r="BY373" s="188">
        <v>28.1</v>
      </c>
      <c r="BZ373" s="188">
        <v>28.1</v>
      </c>
      <c r="CA373" s="188">
        <v>28.1</v>
      </c>
      <c r="CB373" s="188">
        <v>28.1</v>
      </c>
      <c r="CC373" s="188">
        <v>28.1</v>
      </c>
      <c r="CD373" s="188">
        <v>28.3</v>
      </c>
      <c r="CE373" s="188">
        <v>28.3</v>
      </c>
      <c r="CF373" s="188">
        <v>29</v>
      </c>
      <c r="CG373" s="188">
        <v>29</v>
      </c>
      <c r="CH373" s="188">
        <v>29</v>
      </c>
      <c r="CI373" s="188">
        <v>29.3</v>
      </c>
      <c r="CJ373" s="188">
        <v>29.3</v>
      </c>
      <c r="CK373" s="188">
        <v>29.3</v>
      </c>
      <c r="CL373" s="188">
        <f t="shared" si="11"/>
        <v>0</v>
      </c>
      <c r="CM373" s="188" t="s">
        <v>744</v>
      </c>
      <c r="CN373" s="188" t="s">
        <v>745</v>
      </c>
      <c r="CO373" s="188" t="b">
        <f t="shared" si="12"/>
        <v>1</v>
      </c>
    </row>
    <row r="374" spans="1:93" x14ac:dyDescent="0.3">
      <c r="A374" t="s">
        <v>746</v>
      </c>
      <c r="B374" t="s">
        <v>747</v>
      </c>
      <c r="C374">
        <v>30071060200</v>
      </c>
      <c r="D374" s="1">
        <v>43920</v>
      </c>
      <c r="E374">
        <v>71</v>
      </c>
      <c r="F374">
        <v>0.2</v>
      </c>
      <c r="G374">
        <v>0.2</v>
      </c>
      <c r="H374" t="s">
        <v>1361</v>
      </c>
      <c r="I374">
        <v>3.6</v>
      </c>
      <c r="J374">
        <v>4.3</v>
      </c>
      <c r="K374">
        <v>5</v>
      </c>
      <c r="L374">
        <v>5.8</v>
      </c>
      <c r="M374">
        <v>7.3</v>
      </c>
      <c r="N374" s="61">
        <v>7.6</v>
      </c>
      <c r="O374">
        <v>8</v>
      </c>
      <c r="P374">
        <v>8.1999999999999993</v>
      </c>
      <c r="Q374">
        <v>8.3000000000000007</v>
      </c>
      <c r="R374" s="61">
        <v>9.3000000000000007</v>
      </c>
      <c r="S374" s="61">
        <v>9.3000000000000007</v>
      </c>
      <c r="T374" s="61">
        <v>9.6</v>
      </c>
      <c r="U374" s="61">
        <v>9.8000000000000007</v>
      </c>
      <c r="V374" s="61">
        <v>10.3</v>
      </c>
      <c r="W374" s="61">
        <v>11.1</v>
      </c>
      <c r="X374" s="61">
        <v>11.3</v>
      </c>
      <c r="Y374" s="61">
        <v>11.4</v>
      </c>
      <c r="Z374" s="61">
        <v>12.1</v>
      </c>
      <c r="AA374" s="61">
        <v>12.2</v>
      </c>
      <c r="AB374" s="188">
        <v>12.4</v>
      </c>
      <c r="AC374" s="61">
        <v>12.5</v>
      </c>
      <c r="AD374" s="188">
        <v>13.1</v>
      </c>
      <c r="AE374" s="188">
        <v>13.2</v>
      </c>
      <c r="AF374" s="188">
        <v>13.3</v>
      </c>
      <c r="AG374" s="188">
        <v>13.6</v>
      </c>
      <c r="AH374" s="188">
        <v>13.8</v>
      </c>
      <c r="AI374" s="188">
        <v>14.4</v>
      </c>
      <c r="AJ374" s="188">
        <v>14.5</v>
      </c>
      <c r="AK374" s="188">
        <v>14.6</v>
      </c>
      <c r="AL374" s="188">
        <v>14.8</v>
      </c>
      <c r="AM374" s="188">
        <v>14.8</v>
      </c>
      <c r="AN374" s="188">
        <v>15</v>
      </c>
      <c r="AO374" s="188">
        <v>15</v>
      </c>
      <c r="AP374" s="188">
        <v>15.1</v>
      </c>
      <c r="AQ374" s="188">
        <v>15.1</v>
      </c>
      <c r="AR374" s="188">
        <v>15.3</v>
      </c>
      <c r="AS374" s="188">
        <v>15.3</v>
      </c>
      <c r="AT374" s="188">
        <v>15.4</v>
      </c>
      <c r="AU374" s="188">
        <v>15.4</v>
      </c>
      <c r="AV374" s="188">
        <v>15.6</v>
      </c>
      <c r="AW374" s="188">
        <v>15.6</v>
      </c>
      <c r="AX374" s="188">
        <v>15.7</v>
      </c>
      <c r="AY374" s="188">
        <v>15.7</v>
      </c>
      <c r="AZ374" s="188">
        <v>15.7</v>
      </c>
      <c r="BA374" s="188">
        <v>15.7</v>
      </c>
      <c r="BB374" s="188">
        <v>15.8</v>
      </c>
      <c r="BC374" s="188">
        <v>15.9</v>
      </c>
      <c r="BD374" s="188">
        <v>15.9</v>
      </c>
      <c r="BE374" s="188">
        <v>16</v>
      </c>
      <c r="BF374" s="188">
        <v>16.100000000000001</v>
      </c>
      <c r="BG374" s="188">
        <v>23</v>
      </c>
      <c r="BH374" s="188">
        <v>23</v>
      </c>
      <c r="BI374" s="188">
        <v>23.1</v>
      </c>
      <c r="BJ374" s="188">
        <v>23.2</v>
      </c>
      <c r="BK374" s="188">
        <v>23.5</v>
      </c>
      <c r="BL374" s="188">
        <v>23.8</v>
      </c>
      <c r="BM374" s="188">
        <v>23.9</v>
      </c>
      <c r="BN374" s="188">
        <v>24</v>
      </c>
      <c r="BO374" s="188">
        <v>24.1</v>
      </c>
      <c r="BP374" s="188">
        <v>24.2</v>
      </c>
      <c r="BQ374" s="188">
        <v>24.3</v>
      </c>
      <c r="BR374" s="188">
        <v>24.3</v>
      </c>
      <c r="BS374" s="188">
        <v>24.4</v>
      </c>
      <c r="BT374" s="188">
        <v>24.4</v>
      </c>
      <c r="BU374" s="188">
        <v>24.7</v>
      </c>
      <c r="BV374" s="188">
        <v>24.7</v>
      </c>
      <c r="BW374" s="188">
        <v>24.8</v>
      </c>
      <c r="BX374" s="188">
        <v>24.9</v>
      </c>
      <c r="BY374" s="188">
        <v>25.1</v>
      </c>
      <c r="BZ374" s="188">
        <v>25.6</v>
      </c>
      <c r="CA374" s="188">
        <v>25.9</v>
      </c>
      <c r="CB374" s="188">
        <v>26.3</v>
      </c>
      <c r="CC374" s="188">
        <v>26.4</v>
      </c>
      <c r="CD374" s="188">
        <v>26.7</v>
      </c>
      <c r="CE374" s="188">
        <v>26.9</v>
      </c>
      <c r="CF374" s="188">
        <v>27.2</v>
      </c>
      <c r="CG374" s="188">
        <v>27.4</v>
      </c>
      <c r="CH374" s="188">
        <v>27.5</v>
      </c>
      <c r="CI374" s="188">
        <v>27.6</v>
      </c>
      <c r="CJ374" s="188">
        <v>28</v>
      </c>
      <c r="CK374" s="188">
        <v>28.1</v>
      </c>
      <c r="CL374" s="188">
        <f t="shared" si="11"/>
        <v>0.10000000000000142</v>
      </c>
      <c r="CM374" s="188" t="s">
        <v>746</v>
      </c>
      <c r="CN374" s="188" t="s">
        <v>747</v>
      </c>
      <c r="CO374" s="188" t="b">
        <f t="shared" si="12"/>
        <v>1</v>
      </c>
    </row>
    <row r="375" spans="1:93" x14ac:dyDescent="0.3">
      <c r="A375" t="s">
        <v>748</v>
      </c>
      <c r="B375" t="s">
        <v>749</v>
      </c>
      <c r="C375">
        <v>30073977000</v>
      </c>
      <c r="D375" s="1">
        <v>43920</v>
      </c>
      <c r="E375">
        <v>73</v>
      </c>
      <c r="F375">
        <v>1</v>
      </c>
      <c r="G375">
        <v>1</v>
      </c>
      <c r="H375" t="s">
        <v>1362</v>
      </c>
      <c r="I375">
        <v>30.8</v>
      </c>
      <c r="J375">
        <v>31.9</v>
      </c>
      <c r="K375">
        <v>33.1</v>
      </c>
      <c r="L375">
        <v>34.1</v>
      </c>
      <c r="M375">
        <v>36</v>
      </c>
      <c r="N375" s="61">
        <v>36.299999999999997</v>
      </c>
      <c r="O375">
        <v>36.700000000000003</v>
      </c>
      <c r="P375">
        <v>37</v>
      </c>
      <c r="Q375">
        <v>37.9</v>
      </c>
      <c r="R375" s="61">
        <v>40</v>
      </c>
      <c r="S375" s="61">
        <v>41.5</v>
      </c>
      <c r="T375" s="61">
        <v>43.6</v>
      </c>
      <c r="U375" s="61">
        <v>44.9</v>
      </c>
      <c r="V375" s="61">
        <v>46.5</v>
      </c>
      <c r="W375" s="61">
        <v>48.9</v>
      </c>
      <c r="X375" s="61">
        <v>49.3</v>
      </c>
      <c r="Y375" s="61">
        <v>49.4</v>
      </c>
      <c r="Z375" s="61">
        <v>50.6</v>
      </c>
      <c r="AA375" s="61">
        <v>50.7</v>
      </c>
      <c r="AB375" s="188">
        <v>50.7</v>
      </c>
      <c r="AC375" s="61">
        <v>51.5</v>
      </c>
      <c r="AD375" s="188">
        <v>52.4</v>
      </c>
      <c r="AE375" s="188">
        <v>52.6</v>
      </c>
      <c r="AF375" s="188">
        <v>52.6</v>
      </c>
      <c r="AG375" s="188">
        <v>52.7</v>
      </c>
      <c r="AH375" s="188">
        <v>52.9</v>
      </c>
      <c r="AI375" s="188">
        <v>53.4</v>
      </c>
      <c r="AJ375" s="188">
        <v>53.4</v>
      </c>
      <c r="AK375" s="188">
        <v>53.4</v>
      </c>
      <c r="AL375" s="188">
        <v>53.5</v>
      </c>
      <c r="AM375" s="188">
        <v>53.6</v>
      </c>
      <c r="AN375" s="188">
        <v>53.7</v>
      </c>
      <c r="AO375" s="188">
        <v>53.7</v>
      </c>
      <c r="AP375" s="188">
        <v>53.8</v>
      </c>
      <c r="AQ375" s="188">
        <v>54</v>
      </c>
      <c r="AR375" s="188">
        <v>54</v>
      </c>
      <c r="AS375" s="188">
        <v>54</v>
      </c>
      <c r="AT375" s="188">
        <v>54.1</v>
      </c>
      <c r="AU375" s="188">
        <v>54.1</v>
      </c>
      <c r="AV375" s="188">
        <v>54.2</v>
      </c>
      <c r="AW375" s="188">
        <v>54.2</v>
      </c>
      <c r="AX375" s="188">
        <v>54.2</v>
      </c>
      <c r="AY375" s="188">
        <v>54.3</v>
      </c>
      <c r="AZ375" s="188">
        <v>54.3</v>
      </c>
      <c r="BA375" s="188">
        <v>54.3</v>
      </c>
      <c r="BB375" s="188">
        <v>54.3</v>
      </c>
      <c r="BC375" s="188">
        <v>54.5</v>
      </c>
      <c r="BD375" s="188">
        <v>54.5</v>
      </c>
      <c r="BE375" s="188">
        <v>54.6</v>
      </c>
      <c r="BF375" s="188">
        <v>54.7</v>
      </c>
      <c r="BG375" s="188">
        <v>58.1</v>
      </c>
      <c r="BH375" s="188">
        <v>58.1</v>
      </c>
      <c r="BI375" s="188">
        <v>58.5</v>
      </c>
      <c r="BJ375" s="188">
        <v>58.5</v>
      </c>
      <c r="BK375" s="188">
        <v>58.5</v>
      </c>
      <c r="BL375" s="188">
        <v>58.6</v>
      </c>
      <c r="BM375" s="188">
        <v>58.6</v>
      </c>
      <c r="BN375" s="188">
        <v>58.6</v>
      </c>
      <c r="BO375" s="188">
        <v>58.6</v>
      </c>
      <c r="BP375" s="188">
        <v>58.6</v>
      </c>
      <c r="BQ375" s="188">
        <v>58.6</v>
      </c>
      <c r="BR375" s="188">
        <v>58.6</v>
      </c>
      <c r="BS375" s="188">
        <v>58.6</v>
      </c>
      <c r="BT375" s="188">
        <v>58.7</v>
      </c>
      <c r="BU375" s="188">
        <v>58.7</v>
      </c>
      <c r="BV375" s="188">
        <v>58.7</v>
      </c>
      <c r="BW375" s="188">
        <v>58.7</v>
      </c>
      <c r="BX375" s="188">
        <v>58.8</v>
      </c>
      <c r="BY375" s="188">
        <v>58.8</v>
      </c>
      <c r="BZ375" s="188">
        <v>58.8</v>
      </c>
      <c r="CA375" s="188">
        <v>58.8</v>
      </c>
      <c r="CB375" s="188">
        <v>58.8</v>
      </c>
      <c r="CC375" s="188">
        <v>58.8</v>
      </c>
      <c r="CD375" s="188">
        <v>58.8</v>
      </c>
      <c r="CE375" s="188">
        <v>58.8</v>
      </c>
      <c r="CF375" s="188">
        <v>58.8</v>
      </c>
      <c r="CG375" s="188">
        <v>58.8</v>
      </c>
      <c r="CH375" s="188">
        <v>58.9</v>
      </c>
      <c r="CI375" s="188">
        <v>58.9</v>
      </c>
      <c r="CJ375" s="188">
        <v>58.9</v>
      </c>
      <c r="CK375" s="188">
        <v>58.9</v>
      </c>
      <c r="CL375" s="188">
        <f t="shared" si="11"/>
        <v>0</v>
      </c>
      <c r="CM375" s="188" t="s">
        <v>748</v>
      </c>
      <c r="CN375" s="188" t="s">
        <v>749</v>
      </c>
      <c r="CO375" s="188" t="b">
        <f t="shared" si="12"/>
        <v>1</v>
      </c>
    </row>
    <row r="376" spans="1:93" x14ac:dyDescent="0.3">
      <c r="A376" t="s">
        <v>750</v>
      </c>
      <c r="B376" t="s">
        <v>751</v>
      </c>
      <c r="C376">
        <v>30073977200</v>
      </c>
      <c r="D376" s="1">
        <v>43920</v>
      </c>
      <c r="E376">
        <v>73</v>
      </c>
      <c r="F376">
        <v>0.1</v>
      </c>
      <c r="G376">
        <v>0.2</v>
      </c>
      <c r="H376" t="s">
        <v>1363</v>
      </c>
      <c r="I376">
        <v>10.3</v>
      </c>
      <c r="J376">
        <v>10.9</v>
      </c>
      <c r="K376">
        <v>11.8</v>
      </c>
      <c r="L376">
        <v>13.4</v>
      </c>
      <c r="M376">
        <v>15.4</v>
      </c>
      <c r="N376" s="61">
        <v>15.8</v>
      </c>
      <c r="O376">
        <v>16.5</v>
      </c>
      <c r="P376">
        <v>16.7</v>
      </c>
      <c r="Q376">
        <v>17.3</v>
      </c>
      <c r="R376" s="61">
        <v>18.100000000000001</v>
      </c>
      <c r="S376" s="61">
        <v>18.2</v>
      </c>
      <c r="T376" s="61">
        <v>18.2</v>
      </c>
      <c r="U376" s="61">
        <v>18.600000000000001</v>
      </c>
      <c r="V376" s="61">
        <v>19</v>
      </c>
      <c r="W376" s="61">
        <v>19.600000000000001</v>
      </c>
      <c r="X376" s="61">
        <v>19.600000000000001</v>
      </c>
      <c r="Y376" s="61">
        <v>19.600000000000001</v>
      </c>
      <c r="Z376" s="61">
        <v>20</v>
      </c>
      <c r="AA376" s="61">
        <v>20.2</v>
      </c>
      <c r="AB376" s="188">
        <v>20.2</v>
      </c>
      <c r="AC376" s="61">
        <v>20.3</v>
      </c>
      <c r="AD376" s="188">
        <v>20.9</v>
      </c>
      <c r="AE376" s="188">
        <v>21</v>
      </c>
      <c r="AF376" s="188">
        <v>21</v>
      </c>
      <c r="AG376" s="188">
        <v>21.3</v>
      </c>
      <c r="AH376" s="188">
        <v>21.3</v>
      </c>
      <c r="AI376" s="188">
        <v>21.4</v>
      </c>
      <c r="AJ376" s="188">
        <v>21.5</v>
      </c>
      <c r="AK376" s="188">
        <v>21.5</v>
      </c>
      <c r="AL376" s="188">
        <v>21.7</v>
      </c>
      <c r="AM376" s="188">
        <v>21.8</v>
      </c>
      <c r="AN376" s="188">
        <v>21.8</v>
      </c>
      <c r="AO376" s="188">
        <v>21.8</v>
      </c>
      <c r="AP376" s="188">
        <v>21.8</v>
      </c>
      <c r="AQ376" s="188">
        <v>21.8</v>
      </c>
      <c r="AR376" s="188">
        <v>21.8</v>
      </c>
      <c r="AS376" s="188">
        <v>21.8</v>
      </c>
      <c r="AT376" s="188">
        <v>21.8</v>
      </c>
      <c r="AU376" s="188">
        <v>21.8</v>
      </c>
      <c r="AV376" s="188">
        <v>21.8</v>
      </c>
      <c r="AW376" s="188">
        <v>21.8</v>
      </c>
      <c r="AX376" s="188">
        <v>21.8</v>
      </c>
      <c r="AY376" s="188">
        <v>21.8</v>
      </c>
      <c r="AZ376" s="188">
        <v>21.8</v>
      </c>
      <c r="BA376" s="188">
        <v>21.9</v>
      </c>
      <c r="BB376" s="188">
        <v>22</v>
      </c>
      <c r="BC376" s="188">
        <v>22.1</v>
      </c>
      <c r="BD376" s="188">
        <v>22.1</v>
      </c>
      <c r="BE376" s="188">
        <v>22.1</v>
      </c>
      <c r="BF376" s="188">
        <v>22.1</v>
      </c>
      <c r="BG376" s="188">
        <v>36.299999999999997</v>
      </c>
      <c r="BH376" s="188">
        <v>36.299999999999997</v>
      </c>
      <c r="BI376" s="188">
        <v>36.700000000000003</v>
      </c>
      <c r="BJ376" s="188">
        <v>36.700000000000003</v>
      </c>
      <c r="BK376" s="188">
        <v>37</v>
      </c>
      <c r="BL376" s="188">
        <v>37.299999999999997</v>
      </c>
      <c r="BM376" s="188">
        <v>37.4</v>
      </c>
      <c r="BN376" s="188">
        <v>37.6</v>
      </c>
      <c r="BO376" s="188">
        <v>37.6</v>
      </c>
      <c r="BP376" s="188">
        <v>37.9</v>
      </c>
      <c r="BQ376" s="188">
        <v>37.9</v>
      </c>
      <c r="BR376" s="188">
        <v>37.9</v>
      </c>
      <c r="BS376" s="188">
        <v>37.9</v>
      </c>
      <c r="BT376" s="188">
        <v>37.9</v>
      </c>
      <c r="BU376" s="188">
        <v>38</v>
      </c>
      <c r="BV376" s="188">
        <v>38</v>
      </c>
      <c r="BW376" s="188">
        <v>38.1</v>
      </c>
      <c r="BX376" s="188">
        <v>38.200000000000003</v>
      </c>
      <c r="BY376" s="188">
        <v>38.200000000000003</v>
      </c>
      <c r="BZ376" s="188">
        <v>38.200000000000003</v>
      </c>
      <c r="CA376" s="188">
        <v>38.200000000000003</v>
      </c>
      <c r="CB376" s="188">
        <v>38.4</v>
      </c>
      <c r="CC376" s="188">
        <v>38.5</v>
      </c>
      <c r="CD376" s="188">
        <v>38.799999999999997</v>
      </c>
      <c r="CE376" s="188">
        <v>38.799999999999997</v>
      </c>
      <c r="CF376" s="188">
        <v>38.9</v>
      </c>
      <c r="CG376" s="188">
        <v>38.9</v>
      </c>
      <c r="CH376" s="188">
        <v>38.9</v>
      </c>
      <c r="CI376" s="188">
        <v>39.1</v>
      </c>
      <c r="CJ376" s="188">
        <v>39.1</v>
      </c>
      <c r="CK376" s="188">
        <v>39.4</v>
      </c>
      <c r="CL376" s="188">
        <f t="shared" si="11"/>
        <v>0.29999999999999716</v>
      </c>
      <c r="CM376" s="188" t="s">
        <v>750</v>
      </c>
      <c r="CN376" s="188" t="s">
        <v>751</v>
      </c>
      <c r="CO376" s="188" t="b">
        <f t="shared" si="12"/>
        <v>1</v>
      </c>
    </row>
    <row r="382" spans="1:93" x14ac:dyDescent="0.3">
      <c r="CF382" s="361">
        <f>92900000/0.628</f>
        <v>147929936.30573249</v>
      </c>
    </row>
  </sheetData>
  <autoFilter ref="A2:CO720" xr:uid="{00000000-0009-0000-0000-000007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State Rank</vt:lpstr>
      <vt:lpstr>Tribal Response</vt:lpstr>
      <vt:lpstr>Census Tract Report</vt:lpstr>
      <vt:lpstr>Sheet1</vt:lpstr>
      <vt:lpstr>Zip code</vt:lpstr>
      <vt:lpstr>2018 Populations</vt:lpstr>
      <vt:lpstr>Correlation UL and RR on 4_16</vt:lpstr>
      <vt:lpstr>Over 50% Mail Low Response</vt:lpstr>
      <vt:lpstr>DEC2020_RESPONSERATE_COUNTY_TRA</vt:lpstr>
      <vt:lpstr>worksheet upper</vt:lpstr>
      <vt:lpstr>Upper Leg. by County then Tract</vt:lpstr>
      <vt:lpstr>Lower Leg. by County then Tract</vt:lpstr>
      <vt:lpstr>work sheet Lower by Tract</vt:lpstr>
      <vt:lpstr>Counties Only</vt:lpstr>
      <vt:lpstr>Method of Enumeration</vt:lpstr>
      <vt:lpstr>'worksheet upper'!Extract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Craigle, Mary</dc:creator>
  <cp:lastModifiedBy>Sherley, Laura</cp:lastModifiedBy>
  <dcterms:created xsi:type="dcterms:W3CDTF">2020-03-31T03:15:05Z</dcterms:created>
  <dcterms:modified xsi:type="dcterms:W3CDTF">2020-07-31T20:58:56Z</dcterms:modified>
</cp:coreProperties>
</file>